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65416" yWindow="65416" windowWidth="20730" windowHeight="11160" tabRatio="669" firstSheet="2" activeTab="3"/>
  </bookViews>
  <sheets>
    <sheet name="GESTIÓN" sheetId="5" r:id="rId1"/>
    <sheet name="INVERSIÓN" sheetId="6" r:id="rId2"/>
    <sheet name="ACTIVIDADES" sheetId="7" r:id="rId3"/>
    <sheet name="TERRITORIALIZACIÓN" sheetId="9" r:id="rId4"/>
  </sheets>
  <externalReferences>
    <externalReference r:id="rId7"/>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iterate="1" iterateCount="1000" iterateDelta="0.001"/>
  <extLst/>
</workbook>
</file>

<file path=xl/comments2.xml><?xml version="1.0" encoding="utf-8"?>
<comments xmlns="http://schemas.openxmlformats.org/spreadsheetml/2006/main">
  <authors>
    <author>YULIED.PENARANDA</author>
    <author>Yulied</author>
    <author>SANDRA.MONTOYA</author>
  </authors>
  <commentList>
    <comment ref="AK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L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M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N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K40" authorId="1">
      <text>
        <r>
          <rPr>
            <b/>
            <sz val="9"/>
            <rFont val="Tahoma"/>
            <family val="2"/>
          </rPr>
          <t>Yulied:</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L40" authorId="0">
      <text>
        <r>
          <rPr>
            <b/>
            <sz val="9"/>
            <rFont val="Tahoma"/>
            <family val="2"/>
          </rPr>
          <t>YULIED.PENARANDA: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M40" authorId="0">
      <text>
        <r>
          <rPr>
            <b/>
            <sz val="9"/>
            <rFont val="Tahoma"/>
            <family val="2"/>
          </rPr>
          <t>YULIED.PENARANDA: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E58" authorId="2">
      <text>
        <r>
          <rPr>
            <b/>
            <sz val="9"/>
            <rFont val="Tahoma"/>
            <family val="2"/>
          </rPr>
          <t>SANDRA.MONTOYA:</t>
        </r>
        <r>
          <rPr>
            <sz val="9"/>
            <rFont val="Tahoma"/>
            <family val="2"/>
          </rPr>
          <t xml:space="preserve">
se deja la programación igual
</t>
        </r>
      </text>
    </comment>
    <comment ref="AE62" authorId="2">
      <text>
        <r>
          <rPr>
            <b/>
            <sz val="9"/>
            <rFont val="Tahoma"/>
            <family val="2"/>
          </rPr>
          <t>SANDRA.MONTOYA:</t>
        </r>
        <r>
          <rPr>
            <sz val="9"/>
            <rFont val="Tahoma"/>
            <family val="2"/>
          </rPr>
          <t xml:space="preserve">
Se deja el valor de programación de septiembre.</t>
        </r>
      </text>
    </comment>
    <comment ref="AK64" authorId="0">
      <text>
        <r>
          <rPr>
            <b/>
            <sz val="9"/>
            <rFont val="Tahoma"/>
            <family val="2"/>
          </rPr>
          <t>YULIED.PENARANDA:</t>
        </r>
        <r>
          <rPr>
            <sz val="9"/>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L64" authorId="0">
      <text>
        <r>
          <rPr>
            <b/>
            <sz val="9"/>
            <rFont val="Tahoma"/>
            <family val="2"/>
          </rPr>
          <t>YULIED.PENARANDA:</t>
        </r>
        <r>
          <rPr>
            <sz val="9"/>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M64" authorId="0">
      <text>
        <r>
          <rPr>
            <b/>
            <sz val="9"/>
            <rFont val="Tahoma"/>
            <family val="2"/>
          </rPr>
          <t>YULIED.PENARANDA:</t>
        </r>
        <r>
          <rPr>
            <sz val="9"/>
            <rFont val="Tahoma"/>
            <family val="2"/>
          </rPr>
          <t xml:space="preserve">
Justificación:La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 ref="AQ64" authorId="2">
      <text>
        <r>
          <rPr>
            <b/>
            <sz val="9"/>
            <rFont val="Tahoma"/>
            <family val="2"/>
          </rPr>
          <t>SANDRA.MONTOYA:</t>
        </r>
        <r>
          <rPr>
            <sz val="9"/>
            <rFont val="Tahoma"/>
            <family val="2"/>
          </rPr>
          <t xml:space="preserve">
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List>
</comments>
</file>

<file path=xl/comments3.xml><?xml version="1.0" encoding="utf-8"?>
<comments xmlns="http://schemas.openxmlformats.org/spreadsheetml/2006/main">
  <authors>
    <author>YULIED.PENARANDA</author>
  </authors>
  <commentList>
    <comment ref="V18" authorId="0">
      <text>
        <r>
          <rPr>
            <b/>
            <sz val="9"/>
            <rFont val="Tahoma"/>
            <family val="2"/>
          </rPr>
          <t>YULIED.PENARANDA:</t>
        </r>
        <r>
          <rPr>
            <sz val="9"/>
            <rFont val="Tahoma"/>
            <family val="2"/>
          </rPr>
          <t xml:space="preserve">
Describir el avance </t>
        </r>
      </text>
    </comment>
  </commentList>
</comments>
</file>

<file path=xl/sharedStrings.xml><?xml version="1.0" encoding="utf-8"?>
<sst xmlns="http://schemas.openxmlformats.org/spreadsheetml/2006/main" count="1351" uniqueCount="567">
  <si>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</si>
  <si>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</si>
  <si>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</si>
  <si>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</si>
  <si>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</si>
  <si>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</si>
  <si>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</si>
  <si>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</si>
  <si>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</si>
  <si>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</si>
  <si>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</si>
  <si>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</si>
  <si>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</si>
  <si>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</si>
  <si>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</si>
  <si>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</si>
  <si>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</si>
  <si>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</si>
  <si>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</si>
  <si>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</si>
  <si>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</si>
  <si>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</si>
  <si>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</si>
  <si>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</si>
  <si>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</si>
  <si>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</si>
  <si>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</si>
  <si>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</si>
  <si>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</si>
  <si>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</si>
  <si>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</si>
  <si>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</si>
  <si>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</si>
  <si>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</si>
  <si>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</si>
  <si>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</si>
  <si>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</si>
  <si>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</si>
  <si>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</si>
  <si>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</si>
  <si>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</si>
  <si>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</si>
  <si>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</si>
  <si>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</si>
  <si>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</si>
  <si>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</si>
  <si>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</si>
  <si>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</si>
  <si>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</si>
  <si>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</si>
  <si>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</si>
  <si>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</si>
  <si>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</si>
  <si>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</si>
  <si>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</si>
  <si>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</si>
  <si>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</si>
  <si>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</si>
  <si>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</si>
  <si>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</si>
  <si>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</si>
  <si>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</si>
  <si>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</si>
  <si>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</si>
  <si>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</si>
  <si>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</si>
  <si>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</si>
  <si>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</si>
  <si>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</si>
  <si>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</si>
  <si>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</si>
  <si>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</si>
  <si>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</si>
  <si>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</si>
  <si>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</si>
  <si>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</si>
  <si>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</si>
  <si>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</si>
  <si>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</si>
  <si>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</si>
  <si>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</si>
  <si>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</si>
  <si>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</si>
  <si>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</si>
  <si>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</si>
  <si>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</si>
  <si>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</si>
  <si>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</si>
  <si>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</si>
  <si>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</si>
  <si>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</si>
  <si>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</si>
  <si>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</si>
  <si>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</si>
  <si>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</si>
  <si>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</si>
  <si>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</si>
  <si>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</si>
  <si>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</si>
  <si>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</si>
  <si>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</si>
  <si>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</si>
  <si>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</si>
  <si>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</si>
  <si>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</si>
  <si>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</si>
  <si>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Constante</t>
  </si>
  <si>
    <t>Dirección de Gestión Ambiental</t>
  </si>
  <si>
    <t>X</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</si>
  <si>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</si>
  <si>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</si>
  <si>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</si>
  <si>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</si>
  <si>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</si>
  <si>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</si>
  <si>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</si>
  <si>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</si>
  <si>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</si>
  <si>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</si>
  <si>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Realizar quince (15) diagnósticos de los PEDH declarados</t>
  </si>
  <si>
    <t>Número de diagnósticos basicos realizados para desarrollar el Plan de Intervención en los Parques Ecológicos Distritales de Humedales declarados</t>
  </si>
  <si>
    <t xml:space="preserve">Sumatoria </t>
  </si>
  <si>
    <t>Manejar integralmente 800 hectáreas de Parque Ecológico Distrital de Montaña y áreas de interés ambiental</t>
  </si>
  <si>
    <t>Número de hectáreas manejadas integralmente de Parque Ecológico Distrital de Montaña y áreas de interés ambiental</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</si>
  <si>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</si>
  <si>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Formular y adoptar planes de manejo para el 100% de las hectáreas de Parques Ecológicos Distritales de Montaña</t>
  </si>
  <si>
    <t>Porcentaje de hectáreas de Parques Ecológicos Distritales de Montaña (PEDM) con planes de manejo formulados y adoptados</t>
  </si>
  <si>
    <t>Restauración de 115 has en suelos de protección en riesgo no mitigable</t>
  </si>
  <si>
    <t>Número de hectáreas en proceso de restauración y/o recuperación  en suelos de protección en riesgo no mitigables para habilitar como espacio publico</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</si>
  <si>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</si>
  <si>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Mejora en las condiciones ambientales del  suelo de protección por riesgo, situación que facilita su habilitación como espacio público.</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</si>
  <si>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</si>
  <si>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</si>
  <si>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</si>
  <si>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</si>
  <si>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</si>
  <si>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</si>
  <si>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</si>
  <si>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</si>
  <si>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</si>
  <si>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</si>
  <si>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</si>
  <si>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</si>
  <si>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</si>
  <si>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Número de proyectos formulados, para la adaptación al Cambio Climático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</si>
  <si>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</si>
  <si>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Gestión de 100 hectáreas para la declaratoria</t>
  </si>
  <si>
    <t>Evaluar técnicamente el 100 por ciento de sectores definidos (100 ha) para la gestión de declaratoria como área protegida y elementos conectores de la EEP</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</si>
  <si>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</si>
  <si>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</si>
  <si>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Manejar 15 humedales (PEDH)  mediante el desarrollo de acciones de administración </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</si>
  <si>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</si>
  <si>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</si>
  <si>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</si>
  <si>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Adquirir 60 hectáreas en áreas protegidas y áreas de interés ambiental.</t>
  </si>
  <si>
    <t xml:space="preserve">Administrar y manejar  
 800 hectáreas de Parques Ecológicos Distritales de Montaña y áreas de interés ambiental.
</t>
  </si>
  <si>
    <t>Recuperar y viabilizar  115  hectáreas de suelo de protección por riesgo como uso de espacio público para la ciudad.</t>
  </si>
  <si>
    <t>Mejora en las condiciones ambientales del suelo de protección por riesgo, situación que facilita su habilitación como espacio público.</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</si>
  <si>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</si>
  <si>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</si>
  <si>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</si>
  <si>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</si>
  <si>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</si>
  <si>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</si>
  <si>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</si>
  <si>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Ejecutar 4 instrumentos institucionales con enfoque de adaptación al cambio climático</t>
  </si>
  <si>
    <t>N/A</t>
  </si>
  <si>
    <t xml:space="preserve">Pagar 100 % Compromisos De Vigencias Anteriores Fenecidas
</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</si>
  <si>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</si>
  <si>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</si>
  <si>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</si>
  <si>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</si>
  <si>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</si>
  <si>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</si>
  <si>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</si>
  <si>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</si>
  <si>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2, Realizar mesas de socialización técnica con entidades y comunidades locales, para la retroalimentación de los documentos técnicos de la Secretaría Distrital de Ambiente - SDA y otras entidades, para la declaratoria de nuevas áreas protegidas.</t>
  </si>
  <si>
    <t>3, Apoyo técnico al trámite legal y administrativo del proceso de gestión para la declaratoria de nuevas áreas protegidas en el Distrito Capital.</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</si>
  <si>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</si>
  <si>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</si>
  <si>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t>5, Emitir insumos técnicos, mediante informes y conceptos técnicos de los componentes físico y biótico, para la declaratoria de Nuevas Áreas Protegidas en Ecosistemas de páramo y bosques alto andinos en el Distrito Capital.</t>
  </si>
  <si>
    <t>6, Generar la cartografía oficial para los componentes físico y biótico, anexa a la documentación técnica de soporte, para la declaratoria de nuevas áreas protegidas de páramo y/o bosques alto andinos</t>
  </si>
  <si>
    <t>7, Participar en acciones de gestión institucional y apoyo técnico para el aval de los conceptos técnicos y/o estudios realizados orientados a la definición y/o recategorización de áreas protegidas en ecosistemas priorizados.</t>
  </si>
  <si>
    <t>8, Evaluar y emitir insumos técnicos a través de informes y conceptos técnicos para el desarrollo de los procesos de alinderamiento y/o afectación de los elementos del sistema hídrico y de la EEP del D.C</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</si>
  <si>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</si>
  <si>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</si>
  <si>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</si>
  <si>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 xml:space="preserve">10, Adecuación  accesos peatonales,  servicios públiccos, baterías de baños, garitas de vigilancia, senderos y miradores en PEDH </t>
  </si>
  <si>
    <t xml:space="preserve"> MANEJAR 15 HUMEDALES  MEDIANTE EL DESARROLLO DE ACCIONES DE ADMINISTRACIÓN </t>
  </si>
  <si>
    <t>12, Adelantar el mantenimiento del 100% del área efectiva de la franja terrestre en 15 PEDH.</t>
  </si>
  <si>
    <t>13, Realizar Mesas Territoriales en cada uno de los Parques Ecológicos Distritales de Humedal.</t>
  </si>
  <si>
    <t>14, Realizar recorridos interpretativos  y actividades de Educación Ambiental</t>
  </si>
  <si>
    <t>15, Ejecutar acciones articuladas de administración, manejo integral y seguimiento de los PEDH</t>
  </si>
  <si>
    <t xml:space="preserve"> HABILITAR 1 ESPACIO PÚBLICO DE INFRAESTRUCTURA PARA EL DISFRUTE CIUDADANO Y GESTIONAR EN OTRAS ÁREAS DE INTERÉS AMBIENTAL.</t>
  </si>
  <si>
    <t>16,Realizar el seguimiento al contrato de construcción del Aula del Mirador de Juan Rey y su interventoría</t>
  </si>
  <si>
    <t>17, Realizar el seguimiento al contrato de la  construcción de obras de mitigación de riesgo diseñada para la quebrada Hoya del Ramo</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</si>
  <si>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</si>
  <si>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</si>
  <si>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</si>
  <si>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</si>
  <si>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</si>
  <si>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</si>
  <si>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</si>
  <si>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23, Realizar las acciones interinstitucionales requeridas para la recuperación integral de las áreas afectas por asentamiento ilegales en las áreas administradas. </t>
  </si>
  <si>
    <t>RECUPERAR Y VIABILIZAR 115 HECTÁREAS DE SUELO DE PROTECCIÓN POR RIESGO COMO USO DE ESPACIO PÚBLICO PARA LA CIUDAD</t>
  </si>
  <si>
    <t>24, Desarrollar acciones para la recuperación de zonas del suelo de protección por riesgo.</t>
  </si>
  <si>
    <t xml:space="preserve">25, Realizar la socilialización, revisión y ajustes de los Planes de Acción Estratégicos de los sectores Altos de la Estancia y Nueva Esperanza. </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</si>
  <si>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</si>
  <si>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</si>
  <si>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28, Elaboración de los diseños a las áreas priorizadas, de acuerdo a los resultados del diagnóstico realizado.</t>
  </si>
  <si>
    <t>29, Implementación de acciones de recuperación, rehabilitación o restauración ecológica.</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</si>
  <si>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</si>
  <si>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</si>
  <si>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31, Implementar las acciones de mantenimiento y sostenibilidad, con la revisión fitosanitaria, enriquecimiento orgánica, plateo y replante de árboles en las áreas establecidas.</t>
  </si>
  <si>
    <t>32, Formular e implementar el plan de producción de material vegetal de acuerdo con las necesidades de las metas de restauración ecológica.</t>
  </si>
  <si>
    <t>IMPLEMENTAR 4 PROGRAMAS DE MONITOREO ASOCIADOS A ELEMENTOS DE LA ESTRUCTURA ECOLÓGICA PRINCIPAL</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</si>
  <si>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</si>
  <si>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</si>
  <si>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</si>
  <si>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41, Realizar el proceso de monitoreo y seguimiento de las medidas (AbE) implementadas.</t>
  </si>
  <si>
    <t>42, Desarrollar la segunda fase de implementación de los dos proyectos AbE.</t>
  </si>
  <si>
    <t>43, Liderar desde la DGA las actividades enmarcadas, en el  Grupo Interno de Trabajo sobre Cambio Climático.</t>
  </si>
  <si>
    <t>EJECUTAR 4 INSTRUMENTOS IINSTITUCIONALES CON ENFOQUE DE ADAPTACIÓN AL CAMBIO CLIMÁTICO</t>
  </si>
  <si>
    <t>44, Atender desde el PIRE el 100% de las emergencias ambientales competencia y jurisdicción de la SDA, activadas por el SDGR – CC o la comunidad.</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</si>
  <si>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</si>
  <si>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</si>
  <si>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</si>
  <si>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</si>
  <si>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</si>
  <si>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</si>
  <si>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Contrato Interadministrativo  No. SDA-SECOPII-412018</t>
  </si>
  <si>
    <t>6-Sostenibilidad Ambiental basada en Eficiencia Energética</t>
  </si>
  <si>
    <t>38-Recuperación y manejo de la Estructura Ecológica Principal</t>
  </si>
  <si>
    <t>5, PONDERACIÓN HORIZONTAL AÑO: 2019</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</si>
  <si>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</si>
  <si>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</si>
  <si>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</si>
  <si>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</si>
  <si>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</si>
  <si>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</si>
  <si>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</si>
  <si>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t>Los documentos y conceptos técnicos que soportan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
Las gestiones adelantadas por la Secretaría Distrital de Ambiente, permitirán incrementar la meta para el cuatrenio 2017-2020 de 100 ha de nuevas áreas protegidas proyectadas, a un polígono de 600.55 ha.</t>
  </si>
  <si>
    <t>Adquirir predios en elementos de la Estructura Ecológica Principal para aumentar el área potencial para preservación,  conservación y restauración ecológica y la prestación de servicios ecosistémicos y ambientales a la ciudad</t>
  </si>
  <si>
    <t>En relación con el convenio No. SDA-EAB.CAR CV-20171328 siguen presentándose las dificultades propias de los procesos de contratación de la EAB y CAR para definir el equipo técnico de apoyo en campo y el operador de las acciones en terreno.
El convenio SDA-CV-312018 suscrito con IDIPRON – FDLSC-SDA,  persiste retraso en la entrega a satisfacción de las áreas intervenidas en este periodo.
No se contaba con el Plan de restauración, diagnóstico y diseño del predio La Calera – Monserrate 1 (38 has) para realizar las intervenciones previstas en esta área.</t>
  </si>
  <si>
    <t xml:space="preserve">Se efectúan comités técnicos semanales, se definieron nuevas áreas a intervenir;  la CAR y la EAB siguen presentando inconvenientes con los procesos de contratación del equipo de trabajo para apoyo en campo esperando contar con este tema resuelto a más tardar en el mes de abril.  
En relación con  el  Convenio IDIPRON se esta efectuando un seguimiento semanal en campo y comités técnicos. En marco de este convenio 0312018 posterior a la recepción del plan de restauración, diagnóstico y diseño, se prevé finalizar las actividades de restauración en 38 has en el predio La Calera – Monserrate 1. 
</t>
  </si>
  <si>
    <t xml:space="preserve">Se vienen adelantando seguimientos semanales en campo para la recepción de las áreas que tienen pendiente actividades de mantenimiento, de igual manera se están realizando comités técnicos en los que se tratan los temas coyunturales que se presenten. </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</si>
  <si>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</si>
  <si>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</si>
  <si>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Se recibieron y aprobaron los documentos correspondientes al Producto 3 y 4 del contrato de prestación de servicios Nº 262018. Estos son: Implementación fisica de:  4 bancos atrapanieblas, 4 huertas urbanas y 2 redes hidroclimatológicas. De igual manera se aprobaron los productos 5 y 6, realcionados con el proceso de capacitación, plan de monitoreo y seguimiento, mantenimientos e informe final del contrato.</t>
  </si>
  <si>
    <t xml:space="preserve">En relación con el convenio 20171328 se vienen adelantando comités técnico - directivo para concretar los aspectos técnicos en los que se han presentado disparidad de criterios y así poder avanzar en la ejecución del convenio en mención.
</t>
  </si>
  <si>
    <t xml:space="preserve">En relación con el Convenio 0312018 suscrito con IDIPRON – FDLSC – SDA, En relación con el Convenio 0312018 suscrito con IDIPRON – FDLSC – SDA, se presenta retrasos por las condiciones climáticas que dificultan el acceso y las intervenciones en  la zona de trabajo.
</t>
  </si>
  <si>
    <t>Para el  tercer trimestre de la presente vigencia,  se finalizó la priorizaron nuevas áreas para mantenimiento en el mes de julio, culminandose esta actividad.</t>
  </si>
  <si>
    <t xml:space="preserve">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Radicado 2019IE190140 - Proceso 4483042, ajuste al borrador del Proyecto de Acuerdo Distrital para la Declaratoria de la Nueva Área Protegida en ecosistema de alta montaña (Páramos) en el Distrito Capital. </t>
  </si>
  <si>
    <t>Mejoramiento de infraestructura y espacios habilitados para una mayor oferta de espacio público ambiental para la ciudad.</t>
  </si>
  <si>
    <t xml:space="preserve">Para el programa 3, en el tercer trimestre se visitaron acueductos en la vereda Pasquilla en Ciudad Bolívar, con el fin de vincular otras localidades al programa. De las visitas realizadas en las localidades de Ciudad Bolívar y Sumapaz se detecta que hay una problemática con el Mapuro y los cultivos de papa, lo que deriva en una potencial caza indiscriminada. En articulación con IDPYBA el Grupo de Monitoreo programó y está desarrollando una hoja de ruta para la conservación del Mapuro, donde se incluye educación ambiental y la caracterización de las posibles vías y caminos del Mapuro. </t>
  </si>
  <si>
    <t>2 Proyectos de adaptación al cambio climático formulados</t>
  </si>
  <si>
    <t xml:space="preserve">Se han realizado visitas de monitoreo y seguimiento en Usme y San Cristóbal. </t>
  </si>
  <si>
    <t xml:space="preserve">26, Gestionar la adopción del Plan de Manejo Ambiental de Altos de la Estancia, coordinar su implementación y hacer seguimiento a su ejecución. </t>
  </si>
  <si>
    <t>PIRE: Atención oportuna de emergencias ambientales para reducir riesgos.
PIGA: Reconocimiento a la gestión ambiental  y  buenas prácticas realizadas por las entidades en el Distrito Capital. 
PACA: Se desarrolló un módulo en Forest, para mejorar el reporte y trazabilidad de la información.
CECA: Estimular a los propietarios de los predios localizados en el Sistema de Áreas Protegidas del D.C., para que adelanten labores de conservación y, de otro lado, compensarlos por la limitación al uso que dichos predios poseen</t>
  </si>
  <si>
    <t>PIRE: 
a) Reporte actualizado a 31 de enero de 2019. 
b) Formatos de respuesta a emergencias.
c) Georreferenciación de las emergencias.
PIGA Y PACA:
Actas, listados de asistencia, informes de gestión, Certificados de la heramienta, Matrices en excel y reportes de Forest</t>
  </si>
  <si>
    <t>11.  Realizar adecuaciones y reparaciones locativas para los parques ecológicos Distritales de humedal administrados por la Secretaría Distrital de Ambiente</t>
  </si>
  <si>
    <t>Resoluciones de reconocimiento de pasivos, actas de liquidadcion y paz y salvo.</t>
  </si>
  <si>
    <t>PROYECTO:</t>
  </si>
  <si>
    <t>PERIODO:</t>
  </si>
  <si>
    <t>Magnitud Vigencia</t>
  </si>
  <si>
    <t>Recursos Vigencia</t>
  </si>
  <si>
    <t>Magnitud Reservas</t>
  </si>
  <si>
    <t>Reservas Presupuestales</t>
  </si>
  <si>
    <t>TOTAL MP1</t>
  </si>
  <si>
    <t>TOTALES - PROYECTO</t>
  </si>
  <si>
    <t>1, COD. META</t>
  </si>
  <si>
    <t>2, Meta Proyecto</t>
  </si>
  <si>
    <t>4, Variable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</si>
  <si>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</si>
  <si>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</si>
  <si>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</si>
  <si>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</si>
  <si>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</si>
  <si>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</si>
  <si>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</si>
  <si>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</si>
  <si>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</si>
  <si>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</si>
  <si>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</si>
  <si>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</si>
  <si>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</si>
  <si>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TOTAL PRESUPUESTO</t>
  </si>
  <si>
    <t>TOTALES Rec. Reservas</t>
  </si>
  <si>
    <t>TOTALES Rec. Vigencia</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</si>
  <si>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</si>
  <si>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</si>
  <si>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</si>
  <si>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</si>
  <si>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</si>
  <si>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</si>
  <si>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</si>
  <si>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</si>
  <si>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PAGAR 100 % COMPROMISOS DE VIGENCIAS ANTERIORES FENECIDAS</t>
  </si>
  <si>
    <t>Usme</t>
  </si>
  <si>
    <t>La Gloria</t>
  </si>
  <si>
    <t>San Cristóbal</t>
  </si>
  <si>
    <t>GESTIÓN DE 100 HECTÁREAS PARA LA DECLARATORIA</t>
  </si>
  <si>
    <t>Siete (7) Polígonos - Localidades de Usme y Sumapaz</t>
  </si>
  <si>
    <t>Usme y Sumapaz (Rural)</t>
  </si>
  <si>
    <t>UPR RIO TUNJUELO yUPR RIO BLANCO</t>
  </si>
  <si>
    <t>La Regadera, San Benito, Arrayan, Betania, El Tabaco, El Istmo, Chisaca, Laguna Verde, Curubital, Los Andes, Los Arrayanes, La Unión</t>
  </si>
  <si>
    <t>Polígono</t>
  </si>
  <si>
    <t>Barrios aledaños</t>
  </si>
  <si>
    <t>N.D.</t>
  </si>
  <si>
    <t>EVALUAR TÉCNICAMENTE EL 100 POR CIENTO DE SECTORES DEFINIDOS (100 HA) PARA LA GESTIÓN DE DECLARATORIA COMO ÁREA PROTEGIDA Y ELEMENTOS CONECTORES DE LA EEP</t>
  </si>
  <si>
    <t>a) Nuevas áreas protegidas: Sumapaz (Rural). 
b) Elementos conectores de la EEP del D.C.: Usaquén, Chapinero, Santafe,San Cristobal, Usme, Tunjuelito, Bosa, Kennedy, Fontibón, Engativá, Suba, Rafael Uribe, Ciudad Bolívar, Barrrios Unidos</t>
  </si>
  <si>
    <t>Barrios y veredas  aledaños</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</si>
  <si>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</si>
  <si>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</si>
  <si>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</si>
  <si>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</si>
  <si>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</si>
  <si>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</si>
  <si>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</si>
  <si>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</si>
  <si>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</si>
  <si>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</si>
  <si>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</si>
  <si>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</si>
  <si>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</si>
  <si>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</si>
  <si>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</si>
  <si>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</si>
  <si>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</si>
  <si>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</si>
  <si>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</si>
  <si>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</si>
  <si>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</si>
  <si>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</si>
  <si>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</si>
  <si>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</si>
  <si>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</si>
  <si>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</si>
  <si>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</si>
  <si>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</si>
  <si>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</si>
  <si>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</si>
  <si>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</si>
  <si>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</si>
  <si>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</si>
  <si>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</si>
  <si>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</si>
  <si>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</si>
  <si>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</si>
  <si>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</si>
  <si>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</si>
  <si>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</si>
  <si>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</si>
  <si>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</si>
  <si>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</si>
  <si>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</si>
  <si>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</si>
  <si>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</si>
  <si>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</si>
  <si>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</si>
  <si>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</si>
  <si>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</si>
  <si>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</si>
  <si>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</si>
  <si>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</si>
  <si>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</si>
  <si>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</si>
  <si>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</si>
  <si>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</si>
  <si>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</si>
  <si>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</si>
  <si>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</si>
  <si>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</si>
  <si>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</si>
  <si>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</si>
  <si>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</si>
  <si>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</si>
  <si>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</si>
  <si>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</si>
  <si>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</si>
  <si>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</si>
  <si>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</si>
  <si>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</si>
  <si>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</si>
  <si>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</si>
  <si>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</si>
  <si>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</si>
  <si>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</si>
  <si>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</si>
  <si>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</si>
  <si>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</si>
  <si>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</si>
  <si>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</si>
  <si>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Altos del Zuque</t>
  </si>
  <si>
    <t>Polígono establecido del área protegida</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</si>
  <si>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</si>
  <si>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</si>
  <si>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</si>
  <si>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</si>
  <si>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</si>
  <si>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</si>
  <si>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</si>
  <si>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</si>
  <si>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</si>
  <si>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</si>
  <si>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</si>
  <si>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</si>
  <si>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</si>
  <si>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</si>
  <si>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</si>
  <si>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</si>
  <si>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</si>
  <si>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</si>
  <si>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</si>
  <si>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</si>
  <si>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</si>
  <si>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</si>
  <si>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</si>
  <si>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</si>
  <si>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</si>
  <si>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Veredas Las Margaritas, Los Andes,la Unión</t>
  </si>
  <si>
    <t>Veredas Las Margaritas, Los Andes,la Union</t>
  </si>
  <si>
    <t xml:space="preserve">Polígono </t>
  </si>
  <si>
    <t>URP</t>
  </si>
  <si>
    <t>Upz el Sosiego
Upz 32 San Blass</t>
  </si>
  <si>
    <t xml:space="preserve">Primera de mayo 
Velodromo 
Santa Ana Sur
San Cristobal Sur
El Triangulo
Montecarlo
Molinos Oriente- Gran Colombia
Los Laureles I - Santa Cecilia
Aguas Claras </t>
  </si>
  <si>
    <t xml:space="preserve">UPZ </t>
  </si>
  <si>
    <t>Emergencias atendidas en el perímetro urbano de Bogotá Distrito Capital</t>
  </si>
  <si>
    <t>No identifica personas intersexuales</t>
  </si>
  <si>
    <t>No identifica grupos etarios</t>
  </si>
  <si>
    <t>No identifica grupos étnicos</t>
  </si>
  <si>
    <t xml:space="preserve">PIRE: Usaquén, Chapinero, Santa Fe, San Cristóbal, Usme, Tunjuelito, Bosa, Kennedy, Fontibón, Engativá, Suba, Barrios Unidos, Teusaquillo, Antonio Nariño, Puente Aranda, La Candelaria, Rafael Uribe Uribe, Ciudad Bolivar.
CECA: 1 USAQUEN , 1 USME, 1 SUBA </t>
  </si>
  <si>
    <t>PIRE: Bogotá Distrito Capital
CECA:  Polígono de área de influencia</t>
  </si>
  <si>
    <t>PIRE:
Bogotá Distrito Capital
CECA:
SISTEMA DE ÁREAS PROTEGIDAS</t>
  </si>
  <si>
    <t>PIRE: Vulnerable a impactos ambientales
CECA: Población  ubicada en el Sistema de Áreas Protegidas</t>
  </si>
  <si>
    <t>7,EJECUTADO</t>
  </si>
  <si>
    <t>TOTAL MP 4</t>
  </si>
  <si>
    <t>Total Magnitud Vigencia</t>
  </si>
  <si>
    <t>Total recursos Vigencia</t>
  </si>
  <si>
    <t>Total magnitud Reservas</t>
  </si>
  <si>
    <t>Total reservas Presupuestales</t>
  </si>
  <si>
    <t>a) Nuevas áreas protegidas en Ruralidad: 480 
b) Elementos conectores de la EEP del D.C.:  3.042,776</t>
  </si>
  <si>
    <t>a) Nuevas áreas protegidas en Ruralidad: 462 
b) Elementos conectores de la EEP del D.C.: 3.278.400</t>
  </si>
  <si>
    <t>a) Nuevas áreas protegidas en Ruralidad: 942 
b) Elementos conectores de la EEP del D.C.: 6.321.176
TOTAL: 6.322.118</t>
  </si>
  <si>
    <t>Código 30050
Proyecto de adaptación al cambio climático en Usme</t>
  </si>
  <si>
    <t>Código 30047 
Proyecto de adaptación al cambio climático en San Cristóbal</t>
  </si>
  <si>
    <t>TOTAL MP7</t>
  </si>
  <si>
    <t>a) Nuevas áreas protegidas: UPR RIO BLANCO. 
b) Elementos conectores de la EEP del D.C.: Usaquén: 1 - Paseo de Los Libertadores, 11 - San Cristóbal Norte; 14 - Usaquén, ;  Chapinero: 88 - El Refugio, 89 - San Isidro Patios; 90 - Pardo Rubio; 99 - Chapine</t>
  </si>
  <si>
    <t>a) Nuevas áreas protegidas: Polígonos en Veredas La Regadera, San Benito, Arrayan, Betania, El Tabaco, El Istmo, Chisaca, Laguna Verde, Curubital, Los Andes, Los Arrayanes, La Unión. 
b) Elementos conectores de la EEP del D.C.: Usaquén, Chapinero, Santaf</t>
  </si>
  <si>
    <t>a) Polígono: Nuevas áreas protegidas en Ruralidad (polígono formato shape y pdf adjunto). 
b) Polígono: Para cada elemento conector de la EEP del D.C. con documentos, concepto o informe técnico elaborado (polígono formato pdf adjunto dentro del respectiv</t>
  </si>
  <si>
    <t>Corabastos, Kennedy Central, Castilla, Tintal, Bosa Central, Capellanía, Modelia, Zona Franca, Boyaca Real, Niza, Tibabuyes, Bolívia,  Garcés Navas, Las Ferias, Engativá, Alambra, Niza, Tibabuyes, Parque Salitre, El Minuto de Dios, Prado, Suba, El Rincón,</t>
  </si>
  <si>
    <t>El Amaparo, Cañizares, Villa Nelly, Villa de la Torre, Villa Emilia, Valladolit, Castilla, Monterrey, Villa Mariana, Villa Castilla, Pio XII, Nuevo Techo, El Condado, Tintala, Nueva Castilla, Villa Mejia, Manzanares, San Pablo, Laureles, Conjunto Residenc</t>
  </si>
  <si>
    <t>Arrayanes VI, La Paz, La Fiscala, Canada O Guira, El Porvenir De Los Soches ,San Martin Sur, El Nuevo Portal II Rural, Villabel, El Nuevo Portal II, Yomasa, Diana Turbay Arrayanes, Pepinitos, Bolonia I ,Tocaimita Sur, El Bosque Central I, Juan Rey Sur, To</t>
  </si>
  <si>
    <t xml:space="preserve"> PEDMEN (Localidad de Usme), El Delirio Hoya de San Cristóbal (Localidad de San Cristóbal), Parque Metropolitano  bosque de San Carlos (Rafael Uribe)  PEDH Tibanica (Localidad de Bosa), PEDH La Vaca, El Burro y Techo (Localidad de Kennedy), PEDH Capellaní</t>
  </si>
  <si>
    <t>Fontibón, Suba, Bolivia, El prado, Niza, Tibabuyes, Minuto de Dios, Guaymaral, Corabastos, Arborizadora, La Academia, Capellania, La Alhambra, Calandaima, Garces Navas, Engativá, La floresta, El Rincón, Boyaca Real, Alamos, Bosa Central, Tintal Sur, Paseo</t>
  </si>
  <si>
    <t>Tintala, Ciudad Bachue, Rincón Altamar, Bochica II, Villa Nelly III Sector, Chucua De La Vaca I, Ciudad Techo II, El Chircal Sur, Chucua De La Vaca Iii, San Bernardino I, Villa Anny I, Sabana De Tibabuyes Norte, Tuna, Las Mercedes I, Rincón De Santa Inés,</t>
  </si>
  <si>
    <t>19 PRADO, 96 LOURDES, 88 EL REFUGIO, 90 PARDO RUBIO, 71 TIBABUYES, 40 CIUDAD MONTES, 25 LA FLORESTA, 101 TEUSAQUILLO, 30 BOYACÁ REAL, 97 CHICÓ LAGO, 50 LA GLORIA, 102 LA SABANA, 111 PUENTE ARANDA, 93 LAS NIEVES, 12 TOBERÍN, 65 ARBORIZADORA, 81 GRAN BRITAL</t>
  </si>
  <si>
    <t>SAN JOSÉ DEL PRADO, VITELMA, CHICO, GRANADA, SABANA DE TIBABUYES, VILLA INÉS, CLUB LOS LAGARTOS, TEUSAQUILLO, SANTA HELENITA, JULIO FLOREZ, EL ESPARTILLAL, LAS GUACAMAYAS, SANTA FÉ (CEMENTERIO CENTRAL), PUENTE ARANDA, SANTA HELENA, PARQUE SANTANDER, VILLA</t>
  </si>
  <si>
    <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</si>
  <si>
    <t xml:space="preserve">Demora en el proceso de Declaratoria por cuanto la primera vía de su gestión a través de la revisión del nuevo Plan de Ordenamiento Territorial – POT del Distrito Capital en el Concejo Distrital no prosperó de acuerdo con la desaprobación del POT propuesto. Se recurre a la segunda vía, que consiste en la presentación del Proyecto de Acuerdo para la Declaratoria de la nueva Área Protegida y el trámite que debe cursar en el Concejo Distrital.
</t>
  </si>
  <si>
    <t>El acumulado ejecutado en el cuatrienio, corresponde 0 ha (0%). Para el cuarto trimestre del año 2019, la meta continúa en un porcentaje de avance de 0%, toda vez que no se ha efectuado la Declaratoria de las 100 ha de nuevas áreas protegidas, como parte del polígono propuesto de 600.55 ha., en la ruralidad de Bogotá, Localidad de Sumapaz, Cuenca del río Blanco.  La Subdirección de Ecosistemas y Ruralidad mediante radicados SDA 2019IE251699 y 2019IE251699, solicitó a la Dirección Legal Ambiental - DLA, información sobre los avances del trámite para declaratoria de la nueva área protegida “Santuario Distrital de Fauna y Flora- SDFF Máximo” a través del Proyecto de Acuerdo del Concejo Distrital remitido a esa dependencia. La Dirección Legal Ambiental – DLA, respondió mediante los radicados SDA 2019IE289584 y 2019IE293343, en los cuales se informa que, se continúan con las gestiones a través del Despacho del Secretario ante el Cabildo Distrital. Para el tercer trimestre del año 2019, la magnitud de la meta fue del 0% de avance, toda vez que no se había efectuado la Declaratoria de las 100 ha de nuevas áreas protegidas, como parte del polígono propuesto de 600.55 ha., en la ruralidad de Bogotá, Localidad de Sumapaz, Cuenca del río Blanco. Para este periodo la Subdirección de Ecosistemas y Ruralidad, efectuó a solicitud de la Dirección Legal Ambiental el Concepto Técnico No. 08862 del 19 de agosto del 2019 en lo que respecta a la categoría de manejo propuesta que se encuentra vigente, según el Ordenamiento Territorial y la normatividad ambiental. En este sentido, se propuso la Categoría de Manejo de “Santuario Distrital de Fauna y Flora – SDFF” definida en el “Artículo 88. Santuario Distrital de Fauna y Flora”, del Decreto 190 de 2004.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En las actuales circunstancias, la Secretaría Distrital de Ambiente, continúa con las gestiones administrativas a su cargo, para que, la propuesta de Declaratoria del polígono de 600.55 ha, avance por las dos vías definidas para tal fin, ya sea acogida desde el Concejo Distrital a través de Acuerdo o por medio de la aprobación del nuevo Plan de Ordenamiento Territorial de Bogotá D.C. Para el segundo trimestre del año 2019, la magnitud de la meta fue del 0% de avance, toda vez que no se ha realizado la Declaratoria de las 100 ha de nuevas áreas protegidas y del polígono propuesto de 600.55 ha. Para la vigencia 2018, no se reporta avance en la magnitud, toda vez que no se efectuó la Declaratoria del polígono seleccionado como nueva área protegida.</t>
  </si>
  <si>
    <t xml:space="preserve">Gestiones que se adelanten desde el Despacho del Secretario Distrital de Ambiente, con el apoyo de las Direcciones Legal Ambiental y la Subdirección de Ecosistemas y Ruralidad para la adopción de las 100 has de áreas protegidas por Acuerdo del Concejo Distrital en el primer semestre de la vigencia 2020. 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t>
  </si>
  <si>
    <t>El acumulado ejecutado en el cuatrienio, corresponde a 90ha. Para el cuarto trimestre de 2019, se logró un avance de 2,52 has que acumulado para la vigencia corresponde a 20 has equivalente al 90% de cumplimiento de la meta para el año 2019. Para el periodo comprendido entre el 1 de octubre y el 31 de diciembre,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Ingresaron 338 solicitudes para asignación o remisión a otras dependencias. Para el periodo cuarto periodo de 2019, se avalaron: Solicitudes de usuarios externos 98; Comunicados de carácter interno SDA  31; PQRS 166; Enlaces de Concejo 2; Entes de Control (IAS) 8; Número de Conceptos Técnicos de alinderamiento 3; Número de Conceptos Técnicos sobre áreas de importancia ecosistémica en el Distrito Capital 2; Número de Resoluciones emitidas de alinderamiento de cuerpos de agua 1. Para el tercer trimestre de 2019, se logró un avance en la meta de 2,5 ha que acumulado para la vigencia corresponde a 17,48 has equivalente al 87,40 % de cumplimiento de la meta en la vigencia para el año 2019. Para el periodo comprendido entre el 1 de julio y el 30 de septiembre de 2019.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Para el segundo trimestre Para el periodo comprendido entre el 1 de abril y 30 de junio de 2019, se logró un avance en la meta de 10 has y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programó y ejecutó un avance en la meta del 4.98 has lo que corresponde al 24,90 % de cumplimiento de la meta en la vigencia. En el primer trimestre, se logró un avance en la meta de 4,98 has y se atendieron: Solicitudes de usuarios externos Ciento sesenta y ocho (168), solicitudes y trámites de usuarios de carácter interno SDA  Cincuenta (50), Generación de  Conceptos Técnicos Siete (7), elaboración y expedición de Resoluciones en Dos (2). En el año 2018 se avanzó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</si>
  <si>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 xml:space="preserve">Para el cuarto trimestre de 2019, se logró un avance de 2,52 has e Ingresaron 338 solicitudes para asignación o remisión a otras dependencias,; también, se avalaron: Solicitudes de usuarios externos 98; Comunicados de carácter interno SDA  31; PQRS 166; Enlaces de Concejo 2; Entes de Control (IAS) 8; Número de Conceptos Técnicos de alinderamiento 3; Conceptos Técnicos sobre áreas de importancia ecosistémica en el Distrito Capital 2; Número de Resoluciones emitidas de alinderamiento de cuerpos de agua 1; para el tercer trimestre de 2019, se logró un avance en la meta de 2,5 ha y se avalaron: Solicitudes de usuarios externos 154; Comunicados de carácter interno SDA (Memorandos) 22; PQRS 165; Conceptos Técnicos de alinderamiento 1, Generación de Concepto Técnico de Declaratoria 1; Expedición de Resoluciones de alinderamiento de cuerpos de agua 1; para el segundo trimestre, se logró un avance en la meta de 10 has y se avalaron: Solicitudes de usuarios externos: 209; Solicitudes y trámites de usuarios de carácter interno SDA 73; Generación de Conceptos Técnicos de alinderamiento 8, Concepto Técnico de Declaratoria 1; Expedición de Resoluciones de alinderamiento de cuerpos de agua 8. Para el primer trimestre del año 2019, se logró un avance en la meta del 4.98 has y se atendieron: Solicitudes de usuarios externos Ciento sesenta y ocho (168), solicitudes y trámites de usuarios de carácter interno SDA  Cincuenta (50), Conceptos Técnicos Siete (7), elaboración y expedición de Resoluciones en Dos (2). En el año 2018 se avanzó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
</t>
  </si>
  <si>
    <t xml:space="preserve">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Radicado 2019IE190140 - Proceso 4483042, ajuste al borrador del Proyecto de Acuerdo Distrital para la Declaratoria de la Nueva Área Protegida en ecosistema de alta montaña (Páramos) en el Distrito Capital. </t>
  </si>
  <si>
    <t xml:space="preserve">Para el cuarto trimestre de 2019, la actividad ya se encuentra cumplida. Actividad Cumplida.
</t>
  </si>
  <si>
    <t>En el cuarto trimestre de 2019, la actividad se da por cumplida. La Subdirección de Ecosistemas y Ruralidad – SER, mediante radicados SDA 2019IE251699 y 2019IE251699, solicitó a la DLA, información sobre los avances del trámite para declaratoria de la nueva área protegida “Santuario Distrital de Fauna y Flora- SDFF Máximo” a través del Proyecto de Acuerdo del Concejo Distrital remitido a esa dependencia. La Dirección Legal Ambiental – DLA, respondió mediante los radicados SDA 2019IE289584 y 2019IE293343, en los cuales se informa que, se continúan con las gestiones a través del Despacho del Secretario ante el Cabildo Distrital. (Evidencia 3: Meta 1- Actividad 3. Radicados Subdirección de Ecosistemas y Ruralidad 2019IE251699 - 2019IE251699 y Dirección Legal Ambiental 2019IE289584 y 2019IE293343)</t>
  </si>
  <si>
    <t>Para el cuarto trimestre de 2019, la actividad se encuentra cumplida con la emisión del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t>
  </si>
  <si>
    <t>Para el cuarto trimestre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ingresaron a la Base de Datos del equipo de trabajo 338 solicitudes para asignación o remisión a otras dependencias. Para el periodo cuarto periodo de 2019, se avalaron: Solicitudes de usuarios externos 98; Comunicados de carácter interno SDA  31; PQRS 166; Enlaces de Concejo 2; Entes de Control (IAS) 8; Número de Conceptos Técnicos de alinderamiento 3; Número de Conceptos Técnicos sobre áreas de importancia ecosistémica en el Distrito Capital 2; Número de Resoluciones emitidas de alinderamiento de cuerpos de agua 1.</t>
  </si>
  <si>
    <t xml:space="preserve">En el cuarto trimestre, la actividad se da por cumplida. La SER suministró apoyo técnico a las demás dependencias de la entidad, en lo que respecta a la generación de respuestas sobre asuntos misionales del ámbito de competencia de la SDA y específicamente en lo concerniente a  Fallo Cerros Orientales – Curadurías Urbanas, PEDH, Tutelas, Fallos Judiciales, Conceptos Técnicos sobre áreas de importancia ambiental, Asistencia a mesas interinstitucionales y de trabajo con Secretaría Distrital de Hábitat, Concejo de Bogotá, EAAB ESP, Secretaría de Gobierno y Alcaldias de localidades, entre otros </t>
  </si>
  <si>
    <t xml:space="preserve">El acumulado ejecutado para el cuatrienio corresponde a 88% de los cuales en el cuarto trimestre de 2019 se avanzó en 13,4% y un acumulado para la vigencia de 97,78%, con las siguientes acciones:  Seguimiento a Planes de Manejo Ambiental: seguimiento de las actividades mensuales por humedal plasmado en la matriz de datos significativos, la entrega de los informes de gestión segundo semestre 2019 por Humedal y la actualización de la matriz de seguimiento a los planes de acción de los PMA y la Política de Humedales del Distrito Capital. Adecuación / Instalación de Infraestructura: Contrato SDA-LP.2018-0087 Adecuaciones Locativas en la SDA, en el PEDH Santa María del Lago de acuerdo a los recorridos de verificación realizado en octubre, se realizó corrección de goteras y humedades en la infraestructura, reparación tanques de recolección de aguas lluvias, instalación de baranda de protección alrededor del espejo de agua y se realizó recorrido final de recibo a satisfacción.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cuarto trimestre se realizaron los trámites pertinentes para el proceso de liquidación del contrato que se cumplió a cabalidad. Realizar adecuaciones y reparaciones locativas para los PEDH. Estudios previos para adecuaciones y reparaciones locativas para los parques ecológicos Distritales de humedal. El documento contiene todos los aspectos técnicos de los equipamientos a instalar, así como el estudio del mercado y de los precios unitarios y se encuentra en etapa precontractual, donde se evalúa el tipo de contratación a surtir. Mantenimiento: Contrato No. SDA-CD 2019-1008 suscrito con la Empresa Aguas de Bogotá, se realizó mantenimiento integral en franja terrestre a 474,9 hectáreas de repaso y 0,58 Ha de avance. Mesas Territoriales: Realización de 21 mesas territoriales y la participación de 414 personas. Educación Ambiental: Ejecución de 692 actividades de educación ambiental con  43074 participantes. Acciones de Administración: Se realizaron 361 actividades de administración con participación de 1637 personas, 18 monitoreos comunitarios y 57 monitoreos institucionales, 27 acciones de restauración, 17 jornadas de limpieza, 151 mesas de coordinación interinstitucional, 6 mesas de seguridad, reportes de ferales y semovientes entre otras. En las vigencias 2016 a 2018 se avanzó con acumulado del 60%, de los cuales 30,5% son de la vigencia 2018, 21.5% de la vigencia 2017 y 8% de la vigencia 2016, con actividades de contratación para la instalación de señalética, mantenimiento en humedales, contratación del servicio de vigilancia y personal para ejecutar acciones de administración, seguimiento, sensibilización y educación ambiental.
</t>
  </si>
  <si>
    <t>No se ejecutará la actividad  de “Aunar recursos técnicos, físicos, financieros y humanos entre la SDA y la EAAB para construir un sistema urbano de drenaje sostenible (SUDS) en la zona de meandro del río Tunjuelo - PEDH El Tunjo” de esta meta, en razón a que los recursos asignados se redireccionaron para la actividad de "Realizar adecuaciones y reparaciones locativas para los parques ecológicos Distritales de humedal administrados por la Secretaría Distrital de Ambiente", dentro de esta misma meta.</t>
  </si>
  <si>
    <t xml:space="preserve">La actividad  “Aunar recursos técnicos, físicos, financieros y humanos entre la SDA y la EAAB para construir un sistema urbano de drenaje sostenible (SUDS) en la zona de meandro del río Tunjuelo - PEDH El Tunjo” será ejecutada exclusivamente con los recursos que la Subdirección de Ecourbanismo y Gestión Ambiental Empresarial (SEGAE) de la Secretaría Distrital de Ambiente disponga para tal fin a través del proyecto 1141 “ Gestión Ambiental Urbana, meta: diseño e implementación de un proyecto de SUDS”.
</t>
  </si>
  <si>
    <t xml:space="preserve">Informes de gestión Semestral por Humedal
Matriz Datos Significativos.
Matriz seguimiento Planes de Manejo Ambiental y política distrital
Informes ejecución contratos SDA-LP.2018-0087  y  SDA-SECOP II- 1042018
Acta de inicio contrato 2019-1008, cronograma, planes de acción, áreas de intervención e informes de ejecución mensual.
Actas, listados de asistencia y fotografías de las Mesas Territoriales.
Actas, listados de asistencia y fotografías de las actividades de educación ambiental
Actas, listados de asistencia y fotografías de las acciones de administración, manejo integral y seguimiento a los Humedales.
</t>
  </si>
  <si>
    <t>La actividad de “Aunar recursos técnicos, físicos, financieros y humanos entre la SDA y la EAAB para construir un sistema urbano de drenaje sostenible (SUDS) en la zona de meandro del río Tunjuelo - PEDH El Tunjo” cambió su denominación por "Realizar adecuaciones y reparaciones locativas para los parques ecológicos Distritales de humedal administrados por la Secretaría Distrital de Ambiente". Los recursos asignados a los SUDS se ejecutarán mediante esta nueva actividad.</t>
  </si>
  <si>
    <t>La actividad  “Aunar recursos técnicos, físicos, financieros y humanos entre la SDA y la EAAB para construir un sistema urbano de drenaje sostenible (SUDS) en la zona de meandro del río Tunjuelo - PEDH El Tunjo” será ejecutada exclusivamente con los recursos que la Subdirección de Ecourbanismo y Gestión Ambiental Empresarial (SEGAE) de la Secretaría Distrital de Ambiente disponga para tal fin a través del proyecto 1141 “ Gestión Ambiental Urbana, meta: diseño e implementación de un proyecto de SUDS”.</t>
  </si>
  <si>
    <t xml:space="preserve">Informes de gestión Semestral por Humedal
Matriz Datos Significativos.
Matriz seguimiento Planes de Manejo Ambiental y política distrital
Informes ejecución contratos SDA-LP.2018-0087  y  SDA-SECOP II- 1042018
Acta de inicio contrato 2019-1008, cronograma, planes de acción, áreas de intervención e informes de ejecución mensual.
Actas, listados de asistencia y fotografías de las Mesas Territoriales.
Actas, listados de asistencia y fotografías de las actividades de educación ambiental
Actas, listados de asistencia y fotografías de las acciones de administración, manejo integral y seguimiento a los Humedales.
</t>
  </si>
  <si>
    <t xml:space="preserve">Durante el cuarto trimestre, octubre a diciembre de 2019, se avanzó según lo programado en un 31 % de la meta anual, lo cual corresponde al seguimiento de las actividades mensuales por humedal plasmado en la matriz de datos significativos, la entrega de los informes del segundo semestre de gestión 2019 para cada Parque Ecológico Distrital de Humedal y la actualización de la matriz de seguimiento a los planes de acción de los PMA y la Política de Humedales del Distrito Capital. Todo ello en articulación con las estrategias definidas en los instrumentos de planeación aprobados para estas áreas protegidas.
</t>
  </si>
  <si>
    <t xml:space="preserve">Durante el cuarto trimestre, octubre a diciembre de 2019, se avanzó según lo programado en un 25 % de meta anual para esta actividad, mediante la ejecución de recursos provenientes de la reserva presupuestal, mediante el desarrollo de las actividades planteadas en los siguientes contratos suscritos en la vigencia 2018:
Contrato SDA-LP 2018-0087 para adecuaciones locativas en las sedes de la SDA, en el cuarto trimestre se realizaron los trabajos finales en las adecuaciones para el Humedal Santa María del Lago, de acuerdo a los recorridos de verificación de las obras ejecutadas. Se realizaron trabajos para corregir goteras y humedades encontradas en el techo las zonas de aseo y ajustes en el cielo raso, así como la reparación de los tanques de recolección de aguas lluvias, se instaló la baranda de protección alrededor del espejo de agua y se realizó recorrido final de recibo a satisfacción, quedando pendiente el recibo a satisfacción de las demás sedes donde se realizaron obras durante el contrato, previo a la etapa de liquidación.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cuarto trimestre se realizaron los trámites pertinentes para el proceso de liquidación del contrato que se cumplió a cabalidad. 
</t>
  </si>
  <si>
    <t xml:space="preserve">Durante el cuarto trimestre, octubre a diciembre de 2019, se avanzó en un 80% de de lo programado para le trimestre con la formulación de los estudios previos para la contratación de las adecuaciones y reparaciones locativas para los parques ecológicos Distritales de humedal administrados por la Secretaría Distrital de Ambiente. El documento ya contiene todos los aspectos técnicos de los equipamientos a instalar, así como el estudio del mercado y de los precios unitarios y se encuentra en etapa precontractual, donde se evalúa el tipo de contratación a surtir.
</t>
  </si>
  <si>
    <t xml:space="preserve">Durante el cuarto trimestre, octubre a diciembre de 2019, se avanzó según lo programado en un 24,94%, con las actividades de mantenimiento del  quinto al séptimo mes de ejecución del Contrato No. SDA-CD 2019-1008 suscrito con la Empresa Aguas de Bogotá. Dentro de la ejecución de actividades se avanzó en el mantenimiento integral en franja terrestre en 474,9 hectáreas de repaso y 0,58 Ha de avance, discriminadas de la siguiente manera:
Capellanía 60,55 Ha de repaso 
Manejo Silvicultural; 2390 registros, 4271 plateos, 1803 podas, 18 individuos caídos retirados
Control de especies invasoras; 238 individuos de retamo espinoso retirados en 610,5 m2 controlados, 1625 individuos de acacia retirados en 1715 m2 controlados, 7297 individuos de otras especies exóticas retiradas en 4980 m2 controlados y 474 individuos de enredaderas retiradas en 6490 m2
Mantenimiento de senderos, zonas duras, zonas verdes y perímetros; Corte de pasto kikuyo, 49263 m2 en senderos, 34380 m2 en perímetros, 115486 m2 en zonas verdes y 8454 m2 en zonas duras; 557 Kg de residuos sólidos recolectados; 94598 m2 despejados de hojas secas en senderos y/o zonas verdes, 55,05 metros de barandas instaladas; 12,9 puentes instalados; 28 puentes mantenidos y/o mejorados, 4 escalinatas instaladas y 7 reparadas, 28061 kg de residuos vegetales dispuestos para compost.
Córdoba 56,78 Ha de repaso
Burro 25,7 Ha de repaso
Jaboque 42,69 Ha de repaso
Juan Amarillo 89,94 Ha de repaso
Conejera 49,84 Ha de repaso
La Isla 0,84 Ha de repaso
Vaca 8,4 Ha de repaso
Meandro del Say 44,82 Ha de repaso
Salitre 11,63 Ha de repaso
Santa María del Lago 19,69 Ha de repaso
Techo 10,57 Ha de repaso
Tibanica 17,4 Ha de repaso
Torca Guaymaral 27,45
Tunjo 8,61 ha de repaso y 0,58 Ha de avance
Para el cuarto trimestre se destacan actividades como: 
Manejo adaptativo; Apoyo a 11 jornadas de siembra con 1030 ahoyados y 654 árboles sembrados, 13745 plateos (1275 de avance), 1224 individuos con riego, 269 biofertilizaciones, 387 podas de formación y 300 tutorados.
Manejo Silvicultural; 2390 registros, 4271 plateos, 1803 podas, 18 individuos caídos retirados
Control de especies invasoras; 238 individuos de retamo espinoso retirados en 610,5 m2 controlados, 1625 individuos de acacia retirados en 1715 m2 controlados, 7297 individuos de otras especies exóticas retiradas en 4980 m2 controlados y 474 individuos de enredaderas retiradas en 6490 m2
Mantenimiento de senderos, zonas duras, zonas verdes y perímetros; Corte de pasto kikuyo, 49263 m2 en senderos, 34380 m2 en perímetros, 115486 m2 en zonas verdes y 8454 m2 en zonas duras; 557 Kg de residuos sólidos recolectados; 94598 m2 despejados de hojas secas en senderos y/o zonas verdes, 55,05 metros de barandas instaladas; 12,9 puentes instalados; 28 puentes mantenidos y/o mejorados, 4 escalinatas instaladas y 7 reparadas, 28061 kg de residuos vegetales dispuestos para compost.
</t>
  </si>
  <si>
    <t xml:space="preserve">Durante el cuarto trimestre, octubre a diciembre de 2019, se avanzó en un 25,02 % con la realización de 21 mesas territoriales y la participación de 414 personas discriminadas de la siguiente manera:
PEDH Jaboque 2 reuniones de mesa con la participación de 52 personas
PEDH Capellanía 1 reunión con la participación de 6 personas
PEDH Salitre 1 reunión con la participación de 14 personas
PEDH Vaca 3 reuniones con la participación de 59 personas
PEDH Santa María del Lago 2 mesas con la participación de 36 personas
PEDH Juan Amarillo 1 reunión con la participación de 30 personas
PEDH Tibanica 1 reunión con la participación de 31 personas
PEDH Meandro del Say 1 reunión con 17 participantes
PEDH Torca Guaymaral 3 reuniones con 25 participantes
PEDH Conejera 2 reuniones con 39 participantes
PEDH Techo 1 reunión con 27 participantes
PEDH Córdoba 2 reuniones con 57 participantes
PEDH Tunjo 1 reunión con 21 participantes
</t>
  </si>
  <si>
    <t xml:space="preserve">Durante el cuarto trimestre, octubre a diciembre de 2019, se avanzó en un 25,02 % correspondiente a 692 actividades de educación ambiental con la participación de 43074 personas, así:
244 recorridos interpretativos con 5871 participantes
7 registro de visitantes a 24983 personas en Santa María del Lago y Conejera
111 acciones pedagógicas con 2464 participantes
85 acciones en colegios con 3903 participantes
15 talleres con 320 participantes
26 eventos representativos con 2721 participantes
3 apoyos a PRAES con 45 participantes
16 jornadas de apropiación con 445 participantes
101 reuniones de gestión para educación ambiental con 361 participantes
10 aula viva itinerante con 271 participantes
7 reuniones de reconstrucción de saberes con 42 participantes
5 procesos de formación con 64 participantes
2 jornadas de prevención de sustancias psicoactivas con 36 participantes
5 jornadas de intercambio de saberes con 145 participantes
10 foros con 223 participantes
20 ecovacaciones con 469 participantes
1 reunión de hábitos saludables con 53 participantes
1 jornada de tenencia responsable de mascotas con 9 participantes
17 reportes de servicio social ambiental con 139 participantes
4 navidades ecológicas con 506 participantes
2 acciones de gestión documental con 4 participantes
</t>
  </si>
  <si>
    <t xml:space="preserve">Durante el cuarto trimestre, octubre a diciembre de 2019, se avanzó en un 25,02 % mediante la realización de las siguientes actividades:
361 actividades de administración con la participación de 1637 personas
18 monitoreos comunitarios con 162 participantes
57 monitoreos institucionales con 279 participantes
27 acciones de restauración ecológica con 413 participantes
17 jornadas de limpieza con la participación de 271 personas
151 mesas de coordinación interinstitucional con 1955 participantes
6 mesas de seguridad con 80 participantes
22 reuniones de gestión del riesgo con 164 participantes
2 visitas de entes de control con 44 participantes
1 reunión de comisión conjunta con 3 participantes
2 reportes de 5 semovientes nuevos y 5 reportes con 77 semovientes reiterativos 
4 reportes de 21 caninos nuevos en humedales y 5 reportes con 33 caninos reiterativos
1 reportes con 1 árbol caído
4 incendios reportados
50115 lecturas a miras en 694 jornadas
</t>
  </si>
  <si>
    <t xml:space="preserve">En el IV trimestre de 2019 se avanzó en el manejo integral de 480,5 ha de PEDM y áreas de interés ambiental, con la compra de 3,4ha (predios: RT 156, 159, 205, 60), finalizaron las adecuaciones locativas en PEDM. El Plan Acción (Dec227/15) cuenta con aprobación parcial, sujeto a concepto Jurídico. Inició la adecuación Sendero Peatonal (PEDMEN). Avance obra Aula Ambiental Juan Rey: 70.45%; obras mitigación 90%. 
En el III trimestre se manejaron integralmente 477,1 ha de PEDM; aumento de 69,1 ha (Zuque). Obras de mitigación en etapa de ejecución. Adecuaciones locativas: 98% de avance. Plan de Acción (Dec227/2015) radicado. Sendero peatonal PEDMEN con diseños finales y análisis predial. Expropiación RT 76 y 78. Adquisición de predios RT 205ha 0,7ha y RT 73 0,1ha. 
Durante el II trimestre se manejaron integralmente 408 ha de PEDM. Continuó la construcción del Aula Ambiental y la adecuación del sendero peatonal. Adquisiciones: IDs 78, 76 expropiación; RT 73, 205, 98 y 137 escritura pública en trámite; ID60, RT 156 y 159 oferta/compra. Inicio obras de mitigación en PEDM. Caracterización socio-ambiental PAIMIS PEDMEN. 
En el I trimestre se avanzó en la construcción del Aula Ambiental. Priorización de RT 78,76 y 60; y avalúos enajenación voluntaria. Se implementaron acciones de administración y manejo en PEDM. 
Avance en la magnitud de la meta vigencia 2018 cierra con 408ha; vigencia 2017 cierra con 315ha (prescindió de 30ha/Arborizadora Alta); y vigencia 2016 con 342ha.
</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</si>
  <si>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Informes 6, 7 y 8 de ejecución Cto. de obra No. SDA-SECOP I - 152018 
Informes 6, 7 y 8 contrato de interventoría No. SDA-SECOP I - 272018.
Informes 6 , 7 y 8 de ejecución del Convenio interadministrativo No. 20181442
Informes 3 y 4 de ejecución del contrato interadministrativo No. SDA-CD-20191008
Informe 5 de ejecución del contrato de obra No. 20181487
Informe 6 de ejecución del contrato de interventoría NO. SDA-LP-085-2017-SECOP I – E- 0103
Acta de recibo del predio RUPI -2-368 de la Serranía El Zuque
Oficio de radicación del Plan de Acción del Parque Entrenubes ante la Subcomisión de PAIMIS.
Informe 9 Interventoría Juan Rey 2019ER283811
Justificación adición obra Juan Rey (Contrato de Obra SDA-LP-SECOP I - 152018                                                                                                                              Justificación prórroga obra Juan Rey Contrato de Obra SDA-LP-SECOP I – 152018
Informe Contrato SDA-SECOP II-E-182018
Justificación prórroga interventoría obra Juan Rey Contrato de Obra SDA-LP-SECOP I – 152018
Informes 5, 6 y 7 de ejecución del contrato interadministrativo No. SDA-CD-20191008 (SDA No. 2019ER246554; 2019ER270536, respectivamente).
Oficio de radicación del Plan de Acción del Parque Entrenubes ante la Subcomisión de PAIMIS (SDA No. 2019EE260358).
Informe 10.1 - Convenio SDA-CD-20181442
</t>
  </si>
  <si>
    <t xml:space="preserve">El contrato SDA-LP-SECOP l – 152018 DE 2018 cuyo objeto es CONTRATAR LA CONSTRUCCIÓN DEL AULA EN MIRADOR DE JUAN REY a corte de octubre tenía un porcentaje de ejecución del 81%, sin embargo, con la adición 2 firmada el 29 de noviembre de 2019 se extiende el plazo reduciendo el porcentaje de ejecución física de 67% siendo la fecha de finalización de contrato prevista, el día 24 de febrero de 2020. </t>
  </si>
  <si>
    <t>Se continuará con la supervisión de la obra y de la interventoría del contrato SDA-LP-SECOP l – 152018 teniendo en cuenta la adición para terminar el 24 de febrero y el 29 de febrero de 2020, respectivamente.</t>
  </si>
  <si>
    <t xml:space="preserve">
Contrato de Obra SDA-LP-SECOP I - 152018
Convenio interaministrativo No. 20181442
Informes 6, 7 y 8 de ejecución Cto. de obra No. SDA-SECOP I - 152018 
Informes 6, 7 y 8 contrato de interventoría No. SDA-SECOP I - 272018.
Informes 6 , 7 y 8 de ejecución del Convenio interadministrativo No. 20181442.
Informe 9 Interventoría No. SDA-SECOP I – 272018 Juan Rey 2019ER283811
Justificación adición obra Juan Rey (Contrato de Obra SDA-LP-SECOP I - 152018                                                                                                                              Justificación prórroga obra Juan Rey Contrato de Obra SDA-LP-SECOP I – 152018
Justificación prórroga interventoría obra Juan Rey Contrato de Obra SDA-LP-SECOP I – 152018
Informes 5, 6 y 7 de ejecución del contrato interadministrativo No. SDA-CD-20191008 (SDA No. 2019ER246554; 2019ER270536, 2019ER293609 respectivamente).
Informe 10.1 - Convenio SDA-CD-20181442
</t>
  </si>
  <si>
    <t>Durante el cuarto trimestre, octubre a diciembre de 2019, se avanzó con las siguientes actividades: Mantenimiento: Del  quinto al séptimo mes de ejecución del Contrato No. SDA-CD 2019-1008 suscrito con la Empresa Aguas de Bogotá. Dentro de la ejecución de actividades se avanzó en el mantenimiento integral en franja terrestre en 474,9 hectáreas de repaso y 0,58 Ha de avance, discriminadas de la siguiente manera:
Capellanía 60,55 Ha de repaso 
Córdoba 56,78 Ha de repaso
Burro 25,7 Ha de repaso
Jaboque 42,69 Ha de repaso
Juan Amarillo 89,94 Ha de repaso
Conejera 49,84 Ha de repaso
La Isla 0,84 Ha de repaso
Vaca 8,4 Ha de repaso
Meandro del Say 44,82 Ha de repaso
Salitre 11,63 Ha de repaso
Santa María del Lago 19,69 Ha de repaso
Techo 10,57 Ha de repaso
Tibanica 17,4 Ha de repaso
Torca Guaymaral 27,45
Tunjo 8,61 ha de repaso y 0,58 Ha de avance
Mesas Territoriales: realización de 21 mesas territoriales con 414 participantes.
Educación Ambiental: 692 actividades de educación ambiental con la participación de 43074 personas:
244 recorridos interpretativos con 5871 participantes
7 registro de visitantes a 24983 personas en Santa María del Lago y Conejera
111 acciones pedagógicas con 2464 participantes
85 acciones en colegios con 3903 participantes
15 talleres con 320 participantes
26 eventos representativos con 2721 participantes
3 apoyos a PRAES con 45 participantes
16 jornadas de apropiación con 445 participantes
101 reuniones de gestión para educación ambiental con 361 participantes
10 aula viva itinerante con 271 participantes
7 reuniones de reconstrucción de saberes con 42 participantes
Actividades de Administración: Se realizaron entre otras, las siguientes actividades
361 actividades de administración con la participación de 1637 personas
18 monitoreos comunitarios con 162 participantes
57 monitoreos institucionales con 279 participantes
27 acciones de restauración ecológica con 413 participantes
17 jornadas de limpieza con la participación de 271 personas</t>
  </si>
  <si>
    <t>Las acciones adelantadas por la SDA para el cumplimiento del Decreto 227 de 2015 – PAIMIS, fueron adelantadas al 100%, esto corresponde a la elaboración del Plan de Acción Caso PEDMEN el cual fue presentado ante la Subcomisión y aprobado técnicamente. Los retrasos presentados en la aprobación total son externos a la SDA.</t>
  </si>
  <si>
    <t>Se solicitará ante la Subcomisión Intersectorial dar continuidad y celeridad al trámite que se adelanta desde Secretaría Jurídica Distrital.</t>
  </si>
  <si>
    <t xml:space="preserve">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
Informes 3 y 4 de ejecución del contrato interadministrativo No. SDA-CD-20191008
Informe 5 de ejecución del contrato de obra No. 20181487
Informe 6 de ejecución del contrato de interventoría NO. SDA-LP-085-2017-SECOP I – E- 0103
Acta de recibo del predio RUPI -2-368 de la Serranía El Zuque
Oficio de radicación del Plan de Acción del Parque Entrenubes ante la Subcomisión de PAIMIS.
Informes 5, 6 y 7 de ejecución del contrato interadministrativo No. SDA-CD-20191008 (SDA No. 2019ER246554; 2019ER270536, 2019ER293609 respectivamente).
Informe Contrato SDA-SECOP II-E-182018
Oficio de radicación del Plan de Acción del Parque Entrenubes ante la Subcomisión de PAIMIS (SDA No. 2019EE260358). 
</t>
  </si>
  <si>
    <t xml:space="preserve">Para el IV trimestre de la vigencia, se presenta adición para la ejecución del contrato SDA-LP-SECOP l – 152018 DE 2018 cuyo objeto es CONTRATAR LA CONSTRUCCIÓN DEL AULA EN MIRADOR DE JUAN REY en el Parque Entrenubes, siendo la fecha de finalización de contrato prevista, el día 24 de febrero de 2020. Por lo anterior, el 100% de la obra terminará en el primer trimestre del año 2020, cerrando el 2019 con un porcentaje de ejecución total del 99.36%. El presupuesto inicial para el contrato en mención fue de $4.684.649.258, al cual el 2 de mayo de 2019 se adicionó un valor de $700.000.000 y el 29 de noviembre de 2019 se adicionó un valor de $1.612.306.812; para un presupuesto total de $ 6.996.956.070 pesos colombianos. En cuanto a los plazos de término después de firmada dos prórrogas (4 y 2,5 meses respectivamente), el plazo total es de 14 meses y 15 días. En cuanto a la interventoría del contrato Aula ambiental Juan Rey (272018) se está adelantando la adición y prórroga No. 2 por un valor de $96.739,563 y prórroga de 75 días para un total de $662,917,763 y un plazo final 14 meses y 15 días, finalizando el 29 de febrero de 2020. </t>
  </si>
  <si>
    <t>En cuanto a las acciones que se adelantan en la Quebrada Hoya del Ramo, el día 28 de octubre de 2019, la ANLA emitió Resolución 02124 ¨Por la cual se otorga autorización para ocupación de cauce y se toman otras determinaciones". Dicho acto administrativo señala entre otros que se debe remitir información adicional para poder dar inicio a la obra. Esta información fue remitida el día 8 de noviembre mediante radicado ANLA No. 2019174881-1-000. Una vez remitida la información se dio inicio a la obra de mitigación en la quebrada, lo anterior generó un retraso en el mes de octubre que fue subsanado en los meses de noviembre y diciembre. En cuanto a la adecuación del sendero peatonal que conecta del sector de Juan Rey con el Centro de Amistad con la Tierra - CAT y el Corredor Ambiental Tunjuelo – Chiguaza en el Parque Entrenubes, Aguas de Bogotá en el marco del convenio interadministrativo No. SDA-CD-20181442, inició su etapa de ejecución y continúa adelantando el análisis predial por parte de la interventoría el cual incluye la verificación de licencias y permisos ambientales que requiere el proyecto. En cuanto a las acciones que se adelantan en la Quebrada Hoya del Ramo, el día 28 de octubre de 2019, la ANLA emitió Resolución 02124 ¨Por la cual se otorga autorización para ocupación de cauce y se toman otras determinaciones". Dicho acto administrativo señala entre otros que se debe remitir información adicional para poder dar inicio a la obra. Esta información fue remitida el día 8 de noviembre mediante radicado ANLA No. 2019174881-1-000. Una vez remitida la información se dio inicio a la obra de mitigación en la quebrada, cerrando la vigencia 2019 con un porcentaje de ejecución total del 80%.</t>
  </si>
  <si>
    <t>Durante el IV trimestre, se programó un avance de 27% con una ejecución igual a lo programado (27%), ya que se dio continuidad a las acciones de administración y manejo en los Parques Ecológicos Distritales de Montaña y áreas de interés ambiental. Estas actividades contemplan acciones de vigilancia, Gestión social, monitoreo, y mantenimiento, el cual es realizado a través del nuevo contrato interadministrativo suscrito con la empresa Aguas de Bogotá. No se generó ningún contratiempo ni retraso. La vigencia 2019 cierra con un porcentaje de ejecución de 99% de cumplimiento de la meta.</t>
  </si>
  <si>
    <t>Durante el IV trimestre de 2019, se ejecutó el total de lo programado (27%), ya que a través de la compra de los predios con Registro Topográfico - RT 156, 159, 205 en el Cerro Juan Rey y el ID 60 en la Cuchilla El Gavilán, del Parque Entrenubes, se logró la recepción de 3,4ha. Al igual que en los trimestres pasados, se continuó con la implementación de las acciones de administración y manejo en las restantes 477.1 ha de Parques Ecológicos Distritales de Montaña y áreas de interés ambiental, para un total de 480.5 ha manejadas integralmente por la SDA. Se continúan los procesos de vigilancia, gestión social, monitoreo, y mantenimiento a través del contrato interadministrativo suscrito con la empresa Aguas de Bogotá. De esta manera, la Secretaría Distrital de Ambiente aumentó su gestión administrativa de 477.1ha a 480.5ha. La vigencia 2019 cierra con un porcentaje de ejecución de 78% de cumplimiento de la meta.</t>
  </si>
  <si>
    <t>Durante el IV trimestre obras como Soratama y Mirador continuaron su etapa de ejecución. En cuanto a las adecuaciones locativas en Entrenubes, se menciona que las obras culminaron cumpliendo con lo programado para esta actividad. La vigencia 2019 cierra con un porcentaje de ejecución de 94% de cumplimiento de la meta.</t>
  </si>
  <si>
    <t>Durante el IV trimestre de 2019 se ejecutó el total de lo programado, toda vez que el documento Plan de Acción caso PEDMEN quedó radicado (2019EE260358) ante la Subcomisión Intersectorial en el mes de noviembre de 2019. Este Plan recomienda incluir al programa las familias que habitan 1016 ocupaciones informales que en la actualidad afectan al área protegida y se encuentran con condiciones socio-ambientales no aptas, previo concepto expedido por la Secretaría Distrital de Salud. Una vez surtió el proceso de revisión por parte de todas las entidades que conforman la Subcomisión PAIMIS (Decreto 227 de 2015) el documento fue aprobado unánimemente por todos los miembros participantes, no obstante su ejecución y aprobación para expedición de acto administrativo está sujeta a las consideraciones que emita la Secretaría Jurídica Distrital sobre la inversión de recursos del 1% en predios privados que tienen la figura de Parque Ecológico Distrital de Montaña y que sean importantes para la provisión del recurso hídrico, característica singular e importante que reviste el Parque Ecológico Distrital de Montaña Entrenubes. Por lo anterior, se realizan en su totalidad las acciones interinstitucionales de competencia de la SDA con un reporte a término de vigencia de 98% ejecutado conforme la etapa de planificación PAIMIS.</t>
  </si>
  <si>
    <t xml:space="preserve">Persiste retraso en el inicio de las actividades del convenio No. SDA-CV-20171328 suscrito entre CAR-EAAB-SDA  debido a que se han presentado inconvenientes relacionados con los aspectos técnicos de la ejecución para intervención de áreas establecidas. Adicionalmente las condiciones climáticas presentadas han dificultado el acceso a las zonas. 
</t>
  </si>
  <si>
    <t>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Soportes restauración
Registros de asistencia y actas de visita a campo a humedales TUNJO, TIBANICA, JUAN AMARILLO, CAPELLANIA, PEDMEN.
Diseños: Diseños de restauración para 40 has en predio la calera Monserrate 1., diseños de restauración para los humedales intervenidos
Ejecución: Actas de plantación en humedales intervenidos, actas de plantación y seguimiento en predio la Calera Monserrate 1
Actas de visita, intervención y diseños para los humedales Burro, Jaboque, Meandro el Say, Techo, El Tunjo, Salitre.</t>
  </si>
  <si>
    <t xml:space="preserve">Para el IV trimestre /2019 se reporta un total de 480,5ha de PEDM y áreas de interés ambiental manejadas integralmente. Este total incluye compra de predios (3,4ha) RT156, 159, 205 en el Cerro Juan Rey y el ID60 en la Cuchilla El Gavilán (PEDMEN). Obras en Soratama y PEDMMN están en etapa de ejecución (90%). Adecuaciones locativas en PEDMEN: 100% de cumplimiento. Plan de Acción caso PEDMEN radicado (SDANo.2019EE260358) ante Subcomisión PAIMIS (Decreto 227/2015). Plan de Acción aprobado técnicamente; aprobación total sujeta a Concepto de Secretaría Jurídica. Inicio obras Quebrada Hoya del Ramo; ANLA emitió Res.02124 donde solicita información adicional para inicio de obra. Se remite información el 8/11/19 (ANLANo.2019174881-1-000) dando inicio a obra de mitigación.
Durante III trimestre aumenta la meta en 69,1ha (recepción predio RUPI:2-368-Serranía del Zuque). 477,1ha de PEDM y áreas de interés ambiental administrados a través de Vigilancia, Gestión social, monitoreo y mantenimiento (contrato con Aguas de Bogotá). Gestión aumenta de 408 a 477,1ha. Se continuó con ejecución de obras de mitigación en Soratama y PEDMMN. Etapas finales de adecuaciones locativas en PEDMEN; ejecución del 98%. Se incluye caracterización socio-ambiental en Plan de Acción (2019EE197067), presentado ante Subcomisión PAIMIS.
En el II trimestre continuó el contrato de adecuaciones locativas. Se iniciaron obras de mitigación de riesgos en Soratama y PEDMMN. Finalmente, se realizó trabajo de campo para identificar condiciones socioambientales en cinco polígonos priorizados según solicitud por Subcomisión PAIMIS.
En el I trimestre se mantuvo la administración y manejo de 408ha de PEDM, recibiendo acta de entrega del predio RUPI:2-368 para ajustes. Así mismo, se adelantó la ejecución del contrato de adecuaciones locativas y mitigación de riesgos en Soratama y PEDMMN. Se realizó la socialización con la comunidad del PEDMMN de los Nevados sobre el inicio de obra.
</t>
  </si>
  <si>
    <t>El acumulado Plan de Desarrollo reporta un avance para el cuatrienio correspondiente a 97,14 has. En el cuarto trimestre de la vigencia se realizaron actividades de restauración en 0,64 has distribuidas así PEDH: Techo: 40 árboles -0,05 Has, Jaboque: 41 árboles-0,05 Has, Tunjo: 95 árboles-0,10 Has, Burro: 103 árboles- 0,12 Has, Techo: 70 árboles -0,08 Has, Jaboque: 100 árboles -0,12 Has y en Meandro el Say: 107 árboles-0,12 Has. En el tercer trimestre de la vigencia se  realizaron actividades de restauración en 40.59 Has, distribuidas así: Predio La Calera - Monserrate 1 (40 Has), PEDH Capellanía 0.2 Has (210 individuos), PEDH Juan Amarillo 0.24 Has (180 individuos) y PEDH Tunjo 0.15 Has (135 individuos). En el segundo trimestre en marco del convenio 0312018 con recursos de reserva se realizó la intervención de 0.1 has (304 individuos) en el barrio El tesoro, localidad de Ciudad Bolívar. Con recursos de vigencia se intervinieron 0.5 has en los PEDH, distribuidas así: Juan Amarillo 0.10 has (65 individuos), Salitre 0.25 has (204 individuos), Torca 0.05 has (37 individuos) y Conejera 0.10 has (90 individuos). En el primer trimestre con recursos de vigencia se realizaron acciones de restauración en PEDH Capellanía (95 individuos) 0,12 has y PEDH Juan Amarillo (140 individuos) 0,22 has.  2018: Se realizaron acciones de restauración en 36.84 has, distribuidas así: 33.2 has con recursos de reserva en las localidades de Usme y Sumapaz. En Usme se intervinieron áreas en las veredas Corinto, La Requilina y Los Soches y en Sumapaz las veredas El Raizal, Las Palmas y Ánimas Bajas. Con recursos de vigencia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</si>
  <si>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Actas de visita, intervención y diseños para los humedales Burro, Jaboque, Meandro el Say, Techo, El Tunjo, Salitre.
</t>
  </si>
  <si>
    <t>Se realizó la identificación, priorización y elaboración de diagnósticos para 0.64 has en los PEDH distribuidos así: PEDH Techo: 0,05 Has, PEDH Jabeque: 0,05 Has, PEDH Tunjo: 0,10 Has, PEDH Burro: 0,12 Has, PEDH Techo: 0,08 Has, PEDH Jaboque: 0,12 HAS y en PEDH Meandro el Say: 0,12 Has.</t>
  </si>
  <si>
    <t>Se realizaron los diseños para 0.64 has en los PEDH distribuidos así: PEDH Techo: 0,05 Has, PEDH Jabeque: 0,05 Has, PEDH Tunjo: 0,10 Has, PEDH Burro: 0,12 Has, PEDH Techo: 0,08 Has, PEDH Jaboque: 0,12 HAS y en PEDH Meandro el Say: 0,12 Has.</t>
  </si>
  <si>
    <t xml:space="preserve">Se realizaron jornadas de siembra para 0.64 has en los PEDH distribuidos así: PEDH Techo: 0,05 Has, PEDH Jabeque: 0,05 Has, PEDH Tunjo: 0,10 Has, PEDH Burro: 0,12 Has, PEDH Techo: 0,08 Has, PEDH Jaboque: 0,12 HAS y en PEDH Meandro el Say: 0,12 Has. </t>
  </si>
  <si>
    <r>
      <t xml:space="preserve">En relación con el Convenio 0312018 suscrito con Instituto Distrital para la Protección de la Niñez y la Juventud (IDIPRON)– </t>
    </r>
    <r>
      <rPr>
        <sz val="12"/>
        <rFont val="Arial"/>
        <family val="2"/>
      </rPr>
      <t>Fondo de Desarrollo Local de San Cristóbal – SDA,  se presenta retrasos por las condiciones climáticas que di</t>
    </r>
    <r>
      <rPr>
        <sz val="12"/>
        <color theme="1"/>
        <rFont val="Arial"/>
        <family val="2"/>
      </rPr>
      <t xml:space="preserve">ficultan el acceso y las intervenciones en  la zona de trabajo.
 </t>
    </r>
  </si>
  <si>
    <t xml:space="preserve">Se vienen adelantando seguimientos semanales en campo para la recepción de las áreas que tienen pendiente actividades de mantenimiento, de igual manera se están realizando comités técnicos en los que se tratan los temas coyunturales que se presenten. 
</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</si>
  <si>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Priorización: Estudios previos convenio 1295-2019 (donde se especifica que las áreas para mantenimiento fueron tomadas del componente de restauración del convenio 2018-031.  
Ejecución: Actas de entrega de áreas de mantenimiento en predios de aguas claras y PEDMEN
Viveros:  Informe de avance en el plan de producción y entrega de material vegetal. 
- Acta de recepción de 14 Has de mantenimiento en Altos de la Estancia. 
- Acta de recepción de Nueva Esperanza 12.5 Ha
- Acta de recepción de Usme
- Acta de recepción de Predio 218 
- Acta de recepción de Aguas Claras
- ordenes de salidas de viveros salidas de viveros
- publicación para la recolección de lupinus.  
</t>
  </si>
  <si>
    <t xml:space="preserve">Mapas de intervención Sumapaz
Mapas de intervención PEDMEN
Mapas de intervención USME
Registro fotográfico mantenimiento y cuadro de priorización de áreas
Proyección de producción de material vegetal 2019
Priorización: Estudios previos convenio 1295-2019 (donde se especifica que las áreas para mantenimiento fueron tomadas del componente de restauración del convenio 2018-031.  
Ejecución: Actas de entrega de áreas de mantenimiento en predios de aguas claras y PEDMEN
Viveros:  Informe de avance en el plan de producción y entrega de material vegetal. 
- Acta de recepción de 14 Has de mantenimiento en Altos de la Estancia. 
- Acta de recepción de Nueva Esperanza 12.5 Ha
- Acta de recepción de Usme
- Acta de recepción de Predio 218 
- Acta de recepción de Aguas Claras
- ordenes de salidas de viveros salidas de viveros
- publicación para la recolección de lupinus.  
</t>
  </si>
  <si>
    <t>Durante el cuarto trimestre de la presente vigencia se realizó mantenimiento para 40.2 Has en los siguientes puntos: Altos de la estancia 14 Has, en Nueva Esperanza 12.5 has, en el predio 218 ubicado en la localidad de Santa Fe 1.2 Has, y en Aguas Claras 12.5 Has.</t>
  </si>
  <si>
    <t>Se actualiza el inventario de viveros y se gestiona el plan de choque con la germinación de 7 kilos de semillas de lupinus.</t>
  </si>
  <si>
    <t>Esta actividad culminó en el  tercer trimestre</t>
  </si>
  <si>
    <t>En el cuarto trimestre, para el Programa 1 se realizaron un total de 53 visitas con el objetivo fundamental de evaluar el estado de la biodiversidad de la fauna en los humedales de Capellanía, Córdoba, El Burro, El Salitre, Jaboque, Juan Amarillo, La Conejera, La Isla, La Vaca, Meandro del Say, Santa María del Lago, Techo, Tibanica, Torca Guaymaral y Tunjo De este seguimiento, se obtiene  un total de 3688 registros de 6162 individuos en aves, y en mamíferos se observaron 12 registros de 104 individuos. A la vez, en el Programa 4 se hicieron seis recorridos en el PEDM Entrenubes y Serranía del Zuque, teniendo como resultado 198 registros de 423 individuos de aves.</t>
  </si>
  <si>
    <t>Para el cuarto trimestre, en la implementación del Programa 2, no se realizaron salidas dado que se procesó la información. Se consolidaron los registros biológicos de flora, producto del monitoreo de restauración ecológica realizado en los Predios 90 y 91 de PEDMEN). El proceso de restauración ecológica en estos dos predios muestra resultados importantes en la recuperación y rehabilitación ecológica del suelo y su estabilidad, del componente vegetal y de coberturas heterogéneas, de los microclimas y de las relaciones y funciones ecosistémicas autosostenibles. En total se registran 45 especies de flora, las especies vegetales nativas seleccionadas para el proceso de recuperación y rehabilitación han sido efectivas ya que se han desarrollado y reproducido pese a temporadas de lluvias y sequias.</t>
  </si>
  <si>
    <t xml:space="preserve">En el cuarto trimestre, como resultado de la fase 3 del Programa 1 se elaboró el capítulo de componente biótico del documento del PMA del los 11 PEDH Ramsar, el cual enviado a revisión al MADS.  Entre los resultados más relevantes en aves y mamíferos se encuentra que los humedales de mayor área y que se ubican en el borde rural de Bogotá como Conejera, Jaboque, Juan Amarillo, son los que presentan los mayores valores de número de especies y número de individuos. Al graficar las especies más abundantes de aves y mamíferos en cada humedal a lo largo del tiempo se concluye que cada humedal tiene su propia dinámica, y no hay un patrón general para el Complejo de Humedales en cuanto a especies abundantes. Como resultado de la fase 3 del Programa 4, fue posible registrar un total de 1880 individuos de 77 especies de aves. Estas especies se agruparon en 10 órdenes y 25 familias. De las cuatro áreas monitoreadas en los cerros orientales y pertenecientes a la EEP del Distrito Capital, PEDMEN fue donde se registró la mayor biodiversidad de aves, con 61 especies pertenecientes a 23 familias de 8 órdenes, seguido por la Serranía del Zuque con 41 especies de 18 familias agrupadas en 5 órdenes; valores similares se reportaron para el parque Mirador de los Nevados y el aula ambiental Soratama, el primero con 33 especies y el segundo con 32 especies. </t>
  </si>
  <si>
    <t xml:space="preserve">En el último trimestre, se revisaron y corrigieron los informes enviados por la CAR según el convenio vigente. Se completó la revisión de los informes enviados hasta la semana 21 correspondiente a humedales tanto para parámetros fisicoquímicos como hidrobiológicos. Estos últimos, ya fueron corregidos y radicados por parte de la CAR a la SDA hasta la semana 20. </t>
  </si>
  <si>
    <t>En el cuarto trimestre de la implementation del Programa 4, los recursos (datos y metadatos) fueron publicados en SiB Colombia y GBIF:  Registros biológicos de flora para el desarrollo de acciones de evaluación, seguimiento y monitoreo en los elementos priorizados de la EEP, ver enlace: https://ipt.biodiversidad.co/sib/resource?r=ser_entrenubes_001. Para el Programa 4, fueron publicados en SIB Colombia y GBIF:  Los registros biológicos aves  en los PPEDM durante los años 2018 y 2019, ver enlace: https://ipt.biodiversidad.co/sib/resource?r=sda_pedm_01, y los registros de herpetofauna en los PEDM, ver enlace: https://ipt.biodiversidad.co/sib/resource?r=sda_eep_herpetofauna. Para el Programa 1, fueron actualizados los recursos de aves y herpetofauna publicados en el el 2018, enlaces: https://ipt.biodiversidad.co/sib/resource?r=sda-av y https://ipt.biodiversidad.co/sib/resource?r=sda-herp</t>
  </si>
  <si>
    <t xml:space="preserve">Para cuarto trimestre, hay un avance del 0.7, dado los resultados en la fase 3 en los Programas 1, 2 y 4, dado que fueron publicados los datos y metadatos en SIB-Colombia de la implementación de cada uno de estos programas, ver enlaces: https://ipt.biodiversidad.co/sib/resource?r=ser_entrenubes_001; https://ipt.biodiversidad.co/sib/resource?r=sda_pedm_01; https://ipt.biodiversidad.co/sib/resource?r=sda-av y https://ipt.biodiversidad.co/sib/resource?r=sda-herp
Además, en esta misma fase los Programas 1,2 y 4 tienen análisis y conclusiones del resultado de la evaluación de la biodiversidad, del Programa 1, la fase III derivó en capítulo de componente biótico en el PMA del Complejo de Humedales de Importancia Internacional  En el tercer trimestre hubo  progreso en el 0.8, dado que en el Programa 3, se adelantó la fase I y II, ya que se establecieron polígonos para monitorear mamíferos y aves en la zona rural, finalizando las actividades 33 y 34 para la vigencia, y en el Programa 1, 2, y 4 se adelantó en la fase III, al estar bajo revisión los recursos de datos para publicación en SIB Colombia. Para el segundo trimestre hay un avance del 0.42, producto de la ejecución de las siguientes actividades: se realizó una primera visita a dos acueductos veredales en la cuenca del Rio Sumapaz, y la metodología y metadato para monitorear fauna vertebrada quedó estandarizada para estos acueductos. En el primer trimestre se presentó un avance de 0,080 derivado de los siguientes aspectos: En el programa 3 se avanzó en la primera fase I. En relación con el Programa 2, se culminó la fase de toma de datos, y el programa 4 se está desarrollando la fase III. 
</t>
  </si>
  <si>
    <t xml:space="preserve"> Registros en Sistema de Información de Biodiversidad-Colombia.
- Formatos de campo para recolección de información.
- Informes  de procesamiento de información.
- Informes de seguimiento hidrobiológico
- Informes de profesionales de apoyo 
https://ipt.biodiversidad.co/sib/resource?r=ser_entrenubes_001; https://ipt.biodiversidad.co/sib/resource?r=sda_pedm_01; https://ipt.biodiversidad.co/sib/resource?r=sda-av y https://ipt.biodiversidad.co/sib/resource?r=sda-herp
</t>
  </si>
  <si>
    <t xml:space="preserve">El acumulado del cuatrienio en actividades de mantenimiento es de 238.41 Has, que corresponden al 59,60% de cumplimiento del PDD. 2019: En el cuarto trimestre se intervinieron 40.2 Has: Altos de la estancia 14 Has, Nueva Esperanza 12.5 has, predio 218 ubicado PNEOH 1.2 Has y en Aguas Claras 12.5 Has. Se actualizó el inventario de viveros y se gestiona la germinación de 7 kg de semillas de lupinus. Durante el tercer trimestre se realizó mantenimiento  en los predios 201, 84, 67, 35, 36, 508, 510, 511, 15 de Parque Ecológico Distrital de Montaña Entre Nubes, estos corresponden a 58.61 has. Adicionalmente se realizó mantenimiento en 3 has a predio ubicado en el barrio Aguas claras para un total de 61.61 has. 2019: En el segundo trimestre se efectúo mantenimiento y control de especies invasoras en 24.4 hectáreas ubicadas en el Parque Ecológico Distrital Montaña Entre Nubes. En el primer trimestre no se presentó avance en la magnitud de la meta hasta tanto no sea recibido a satisfacción la totalidad del mantenimiento de las áreas priorizadas. En el año 2018 se ejecutaron 80 Has de mantenimiento, equivalente al 20% del plan de mantenimiento. También se encuentra en etapa de implementación la construcción del vivero CERESA.  El total de áreas mantenidas en 2017 fue de 39,9 has.  En la vigencia 2016 se realizaron acciones de mantenimiento en 4,5 ha y actividades de monitoreo en el PEDMEN de 12,2 ha, para un total de 16,7 has en la vigencia 2016.  MONITOREO: En el cuarto trimestre hay un avance del 0.7 de acuerdo a los avances en el Programa 1 en la fase III, procesamiento y análisis de la información, se elaboró el componente biótico del documento del PMA del Complejo de Humedales Ramsar, el cual ya fue radicado al MADS para revisión. De otro lado, también se avanzó en la fase III de este Programa 1 y de los Programas 2 y 4 dada la publicación de registros en SIB-Colombia. En el tercer trimestre hay un avance del 0.8, de acuerdo al progreso en las siguientes fases en los 4 Programas. En el Programa 3, se adelantó la fase I y II, ya que se establecieron polígonos para monitorear mamíferos y aves en la zona rural, finalizando las actividades 33 y 34 para la vigencia. Para el segundo trimestre se avanzó en 0,42 así: progreso en la fase I del Programa 3, dado que la metodología y metadatos para hacer evaluación de biodiversidad quedó estandarizada. Para el primer trimestre del 2019 se presentó un avance de 0,080 ya que en el programa 3 se avanzó en la primera fase I. En el Programa 2(Restauración) se culminó la fase de toma de datos, y en el programa 4 (PEDM) se está desarrollando la fase III, ya se cuenta con registros para 611 individuos de aves de 56 especies. En el 2018 se avanzó en 1.0 el seguimiento a los programas de monitoreo.  En 2017, se implementó la fase I del plan de monitoreo en los PEDM, y la fase III en los (PEDH). Para el 2016 se efectuó mantenimiento en 4,5 has, monitoreo de áreas en restauración ecológica en PEDMEN, en 12,2 has.
</t>
  </si>
  <si>
    <t>El fortalecimiento de la Estructura  Ecológica Principal del Distrito Capital,  de acuerdo en lo contemplado en decreto 190 de 2004 POT vigente, permite que la ciudadanía disfrute de Áreas con estado de conservación provenientes del PMA vigente y que aporta al cumplimiento de los objetivos y estrategias establecidos en el Plan de Gestión Ambiental-PGA, apuntando al mejoramiento de la calidad ambiental del Distrito.</t>
  </si>
  <si>
    <t>Para la vigencia 2016, se elaboró una base de información técnica y una guía conceptual sobre Adaptación basada en Ecosistemas (AbE), un Plan de trabajo acerca de la programación para la formulación, lo que representó un 0,50. Para vigencia 2017 se ejecutó 0,85 de la formulación consistente en la elaboración y entregaron de los siguientes productos:  producto 1: Presentación del Plan de trabajo con el enfoque metodológico propuesto para elaborar la formulación de los dos (2) proyectos de adaptación al cambio climático; y el Producto 2: análisis de la identificación de actores y áreas, junto con el Producto 3:  Evaluación socioambiental, con la caracterización y aspectos demográficos de las comunidades. En la vigencia 2018 finalizó el proceso de formulación de los dos proyectos de adaptación al cambio climático basada en ecosistemas, que se llevó a cabo mediante el contrato de consultoría. En esta vigencia se recibieron y a probaron los productos:  4. Análisis de vulnerabilidad, 5: Componente social, 6: Proyección de medidas de adaptación y 7: Formulación de los proyectos. De Igual manera, se dio inicio a la Fase I de implementación de los proyectos. Se recibió y aprobó el producto 1: "Plan de Trabajo y Cronograma". Lo anterior representa un avance de 1.34 en magnitud.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Lo anterior representa un avance de 1,45.
Para el II trimestre de 2019 se recibieron y aprobaron los productos 3 y 4, relacionados con la implementación física de las medidas de adaptación y el 5 y 6 relacionados con el proceso de capacitación, plan de monitoreo y seguimiento, mantenimiento e informe final del contrato. Se concluyeron los documentos precontractuales para la segunda fase de implementación de los proyectos, que se encuentra en revisión por parte del área contractual. Todo ello representa una magnitud 1.48. Para el III trimestre se aprobaron los documentos precontractuales para la segunda fase de implementación de los proyectos. En efecto se publicó el proceso en SECOP II, se han emitido las respuestas a las observaciones de los proponentes. Todo ello representa una magnitud 1.52. Para el IV trimestre, se dio inicio al contrato número SDA-SAM-20191384, se entregó el producto 1: Plan de Trabajo y el producto 2 correspondiente a los diseños de las medidas AbE, para la Fase II, así como la propuesta para el fortalecimiento de la Fase. Adicionalmente se realizaron 4 visitas a campo de monitoreo y seguimiento. Todo ello representa una magnitud 1.6.</t>
  </si>
  <si>
    <t xml:space="preserve">Demora en los procesos de revisión y aprobación de documentos precontractuales de los proyectos de AbE. </t>
  </si>
  <si>
    <t xml:space="preserve">Seguimiento permanente a los procesos y etapas que surtan los documentos precontractuales, con el fin de atender de manera oportuna e inmediata las observaciones. </t>
  </si>
  <si>
    <t>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
-Producto 1 y 2: diseño de las medias en campo</t>
  </si>
  <si>
    <t xml:space="preserve">Con el fin de dar cumplimiento a las metas programadas para la vigencia 2019, desde la Dirección de Gestión Ambiental se celebro el convenio interadministrativo convenio SDA-CV-2019-1295, en el cual se intervendrán 45 Ha de suelo de proteccion en riesgo no mitigable, en los sectores de Altos de La Estancia y Nueva Esperanza, de esta manera  se logrará alcanzar la meta propuesta para la vigencia y aportar al cumplimiento de la meta. </t>
  </si>
  <si>
    <t>Archivo shape de las áreas de protección por riesgo de la Resolución 1517 de 2018 (Planeacion actualiza mapa 6 suelo protección riesgo).   Acta de reunión con el contratista.
Acta de inicio del contrato No. SDA-CPS- 20171379
Contrato No. SDA-CPS-20171379
Convenio Interadministrativo No. SDA-CV-312018
Convenio Interadministrativo No. SDA-CV-2019-1295</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</si>
  <si>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
Convenio Interadministrativo No. SDA-CV-2019-1295</t>
  </si>
  <si>
    <r>
      <t xml:space="preserve">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
En el transcurso del segundo y tercer trimestre se continuaron desarrollando actividades de restauración ecologica en el poligono de Altos de La Estancia con el fin de cumplir con las siete (7) hectareas programadas para este sector.
En el tercer trimestre se asistió a mesas interinstitucionales Altos de la Estancia para tratar tema de mesas sectoriales con la comunidad, se hizo programación de las mesas y se concertó acciones sobre el desalojo de un grupo de 250 viviendas en la zona de recreación. Se asistió a reunión con la Alcaldía Local de Rafael Uribe Uribe y Caja de Vivienda Popular para tratar el tema de las ocupaciones ilegales en Nueva Esperanza; así mismo, se hizo acompañamiento a la Alcaldía Local y a Caja de Vivienda Popular en el proceso de notificación a 7 viviendas que han sido renuentes a reasentamiento en este sector.  Se llevó a cabo reunión con IDIGER para la identificación de posibles zonas de intervención bajo la categoría de suelo de protección por riesgo no mitigable. </t>
    </r>
    <r>
      <rPr>
        <sz val="8"/>
        <color rgb="FFFF0000"/>
        <rFont val="Arial"/>
        <family val="2"/>
      </rPr>
      <t xml:space="preserve">Durante el transcurso del cuarto trimestre se finalizo con la ejecución de las 7 ha contratadas para el poligono de Altos de La Estancia. </t>
    </r>
  </si>
  <si>
    <r>
      <t>Se inició la revisión del plan de acción estratégica de Altos de la Estancia.
En el trancurso del segundo trimestre, se tramito la liquidación del contrato de  la consultoria, encargado de realizar los planes de acción y se inicia las socializacion con las entidades responsables de actividades.
En el tercer trimestre se revisó la información de los planes de acción propuestos para realizar balance de acciones planteadas en relación con el plan de manejo ambiental para Altos de la Estancia, y para Nueva Esperanza en relación con el plan de intervención post evento Nueva Esperanza de la resolucion de Planeación Distrital 0425 de 2011. Se enviaron los planes de acción de Altos de la Estancia y Nueva Esperanza para observaciones de las entidades identificadas como responsables en los mismos.</t>
    </r>
    <r>
      <rPr>
        <sz val="8"/>
        <color rgb="FFFF0000"/>
        <rFont val="Arial"/>
        <family val="2"/>
      </rPr>
      <t xml:space="preserve"> Duranteel transcurso del cuarto trimestre se recibieron algunas observaciones de las entidades responsables y se continua a espera del resto de ellas. </t>
    </r>
  </si>
  <si>
    <t xml:space="preserve">Se recibió copia de la resolución de adopción del plan de manejo ambiental de Altos - PMA de la Estancia, se inició la revisión de compromisos por parte de la SDA.
En el transcurso del segundo trimestre se realizo socializacion y reporte de avances de las entidades encargadas de acciones enmarcadas en el PMA. 
En el tercer trimestre se creó un drive compartido con las instituciones involucradas en la ejecución del PMA, con el fin de contar con información de avance y archivos importantes que deben tener en cuenta las instituciones para la ejecución de acciones en las diferentes zonas del polígono. Así mismo, se socializó el contenido del PMA con comunidad e instituciones en una audiencia pública solicitada por la comunidad. Se programó reunion con entidades involucradas para seguimiento del PMA en el mes octubre y se espera la confrimación de las entidades invlucradas para citar a proxima reunión. </t>
  </si>
  <si>
    <t xml:space="preserve">"En el cuarto  trimestre  de 2019 se atendió el  100% de las emergencias ambientales competencia y jurisdicción de la SDA, para las cuales fue activada la Entidad. 
Del 1 de octubre  al 31 de diciembre de 2019 se recibieron, activaron y atendieron  405 emergencias correspondientes a: 215 árboles caídos, 179 árboles en riesgo de caída y 11  por materiales peligrosos (no hubo incendios forestales ni emergencias por Residuos de Construcción y Demolición).
"
</t>
  </si>
  <si>
    <t>Para el cuarto trimestre se  dió inicio al contrato numero SDA-SAM-20191384, durante este mes se entregaron y aprobaron el producto 1: Plan de Trabajo y el producto 2 correspondiente a los diseños de las medidas AbE, para la Fase II, así como la propuesta para el fortalecimiento de la Fase.</t>
  </si>
  <si>
    <t xml:space="preserve">En el cuarto trimestre se emitió un documento del Grupo Interno de Trabajo sobre Cambio Climático, en donde se realizó la revisión de actividades. </t>
  </si>
  <si>
    <t>PIGA: En lo corrido del 2019 se ha participado en las mesas técnicas para la actualización de la Res. 242 de 2014 y en la elaboración del Documento Técnico de Soporte y la Guía PIGA. Se han gestionado 35 requerimientos de las entidades ante las dependencias correspondientes de la SDA. Se realizó el evento de reconocimiento a las entidades con puntajes &gt; 80%. Se actualizó la base de datos de las entidades de acuerdo con las comunicaciones recibidas. Se participó en la elaboración del anteproyecto de la Meta Proyecto de Inversión.  Se participó en la actualización y socialización de la Matriz de Aspectos e impactos ambientales de la SDA. Se llevó a cabo la premiación "Al trabajo en Bici" de la Secretaría de Planeación, Secretaría de Gobierno y Subred Sur, en cumplimiento al Acuerdo 660 de 2016. Se llevo a cabo el concurso de Buenas Prácticas PIGA en el Jardín Botánico el 21 de octubre, en la cual participaron 20 entidades. Se elaboró el documento Alianza IPES-SDA, donde se describió el proyecto "Entrega de Abono Orgánico Líquido para el mejoramiento de las condiciones biológicas del suelo y la capacidad de absorción de nutrientes de los individuos plantados." y se realizó la prueba de campo  en el sector de Aguas Claras la Localidad San Cristobal. Se llevaron a cabo dos mesas de trabajo con las entidades que obtuvieron puntajes ubicados en los rangos bajo y medio en la evaluación, control y seguimiento al PIGA 2018-2019.
PACA: En el 2019 se revisaron, aprobaron y consolidaron los ajustes a la formulación del PACA BMPT. Se consolidó y reportó el indicador PACA BMPT en el Observatorio Ambiental de Bogotá, con corte a 31-12-2018. Se solicitó, revisó, consolidó y reportó a la Contraloría Distrital la Cuenta Anual PACA BMPT vigencia 2018. Se solicitó, revisó, aprobó y consolidó el informe de seguimiento PACA con corte a 31-12-2018. Se solicitó, revisó y consolidó el informe de Seguimiento PACA con corte al 30-06-2019. Se ajustó el informe de seguimiento de avances y logros del PACA vigencia 2017, de acuerdo con las observaciones realizadas por la SPPA a las metas de los proyectos 1141, 7517 y 979. Se ajusto el Informe de Seguimiento 2018 PACA BMPT, de acuerdo con las observaciones realizadas por la SPPA. Se revisaron los reportes de Cuenta Anual a 30-09-19  de los proyectos 979, 1132, 1150, 7517, 1033, 1029, 980, 981, 978 y 1141, se solicitaron ajustes por correo a los proyectos 979, 1132, 978 y 1141. Se socializo mediante memorando 2019IE269145 a las gerencias de proyecto los resultados del seguimiento al PACA.</t>
  </si>
  <si>
    <t>PIGA: En lo corrido del 2019 se ha participado en las mesas técnicas para la actualización de la Res. 242 de 2014 y en la elaboración del Documento Técnico de Soporte y la Guía PIGA. Se han gestionado 35 requerimientos de las entidades ante las dependencias correspondientes de la SDA. Se realizó el evento de reconocimiento a las entidades con puntajes &gt; 80%. Se actualizó la base de datos de las entidades de acuerdo con las comunicaciones recibidas. Se participó en la elaboración del anteproyecto de la Meta Proyecto de Inversión.  Se participó en la actualización y socialización de la Matriz de Aspectos e impactos ambientales de la SDA. Se llevó a cabo la premiación "Al trabajo en Bici" de la Secretaría de Planeación, Secretaría de Gobierno y Subred Sur, en cumplimiento al Acuerdo 660 de 2016. Se llevo a cabo el concurso de Buenas Prácticas PIGA en el Jardín Botánico el 21 de octubre, en la cual participaron 20 entidades. Se elaboró el documento Alianza IPES-SDA, donde se describió el proyecto "Entrega de Abono Orgánico Líquido para el mejoramiento de las condiciones biológicas del suelo y la capacidad de absorción de nutrientes de los individuos plantados." y se realizó la prueba de campo  en el sector de Aguas Claras la Localidad San Cristobal. Se llevaron a cabo dos mesas de trabajo con las entidades que obtuvieron puntajes ubicados en los rangos bajo y medio en la evaluación, control y seguimiento al PIGA 2018-2019
PACA: En el 2019 se revisaron, aprobaron y consolidaron los ajustes a la formulación del PACA BMPT. Se consolidó y reportó el indicador PACA BMPT en el Observatorio Ambiental de Bogotá, con corte a 31-12-2018. Se solicitó, revisó, consolidó y reportó a la Contraloría Distrital la Cuenta Anual PACA BMPT vigencia 2018. Se solicitó, revisó, aprobó y consolidó el informe de seguimiento PACA con corte a 31-12-2018. Se solicitó, revisó y consolidó el informe de Seguimiento PACA con corte al 30-06-2019. Se ajustó el informe de seguimiento de avances y logros del PACA vigencia 2017, de acuerdo con las observaciones realizadas por la SPPA a las metas de los proyectos 1141, 7517 y 979. Se ajusto el Informe de Seguimiento 2018 PACA BMPT, de acuerdo con las observaciones realizadas por la SPPA. Se revisaron los reportes de Cuenta Anual a 30-09-19  de los proyectos 979, 1132, 1150, 7517, 1033, 1029, 980, 981, 978 y 1141, se solicitaron ajustes por correo a los proyectos 979, 1132, 978 y 1141. Se socializo mediante memorando 2019IE269145 a las gerencias de proyecto los resultados del seguimiento al PACA.</t>
  </si>
  <si>
    <t xml:space="preserve">Para el IV trimestre, con recursos de la vigencia se realiza el proceso de adquisición Los predios con RT 14 (1,04ha), RT 137 (1,9ha) y el ID 60 (1,7ha) se encuentran en trámite de registro ante notaría; para un total de 7,7ha finalizando proceso de adquisición. En cuanto a los ID 83 y ID 80 (30ha de cada predio), se elabora ficha técnica para actualización de avalúo en el marco del Convenio Acueducto 2017-1240. </t>
  </si>
  <si>
    <t xml:space="preserve">Para el IV trimestre de 2019 se cuenta con un avance de gestión del 30% sobre el 34% de lo programado. Se realizaron los respectivos procesos de enajenación voluntaria con base en los informes de avalúo comercial entregados por parte de Catastro Distrital identificados con registro topográfico RT159 (1,2ha), RT 156 (1,2ha). 
</t>
  </si>
  <si>
    <t xml:space="preserve">Para el IV trimestre y de acuerdo al reporte de la DGA con los insumos técnicos y jurídicos necesarios, se realizaron los respectivos procesos de enajenación voluntaria con base en los informes de avalúo comercial entregados por parte de Catastro Distrital identificados con registro topográfico RT159 (1,2ha), RT 156 (1,2ha). Los predios con RT 14 (1,04ha), RT 137 (1,9ha) y el ID 60 (1,7ha) se encuentran en trámite de registro ante notaría; para un total de 8ha finalizando proceso de adquisición de esta vigencia. Los ID 83 y ID 80 (30ha de cada predio), se actualizan los avalúos en el marco del Convenio Acueducto 2017-1240. Se expiden resoluciones de expropiación judicial de los predios ID 75 14ha, RT 77, ID76 y ID 78, ID 77.
Para el tercer trimestre de 2019 se incluye el uso de recursos de la reserva mediante los cuales se realizan los procesos de expropiación de los predios identificados con registro topográfico: RT 76, RT 78. Se adquieren los predios RT 205ha 0,7ha y RT 73 0,1ha, por lo que la meta avanza en 0,8 ha. Se encuentra en revisión el informe de avalúo de referencia para el sector "Cuchilla el Gavilán" mediante el Decreto de Declaratoria de Utilidad Pública 484 de 2018 según radicado de Catastro 2019EE51503. Así mismo, para el III trimestre se realiza con recursos de la vigencia el proceso de adquisición del ID 75 pendiente notificación. Se corrigen datos para realizar 1er pago predios RT 156 y RT 159. Se realiza visita de campo para acta de entrega ID 60 área de 1,7 ha que tiene pendiente el trámite de escrituración. 
Para el II trimestre, los IDs 78,76 ubicados en el sector Cuchilla El Gavilán se encontraban en proceso de expropiación. Para el ID 60 se realizó el trámite para firma de la promesa de compraventa ajustada. El RT 73 se entrega escritura por parte de notaria. Para el RT 205 se modifica poder para trámite de escrituración; ambos predios equivalen a 0,8ha. Con recursos de la vigencia se ejecutó la adquisición de RT73, RT205, RT137, ID60, para un total de 4,6ha.  RT 159 y RT 156 se firma aceptación de oferta área total de ambos predios 2,6ha.  ID 75 se solicita actualización de avalúo comercial en contrato vigente con Catastro. Se reciben avalúos de referencia y se remite solicitud de justificación de resultado obtenido.
</t>
  </si>
  <si>
    <t>Se presenta retraso en la compra de predios en razón a trámites internos y externos en relación con la revisión de los insumos jurídicos de cada predio y ajustes en los procesos legales que conllevan a la adquisición y datos consignados por los propietarios.</t>
  </si>
  <si>
    <t xml:space="preserve">Se dará celeridad a los trámites en proceso para la adquisición predial que se viene adelantando desde el grupo de predios.
</t>
  </si>
  <si>
    <t xml:space="preserve">Para la vigencia 2016, se elaboró una base de información técnica y una guía conceptual sobre Adaptación basada en Ecosistemas (AbE), un Plan de trabajo acerca de la programación para la formulación, lo que representó un 0,50. Para vigencia 2017 se ejecutó 0,85 de la formulación consistente en la elaboración y entregaron de los siguientes productos:  producto 1: Presentación del Plan de trabajo con el enfoque metodológico propuesto para elaborar la formulación de los dos (2) proyectos de adaptación al cambio climático; y el Producto 2: análisis de la identificación de actores y áreas, junto con el Producto 3:  Evaluación socioambiental, con la caracterización y aspectos demográficos de las comunidades. En la vigencia 2018 finalizó el proceso de formulación de los dos proyectos de adaptación al cambio climático basada en ecosistemas, que se llevó a cabo mediante el contrato de consultoría. En esta vigencia se recibieron y a probaron los productos:  4. Análisis de vulnerabilidad, 5: Componente social, 6: Proyección de medidas de adaptación y 7: Formulación de los proyectos. De Igual manera, se dio inicio a la Fase I de implementación de los proyectos. Se recibió y aprobó el producto 1: "Plan de Trabajo y Cronograma". Lo anterior representa un avance de 1.34 en magnitud.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Lo anterior representa un avance de 1,45.
Para el II trimestre de 2019 se recibieron y aprobaron los productos 3 y 4, relacionados con la implementación física de las medidas de adaptación y el 5 y 6 relacionados con el proceso de capacitación, plan de monitoreo y seguimiento, mantenimiento e informe final del contrato. Se concluyeron los documentos precontractuales para la segunda fase de implementación de los proyectos, que se encuentra en revisión por parte del área contractual. Todo ello representa una magnitud 1.48. Para el III trimestre se aprobaron los documentos precontractuales para la segunda fase de implementación de los proyectos. En efecto se publicó el proceso en SECOP II, se han emitido las respuestas a las observaciones de los proponentes. Todo ello representa una magnitud 1.52. Para el IV trimestre, se dio inicio al contrato número SDA-SAM-20191384, se entregó el producto 1: Plan de Trabajo y el producto 2 correspondiente a los diseños de las medidas AbE, para la Fase II, así como la propuesta para el fortalecimiento de la Fase. Adicionalmente se realizaron 4 visitas a campo de monitoreo y seguimiento. Todo ello representa una magnitud 1.6.
Para el II trimestre de 2019 se aprobaron los productos 3 y 4, relacionados con la implementación física de las medidas de adaptación al cambio climático basada en ecosistemas; así como los productos 5 y 6 relacionados con: el proceso de capacitación, plan de monitoreo y seguimiento, mantenimientos e informe final del contrato, dándose así por terminado , aprobado y en trámite para liquidación el contrato No.262018. Se llevaron a cabo tres reuniones del GITCC. Se concluyeron los documentos precontractuales para la segunda fase de implementación de los proyectos (Estudio Previo, Estudio de Mercando y Anexo Técnico), que se encuentra en revisión por parte del área contractual. Todo ello representa una magnitud 1.48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t>
  </si>
  <si>
    <t xml:space="preserve">En el cuarto trimestre de la vigencia se realizaron actividades de restauración en 0,64 has distribuidas así PEDH: Techo: 40 árboles -0,05 Has, Jaboque: 41 árboles-0,05 Has, Tunjo: 95 árboles-0,10 Has, Burro: 103 árboles- 0,12 Has, Techo: 70 árboles -0,08 Has, Jaboque: 100 árboles -0,12 Has y en Meandro el Say: 107 árboles-0,12 Has.  Con cargo a recursos de la reserva no hubo avance en magnitud (40,78 ha)
En el tercer trimestre de la vigencia se  realizaron actividades de restauración en 40.59 Has, distribuidas así: Predio La Calera - Monserrate 1 (40 Has), PEDH Capellanía 0.2 Has (210 individuos), PEDH Juan Amarillo 0.24 Has (180 individuos) y PEDH Tunjo 0.15 Has (135 individuos).
En el segundo trimestre en marco del convenio 0312018 con recursos de reserva se realizó la intervención de 0.1 has (304 individuos) en el barrio El tesoro, localidad de Ciudad Bolívar. Adicionalmente se realizaron el plan de restauración, diagnóstico y diseño de 38 has ubicadas en el predio La Calera – Monserrate 1, que serán intervenidas en el segundo semestre del año. Con recursos de vigencia se intervinieron 0.5 has en los PEDH, distribuidas así: Juan Amarillo 0.10 has (65 individuos), Salitre 0.25 has (204 individuos), Torca 0.05 has (37 individuos) y Conejera 0.10 has (90 individuos). Adicionalmente se identificaron 1.71 has para posterior intervención en el segundo semestre del año en los PEDH: Techo (1 has), Burro (0.2 has) y Vaca (0.51 has). 
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</si>
  <si>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 xml:space="preserve"> El cumplimiento en el programa de mantenimiento al finalizar la vigencia fue de 123,21 has ( 30,80% anual). En el cuarto trimestre se intervinieron 40.2 Has: Altos de la estancia 14 Has, Nueva Esperanza 12.5 has, predio 218 ubicado PNEOH 1.2 Has y en Aguas Claras 12.5 Has. Se actualizó el inventario de viveros y se gestiona la germinación de 7 kg de semillas de lupinus; se mantiene la magnitud de la reserva (15,40%). Durante el tercer trimestre de la presente vigencia  y con recursos de la reserva con cargo al convenio IDIPRON se realizó mantenimiento  en los predios 201, 84, 67, 35, 36, 508, 510, 511, 15 de Parque Ecológico Distrital de Montaña Entre Nubes, estos corresponden a 58.61 has. Adicionalmente se realizó mantenimiento en 3 has a predio ubicado en el barrio Aguas claras para un total de 61.61 has (15,40%). En el segundo trimestre se adelantaron acciones de mantenimiento control fitosanitario y control de especies invasoras en 24.4 hectáreas ubicadas en el PEDMEN. En el primer trimestre del 2019 no se presenta avance en la magnitud de la meta, se definieron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t>
  </si>
  <si>
    <t xml:space="preserve">Gestiones que se adelanten desde el Despacho del Secretario Distrital de Ambiente, con el apoyo de las Direcciones Legal Ambiental y la Subdirección de Ecosistemas y Ruralidad para la adopción de las 100 has de áreas protegidas por Acuerdo del Concejo Distrital en el primer semestre de la vigencia 2020. </t>
  </si>
  <si>
    <t>Durante el IV trimestre de la vigencia, se continuó con la ejecución del contrato SDA-LP-SECOP l–152018 de 2018 (Construcción del Aula Mirador JUAN REY) en el Parque Entrenubes (PEDMEN). Se adicionó y prorrogó el contrato de obra e interventoría. A diciembre el avance de obra es del 90%. El contrato con INNFRA S.A.S, para la realización de los estudios, diseños e intervenciones requeridas del sendero peatonal que conecta del sector de Juan Rey con el CAT y el Corredor Ambiental Tunjuelo – Chiguaza, cuenta con los estudios requeridos (diseños finales se encuentran en fase de ajuste) dando inicio a la obra. En los espacios habilitados para los recorridos interpretativos dentro del PEDMEN, se dio inicio a la obra contrato de diseños para la recuperación geomorfológica en un sector de la Quebrada Hoya del Ramo, al cierre de año se cuenta con un porcentaje de avance de ejecución física 60%. Durante el III trimestre se realizó en aula Juan Rey: vaciado placa de contrapiso bloque B e inicio de vaciado en bloque C; colocación de vigas, curvas y columnas metálicas circulares (Invernadero); excavación para zapatas (bloque D). Avance de obra: 65.3%. Diseños finales sendero peatonal Juan Rey-CAT y Corredor Tunjuelo–Chiguaza; análisis predial; verificación de licencias y permisos ambientales. Se continuó trámite de POC ante la ANLA- acciones Hoya del Ramo. El II trimestre, se continuó la ejecución de obras en Juan Rey. Se suscribió el contrato con INNFRA S.A.S, para realización de los estudios, diseños e intervenciones requeridas para sendero peatonal Juan Rey-CAT y Corredor Ambiental Tunjuelo–Chiguaza. Continúa el trámite POC ante ANLA así como los términos de referencia para obras de mitigación en quebrada Hoya del Ramo. En el I trimestre la ejecución del contrato de construcción del Aula Ambiental Juan Rey, Parque Entrenubes, efectuó el perfilado del talud (mitigación de riesgos), excavación y cimentación y se elaboraron términos de referencia para la contratación de obras.</t>
  </si>
  <si>
    <t>Para la compra de predios, se dará celeridad al proceso de gestión predial respecto de los trámites y documentación requerida. Se continuará con la supervisión e interventoría del contrato 152018. Se adelantará según cronograma las adecuaciones en quebrada Hoya del Ramo. Para el cumplimiento del Dec. 227/2015 se reiterará a la Secretaría Jurídica Distrital la solicitud de concepto jurídico según los compromisos con la Subcomisión.</t>
  </si>
  <si>
    <t>Para el cuarto trimestre del año 2019, la actividad no fue programada.</t>
  </si>
  <si>
    <r>
      <t>7, OBSERVACIONES AVANCE TRIMESTRE IV</t>
    </r>
    <r>
      <rPr>
        <b/>
        <sz val="10"/>
        <color rgb="FFFF0000"/>
        <rFont val="Arial"/>
        <family val="2"/>
      </rPr>
      <t xml:space="preserve"> </t>
    </r>
    <r>
      <rPr>
        <b/>
        <sz val="10"/>
        <rFont val="Arial"/>
        <family val="2"/>
      </rPr>
      <t>DE _</t>
    </r>
    <r>
      <rPr>
        <b/>
        <u val="single"/>
        <sz val="10"/>
        <rFont val="Arial"/>
        <family val="2"/>
      </rPr>
      <t>2019</t>
    </r>
    <r>
      <rPr>
        <b/>
        <sz val="10"/>
        <rFont val="Arial"/>
        <family val="2"/>
      </rPr>
      <t>_</t>
    </r>
  </si>
  <si>
    <t xml:space="preserve">Entre el I trimestre, II trimestre, III trimestre y IV trimestre del 2019 se recibieron y se tramitaron doscientos setenta y tres (273) solicitudes para el trámite de Expedición de Certificado de Conservación Ambiental CECA, de los cuales doscientos sesenta y ocho (268) predios salieron beneficiados con el incentivo tributario, los ocho (8) predios restantes no se han teniendo en cuenta debido a que se radicaron fuera de fechas o no se encuentran dentro de las áreas protegidas del Distrito. </t>
  </si>
  <si>
    <t>Esta meta se incremento el valor de los recursos de los cuales se realizaron los pagos de( 4) pasivos exigibles; Contrato NO. 32017, Contrato CPS 20170997 (2), Contrato 20161290</t>
  </si>
  <si>
    <t>Esta meta se incremento el valor de los recursos de los cuales se realizaron los pagos de( 4) pasivos exigibles; Contrato No. 32017, Contrato CPS 20170997 (2), Contrato 20161290</t>
  </si>
  <si>
    <t>Disminuir los pasivos generados debido a actividades culminadas y de los cuales no se pagaron en su momento;como lo son contratos de procesos o de contratos de prestacion de servicios.</t>
  </si>
  <si>
    <t>En el primer trimestre del año 2019 se avanzó en la identificación de posibilidades de intervención en Altos de la Estancia encontrando para la implementación de acciones de restauración ecológica
En el transcurso del segundo trimestre 2019 se continuaron desarrollando actividades de restauración ecológica en el polígono de Altos de La Estancia con el fin de cumplir con las siete (7) hectáreas programadas para este sector bajo el convenio SDA-CV-312018.
En el tercer trimestre 2019 se dio continuidad, en el marco del convenio SDA-CV-312018 SDA IDIPRON FLSC, al proceso de restauración en las 7ha del polígono Altos de la Estancia, se realizó la siembra de 3 ha. Así mismo, se sostuvo dos reuniones entre DGA y SPCI en las cuales se concluyó que
las acciones realizadas para la formulación, adopción y seguimiento al Plan de Manejo de Altos de la Estancia (resolución 04313 del 28 de diciembre de 2018) responden a la viabilización de uso como espacio público de las diferentes zonas del polígono, dando los lineamientos sobre actividades permitidas
y restringidas, principalmente en la zona de recreación (23,2 ha) en la cual el IDRD, como el principal responsable de las intervenciones en esta zona, llevó a cabo la construcción de la primera etapa del proyecto Parque Distrital Altos de la Estancia. 
 En el transcurso del cuarto trimestre se continuaron adelantando las acciones encaminadas a la restauración ambiental de las 4 Ha restantes en el polígono Altos de La Estancia suscritas bajo el convenio SDA-CV-312018.</t>
  </si>
  <si>
    <t>Con el objetivo de avanzar en el proceso de adopción de los Planes de Manejo Ambiental-PMA formulados de los PEDM la conejera y torca, se contrató en 2019 un equipo profesional interdisciplinario que ha trabajado a lo largo del año en la actualización del documento,  el cual fue radicado ante la Personeria de Bogotá D.C.  mediante radicado 20199EE301362 , para la realizar las mesa técnicas con la CAR de Cundinamarca y su posterir revisión, aprobación y posterior adopción.
Con respecto al PEDM peña blanca, durante el proceso de modificación del Plan de Ordenamiento Territorial – POT de la Ciudad, en cabeza de la Secretaría Distrital de Planeación, se propuso la recategorización y realinderación de varias áreas protegidas Distritales de acuerdo con las condiciones biofísicas y sociales identificadas en el Distrito Capital. Dentro de estos ajustes, se planteó  la creación de una nueva área protegida dentro de la categoría de Parque Ecológico Rural denominada Cuchilla de Mochuelo y Peñas Blancas, el cual tendría una extensión de 1156 hectarias y que cubriría el área que actualmente está declarada como PEDM Peña Blanca.
El POT inició su formulación desde el año 2016 y una vez avanzado en todas las fases requeridas por la ley 388 de 1997, el documento fue radicado en la SDA para la concertación de los asuntos ambientales en noviembre de 2018. Dicha concertación se realizó desde el momento de su radicación hasta el 7 de junio de 2019, donde se suscribió el acta de concertación entre la SDP y la SDA, con la cual se acuerdan los aspectos ambientales urbanos de la revisión del POT del Distrito Capital. 
La realinderación y recategorización del PEDM Peña Blanca fue incluida en los artículos 79 y 80 del proyecto de acuerdo de adopción del POT, por lo cual no se consideró procedente avanzar en la formulación del PMA, ya que una vez aprobada la propuesta del POT el instrumento de planificación citado no tendría procedencia, y podría causar un detrimento patrimonial, sin embargo al no ser aprobada la propuesta por el Concejo distrital.</t>
  </si>
  <si>
    <t>El retraso para los Parques Ecológicos Distritales de Montaña Cerros Torca y Conejera, es debido a que se encuentran en revisión los insumos técnicos. Por otra parte  para el PEDM Peña Blanca el retraso se debe a la no aprobación de la propuesta del Plan de Ordenamiento Territorial – POT.</t>
  </si>
  <si>
    <t>Archivo de Gestión de la Subdirección de Políticas y Planes Ambientales de la Secretaria Distrital de Ambiente -Informes de contratistas de apoyo</t>
  </si>
  <si>
    <t xml:space="preserve">Con el fin de dar cumplimiento a las metas programadas, desde la Dirección de Gestión Ambiental se celebro el convenio interadministrativo convenio SDA-CV-2019-1295, en el cual se intervendrán 45 Ha de suelo de proteccion en riesgo no mitigable, en los sectores de Altos de La Estancia y Nueva Esperanza. </t>
  </si>
  <si>
    <t xml:space="preserve">Para el cuarto trimestre de 2019, se encuentra cumplida la actividad.
En el tercer trimestre Se mantiene SHAPES del polígono seleccionado para la Declaratoria como Nueva Área Protegida en el D.C., asociada al Concepto Técnico No. 08862 del 19 de agosto del 2019, radicado 2019IE188525 - Proceso 4449371 (Evidencia 6: Meta 2- Actividad 6. Se adjunta GDB polígono Declaratoria).
En el segundo trimestre se realizó la depuración cartografías – SHAPES del polígono seleccionado para la declaratoria como nueva área protegida en el D.C., asociada al Concepto Técnico 04168 del 7 de mayo de 2019, radicado SDA 2019IE99472, proceso 4417296. (Evidencia 6: Meta 2- Actividad 6. Se adjunta GDB polígono Declaratoria) </t>
  </si>
  <si>
    <t xml:space="preserve">Para el cuarto trimestre del año 2019, la meta es del  0% de avance,  toda vez que no se efectuó la Declaratoria de las 100 ha de nuevas áreas protegidas, la Subdirección de Ecosistemas y Ruralidad mediante radicados SDA 2019IE251699 y 2019IE251699, solicitó a la Dirección Legal Ambiental - DLA, información sobre los avances del trámite para declaratoria de la nueva área protegida “Santuario Distrital de Fauna y Flora- SDFF Máximo” a través del Proyecto de Acuerdo del Concejo Distrital remitido a esa dependencia. La Dirección Legal Ambiental – DLA, respondió mediante los radicados SDA 2019IE289584 y 2019IE293343, en los cuales se informa que, se continúan con las gestiones a través del Despacho del Secretario ante el Cabildo Distrital. Para el tercer trimestre del año 2019, la magnitud de la meta fue del 0% de avance, para este periodo la Subdirección de Ecosistemas y Ruralidad, efectuó a solicitud de la Dirección Legal Ambiental el Concepto Técnico No. 08862 del 19 de agosto del 2019 en lo que respecta a la categoría de manejo propuesta que se encuentra vigente. En este sentido, se propuso la Categoría de Manejo de “Santuario Distrital de Fauna y Flora – SDFF” definida en el “Artículo 88. Santuario Distrital de Fauna y Flora”, del Decreto 190 de 2004.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La entidad continúa con las gestiones administrativas a su cargo, para que, la propuesta de avance por las dos vías definidas para tal fin, ya sea acogida desde el Concejo Distrital a través de Acuerdo o por medio de la aprobación del nuevo Plan de Ordenamiento Territorial de Bogotá D.C. </t>
  </si>
  <si>
    <t>Se presenta retraso en la compra de predios debido a trámites relacionados con la revisión de los insumos jurídicos y ajustes en los procesos legales para la adquisición predial. El contrato 152018 (Aula Juan Rey) surtió adición y prórroga; ejecución del 67% en el IV trimestre. Adecuación en Quebrada Hoya del Ramo presentó retrasos en meses anteriores por demora en la expedición de acto administrativo ANLA POC. La articulación interinstitucional en el marco del Dec. 227/2015 (PAIMIS), permitió la aprobación técnica del Plan de Acción caso PEDMEN.</t>
  </si>
  <si>
    <t>Para los Parques Ecológicos Distritales de Humedal - PEDM Cerros Torca y Conejera se generará la revisión de los insumos técnicos por parte de los profesionales de la Subdirección de Política y Planes Ambientale-SPPA los cuales serán  remitidos a la Dirección Legal Ambiental, para su aprobación para que se adelante el proceso de aprobación y adopción, así mismo se debe priorizar para vigencia 2020 la formulación  para el Parques Ecológicos Distritales de Humedal -PEDM Peña Blanca para lograr el cumplimiento de la meta.</t>
  </si>
  <si>
    <t>Durante el II semestre del año 2016 se realizaron acciones de restauración ecológica en el polígono Altos de la Estancia en 1 ha, con el apoyo de un grupo de jóvenes vinculados a la Fundación Forjar, Oportunidad y Cambio-Seccional Ciudad Bolívar. En lo corrido del año 2017 se realizó la intervención de 26.6 ha con procesos de restauración ecológica en el marco del convenio SDA-CAEM 20161198, en los suelos de protección por riesgo de Nueva Esperanza (Localidad de Rafael Uribe Uribe) y Altos de la Estancia (Localidad de Ciudad Bolívar) y durante el año 2018  se intervinieron 6 ha de suelo de protección por riesgo ubicadas en el sector Nueva Esperanza de la localidad Rafael Uribe Uribe, mediante las acciones contempladas en el contrato SDA-CPS-20171379 y teniendo en cuenta las acciones adelantadas durante el año 2019 se reporta un avance de la meta de 63.8 ha las cuales se realizaron con las acciones enumeradas a continuación:
En el primer trimestre del año 2019 se avanzó en la identificación de posibilidades de intervención en Altos de la Estancia encontrando para la implementación de acciones de restauración ecológica
En el transcurso del segundo trimestre 2019 se continuaron desarrollando actividades de restauración ecológica en el polígono de Altos de La Estancia con el fin de cumplir con las siete (7) hectáreas programadas para este sector bajo el convenio SDA-CV-312018.
En el tercer trimestre 2019 se dio continuidad, en el marco del convenio SDA-CV-312018 SDA IDIPRON FLSC, al proceso de restauración en las 7ha del polígono Altos de la Estancia, se realizó la siembra de 3 ha. Así mismo, se sostuvo dos reuniones entre DGA y SPCI en las cuales se concluyó que
las acciones realizadas para la formulación, adopción y seguimiento al Plan de Manejo de Altos de la Estancia (resolución 04313 del 28 de diciembre de 2018) responden a la viabilización de uso como espacio público de las diferentes zonas del polígono, dando los lineamientos sobre actividades permitidas
y restringidas, principalmente en la zona de recreación (23,2 ha) en la cual el IDRD, como el principal responsable de las intervenciones en esta zona, llevó a cabo la construcción de la primera etapa del proyecto Parque Distrital Altos de la Estancia. 
 En el transcurso del cuarto trimestre se continuaron adelantando las acciones encaminadas a la restauración ambiental de las 4 Ha restantes en el polígono Altos de La Estancia suscritas bajo el convenio SDA-CV-312018.</t>
  </si>
  <si>
    <t>Meta cumplida en la vigencia 2017 y con el objeto de definir las acciones prioritarias para la intervención y recuperación de los 15 -Parques Ecológicos Distritales de Humedales-PEDH, se adelantó la evaluación para cada uno de los 15 PEDH de los
diferentes instrumentos de planificación y gestión de los mismos, para tal efecto, se desarrolló la revisión del cumplimiento de las acciones contenidas en los planes de acción de los respectivos Planes de Manejo Ambiental, así como del Plan de Acción
de la Política Distrital de Humedales y las obligaciones contenidas en los fallos de acción popular para el caso que correspondiera.
Una vez definida la revisión de los instrumentos, se establecieron las acciones prioritarias a desarrollar en los 15 PEDH por parte de la SDA, dicha información complementaria a la actualización de información técnica de los humedales (Física y Biótica), permitió definir el Plan de Intervención para los 15 PEDH desde las 5 líneas programáticas de la Política Distrital de Humedales: Investigación, Educación y participación social, recuperación, administración y gestión interinstitucional para la vigencia 2018-2020 Beneficios Conocimiento de las condiciones físicas y bióticas actuales de los Parques Ecológicos Distritales de Humedal, con lo cual se podrá realizar una mejor planificación de las actividades a realizar y dará lugar a la solicitud formal de la actualización de los
Planes de Manejo Ambiental, para una adecuada recuperación, restauración y conservación de los Parques Ecológicos Distritales de Humedales declarados.</t>
  </si>
  <si>
    <t>A 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</si>
</sst>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_(&quot;$&quot;\ * #,##0.00_);_(&quot;$&quot;\ * \(#,##0.00\);_(&quot;$&quot;\ * &quot;-&quot;??_);_(@_)"/>
    <numFmt numFmtId="169" formatCode="_(* #,##0.00_);_(* \(#,##0.00\);_(* &quot;-&quot;??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quot;$&quot;\ #,##0.00"/>
    <numFmt numFmtId="179" formatCode="#,##0.0"/>
    <numFmt numFmtId="180" formatCode="0.0"/>
    <numFmt numFmtId="181" formatCode="_-* #,##0.0\ _€_-;\-* #,##0.0\ _€_-;_-* &quot;-&quot;??\ _€_-;_-@_-"/>
    <numFmt numFmtId="182" formatCode="_-* #,##0.000\ _€_-;\-* #,##0.000\ _€_-;_-* &quot;-&quot;??\ _€_-;_-@_-"/>
    <numFmt numFmtId="183" formatCode="_-* #,##0.00_-;\-* #,##0.00_-;_-* &quot;-&quot;_-;_-@_-"/>
    <numFmt numFmtId="184" formatCode="[$ $]#,##0"/>
    <numFmt numFmtId="185" formatCode="#,##0.0_);\(#,##0.0\)"/>
    <numFmt numFmtId="186" formatCode="#,##0.0;\-#,##0.0"/>
    <numFmt numFmtId="187" formatCode="#,##0.0000000_);\(#,##0.0000000\)"/>
    <numFmt numFmtId="188" formatCode="0.000%"/>
    <numFmt numFmtId="189" formatCode="#,##0.00_ ;\-#,##0.00\ "/>
    <numFmt numFmtId="190" formatCode="&quot;$&quot;\ #,##0"/>
    <numFmt numFmtId="191" formatCode="#,##0_ ;\-#,##0\ "/>
    <numFmt numFmtId="192" formatCode="_-&quot;$&quot;\ * #,##0_-;\-&quot;$&quot;\ * #,##0_-;_-&quot;$&quot;\ * &quot;-&quot;??_-;_-@_-"/>
    <numFmt numFmtId="193" formatCode="_(* #,##0_);_(* \(#,##0\);_(* &quot;-&quot;??_);_(@_)"/>
    <numFmt numFmtId="194" formatCode="0.000"/>
    <numFmt numFmtId="195" formatCode="#,##0.00\ \€"/>
    <numFmt numFmtId="196" formatCode="_(&quot;$&quot;\ * #,##0_);_(&quot;$&quot;\ * \(#,##0\);_(&quot;$&quot;\ * &quot;-&quot;??_);_(@_)"/>
  </numFmts>
  <fonts count="67">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8"/>
      <name val="Calibri"/>
      <family val="2"/>
    </font>
    <font>
      <b/>
      <sz val="14"/>
      <name val="Arial"/>
      <family val="2"/>
    </font>
    <font>
      <sz val="8"/>
      <name val="Arial"/>
      <family val="2"/>
    </font>
    <font>
      <b/>
      <sz val="8"/>
      <name val="Arial"/>
      <family val="2"/>
    </font>
    <font>
      <sz val="7"/>
      <name val="Arial"/>
      <family val="2"/>
    </font>
    <font>
      <sz val="9"/>
      <name val="Arial"/>
      <family val="2"/>
    </font>
    <font>
      <b/>
      <sz val="9"/>
      <name val="Arial"/>
      <family val="2"/>
    </font>
    <font>
      <sz val="7"/>
      <name val="Calibri"/>
      <family val="2"/>
      <scheme val="minor"/>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val="single"/>
      <sz val="10"/>
      <name val="Arial"/>
      <family val="2"/>
    </font>
    <font>
      <b/>
      <sz val="12"/>
      <name val="Arial"/>
      <family val="2"/>
    </font>
    <font>
      <sz val="12"/>
      <name val="Calibri"/>
      <family val="2"/>
    </font>
    <font>
      <b/>
      <sz val="7"/>
      <name val="Arial"/>
      <family val="2"/>
    </font>
    <font>
      <sz val="11"/>
      <name val="Calibri"/>
      <family val="2"/>
    </font>
    <font>
      <sz val="10"/>
      <color rgb="FF000000"/>
      <name val="Arial"/>
      <family val="2"/>
    </font>
    <font>
      <sz val="11"/>
      <name val="Calibri"/>
      <family val="2"/>
      <scheme val="minor"/>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name val="Tahoma"/>
      <family val="2"/>
    </font>
    <font>
      <b/>
      <sz val="9"/>
      <name val="Tahoma"/>
      <family val="2"/>
    </font>
    <font>
      <sz val="9"/>
      <color theme="1"/>
      <name val="Arial"/>
      <family val="2"/>
    </font>
    <font>
      <sz val="12"/>
      <color theme="1"/>
      <name val="Arial"/>
      <family val="2"/>
    </font>
    <font>
      <b/>
      <sz val="9"/>
      <color theme="1"/>
      <name val="Arial"/>
      <family val="2"/>
    </font>
    <font>
      <b/>
      <sz val="10"/>
      <color rgb="FFFF0000"/>
      <name val="Arial"/>
      <family val="2"/>
    </font>
    <font>
      <b/>
      <sz val="16"/>
      <name val="Arial"/>
      <family val="2"/>
    </font>
    <font>
      <sz val="14"/>
      <name val="Arial"/>
      <family val="2"/>
    </font>
    <font>
      <b/>
      <sz val="11"/>
      <name val="Arial"/>
      <family val="2"/>
    </font>
    <font>
      <sz val="7"/>
      <name val="Calibri"/>
      <family val="2"/>
    </font>
    <font>
      <b/>
      <sz val="7"/>
      <name val="Calibri"/>
      <family val="2"/>
    </font>
    <font>
      <sz val="9"/>
      <color indexed="8"/>
      <name val="Arial"/>
      <family val="2"/>
    </font>
    <font>
      <sz val="14"/>
      <name val="Tahoma"/>
      <family val="2"/>
    </font>
    <font>
      <b/>
      <sz val="11"/>
      <name val="Calibri"/>
      <family val="2"/>
    </font>
    <font>
      <b/>
      <sz val="14"/>
      <name val="Tahoma"/>
      <family val="2"/>
    </font>
    <font>
      <sz val="11"/>
      <color rgb="FF9C6500"/>
      <name val="Calibri"/>
      <family val="2"/>
      <scheme val="minor"/>
    </font>
    <font>
      <sz val="10"/>
      <color theme="1"/>
      <name val="Arial"/>
      <family val="2"/>
    </font>
    <font>
      <sz val="8"/>
      <color rgb="FFFF0000"/>
      <name val="Arial"/>
      <family val="2"/>
    </font>
    <font>
      <sz val="10"/>
      <color indexed="8"/>
      <name val="Arial"/>
      <family val="2"/>
    </font>
    <font>
      <sz val="12"/>
      <color indexed="8"/>
      <name val="Calibri"/>
      <family val="2"/>
    </font>
    <font>
      <sz val="10"/>
      <color theme="1"/>
      <name val="Verdana"/>
      <family val="2"/>
    </font>
    <font>
      <b/>
      <sz val="10"/>
      <color theme="1"/>
      <name val="Verdana"/>
      <family val="2"/>
    </font>
    <font>
      <sz val="11"/>
      <color rgb="FF000000"/>
      <name val="Calibri"/>
      <family val="2"/>
    </font>
    <font>
      <sz val="12"/>
      <color theme="4" tint="-0.4999699890613556"/>
      <name val="Arial"/>
      <family val="2"/>
    </font>
    <font>
      <b/>
      <sz val="10"/>
      <color theme="4" tint="-0.4999699890613556"/>
      <name val="Arial"/>
      <family val="2"/>
    </font>
    <font>
      <sz val="10"/>
      <color theme="4" tint="-0.4999699890613556"/>
      <name val="Arial"/>
      <family val="2"/>
    </font>
    <font>
      <sz val="11"/>
      <color theme="4" tint="-0.4999699890613556"/>
      <name val="Calibri"/>
      <family val="2"/>
      <scheme val="minor"/>
    </font>
    <font>
      <b/>
      <sz val="10"/>
      <color theme="1"/>
      <name val="Arial"/>
      <family val="2"/>
    </font>
    <font>
      <b/>
      <sz val="12"/>
      <color theme="1"/>
      <name val="Arial"/>
      <family val="2"/>
    </font>
    <font>
      <sz val="7"/>
      <color theme="1"/>
      <name val="Calibri"/>
      <family val="2"/>
    </font>
    <font>
      <sz val="9"/>
      <color rgb="FF811989"/>
      <name val="Arial"/>
      <family val="2"/>
    </font>
    <font>
      <sz val="8"/>
      <color theme="1"/>
      <name val="Arial"/>
      <family val="2"/>
    </font>
    <font>
      <b/>
      <sz val="7"/>
      <color theme="1"/>
      <name val="Calibri"/>
      <family val="2"/>
    </font>
    <font>
      <b/>
      <sz val="8"/>
      <name val="Calibri"/>
      <family val="2"/>
    </font>
  </fonts>
  <fills count="21">
    <fill>
      <patternFill/>
    </fill>
    <fill>
      <patternFill patternType="gray125"/>
    </fill>
    <fill>
      <patternFill patternType="solid">
        <fgColor theme="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rgb="FF75E1F7"/>
        <bgColor indexed="64"/>
      </patternFill>
    </fill>
    <fill>
      <patternFill patternType="solid">
        <fgColor rgb="FFFFFFFF"/>
        <bgColor indexed="64"/>
      </patternFill>
    </fill>
    <fill>
      <patternFill patternType="solid">
        <fgColor rgb="FFD9D9D9"/>
        <bgColor indexed="64"/>
      </patternFill>
    </fill>
  </fills>
  <borders count="93">
    <border>
      <left/>
      <right/>
      <top/>
      <bottom/>
      <diagonal/>
    </border>
    <border>
      <left style="thin"/>
      <right style="thin"/>
      <top style="thin"/>
      <bottom style="thin"/>
    </border>
    <border>
      <left style="thin"/>
      <right/>
      <top style="medium"/>
      <bottom style="thin"/>
    </border>
    <border>
      <left style="thin"/>
      <right style="thin"/>
      <top style="medium"/>
      <bottom style="thin"/>
    </border>
    <border>
      <left style="thin"/>
      <right style="thin"/>
      <top/>
      <bottom style="medium"/>
    </border>
    <border>
      <left style="thin"/>
      <right style="thin"/>
      <top style="thin"/>
      <bottom style="medium"/>
    </border>
    <border>
      <left style="thin"/>
      <right style="thin"/>
      <top style="thin"/>
      <bottom/>
    </border>
    <border>
      <left/>
      <right style="medium"/>
      <top/>
      <bottom/>
    </border>
    <border>
      <left style="thin"/>
      <right style="thin"/>
      <top/>
      <bottom style="thin"/>
    </border>
    <border>
      <left style="thin">
        <color rgb="FF000000"/>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style="thin"/>
    </border>
    <border>
      <left style="thin"/>
      <right style="medium"/>
      <top style="medium"/>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style="thin">
        <color rgb="FF000000"/>
      </left>
      <right style="thin">
        <color rgb="FF000000"/>
      </right>
      <top/>
      <bottom style="thin">
        <color rgb="FF000000"/>
      </bottom>
    </border>
    <border>
      <left style="thin"/>
      <right style="medium"/>
      <top/>
      <bottom style="thin"/>
    </border>
    <border>
      <left style="thin">
        <color rgb="FF000000"/>
      </left>
      <right/>
      <top style="thin">
        <color rgb="FF000000"/>
      </top>
      <bottom style="medium"/>
    </border>
    <border>
      <left style="thin"/>
      <right style="medium"/>
      <top style="thin"/>
      <bottom style="medium"/>
    </border>
    <border>
      <left style="medium"/>
      <right style="thin"/>
      <top style="medium"/>
      <bottom style="thin"/>
    </border>
    <border>
      <left/>
      <right style="thin"/>
      <top/>
      <bottom style="thin"/>
    </border>
    <border>
      <left style="thin"/>
      <right/>
      <top/>
      <bottom style="thin"/>
    </border>
    <border>
      <left style="thin">
        <color rgb="FF000000"/>
      </left>
      <right style="thin"/>
      <top/>
      <bottom style="thin"/>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top style="thin"/>
      <bottom style="thin"/>
    </border>
    <border>
      <left style="thin">
        <color rgb="FF000000"/>
      </left>
      <right style="medium"/>
      <top/>
      <bottom/>
    </border>
    <border>
      <left/>
      <right style="medium"/>
      <top style="thin"/>
      <bottom style="thin"/>
    </border>
    <border>
      <left/>
      <right style="thin"/>
      <top/>
      <bottom style="medium"/>
    </border>
    <border>
      <left/>
      <right style="thin"/>
      <top style="medium"/>
      <bottom style="thin"/>
    </border>
    <border>
      <left/>
      <right style="thin"/>
      <top style="medium"/>
      <bottom/>
    </border>
    <border>
      <left style="thin"/>
      <right style="medium"/>
      <top/>
      <bottom style="medium"/>
    </border>
    <border>
      <left style="thin"/>
      <right style="thin"/>
      <top/>
      <bottom/>
    </border>
    <border>
      <left style="medium"/>
      <right style="thin"/>
      <top/>
      <bottom style="medium"/>
    </border>
    <border>
      <left/>
      <right style="thin"/>
      <top/>
      <bottom/>
    </border>
    <border>
      <left style="medium"/>
      <right style="thin"/>
      <top style="thin"/>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thin"/>
      <right style="medium"/>
      <top style="thin"/>
      <bottom/>
    </border>
    <border>
      <left style="medium"/>
      <right/>
      <top/>
      <bottom/>
    </border>
    <border>
      <left/>
      <right style="thin"/>
      <top style="thin"/>
      <bottom style="medium"/>
    </border>
    <border>
      <left/>
      <right/>
      <top style="medium"/>
      <bottom style="thin"/>
    </border>
    <border>
      <left/>
      <right style="medium"/>
      <top style="medium"/>
      <bottom style="thin"/>
    </border>
    <border>
      <left/>
      <right/>
      <top style="thin"/>
      <bottom style="thin"/>
    </border>
    <border>
      <left/>
      <right/>
      <top style="thin"/>
      <bottom style="medium"/>
    </border>
    <border>
      <left/>
      <right style="medium"/>
      <top style="thin"/>
      <bottom style="medium"/>
    </border>
    <border>
      <left style="medium"/>
      <right/>
      <top style="medium"/>
      <bottom style="thin"/>
    </border>
    <border>
      <left style="medium"/>
      <right/>
      <top style="thin"/>
      <bottom style="thin"/>
    </border>
    <border>
      <left style="medium"/>
      <right/>
      <top style="medium"/>
      <bottom/>
    </border>
    <border>
      <left/>
      <right/>
      <top style="medium"/>
      <bottom/>
    </border>
    <border>
      <left style="medium"/>
      <right/>
      <top/>
      <bottom style="medium"/>
    </border>
    <border>
      <left/>
      <right/>
      <top/>
      <bottom style="medium"/>
    </border>
    <border>
      <left/>
      <right/>
      <top/>
      <bottom style="thin"/>
    </border>
    <border>
      <left/>
      <right style="medium"/>
      <top/>
      <bottom style="thin"/>
    </border>
    <border>
      <left style="medium"/>
      <right/>
      <top/>
      <bottom style="thin"/>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medium"/>
      <right style="thin"/>
      <top style="medium"/>
      <bottom/>
    </border>
    <border>
      <left style="medium"/>
      <right style="thin"/>
      <top/>
      <bottom/>
    </border>
    <border>
      <left style="thin"/>
      <right style="thin"/>
      <top style="medium"/>
      <bottom/>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medium"/>
      <right/>
      <top style="thin"/>
      <bottom style="medium"/>
    </border>
    <border>
      <left style="medium"/>
      <right style="medium"/>
      <top style="medium"/>
      <bottom/>
    </border>
    <border>
      <left style="medium"/>
      <right style="medium"/>
      <top/>
      <bottom/>
    </border>
    <border>
      <left style="medium"/>
      <right style="medium"/>
      <top/>
      <bottom style="medium"/>
    </border>
    <border>
      <left style="thin">
        <color rgb="FF000000"/>
      </left>
      <right style="thin"/>
      <top style="medium"/>
      <bottom/>
    </border>
    <border>
      <left style="thin">
        <color rgb="FF000000"/>
      </left>
      <right style="thin"/>
      <top/>
      <bottom/>
    </border>
    <border>
      <left style="thin">
        <color rgb="FF000000"/>
      </left>
      <right style="thin"/>
      <top/>
      <bottom style="medium"/>
    </border>
    <border>
      <left style="thin"/>
      <right style="medium"/>
      <top style="medium"/>
      <bottom/>
    </border>
    <border>
      <left style="thin"/>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s>
  <cellStyleXfs count="29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51"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8" fontId="0" fillId="0" borderId="0" applyFont="0" applyFill="0" applyBorder="0" applyAlignment="0" applyProtection="0"/>
    <xf numFmtId="175"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6"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18" fillId="0" borderId="0">
      <alignment/>
      <protection/>
    </xf>
    <xf numFmtId="165" fontId="18" fillId="0" borderId="0" applyFont="0" applyFill="0" applyBorder="0" applyAlignment="0" applyProtection="0"/>
    <xf numFmtId="43" fontId="18" fillId="0" borderId="0" applyFont="0" applyFill="0" applyBorder="0" applyAlignment="0" applyProtection="0"/>
    <xf numFmtId="0" fontId="17" fillId="2" borderId="0" applyNumberFormat="0" applyBorder="0" applyAlignment="0" applyProtection="0"/>
    <xf numFmtId="0" fontId="0" fillId="0" borderId="0">
      <alignment/>
      <protection/>
    </xf>
    <xf numFmtId="168" fontId="0"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68" fontId="0" fillId="0" borderId="0" applyFont="0" applyFill="0" applyBorder="0" applyAlignment="0" applyProtection="0"/>
    <xf numFmtId="0" fontId="19" fillId="2" borderId="0" applyNumberFormat="0" applyBorder="0" applyAlignment="0" applyProtection="0"/>
    <xf numFmtId="0" fontId="18" fillId="0" borderId="0">
      <alignment/>
      <protection/>
    </xf>
    <xf numFmtId="165" fontId="1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6"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6"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6"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25" fillId="0" borderId="0">
      <alignment/>
      <protection/>
    </xf>
    <xf numFmtId="167" fontId="0" fillId="0" borderId="0" applyFont="0" applyFill="0" applyBorder="0" applyAlignment="0" applyProtection="0"/>
    <xf numFmtId="44" fontId="0" fillId="0" borderId="0" applyFont="0" applyFill="0" applyBorder="0" applyAlignment="0" applyProtection="0"/>
    <xf numFmtId="0" fontId="1" fillId="0" borderId="0">
      <alignment/>
      <protection/>
    </xf>
    <xf numFmtId="168" fontId="25" fillId="0" borderId="0" applyFont="0" applyFill="0" applyBorder="0" applyAlignment="0" applyProtection="0"/>
    <xf numFmtId="43" fontId="25" fillId="0" borderId="0" applyFont="0" applyFill="0" applyBorder="0" applyAlignment="0" applyProtection="0"/>
    <xf numFmtId="168" fontId="0" fillId="0" borderId="0" applyFont="0" applyFill="0" applyBorder="0" applyAlignment="0" applyProtection="0"/>
    <xf numFmtId="167"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49" fontId="53" fillId="0" borderId="0" applyFill="0" applyBorder="0" applyProtection="0">
      <alignment horizontal="left" vertical="center"/>
    </xf>
    <xf numFmtId="0" fontId="54" fillId="0" borderId="0" applyNumberFormat="0" applyFill="0" applyBorder="0" applyProtection="0">
      <alignment horizontal="left" vertical="center"/>
    </xf>
    <xf numFmtId="0" fontId="54" fillId="0" borderId="0" applyNumberFormat="0" applyFill="0" applyBorder="0" applyProtection="0">
      <alignment horizontal="right" vertical="center"/>
    </xf>
    <xf numFmtId="0" fontId="53" fillId="0" borderId="1" applyNumberFormat="0" applyFill="0" applyProtection="0">
      <alignment horizontal="left" vertical="center"/>
    </xf>
    <xf numFmtId="0" fontId="53" fillId="0" borderId="1" applyNumberFormat="0" applyFill="0" applyProtection="0">
      <alignment horizontal="left" vertical="center"/>
    </xf>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41" fontId="51" fillId="0" borderId="0" applyFont="0" applyFill="0" applyBorder="0" applyAlignment="0" applyProtection="0"/>
    <xf numFmtId="43"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4" fontId="53" fillId="0" borderId="0" applyFill="0" applyBorder="0" applyProtection="0">
      <alignment horizontal="right" vertical="center"/>
    </xf>
    <xf numFmtId="22" fontId="53" fillId="0" borderId="0" applyFill="0" applyBorder="0" applyProtection="0">
      <alignment horizontal="right" vertical="center"/>
    </xf>
    <xf numFmtId="4" fontId="53" fillId="0" borderId="0" applyFill="0" applyBorder="0" applyProtection="0">
      <alignment horizontal="right" vertical="center"/>
    </xf>
    <xf numFmtId="4" fontId="53" fillId="0" borderId="1" applyFill="0" applyProtection="0">
      <alignment horizontal="right" vertical="center"/>
    </xf>
    <xf numFmtId="4" fontId="53" fillId="0" borderId="1" applyFill="0" applyProtection="0">
      <alignment horizontal="right" vertical="center"/>
    </xf>
    <xf numFmtId="195" fontId="53" fillId="0" borderId="0" applyFill="0" applyBorder="0" applyProtection="0">
      <alignment horizontal="right" vertical="center"/>
    </xf>
    <xf numFmtId="195" fontId="53" fillId="0" borderId="1" applyFill="0" applyProtection="0">
      <alignment horizontal="right" vertical="center"/>
    </xf>
    <xf numFmtId="195" fontId="53" fillId="0" borderId="1" applyFill="0" applyProtection="0">
      <alignment horizontal="right" vertical="center"/>
    </xf>
    <xf numFmtId="0" fontId="54" fillId="9" borderId="0" applyNumberFormat="0" applyBorder="0" applyProtection="0">
      <alignment horizontal="center" vertical="center"/>
    </xf>
    <xf numFmtId="0" fontId="54" fillId="6" borderId="0" applyNumberFormat="0" applyBorder="0" applyProtection="0">
      <alignment horizontal="center" vertical="center" wrapText="1"/>
    </xf>
    <xf numFmtId="0" fontId="53" fillId="6" borderId="0" applyNumberFormat="0" applyBorder="0" applyProtection="0">
      <alignment horizontal="right" vertical="center" wrapText="1"/>
    </xf>
    <xf numFmtId="0" fontId="54" fillId="10" borderId="0" applyNumberFormat="0" applyBorder="0" applyProtection="0">
      <alignment horizontal="center" vertical="center"/>
    </xf>
    <xf numFmtId="0" fontId="54" fillId="11" borderId="0" applyNumberFormat="0" applyBorder="0" applyProtection="0">
      <alignment horizontal="center" vertical="center" wrapText="1"/>
    </xf>
    <xf numFmtId="0" fontId="54" fillId="11" borderId="0" applyNumberFormat="0" applyBorder="0" applyProtection="0">
      <alignment horizontal="right" vertical="center" wrapText="1"/>
    </xf>
    <xf numFmtId="0" fontId="54" fillId="11" borderId="1" applyNumberFormat="0" applyProtection="0">
      <alignment horizontal="left" vertical="center" wrapText="1"/>
    </xf>
    <xf numFmtId="0" fontId="5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8"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8" fillId="6" borderId="0" applyNumberFormat="0" applyBorder="0" applyAlignment="0" applyProtection="0"/>
    <xf numFmtId="0" fontId="49"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3" fontId="53" fillId="0" borderId="0" applyFill="0" applyBorder="0" applyProtection="0">
      <alignment horizontal="right" vertical="center"/>
    </xf>
    <xf numFmtId="3" fontId="53" fillId="0" borderId="1" applyFill="0" applyProtection="0">
      <alignment horizontal="right" vertical="center"/>
    </xf>
    <xf numFmtId="3" fontId="53" fillId="0" borderId="1" applyFill="0" applyProtection="0">
      <alignment horizontal="right" vertical="center"/>
    </xf>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165" fontId="18" fillId="0" borderId="0" applyFont="0" applyFill="0" applyBorder="0" applyAlignment="0" applyProtection="0"/>
    <xf numFmtId="168" fontId="0" fillId="0" borderId="0" applyFont="0" applyFill="0" applyBorder="0" applyAlignment="0" applyProtection="0"/>
    <xf numFmtId="0" fontId="55" fillId="0" borderId="0">
      <alignment/>
      <protection/>
    </xf>
    <xf numFmtId="0" fontId="0" fillId="0" borderId="0">
      <alignment/>
      <protection/>
    </xf>
    <xf numFmtId="0" fontId="1" fillId="0" borderId="0">
      <alignment/>
      <protection/>
    </xf>
    <xf numFmtId="165"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51" fillId="0" borderId="1" applyNumberFormat="0" applyFont="0" applyFill="0" applyAlignment="0" applyProtection="0"/>
    <xf numFmtId="0" fontId="51" fillId="0" borderId="1" applyNumberFormat="0" applyFont="0" applyFill="0" applyAlignment="0" applyProtection="0"/>
    <xf numFmtId="41" fontId="51" fillId="0" borderId="0" applyFont="0" applyFill="0" applyBorder="0" applyAlignment="0" applyProtection="0"/>
    <xf numFmtId="43" fontId="51"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8" fontId="1"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51" fillId="0" borderId="0" applyFont="0" applyFill="0" applyBorder="0" applyAlignment="0" applyProtection="0"/>
    <xf numFmtId="168" fontId="0" fillId="0" borderId="0" applyFont="0" applyFill="0" applyBorder="0" applyAlignment="0" applyProtection="0"/>
    <xf numFmtId="9" fontId="2" fillId="0" borderId="0" applyFont="0" applyFill="0" applyBorder="0" applyAlignment="0" applyProtection="0"/>
    <xf numFmtId="168" fontId="51"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0" fontId="53" fillId="0" borderId="1" applyNumberFormat="0" applyFill="0" applyProtection="0">
      <alignment horizontal="left" vertical="center"/>
    </xf>
    <xf numFmtId="0" fontId="53" fillId="0" borderId="1" applyNumberFormat="0" applyFill="0" applyProtection="0">
      <alignment horizontal="left" vertical="center"/>
    </xf>
    <xf numFmtId="0" fontId="53" fillId="0" borderId="1" applyNumberFormat="0" applyFill="0" applyProtection="0">
      <alignment horizontal="left" vertical="center"/>
    </xf>
    <xf numFmtId="0" fontId="53" fillId="0" borderId="1" applyNumberFormat="0" applyFill="0" applyProtection="0">
      <alignment horizontal="left" vertical="center"/>
    </xf>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4" fontId="53" fillId="0" borderId="1" applyFill="0" applyProtection="0">
      <alignment horizontal="right" vertical="center"/>
    </xf>
    <xf numFmtId="4" fontId="53" fillId="0" borderId="1" applyFill="0" applyProtection="0">
      <alignment horizontal="right" vertical="center"/>
    </xf>
    <xf numFmtId="4" fontId="53" fillId="0" borderId="1" applyFill="0" applyProtection="0">
      <alignment horizontal="right" vertical="center"/>
    </xf>
    <xf numFmtId="4" fontId="53" fillId="0" borderId="1" applyFill="0" applyProtection="0">
      <alignment horizontal="right" vertical="center"/>
    </xf>
    <xf numFmtId="195" fontId="53" fillId="0" borderId="1" applyFill="0" applyProtection="0">
      <alignment horizontal="right" vertical="center"/>
    </xf>
    <xf numFmtId="195" fontId="53" fillId="0" borderId="1" applyFill="0" applyProtection="0">
      <alignment horizontal="right" vertical="center"/>
    </xf>
    <xf numFmtId="195" fontId="53" fillId="0" borderId="1" applyFill="0" applyProtection="0">
      <alignment horizontal="right" vertical="center"/>
    </xf>
    <xf numFmtId="195" fontId="53" fillId="0" borderId="1" applyFill="0" applyProtection="0">
      <alignment horizontal="right" vertical="center"/>
    </xf>
    <xf numFmtId="0" fontId="54" fillId="11" borderId="1" applyNumberFormat="0" applyProtection="0">
      <alignment horizontal="left" vertical="center" wrapText="1"/>
    </xf>
    <xf numFmtId="0" fontId="54" fillId="11" borderId="1" applyNumberFormat="0" applyProtection="0">
      <alignment horizontal="left" vertical="center" wrapText="1"/>
    </xf>
    <xf numFmtId="0" fontId="54" fillId="11" borderId="1" applyNumberFormat="0" applyProtection="0">
      <alignment horizontal="left" vertical="center" wrapText="1"/>
    </xf>
    <xf numFmtId="0" fontId="54" fillId="11" borderId="1" applyNumberFormat="0" applyProtection="0">
      <alignment horizontal="left" vertical="center" wrapText="1"/>
    </xf>
    <xf numFmtId="43" fontId="2" fillId="0" borderId="0" applyFont="0" applyFill="0" applyBorder="0" applyAlignment="0" applyProtection="0"/>
    <xf numFmtId="168"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9" fillId="0" borderId="0">
      <alignment/>
      <protection/>
    </xf>
    <xf numFmtId="0" fontId="18" fillId="0" borderId="0">
      <alignment/>
      <protection/>
    </xf>
    <xf numFmtId="3" fontId="53" fillId="0" borderId="1" applyFill="0" applyProtection="0">
      <alignment horizontal="right" vertical="center"/>
    </xf>
    <xf numFmtId="3" fontId="53" fillId="0" borderId="1" applyFill="0" applyProtection="0">
      <alignment horizontal="right" vertical="center"/>
    </xf>
    <xf numFmtId="3" fontId="53" fillId="0" borderId="1" applyFill="0" applyProtection="0">
      <alignment horizontal="right" vertical="center"/>
    </xf>
    <xf numFmtId="3" fontId="53" fillId="0" borderId="1" applyFill="0" applyProtection="0">
      <alignment horizontal="right" vertical="center"/>
    </xf>
    <xf numFmtId="0" fontId="53" fillId="0" borderId="1" applyNumberFormat="0" applyFill="0" applyProtection="0">
      <alignment horizontal="left" vertical="center"/>
    </xf>
    <xf numFmtId="0" fontId="53" fillId="0" borderId="1" applyNumberFormat="0" applyFill="0" applyProtection="0">
      <alignment horizontal="left" vertical="center"/>
    </xf>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0" fontId="51" fillId="0" borderId="1" applyNumberFormat="0" applyFont="0" applyFill="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4" fontId="53" fillId="0" borderId="1" applyFill="0" applyProtection="0">
      <alignment horizontal="right" vertical="center"/>
    </xf>
    <xf numFmtId="4" fontId="53" fillId="0" borderId="1" applyFill="0" applyProtection="0">
      <alignment horizontal="right" vertical="center"/>
    </xf>
    <xf numFmtId="195" fontId="53" fillId="0" borderId="1" applyFill="0" applyProtection="0">
      <alignment horizontal="right" vertical="center"/>
    </xf>
    <xf numFmtId="195" fontId="53" fillId="0" borderId="1" applyFill="0" applyProtection="0">
      <alignment horizontal="right" vertical="center"/>
    </xf>
    <xf numFmtId="0" fontId="54" fillId="11" borderId="1" applyNumberFormat="0" applyProtection="0">
      <alignment horizontal="left" vertical="center" wrapText="1"/>
    </xf>
    <xf numFmtId="0" fontId="54" fillId="11" borderId="1" applyNumberFormat="0" applyProtection="0">
      <alignment horizontal="left" vertical="center" wrapText="1"/>
    </xf>
    <xf numFmtId="168"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3" fontId="53" fillId="0" borderId="1" applyFill="0" applyProtection="0">
      <alignment horizontal="right" vertical="center"/>
    </xf>
    <xf numFmtId="3" fontId="53" fillId="0" borderId="1" applyFill="0" applyProtection="0">
      <alignment horizontal="right" vertical="center"/>
    </xf>
    <xf numFmtId="168" fontId="0"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51" fillId="0" borderId="1" applyNumberFormat="0" applyFont="0" applyFill="0" applyAlignment="0" applyProtection="0"/>
    <xf numFmtId="0" fontId="51" fillId="0" borderId="1" applyNumberFormat="0" applyFont="0" applyFill="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51"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5"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68" fontId="51"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51"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51"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0"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165" fontId="18"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0"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0"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cellStyleXfs>
  <cellXfs count="1178">
    <xf numFmtId="0" fontId="0" fillId="0" borderId="0" xfId="0"/>
    <xf numFmtId="0" fontId="5" fillId="0" borderId="0" xfId="33" applyFont="1" applyBorder="1" applyAlignment="1">
      <alignment vertical="center"/>
      <protection/>
    </xf>
    <xf numFmtId="0" fontId="1" fillId="0" borderId="0" xfId="0" applyFont="1" applyFill="1"/>
    <xf numFmtId="0" fontId="5" fillId="0" borderId="0" xfId="0" applyFont="1" applyFill="1" applyAlignment="1">
      <alignment horizontal="center"/>
    </xf>
    <xf numFmtId="0" fontId="8" fillId="9" borderId="0" xfId="33" applyFont="1" applyFill="1" applyAlignment="1">
      <alignment vertical="center"/>
      <protection/>
    </xf>
    <xf numFmtId="0" fontId="8" fillId="0" borderId="0" xfId="33" applyFont="1" applyAlignment="1">
      <alignment vertical="center"/>
      <protection/>
    </xf>
    <xf numFmtId="0" fontId="8" fillId="0" borderId="0" xfId="0" applyFont="1" applyFill="1"/>
    <xf numFmtId="0" fontId="5" fillId="12" borderId="0" xfId="0" applyFont="1" applyFill="1" applyBorder="1" applyAlignment="1">
      <alignment horizontal="center" vertical="center" wrapText="1"/>
    </xf>
    <xf numFmtId="0" fontId="5" fillId="13" borderId="2" xfId="0" applyFont="1" applyFill="1" applyBorder="1" applyAlignment="1">
      <alignment horizontal="center" vertical="center" wrapText="1"/>
    </xf>
    <xf numFmtId="173" fontId="13" fillId="13" borderId="3" xfId="0" applyNumberFormat="1" applyFont="1" applyFill="1" applyBorder="1" applyAlignment="1">
      <alignment vertical="center"/>
    </xf>
    <xf numFmtId="173" fontId="13" fillId="14" borderId="1" xfId="0" applyNumberFormat="1" applyFont="1" applyFill="1" applyBorder="1" applyAlignment="1">
      <alignment vertical="center"/>
    </xf>
    <xf numFmtId="0" fontId="1" fillId="12" borderId="0" xfId="0" applyFont="1" applyFill="1"/>
    <xf numFmtId="0" fontId="8" fillId="12" borderId="0" xfId="0" applyFont="1" applyFill="1"/>
    <xf numFmtId="0" fontId="5" fillId="12" borderId="0" xfId="0" applyFont="1" applyFill="1" applyAlignment="1">
      <alignment horizontal="center"/>
    </xf>
    <xf numFmtId="0" fontId="13" fillId="9" borderId="0" xfId="33" applyFont="1" applyFill="1" applyAlignment="1">
      <alignment vertical="center"/>
      <protection/>
    </xf>
    <xf numFmtId="0" fontId="13" fillId="12" borderId="0" xfId="33" applyFont="1" applyFill="1" applyAlignment="1">
      <alignment vertical="center"/>
      <protection/>
    </xf>
    <xf numFmtId="0" fontId="13" fillId="9" borderId="0" xfId="33" applyFont="1" applyFill="1" applyBorder="1" applyAlignment="1">
      <alignment vertical="center"/>
      <protection/>
    </xf>
    <xf numFmtId="0" fontId="13" fillId="0" borderId="0" xfId="33" applyFont="1" applyBorder="1" applyAlignment="1">
      <alignment vertical="center"/>
      <protection/>
    </xf>
    <xf numFmtId="173" fontId="13" fillId="13" borderId="1" xfId="0" applyNumberFormat="1" applyFont="1" applyFill="1" applyBorder="1" applyAlignment="1">
      <alignment vertical="center"/>
    </xf>
    <xf numFmtId="9" fontId="3" fillId="13" borderId="4" xfId="328" applyFont="1" applyFill="1" applyBorder="1" applyAlignment="1">
      <alignment horizontal="center" vertical="center" wrapText="1"/>
    </xf>
    <xf numFmtId="0" fontId="26" fillId="12" borderId="0" xfId="0" applyFont="1" applyFill="1"/>
    <xf numFmtId="0" fontId="27" fillId="12" borderId="0" xfId="0" applyFont="1" applyFill="1"/>
    <xf numFmtId="0" fontId="27" fillId="15"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0" xfId="0" applyFont="1" applyFill="1"/>
    <xf numFmtId="173" fontId="13" fillId="14" borderId="5" xfId="0" applyNumberFormat="1" applyFont="1" applyFill="1" applyBorder="1" applyAlignment="1">
      <alignment vertical="center"/>
    </xf>
    <xf numFmtId="0" fontId="28" fillId="0" borderId="0" xfId="0" applyFont="1" applyFill="1"/>
    <xf numFmtId="0" fontId="29" fillId="0" borderId="0" xfId="0" applyFont="1" applyFill="1"/>
    <xf numFmtId="0" fontId="26" fillId="12" borderId="0" xfId="0" applyFont="1" applyFill="1" applyAlignment="1">
      <alignment horizontal="center"/>
    </xf>
    <xf numFmtId="176" fontId="26" fillId="12" borderId="0" xfId="0" applyNumberFormat="1" applyFont="1" applyFill="1" applyAlignment="1">
      <alignment horizontal="center"/>
    </xf>
    <xf numFmtId="0" fontId="30"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xf numFmtId="0" fontId="27" fillId="0" borderId="0" xfId="0" applyFont="1" applyFill="1"/>
    <xf numFmtId="0" fontId="26" fillId="0" borderId="0" xfId="0" applyFont="1" applyFill="1" applyAlignment="1">
      <alignment horizontal="center"/>
    </xf>
    <xf numFmtId="0" fontId="5" fillId="13" borderId="6" xfId="0" applyFont="1" applyFill="1" applyBorder="1" applyAlignment="1">
      <alignment horizontal="center" vertical="center" wrapText="1"/>
    </xf>
    <xf numFmtId="0" fontId="9" fillId="13" borderId="6" xfId="33" applyFont="1" applyFill="1" applyBorder="1" applyAlignment="1">
      <alignment horizontal="center" vertical="center" textRotation="90" wrapText="1"/>
      <protection/>
    </xf>
    <xf numFmtId="10" fontId="1" fillId="13" borderId="6" xfId="33" applyNumberFormat="1" applyFont="1" applyFill="1" applyBorder="1" applyAlignment="1">
      <alignment horizontal="center" vertical="center" wrapText="1"/>
      <protection/>
    </xf>
    <xf numFmtId="0" fontId="3" fillId="13" borderId="6" xfId="33" applyFont="1" applyFill="1" applyBorder="1" applyAlignment="1">
      <alignment horizontal="center" vertical="center" wrapText="1"/>
      <protection/>
    </xf>
    <xf numFmtId="0" fontId="1" fillId="0" borderId="0" xfId="33" applyFont="1" applyBorder="1" applyAlignment="1">
      <alignment vertical="center"/>
      <protection/>
    </xf>
    <xf numFmtId="0" fontId="1" fillId="9" borderId="0" xfId="33" applyFont="1" applyFill="1" applyBorder="1" applyAlignment="1">
      <alignment vertical="center"/>
      <protection/>
    </xf>
    <xf numFmtId="0" fontId="1" fillId="9" borderId="0" xfId="33" applyFont="1" applyFill="1" applyAlignment="1">
      <alignment vertical="center"/>
      <protection/>
    </xf>
    <xf numFmtId="0" fontId="1" fillId="9" borderId="0" xfId="33" applyFont="1" applyFill="1" applyAlignment="1">
      <alignment horizontal="left" vertical="center"/>
      <protection/>
    </xf>
    <xf numFmtId="10" fontId="1" fillId="9" borderId="0" xfId="33" applyNumberFormat="1" applyFont="1" applyFill="1" applyAlignment="1">
      <alignment vertical="center"/>
      <protection/>
    </xf>
    <xf numFmtId="0" fontId="1" fillId="0" borderId="0" xfId="33" applyFont="1" applyAlignment="1">
      <alignment vertical="center"/>
      <protection/>
    </xf>
    <xf numFmtId="0" fontId="1" fillId="12" borderId="0" xfId="33" applyFont="1" applyFill="1" applyAlignment="1">
      <alignment vertical="center"/>
      <protection/>
    </xf>
    <xf numFmtId="10" fontId="1" fillId="0" borderId="0" xfId="33" applyNumberFormat="1" applyFont="1" applyAlignment="1">
      <alignment vertical="center"/>
      <protection/>
    </xf>
    <xf numFmtId="0" fontId="1" fillId="0" borderId="0" xfId="33" applyFont="1" applyAlignment="1">
      <alignment horizontal="left" vertical="center"/>
      <protection/>
    </xf>
    <xf numFmtId="0" fontId="5" fillId="12" borderId="0" xfId="0" applyFont="1" applyFill="1" applyBorder="1"/>
    <xf numFmtId="0" fontId="5" fillId="12" borderId="7" xfId="0" applyFont="1" applyFill="1" applyBorder="1"/>
    <xf numFmtId="0" fontId="5" fillId="0" borderId="0" xfId="0" applyFont="1"/>
    <xf numFmtId="0" fontId="5" fillId="12" borderId="0" xfId="0" applyFont="1" applyFill="1"/>
    <xf numFmtId="0" fontId="32" fillId="0" borderId="1" xfId="0" applyFont="1" applyFill="1" applyBorder="1" applyAlignment="1">
      <alignment horizontal="center" vertical="center"/>
    </xf>
    <xf numFmtId="189" fontId="5" fillId="0" borderId="0" xfId="0" applyNumberFormat="1" applyFont="1" applyFill="1" applyAlignment="1">
      <alignment horizontal="center"/>
    </xf>
    <xf numFmtId="41" fontId="26" fillId="0" borderId="0" xfId="329" applyFont="1" applyFill="1"/>
    <xf numFmtId="10" fontId="26" fillId="12" borderId="0" xfId="328" applyNumberFormat="1" applyFont="1" applyFill="1"/>
    <xf numFmtId="189" fontId="26" fillId="0" borderId="0" xfId="0" applyNumberFormat="1" applyFont="1" applyFill="1"/>
    <xf numFmtId="191" fontId="26" fillId="0" borderId="0" xfId="329" applyNumberFormat="1" applyFont="1" applyFill="1"/>
    <xf numFmtId="172" fontId="5" fillId="0" borderId="0" xfId="0" applyNumberFormat="1" applyFont="1" applyFill="1" applyAlignment="1">
      <alignment horizontal="center"/>
    </xf>
    <xf numFmtId="0" fontId="31" fillId="15" borderId="1" xfId="0" applyFont="1" applyFill="1" applyBorder="1" applyAlignment="1">
      <alignment horizontal="center" vertical="center"/>
    </xf>
    <xf numFmtId="0" fontId="31" fillId="15" borderId="1" xfId="0" applyFont="1" applyFill="1" applyBorder="1" applyAlignment="1">
      <alignment vertical="center"/>
    </xf>
    <xf numFmtId="0" fontId="31" fillId="15" borderId="1" xfId="0" applyFont="1" applyFill="1" applyBorder="1" applyAlignment="1">
      <alignment vertical="center" wrapText="1"/>
    </xf>
    <xf numFmtId="0" fontId="32" fillId="0" borderId="1" xfId="0" applyFont="1" applyFill="1" applyBorder="1" applyAlignment="1">
      <alignment vertical="center"/>
    </xf>
    <xf numFmtId="0" fontId="32" fillId="0" borderId="1" xfId="0" applyFont="1" applyFill="1" applyBorder="1" applyAlignment="1">
      <alignment/>
    </xf>
    <xf numFmtId="173" fontId="13" fillId="13" borderId="8" xfId="0" applyNumberFormat="1" applyFont="1" applyFill="1" applyBorder="1" applyAlignment="1">
      <alignment vertical="center"/>
    </xf>
    <xf numFmtId="173" fontId="13" fillId="14" borderId="1" xfId="0" applyNumberFormat="1" applyFont="1" applyFill="1" applyBorder="1" applyAlignment="1">
      <alignment vertical="center"/>
    </xf>
    <xf numFmtId="173" fontId="13" fillId="14" borderId="6" xfId="0" applyNumberFormat="1" applyFont="1" applyFill="1" applyBorder="1" applyAlignment="1">
      <alignment vertical="center"/>
    </xf>
    <xf numFmtId="173" fontId="13" fillId="13" borderId="1" xfId="0" applyNumberFormat="1" applyFont="1" applyFill="1" applyBorder="1" applyAlignment="1">
      <alignment vertical="center"/>
    </xf>
    <xf numFmtId="0" fontId="1" fillId="13" borderId="3" xfId="0" applyFont="1" applyFill="1" applyBorder="1" applyAlignment="1" applyProtection="1">
      <alignment horizontal="left" vertical="center" wrapText="1"/>
      <protection locked="0"/>
    </xf>
    <xf numFmtId="4" fontId="1" fillId="0" borderId="3" xfId="0" applyNumberFormat="1" applyFont="1" applyFill="1" applyBorder="1" applyAlignment="1">
      <alignment horizontal="center" vertical="center" wrapText="1"/>
    </xf>
    <xf numFmtId="4" fontId="1" fillId="16" borderId="3" xfId="0" applyNumberFormat="1" applyFont="1" applyFill="1" applyBorder="1" applyAlignment="1">
      <alignment horizontal="center" vertical="center" wrapText="1"/>
    </xf>
    <xf numFmtId="3" fontId="1" fillId="16" borderId="3" xfId="0" applyNumberFormat="1" applyFont="1" applyFill="1" applyBorder="1" applyAlignment="1">
      <alignment horizontal="center" vertical="center" wrapText="1"/>
    </xf>
    <xf numFmtId="39" fontId="1" fillId="16" borderId="3" xfId="0" applyNumberFormat="1" applyFont="1" applyFill="1" applyBorder="1" applyAlignment="1">
      <alignment horizontal="center" vertical="center" wrapText="1"/>
    </xf>
    <xf numFmtId="37" fontId="1" fillId="12" borderId="3" xfId="0" applyNumberFormat="1" applyFont="1" applyFill="1" applyBorder="1" applyAlignment="1">
      <alignment horizontal="center" vertical="center" wrapText="1"/>
    </xf>
    <xf numFmtId="37" fontId="1"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12" borderId="3" xfId="0" applyFont="1" applyFill="1" applyBorder="1" applyAlignment="1">
      <alignment horizontal="center" vertical="center"/>
    </xf>
    <xf numFmtId="3" fontId="1" fillId="12" borderId="3" xfId="0" applyNumberFormat="1" applyFont="1" applyFill="1" applyBorder="1" applyAlignment="1">
      <alignment horizontal="center" vertical="center" wrapText="1"/>
    </xf>
    <xf numFmtId="0" fontId="1" fillId="12" borderId="3" xfId="0" applyFont="1" applyFill="1" applyBorder="1" applyAlignment="1">
      <alignment horizontal="center" vertical="center"/>
    </xf>
    <xf numFmtId="0" fontId="1" fillId="14" borderId="1" xfId="0" applyFont="1" applyFill="1" applyBorder="1" applyAlignment="1" applyProtection="1">
      <alignment horizontal="left" vertical="center" wrapText="1"/>
      <protection locked="0"/>
    </xf>
    <xf numFmtId="3" fontId="1" fillId="0" borderId="1" xfId="0" applyNumberFormat="1" applyFont="1" applyFill="1" applyBorder="1" applyAlignment="1">
      <alignment horizontal="center" vertical="center" wrapText="1"/>
    </xf>
    <xf numFmtId="37" fontId="1" fillId="16" borderId="1" xfId="27" applyNumberFormat="1" applyFont="1" applyFill="1" applyBorder="1" applyAlignment="1">
      <alignment horizontal="center" vertical="center"/>
    </xf>
    <xf numFmtId="39" fontId="1" fillId="16" borderId="1" xfId="27" applyNumberFormat="1" applyFont="1" applyFill="1" applyBorder="1" applyAlignment="1">
      <alignment horizontal="center" vertical="center"/>
    </xf>
    <xf numFmtId="37" fontId="1" fillId="12" borderId="1" xfId="27" applyNumberFormat="1" applyFont="1" applyFill="1" applyBorder="1" applyAlignment="1">
      <alignment horizontal="center" vertical="center"/>
    </xf>
    <xf numFmtId="37" fontId="1" fillId="0" borderId="1" xfId="27" applyNumberFormat="1"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pplyProtection="1">
      <alignment horizontal="left" vertical="center" wrapText="1"/>
      <protection locked="0"/>
    </xf>
    <xf numFmtId="0" fontId="1" fillId="16" borderId="1" xfId="0" applyFont="1" applyFill="1" applyBorder="1" applyAlignment="1">
      <alignment horizontal="right" vertical="center"/>
    </xf>
    <xf numFmtId="4" fontId="1" fillId="16" borderId="1" xfId="0" applyNumberFormat="1" applyFont="1" applyFill="1" applyBorder="1" applyAlignment="1">
      <alignment horizontal="right" vertical="center"/>
    </xf>
    <xf numFmtId="39" fontId="1" fillId="16" borderId="1" xfId="0" applyNumberFormat="1" applyFont="1" applyFill="1" applyBorder="1" applyAlignment="1">
      <alignment horizontal="center" vertical="center"/>
    </xf>
    <xf numFmtId="0" fontId="1" fillId="16" borderId="1" xfId="0" applyFont="1" applyFill="1" applyBorder="1" applyAlignment="1">
      <alignment horizontal="center" vertical="center"/>
    </xf>
    <xf numFmtId="1" fontId="1" fillId="16"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12" borderId="1" xfId="0" applyFont="1" applyFill="1" applyBorder="1" applyAlignment="1">
      <alignment horizontal="center" vertical="center"/>
    </xf>
    <xf numFmtId="3" fontId="1" fillId="0" borderId="1" xfId="27" applyNumberFormat="1" applyFont="1" applyFill="1" applyBorder="1" applyAlignment="1">
      <alignment horizontal="center" vertical="center" wrapText="1"/>
    </xf>
    <xf numFmtId="3" fontId="1" fillId="16" borderId="1" xfId="27" applyNumberFormat="1" applyFont="1" applyFill="1" applyBorder="1" applyAlignment="1">
      <alignment horizontal="center" vertical="center" wrapText="1"/>
    </xf>
    <xf numFmtId="4" fontId="1" fillId="16" borderId="1" xfId="27" applyNumberFormat="1" applyFont="1" applyFill="1" applyBorder="1" applyAlignment="1">
      <alignment horizontal="center" vertical="center" wrapText="1"/>
    </xf>
    <xf numFmtId="39" fontId="1" fillId="16" borderId="1" xfId="27" applyNumberFormat="1" applyFont="1" applyFill="1" applyBorder="1" applyAlignment="1">
      <alignment horizontal="center" vertical="center" wrapText="1"/>
    </xf>
    <xf numFmtId="37" fontId="1" fillId="12" borderId="1" xfId="0" applyNumberFormat="1" applyFont="1" applyFill="1" applyBorder="1" applyAlignment="1">
      <alignment horizontal="center" vertical="center" wrapText="1"/>
    </xf>
    <xf numFmtId="3" fontId="3" fillId="0" borderId="1" xfId="27" applyNumberFormat="1" applyFont="1" applyFill="1" applyBorder="1" applyAlignment="1">
      <alignment horizontal="center" vertical="center" wrapText="1"/>
    </xf>
    <xf numFmtId="2" fontId="3" fillId="0" borderId="1" xfId="27" applyNumberFormat="1" applyFont="1" applyFill="1" applyBorder="1" applyAlignment="1">
      <alignment horizontal="center" vertical="center" wrapText="1"/>
    </xf>
    <xf numFmtId="3" fontId="1" fillId="12" borderId="1" xfId="27" applyNumberFormat="1" applyFont="1" applyFill="1" applyBorder="1" applyAlignment="1">
      <alignment horizontal="center" vertical="center" wrapText="1"/>
    </xf>
    <xf numFmtId="0" fontId="1" fillId="14" borderId="5" xfId="0" applyFont="1" applyFill="1" applyBorder="1" applyAlignment="1" applyProtection="1">
      <alignment horizontal="left" vertical="center" wrapText="1"/>
      <protection locked="0"/>
    </xf>
    <xf numFmtId="37" fontId="1" fillId="0" borderId="5" xfId="27" applyNumberFormat="1" applyFont="1" applyFill="1" applyBorder="1" applyAlignment="1">
      <alignment horizontal="center" vertical="center"/>
    </xf>
    <xf numFmtId="37" fontId="1" fillId="16" borderId="5" xfId="27" applyNumberFormat="1" applyFont="1" applyFill="1" applyBorder="1" applyAlignment="1">
      <alignment horizontal="center" vertical="center"/>
    </xf>
    <xf numFmtId="39" fontId="1" fillId="16" borderId="5" xfId="27" applyNumberFormat="1" applyFont="1" applyFill="1" applyBorder="1" applyAlignment="1">
      <alignment horizontal="center" vertical="center"/>
    </xf>
    <xf numFmtId="37" fontId="1" fillId="12" borderId="5" xfId="27" applyNumberFormat="1" applyFont="1" applyFill="1" applyBorder="1" applyAlignment="1">
      <alignment horizontal="center" vertical="center"/>
    </xf>
    <xf numFmtId="0" fontId="1" fillId="12" borderId="5" xfId="27" applyNumberFormat="1" applyFont="1" applyFill="1" applyBorder="1" applyAlignment="1">
      <alignment horizontal="center" vertical="center"/>
    </xf>
    <xf numFmtId="0" fontId="1" fillId="12" borderId="5" xfId="0" applyFont="1" applyFill="1" applyBorder="1" applyAlignment="1">
      <alignment horizontal="center" vertical="center"/>
    </xf>
    <xf numFmtId="0" fontId="1" fillId="0" borderId="3" xfId="0" applyFont="1" applyFill="1" applyBorder="1" applyAlignment="1">
      <alignment horizontal="center" vertical="center"/>
    </xf>
    <xf numFmtId="39" fontId="3" fillId="12" borderId="3" xfId="0" applyNumberFormat="1" applyFont="1" applyFill="1" applyBorder="1" applyAlignment="1">
      <alignment horizontal="center" vertical="center" wrapText="1"/>
    </xf>
    <xf numFmtId="4" fontId="1" fillId="12" borderId="3" xfId="0" applyNumberFormat="1" applyFont="1" applyFill="1" applyBorder="1" applyAlignment="1">
      <alignment horizontal="center" vertical="center" wrapText="1"/>
    </xf>
    <xf numFmtId="4" fontId="1" fillId="0" borderId="1" xfId="27" applyNumberFormat="1" applyFont="1" applyFill="1" applyBorder="1" applyAlignment="1">
      <alignment horizontal="center" vertical="center"/>
    </xf>
    <xf numFmtId="2" fontId="1" fillId="16" borderId="1" xfId="0" applyNumberFormat="1" applyFont="1" applyFill="1" applyBorder="1" applyAlignment="1">
      <alignment horizontal="center" vertical="center"/>
    </xf>
    <xf numFmtId="172" fontId="1" fillId="16" borderId="1" xfId="0" applyNumberFormat="1" applyFont="1" applyFill="1" applyBorder="1" applyAlignment="1">
      <alignment horizontal="right" vertical="center"/>
    </xf>
    <xf numFmtId="172" fontId="1" fillId="12" borderId="1" xfId="0" applyNumberFormat="1" applyFont="1" applyFill="1" applyBorder="1" applyAlignment="1">
      <alignment horizontal="right" vertical="center"/>
    </xf>
    <xf numFmtId="39" fontId="1" fillId="0" borderId="1" xfId="0" applyNumberFormat="1" applyFont="1" applyFill="1" applyBorder="1" applyAlignment="1">
      <alignment horizontal="center" vertical="center"/>
    </xf>
    <xf numFmtId="172" fontId="1" fillId="12" borderId="1" xfId="0" applyNumberFormat="1" applyFont="1" applyFill="1" applyBorder="1" applyAlignment="1">
      <alignment horizontal="center" vertical="center"/>
    </xf>
    <xf numFmtId="4" fontId="1" fillId="0" borderId="1" xfId="27" applyNumberFormat="1" applyFont="1" applyFill="1" applyBorder="1" applyAlignment="1">
      <alignment horizontal="center" vertical="center" wrapText="1"/>
    </xf>
    <xf numFmtId="37" fontId="1" fillId="0" borderId="1" xfId="0" applyNumberFormat="1" applyFont="1" applyFill="1" applyBorder="1" applyAlignment="1">
      <alignment horizontal="center" vertical="center" wrapText="1"/>
    </xf>
    <xf numFmtId="4" fontId="1" fillId="12" borderId="1" xfId="27" applyNumberFormat="1" applyFont="1" applyFill="1" applyBorder="1" applyAlignment="1">
      <alignment horizontal="center" vertical="center" wrapText="1"/>
    </xf>
    <xf numFmtId="4" fontId="1" fillId="0" borderId="5" xfId="27" applyNumberFormat="1" applyFont="1" applyFill="1" applyBorder="1" applyAlignment="1">
      <alignment horizontal="center" vertical="center"/>
    </xf>
    <xf numFmtId="3" fontId="1" fillId="0" borderId="3" xfId="27" applyNumberFormat="1" applyFont="1" applyFill="1" applyBorder="1" applyAlignment="1">
      <alignment horizontal="center" vertical="center" wrapText="1"/>
    </xf>
    <xf numFmtId="4" fontId="1" fillId="0" borderId="3" xfId="27" applyNumberFormat="1" applyFont="1" applyFill="1" applyBorder="1" applyAlignment="1">
      <alignment horizontal="center" vertical="center" wrapText="1"/>
    </xf>
    <xf numFmtId="185" fontId="1" fillId="0" borderId="3" xfId="0" applyNumberFormat="1" applyFont="1" applyFill="1" applyBorder="1" applyAlignment="1">
      <alignment horizontal="center" vertical="center" wrapText="1"/>
    </xf>
    <xf numFmtId="1" fontId="3" fillId="0" borderId="3" xfId="40" applyNumberFormat="1" applyFont="1" applyFill="1" applyBorder="1" applyAlignment="1">
      <alignment horizontal="center" vertical="center" wrapText="1"/>
    </xf>
    <xf numFmtId="39" fontId="1" fillId="0" borderId="1" xfId="27" applyNumberFormat="1" applyFont="1" applyFill="1" applyBorder="1" applyAlignment="1">
      <alignment horizontal="center" vertical="center"/>
    </xf>
    <xf numFmtId="172" fontId="1" fillId="0" borderId="1" xfId="0" applyNumberFormat="1" applyFont="1" applyFill="1" applyBorder="1" applyAlignment="1">
      <alignment horizontal="right" vertical="center"/>
    </xf>
    <xf numFmtId="172" fontId="1" fillId="16" borderId="1" xfId="0" applyNumberFormat="1" applyFont="1" applyFill="1" applyBorder="1" applyAlignment="1">
      <alignment horizontal="center" vertical="center"/>
    </xf>
    <xf numFmtId="185" fontId="1" fillId="0" borderId="1" xfId="0" applyNumberFormat="1" applyFont="1" applyFill="1" applyBorder="1" applyAlignment="1">
      <alignment horizontal="center" vertical="center" wrapText="1"/>
    </xf>
    <xf numFmtId="1" fontId="3" fillId="0" borderId="1" xfId="4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 fontId="3" fillId="0" borderId="1" xfId="27" applyNumberFormat="1" applyFont="1" applyFill="1" applyBorder="1" applyAlignment="1">
      <alignment horizontal="center" vertical="center" wrapText="1"/>
    </xf>
    <xf numFmtId="179" fontId="1" fillId="0" borderId="3" xfId="0" applyNumberFormat="1" applyFont="1" applyFill="1" applyBorder="1" applyAlignment="1">
      <alignment horizontal="center" vertical="center" wrapText="1"/>
    </xf>
    <xf numFmtId="39" fontId="1" fillId="0" borderId="3" xfId="0" applyNumberFormat="1" applyFont="1" applyFill="1" applyBorder="1" applyAlignment="1">
      <alignment horizontal="center" vertical="center" wrapText="1"/>
    </xf>
    <xf numFmtId="2" fontId="1" fillId="12" borderId="3" xfId="0" applyNumberFormat="1" applyFont="1" applyFill="1" applyBorder="1" applyAlignment="1">
      <alignment horizontal="center" vertical="center"/>
    </xf>
    <xf numFmtId="179" fontId="1" fillId="0" borderId="1" xfId="27" applyNumberFormat="1" applyFont="1" applyFill="1" applyBorder="1" applyAlignment="1">
      <alignment horizontal="center" vertical="center" wrapText="1"/>
    </xf>
    <xf numFmtId="39" fontId="1" fillId="0" borderId="1" xfId="27" applyNumberFormat="1" applyFont="1" applyFill="1" applyBorder="1" applyAlignment="1">
      <alignment horizontal="center" vertical="center" wrapText="1"/>
    </xf>
    <xf numFmtId="39" fontId="1" fillId="0" borderId="1" xfId="0" applyNumberFormat="1" applyFont="1" applyFill="1" applyBorder="1" applyAlignment="1">
      <alignment horizontal="center" vertical="center" wrapText="1"/>
    </xf>
    <xf numFmtId="185" fontId="1" fillId="12" borderId="1" xfId="0" applyNumberFormat="1" applyFont="1" applyFill="1" applyBorder="1" applyAlignment="1">
      <alignment horizontal="center" vertical="center"/>
    </xf>
    <xf numFmtId="185" fontId="1" fillId="12" borderId="1" xfId="0" applyNumberFormat="1" applyFont="1" applyFill="1" applyBorder="1" applyAlignment="1">
      <alignment horizontal="center" vertical="center" wrapText="1"/>
    </xf>
    <xf numFmtId="185" fontId="1" fillId="0" borderId="1" xfId="27" applyNumberFormat="1" applyFont="1" applyFill="1" applyBorder="1" applyAlignment="1">
      <alignment horizontal="center" vertical="center"/>
    </xf>
    <xf numFmtId="4" fontId="1" fillId="12" borderId="1" xfId="0" applyNumberFormat="1" applyFont="1" applyFill="1" applyBorder="1" applyAlignment="1">
      <alignment horizontal="center" vertical="center" wrapText="1"/>
    </xf>
    <xf numFmtId="186" fontId="1" fillId="12" borderId="1" xfId="27"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80" fontId="1" fillId="0" borderId="3" xfId="0" applyNumberFormat="1" applyFont="1" applyFill="1" applyBorder="1" applyAlignment="1">
      <alignment horizontal="center" vertical="center"/>
    </xf>
    <xf numFmtId="3" fontId="1" fillId="0" borderId="1" xfId="33" applyNumberFormat="1" applyFont="1" applyFill="1" applyBorder="1" applyAlignment="1">
      <alignment horizontal="center" vertical="center" wrapText="1"/>
      <protection/>
    </xf>
    <xf numFmtId="189" fontId="1" fillId="12" borderId="1" xfId="0" applyNumberFormat="1" applyFont="1" applyFill="1" applyBorder="1" applyAlignment="1">
      <alignment horizontal="center" vertical="center"/>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right" vertical="center"/>
    </xf>
    <xf numFmtId="2"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39" fontId="1" fillId="0" borderId="8" xfId="0" applyNumberFormat="1" applyFont="1" applyFill="1" applyBorder="1" applyAlignment="1">
      <alignment horizontal="center" vertical="center" wrapText="1"/>
    </xf>
    <xf numFmtId="10" fontId="1" fillId="12" borderId="3" xfId="328"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73" fontId="1" fillId="0" borderId="3" xfId="40" applyNumberFormat="1" applyFont="1" applyFill="1" applyBorder="1" applyAlignment="1">
      <alignment horizontal="center" vertical="center" wrapText="1"/>
    </xf>
    <xf numFmtId="9" fontId="1" fillId="0" borderId="3" xfId="40" applyFont="1" applyFill="1" applyBorder="1" applyAlignment="1">
      <alignment horizontal="center" vertical="center" wrapText="1"/>
    </xf>
    <xf numFmtId="10" fontId="1" fillId="0" borderId="3" xfId="0" applyNumberFormat="1" applyFont="1" applyFill="1" applyBorder="1" applyAlignment="1">
      <alignment horizontal="center" vertical="center" wrapText="1"/>
    </xf>
    <xf numFmtId="10" fontId="1" fillId="0" borderId="3" xfId="40" applyNumberFormat="1" applyFont="1" applyFill="1" applyBorder="1" applyAlignment="1">
      <alignment horizontal="center" vertical="center" wrapText="1"/>
    </xf>
    <xf numFmtId="10" fontId="3" fillId="0" borderId="3" xfId="40" applyNumberFormat="1" applyFont="1" applyFill="1" applyBorder="1" applyAlignment="1">
      <alignment horizontal="center" vertical="center" wrapText="1"/>
    </xf>
    <xf numFmtId="10" fontId="3" fillId="12" borderId="3" xfId="0" applyNumberFormat="1" applyFont="1" applyFill="1" applyBorder="1" applyAlignment="1">
      <alignment horizontal="center" vertical="center" wrapText="1"/>
    </xf>
    <xf numFmtId="10" fontId="1" fillId="12" borderId="1" xfId="328" applyNumberFormat="1" applyFont="1" applyFill="1" applyBorder="1" applyAlignment="1">
      <alignment horizontal="center" vertical="center"/>
    </xf>
    <xf numFmtId="0" fontId="1" fillId="12" borderId="1" xfId="0" applyFont="1" applyFill="1" applyBorder="1" applyAlignment="1">
      <alignment horizontal="right" vertical="center"/>
    </xf>
    <xf numFmtId="173" fontId="1" fillId="12" borderId="1" xfId="40" applyNumberFormat="1" applyFont="1" applyFill="1" applyBorder="1" applyAlignment="1">
      <alignment horizontal="center" vertical="center" wrapText="1"/>
    </xf>
    <xf numFmtId="173" fontId="1" fillId="12" borderId="1" xfId="40" applyNumberFormat="1" applyFont="1" applyFill="1" applyBorder="1" applyAlignment="1">
      <alignment horizontal="center" vertical="center"/>
    </xf>
    <xf numFmtId="10" fontId="1" fillId="0" borderId="8" xfId="0" applyNumberFormat="1" applyFont="1" applyFill="1" applyBorder="1" applyAlignment="1">
      <alignment horizontal="center" vertical="center" wrapText="1"/>
    </xf>
    <xf numFmtId="10" fontId="3" fillId="12" borderId="8" xfId="0" applyNumberFormat="1" applyFont="1" applyFill="1" applyBorder="1" applyAlignment="1">
      <alignment horizontal="center" vertical="center" wrapText="1"/>
    </xf>
    <xf numFmtId="10" fontId="1" fillId="12" borderId="1" xfId="328"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73" fontId="1" fillId="0" borderId="1" xfId="40" applyNumberFormat="1" applyFont="1" applyFill="1" applyBorder="1" applyAlignment="1">
      <alignment horizontal="center" vertical="center" wrapText="1"/>
    </xf>
    <xf numFmtId="9" fontId="1" fillId="12" borderId="1" xfId="40" applyFont="1" applyFill="1" applyBorder="1" applyAlignment="1">
      <alignment horizontal="center" vertical="center" wrapText="1"/>
    </xf>
    <xf numFmtId="37" fontId="1" fillId="12" borderId="5" xfId="27" applyNumberFormat="1" applyFont="1" applyFill="1" applyBorder="1" applyAlignment="1">
      <alignment horizontal="center" vertical="center"/>
    </xf>
    <xf numFmtId="3" fontId="1" fillId="12" borderId="8" xfId="0" applyNumberFormat="1" applyFont="1" applyFill="1" applyBorder="1" applyAlignment="1">
      <alignment horizontal="center" vertical="center" wrapText="1"/>
    </xf>
    <xf numFmtId="1" fontId="1" fillId="16" borderId="3" xfId="0" applyNumberFormat="1" applyFont="1" applyFill="1" applyBorder="1" applyAlignment="1">
      <alignment horizontal="center" vertical="center" wrapText="1"/>
    </xf>
    <xf numFmtId="1" fontId="1" fillId="16" borderId="1" xfId="27" applyNumberFormat="1" applyFont="1" applyFill="1" applyBorder="1" applyAlignment="1">
      <alignment horizontal="center" vertical="center"/>
    </xf>
    <xf numFmtId="1" fontId="1" fillId="16" borderId="1" xfId="27" applyNumberFormat="1" applyFont="1" applyFill="1" applyBorder="1" applyAlignment="1">
      <alignment horizontal="center" vertical="center" wrapText="1"/>
    </xf>
    <xf numFmtId="1" fontId="1" fillId="16" borderId="5" xfId="27" applyNumberFormat="1" applyFont="1" applyFill="1" applyBorder="1" applyAlignment="1">
      <alignment horizontal="center" vertical="center"/>
    </xf>
    <xf numFmtId="2" fontId="1" fillId="0" borderId="3" xfId="23"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4" fontId="1" fillId="12" borderId="3" xfId="27" applyNumberFormat="1" applyFont="1" applyFill="1" applyBorder="1" applyAlignment="1">
      <alignment horizontal="center" vertical="center" wrapText="1"/>
    </xf>
    <xf numFmtId="4" fontId="1" fillId="12" borderId="1" xfId="0" applyNumberFormat="1" applyFont="1" applyFill="1" applyBorder="1" applyAlignment="1">
      <alignment horizontal="center" vertical="center"/>
    </xf>
    <xf numFmtId="172" fontId="1" fillId="0" borderId="1" xfId="0" applyNumberFormat="1" applyFont="1" applyFill="1" applyBorder="1" applyAlignment="1">
      <alignment horizontal="center" vertical="center"/>
    </xf>
    <xf numFmtId="0" fontId="1" fillId="13" borderId="8" xfId="0" applyFont="1" applyFill="1" applyBorder="1" applyAlignment="1" applyProtection="1">
      <alignment horizontal="left" vertical="center" wrapText="1"/>
      <protection locked="0"/>
    </xf>
    <xf numFmtId="178" fontId="1" fillId="12" borderId="8" xfId="27" applyNumberFormat="1" applyFont="1" applyFill="1" applyBorder="1" applyAlignment="1">
      <alignment horizontal="center" vertical="center"/>
    </xf>
    <xf numFmtId="178" fontId="1" fillId="0" borderId="8" xfId="27" applyNumberFormat="1" applyFont="1" applyFill="1" applyBorder="1" applyAlignment="1">
      <alignment horizontal="center" vertical="center"/>
    </xf>
    <xf numFmtId="178" fontId="1" fillId="12" borderId="1" xfId="27" applyNumberFormat="1" applyFont="1" applyFill="1" applyBorder="1" applyAlignment="1">
      <alignment horizontal="center" vertical="center"/>
    </xf>
    <xf numFmtId="178" fontId="1" fillId="0" borderId="1" xfId="27" applyNumberFormat="1" applyFont="1" applyFill="1" applyBorder="1" applyAlignment="1">
      <alignment horizontal="center" vertical="center"/>
    </xf>
    <xf numFmtId="190" fontId="1" fillId="0" borderId="1" xfId="27" applyNumberFormat="1" applyFont="1" applyFill="1" applyBorder="1" applyAlignment="1">
      <alignment horizontal="center" vertical="center"/>
    </xf>
    <xf numFmtId="190" fontId="1" fillId="12" borderId="1" xfId="27" applyNumberFormat="1" applyFont="1" applyFill="1" applyBorder="1" applyAlignment="1">
      <alignment horizontal="center" vertical="center"/>
    </xf>
    <xf numFmtId="176" fontId="1" fillId="12" borderId="1" xfId="0" applyNumberFormat="1" applyFont="1" applyFill="1" applyBorder="1" applyAlignment="1">
      <alignment horizontal="center"/>
    </xf>
    <xf numFmtId="0" fontId="1" fillId="13" borderId="5" xfId="0" applyFont="1" applyFill="1" applyBorder="1" applyAlignment="1" applyProtection="1">
      <alignment horizontal="left" vertical="center" wrapText="1"/>
      <protection locked="0"/>
    </xf>
    <xf numFmtId="178" fontId="1" fillId="12" borderId="5" xfId="27" applyNumberFormat="1" applyFont="1" applyFill="1" applyBorder="1" applyAlignment="1">
      <alignment horizontal="center" vertical="center"/>
    </xf>
    <xf numFmtId="178" fontId="1" fillId="0" borderId="5" xfId="27" applyNumberFormat="1" applyFont="1" applyFill="1" applyBorder="1" applyAlignment="1">
      <alignment horizontal="center" vertical="center"/>
    </xf>
    <xf numFmtId="176" fontId="1" fillId="12" borderId="5" xfId="0" applyNumberFormat="1" applyFont="1" applyFill="1" applyBorder="1" applyAlignment="1">
      <alignment horizontal="center"/>
    </xf>
    <xf numFmtId="10" fontId="3" fillId="12" borderId="1" xfId="0" applyNumberFormat="1" applyFont="1" applyFill="1" applyBorder="1" applyAlignment="1">
      <alignment horizontal="center" vertical="center"/>
    </xf>
    <xf numFmtId="2" fontId="3" fillId="12" borderId="1" xfId="0" applyNumberFormat="1" applyFont="1" applyFill="1" applyBorder="1" applyAlignment="1">
      <alignment horizontal="center" vertical="center"/>
    </xf>
    <xf numFmtId="37" fontId="1" fillId="12" borderId="1" xfId="0" applyNumberFormat="1" applyFont="1" applyFill="1" applyBorder="1" applyAlignment="1">
      <alignment horizontal="center" vertical="center"/>
    </xf>
    <xf numFmtId="37" fontId="1" fillId="0" borderId="1" xfId="0" applyNumberFormat="1" applyFont="1" applyFill="1" applyBorder="1" applyAlignment="1">
      <alignment horizontal="center" vertical="center" wrapText="1"/>
    </xf>
    <xf numFmtId="0" fontId="3" fillId="13" borderId="1" xfId="33" applyFont="1" applyFill="1" applyBorder="1" applyAlignment="1">
      <alignment horizontal="center" vertical="center" wrapText="1"/>
      <protection/>
    </xf>
    <xf numFmtId="192" fontId="1" fillId="12" borderId="1" xfId="332" applyNumberFormat="1" applyFont="1" applyFill="1" applyBorder="1" applyAlignment="1">
      <alignment horizontal="center" vertical="center"/>
    </xf>
    <xf numFmtId="192" fontId="1" fillId="0" borderId="1" xfId="332" applyNumberFormat="1" applyFont="1" applyFill="1" applyBorder="1" applyAlignment="1">
      <alignment horizontal="center" vertical="center" wrapText="1"/>
    </xf>
    <xf numFmtId="192" fontId="1" fillId="0" borderId="1" xfId="332" applyNumberFormat="1" applyFont="1" applyFill="1" applyBorder="1" applyAlignment="1">
      <alignment horizontal="center" vertical="center"/>
    </xf>
    <xf numFmtId="192" fontId="1" fillId="0" borderId="1" xfId="332" applyNumberFormat="1" applyFont="1" applyFill="1" applyBorder="1" applyAlignment="1">
      <alignment horizontal="right" vertical="center"/>
    </xf>
    <xf numFmtId="192" fontId="1" fillId="0" borderId="5" xfId="332" applyNumberFormat="1" applyFont="1" applyFill="1" applyBorder="1" applyAlignment="1">
      <alignment horizontal="center" vertical="center"/>
    </xf>
    <xf numFmtId="192" fontId="1" fillId="12" borderId="5" xfId="332" applyNumberFormat="1" applyFont="1" applyFill="1" applyBorder="1" applyAlignment="1">
      <alignment horizontal="center" vertical="center"/>
    </xf>
    <xf numFmtId="192" fontId="1" fillId="0" borderId="1" xfId="332" applyNumberFormat="1" applyFont="1" applyFill="1" applyBorder="1" applyAlignment="1">
      <alignment horizontal="center"/>
    </xf>
    <xf numFmtId="192" fontId="1" fillId="12" borderId="1" xfId="332" applyNumberFormat="1" applyFont="1" applyFill="1" applyBorder="1" applyAlignment="1">
      <alignment horizontal="right" vertical="center"/>
    </xf>
    <xf numFmtId="192" fontId="1" fillId="12" borderId="3" xfId="332" applyNumberFormat="1" applyFont="1" applyFill="1" applyBorder="1" applyAlignment="1">
      <alignment horizontal="center" vertical="center" wrapText="1"/>
    </xf>
    <xf numFmtId="192" fontId="1" fillId="0" borderId="6" xfId="332" applyNumberFormat="1" applyFont="1" applyFill="1" applyBorder="1" applyAlignment="1">
      <alignment horizontal="center" vertical="center"/>
    </xf>
    <xf numFmtId="192" fontId="1" fillId="12" borderId="1" xfId="332" applyNumberFormat="1" applyFont="1" applyFill="1" applyBorder="1" applyAlignment="1">
      <alignment horizontal="center" vertical="center" wrapText="1"/>
    </xf>
    <xf numFmtId="192" fontId="1" fillId="0" borderId="6" xfId="332" applyNumberFormat="1" applyFont="1" applyFill="1" applyBorder="1" applyAlignment="1">
      <alignment horizontal="center" vertical="center"/>
    </xf>
    <xf numFmtId="192" fontId="1" fillId="12" borderId="1" xfId="332" applyNumberFormat="1" applyFont="1" applyFill="1" applyBorder="1" applyAlignment="1">
      <alignment horizontal="center" vertical="center"/>
    </xf>
    <xf numFmtId="192" fontId="1" fillId="0" borderId="1" xfId="332" applyNumberFormat="1" applyFont="1" applyFill="1" applyBorder="1" applyAlignment="1">
      <alignment horizontal="center" vertical="center" wrapText="1"/>
    </xf>
    <xf numFmtId="192" fontId="1" fillId="12" borderId="8" xfId="332" applyNumberFormat="1" applyFont="1" applyFill="1" applyBorder="1" applyAlignment="1">
      <alignment horizontal="center" vertical="center" wrapText="1"/>
    </xf>
    <xf numFmtId="192" fontId="26" fillId="0" borderId="0" xfId="332" applyNumberFormat="1" applyFont="1" applyFill="1"/>
    <xf numFmtId="0" fontId="5" fillId="12" borderId="1" xfId="0" applyFont="1" applyFill="1" applyBorder="1" applyAlignment="1">
      <alignment horizontal="justify" vertical="center" wrapText="1"/>
    </xf>
    <xf numFmtId="0" fontId="5" fillId="12" borderId="1" xfId="0" applyFont="1" applyFill="1" applyBorder="1" applyAlignment="1">
      <alignment horizontal="justify" vertical="center" wrapText="1"/>
    </xf>
    <xf numFmtId="0" fontId="5" fillId="12" borderId="1" xfId="0" applyFont="1" applyFill="1" applyBorder="1" applyAlignment="1">
      <alignment horizontal="center" vertical="center" wrapText="1"/>
    </xf>
    <xf numFmtId="176" fontId="5" fillId="12" borderId="1" xfId="23" applyNumberFormat="1" applyFont="1" applyFill="1" applyBorder="1" applyAlignment="1">
      <alignment horizontal="center" vertical="center"/>
    </xf>
    <xf numFmtId="176" fontId="5" fillId="12" borderId="1" xfId="23" applyNumberFormat="1" applyFont="1" applyFill="1" applyBorder="1" applyAlignment="1">
      <alignment vertical="center"/>
    </xf>
    <xf numFmtId="0" fontId="5" fillId="12" borderId="9" xfId="0" applyFont="1" applyFill="1" applyBorder="1" applyAlignment="1">
      <alignment horizontal="center" vertical="center" wrapText="1"/>
    </xf>
    <xf numFmtId="1" fontId="5" fillId="12" borderId="1" xfId="40" applyNumberFormat="1" applyFont="1" applyFill="1" applyBorder="1" applyAlignment="1">
      <alignment horizontal="center" vertical="center"/>
    </xf>
    <xf numFmtId="176" fontId="5" fillId="12" borderId="1" xfId="23" applyNumberFormat="1" applyFont="1" applyFill="1" applyBorder="1" applyAlignment="1">
      <alignment horizontal="left" vertical="center"/>
    </xf>
    <xf numFmtId="176" fontId="5" fillId="12" borderId="8" xfId="23" applyNumberFormat="1" applyFont="1" applyFill="1" applyBorder="1" applyAlignment="1">
      <alignment horizontal="center" vertical="center"/>
    </xf>
    <xf numFmtId="176" fontId="5" fillId="12" borderId="8" xfId="23" applyNumberFormat="1" applyFont="1" applyFill="1" applyBorder="1" applyAlignment="1">
      <alignment horizontal="left" vertical="center"/>
    </xf>
    <xf numFmtId="181" fontId="5" fillId="12" borderId="1" xfId="23" applyNumberFormat="1" applyFont="1" applyFill="1" applyBorder="1" applyAlignment="1">
      <alignment horizontal="center" vertical="center"/>
    </xf>
    <xf numFmtId="167" fontId="5" fillId="12" borderId="1" xfId="23" applyNumberFormat="1" applyFont="1" applyFill="1" applyBorder="1" applyAlignment="1">
      <alignment horizontal="center" vertical="center"/>
    </xf>
    <xf numFmtId="181" fontId="5" fillId="12" borderId="1" xfId="23" applyNumberFormat="1" applyFont="1" applyFill="1" applyBorder="1" applyAlignment="1">
      <alignment horizontal="left" vertical="center"/>
    </xf>
    <xf numFmtId="167" fontId="5" fillId="12" borderId="1" xfId="23" applyNumberFormat="1" applyFont="1" applyFill="1" applyBorder="1" applyAlignment="1">
      <alignment vertical="center"/>
    </xf>
    <xf numFmtId="176" fontId="5" fillId="12" borderId="10" xfId="23" applyNumberFormat="1" applyFont="1" applyFill="1" applyBorder="1" applyAlignment="1">
      <alignment horizontal="center" vertical="center"/>
    </xf>
    <xf numFmtId="176" fontId="21" fillId="12" borderId="1" xfId="23" applyNumberFormat="1" applyFont="1" applyFill="1" applyBorder="1" applyAlignment="1">
      <alignment horizontal="left" vertical="center"/>
    </xf>
    <xf numFmtId="167" fontId="5" fillId="12" borderId="1" xfId="23" applyNumberFormat="1" applyFont="1" applyFill="1" applyBorder="1" applyAlignment="1">
      <alignment horizontal="left" vertical="center"/>
    </xf>
    <xf numFmtId="176" fontId="5" fillId="12" borderId="11" xfId="23" applyNumberFormat="1" applyFont="1" applyFill="1" applyBorder="1" applyAlignment="1">
      <alignment vertical="center"/>
    </xf>
    <xf numFmtId="181" fontId="5" fillId="12" borderId="8" xfId="23" applyNumberFormat="1" applyFont="1" applyFill="1" applyBorder="1" applyAlignment="1">
      <alignment horizontal="center" vertical="center"/>
    </xf>
    <xf numFmtId="181" fontId="5" fillId="12" borderId="8" xfId="23" applyNumberFormat="1" applyFont="1" applyFill="1" applyBorder="1" applyAlignment="1">
      <alignment horizontal="left" vertical="center"/>
    </xf>
    <xf numFmtId="167" fontId="5" fillId="12" borderId="8" xfId="23" applyNumberFormat="1" applyFont="1" applyFill="1" applyBorder="1" applyAlignment="1">
      <alignment horizontal="center" vertical="center"/>
    </xf>
    <xf numFmtId="167" fontId="5" fillId="12" borderId="8" xfId="23" applyNumberFormat="1" applyFont="1" applyFill="1" applyBorder="1" applyAlignment="1">
      <alignment horizontal="left" vertical="center"/>
    </xf>
    <xf numFmtId="176" fontId="5" fillId="12" borderId="10" xfId="23" applyNumberFormat="1" applyFont="1" applyFill="1" applyBorder="1" applyAlignment="1">
      <alignment vertical="center"/>
    </xf>
    <xf numFmtId="192" fontId="1" fillId="0" borderId="1" xfId="332" applyNumberFormat="1" applyFont="1" applyFill="1" applyBorder="1" applyAlignment="1">
      <alignment horizontal="center" vertical="center"/>
    </xf>
    <xf numFmtId="10" fontId="26" fillId="12" borderId="0" xfId="0" applyNumberFormat="1" applyFont="1" applyFill="1"/>
    <xf numFmtId="10" fontId="1" fillId="12" borderId="12" xfId="0" applyNumberFormat="1" applyFont="1" applyFill="1" applyBorder="1" applyAlignment="1">
      <alignment horizontal="center"/>
    </xf>
    <xf numFmtId="10" fontId="26" fillId="0" borderId="0" xfId="0" applyNumberFormat="1" applyFont="1" applyFill="1"/>
    <xf numFmtId="176" fontId="1" fillId="12" borderId="8" xfId="0" applyNumberFormat="1" applyFont="1" applyFill="1" applyBorder="1" applyAlignment="1">
      <alignment horizontal="center"/>
    </xf>
    <xf numFmtId="10" fontId="3" fillId="12" borderId="13" xfId="40" applyNumberFormat="1" applyFont="1" applyFill="1" applyBorder="1" applyAlignment="1">
      <alignment horizontal="right" vertical="center" wrapText="1"/>
    </xf>
    <xf numFmtId="10" fontId="3" fillId="12" borderId="14" xfId="40" applyNumberFormat="1" applyFont="1" applyFill="1" applyBorder="1" applyAlignment="1">
      <alignment horizontal="right" vertical="center" wrapText="1"/>
    </xf>
    <xf numFmtId="10" fontId="1" fillId="12" borderId="11" xfId="40" applyNumberFormat="1" applyFont="1" applyFill="1" applyBorder="1" applyAlignment="1">
      <alignment horizontal="right" vertical="center" wrapText="1"/>
    </xf>
    <xf numFmtId="37" fontId="1" fillId="0" borderId="15" xfId="27"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37" fontId="1" fillId="0" borderId="5" xfId="27" applyNumberFormat="1" applyFont="1" applyFill="1" applyBorder="1" applyAlignment="1">
      <alignment horizontal="center" vertical="center"/>
    </xf>
    <xf numFmtId="39" fontId="1" fillId="0" borderId="10" xfId="0" applyNumberFormat="1" applyFont="1" applyFill="1" applyBorder="1" applyAlignment="1">
      <alignment horizontal="center" vertical="center" wrapText="1"/>
    </xf>
    <xf numFmtId="39" fontId="1" fillId="0" borderId="1" xfId="0" applyNumberFormat="1" applyFont="1" applyFill="1" applyBorder="1" applyAlignment="1">
      <alignment horizontal="center" vertical="center" wrapText="1"/>
    </xf>
    <xf numFmtId="172" fontId="1" fillId="0" borderId="1" xfId="0" applyNumberFormat="1" applyFont="1" applyFill="1" applyBorder="1" applyAlignment="1">
      <alignment horizontal="center" vertical="center"/>
    </xf>
    <xf numFmtId="3" fontId="1" fillId="0" borderId="8" xfId="27" applyNumberFormat="1" applyFont="1" applyFill="1" applyBorder="1" applyAlignment="1">
      <alignment horizontal="center" vertical="center" wrapText="1"/>
    </xf>
    <xf numFmtId="0" fontId="1" fillId="0" borderId="8" xfId="0" applyFont="1" applyFill="1" applyBorder="1" applyAlignment="1">
      <alignment horizontal="center" vertical="center"/>
    </xf>
    <xf numFmtId="37" fontId="1" fillId="0" borderId="10"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7" fontId="1" fillId="0" borderId="12" xfId="27"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39" fontId="3" fillId="0" borderId="1" xfId="27" applyNumberFormat="1" applyFont="1" applyFill="1" applyBorder="1" applyAlignment="1">
      <alignment horizontal="center" vertical="center"/>
    </xf>
    <xf numFmtId="186" fontId="3" fillId="0" borderId="1" xfId="27" applyNumberFormat="1" applyFont="1" applyFill="1" applyBorder="1" applyAlignment="1">
      <alignment horizontal="center" vertical="center"/>
    </xf>
    <xf numFmtId="39" fontId="1" fillId="0" borderId="1" xfId="27" applyNumberFormat="1" applyFont="1" applyFill="1" applyBorder="1" applyAlignment="1">
      <alignment horizontal="center" vertical="center"/>
    </xf>
    <xf numFmtId="179" fontId="3" fillId="0" borderId="1" xfId="0" applyNumberFormat="1" applyFont="1" applyFill="1" applyBorder="1" applyAlignment="1">
      <alignment horizontal="center" vertical="center" wrapText="1"/>
    </xf>
    <xf numFmtId="189" fontId="1" fillId="0" borderId="1"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189"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9" fontId="1" fillId="0" borderId="1" xfId="40" applyFont="1" applyFill="1" applyBorder="1" applyAlignment="1">
      <alignment horizontal="center" vertical="center" wrapText="1"/>
    </xf>
    <xf numFmtId="0" fontId="1" fillId="0" borderId="5" xfId="27" applyNumberFormat="1" applyFont="1" applyFill="1" applyBorder="1" applyAlignment="1">
      <alignment horizontal="center" vertical="center"/>
    </xf>
    <xf numFmtId="37" fontId="1" fillId="0" borderId="3" xfId="0" applyNumberFormat="1" applyFont="1" applyFill="1" applyBorder="1" applyAlignment="1">
      <alignment horizontal="center" vertical="center"/>
    </xf>
    <xf numFmtId="37" fontId="1" fillId="0" borderId="6" xfId="27" applyNumberFormat="1" applyFont="1" applyFill="1" applyBorder="1" applyAlignment="1">
      <alignment horizontal="center" vertical="center"/>
    </xf>
    <xf numFmtId="37" fontId="1" fillId="0" borderId="16" xfId="27" applyNumberFormat="1" applyFont="1" applyFill="1" applyBorder="1" applyAlignment="1">
      <alignment horizontal="center" vertical="center"/>
    </xf>
    <xf numFmtId="172" fontId="1" fillId="0" borderId="15" xfId="0" applyNumberFormat="1" applyFont="1" applyFill="1" applyBorder="1" applyAlignment="1">
      <alignment horizontal="center" vertical="center"/>
    </xf>
    <xf numFmtId="172" fontId="1" fillId="0" borderId="10" xfId="27"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1" fillId="0" borderId="1" xfId="27" applyNumberFormat="1" applyFont="1" applyFill="1" applyBorder="1" applyAlignment="1">
      <alignment horizontal="center" vertical="center" wrapText="1"/>
    </xf>
    <xf numFmtId="3" fontId="1" fillId="0" borderId="15" xfId="27" applyNumberFormat="1" applyFont="1" applyFill="1" applyBorder="1" applyAlignment="1">
      <alignment horizontal="center" vertical="center" wrapText="1"/>
    </xf>
    <xf numFmtId="192" fontId="1" fillId="0" borderId="17" xfId="332" applyNumberFormat="1" applyFont="1" applyFill="1" applyBorder="1" applyAlignment="1">
      <alignment horizontal="center" vertical="center"/>
    </xf>
    <xf numFmtId="176" fontId="5" fillId="12" borderId="18" xfId="23" applyNumberFormat="1" applyFont="1" applyFill="1" applyBorder="1" applyAlignment="1">
      <alignment horizontal="left" vertical="center"/>
    </xf>
    <xf numFmtId="0" fontId="5" fillId="13" borderId="6" xfId="0" applyFont="1" applyFill="1" applyBorder="1" applyAlignment="1">
      <alignment horizontal="center" vertical="center" wrapText="1"/>
    </xf>
    <xf numFmtId="2" fontId="5" fillId="12" borderId="1" xfId="23" applyNumberFormat="1" applyFont="1" applyFill="1" applyBorder="1" applyAlignment="1">
      <alignment vertical="center"/>
    </xf>
    <xf numFmtId="176" fontId="5" fillId="12" borderId="13" xfId="23" applyNumberFormat="1" applyFont="1" applyFill="1" applyBorder="1" applyAlignment="1">
      <alignment horizontal="center" vertical="center"/>
    </xf>
    <xf numFmtId="9" fontId="5" fillId="12" borderId="8" xfId="40" applyFont="1" applyFill="1" applyBorder="1" applyAlignment="1">
      <alignment horizontal="center" vertical="center"/>
    </xf>
    <xf numFmtId="9" fontId="5" fillId="12" borderId="19" xfId="0" applyNumberFormat="1" applyFont="1" applyFill="1" applyBorder="1" applyAlignment="1">
      <alignment horizontal="center" vertical="center" wrapText="1"/>
    </xf>
    <xf numFmtId="173" fontId="5" fillId="12" borderId="8" xfId="40" applyNumberFormat="1" applyFont="1" applyFill="1" applyBorder="1" applyAlignment="1">
      <alignment horizontal="center" vertical="center"/>
    </xf>
    <xf numFmtId="176" fontId="5" fillId="12" borderId="8" xfId="23" applyNumberFormat="1" applyFont="1" applyFill="1" applyBorder="1" applyAlignment="1">
      <alignment vertical="center"/>
    </xf>
    <xf numFmtId="176" fontId="5" fillId="12" borderId="20" xfId="23" applyNumberFormat="1" applyFont="1" applyFill="1" applyBorder="1" applyAlignment="1">
      <alignment vertical="center"/>
    </xf>
    <xf numFmtId="2" fontId="5" fillId="12" borderId="13" xfId="329" applyNumberFormat="1" applyFont="1" applyFill="1" applyBorder="1" applyAlignment="1">
      <alignment vertical="center"/>
    </xf>
    <xf numFmtId="167" fontId="5" fillId="12" borderId="8" xfId="331" applyFont="1" applyFill="1" applyBorder="1" applyAlignment="1">
      <alignment vertical="center"/>
    </xf>
    <xf numFmtId="182" fontId="5" fillId="12" borderId="1" xfId="23" applyNumberFormat="1" applyFont="1" applyFill="1" applyBorder="1" applyAlignment="1">
      <alignment vertical="center"/>
    </xf>
    <xf numFmtId="2" fontId="5" fillId="12" borderId="10" xfId="23" applyNumberFormat="1"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5" xfId="23" applyNumberFormat="1" applyFont="1" applyFill="1" applyBorder="1" applyAlignment="1">
      <alignment horizontal="center" vertical="center"/>
    </xf>
    <xf numFmtId="167" fontId="5" fillId="0" borderId="12" xfId="23" applyFont="1" applyFill="1" applyBorder="1" applyAlignment="1">
      <alignment horizontal="center" vertical="center"/>
    </xf>
    <xf numFmtId="167" fontId="5" fillId="0" borderId="5" xfId="23" applyFont="1" applyFill="1" applyBorder="1" applyAlignment="1">
      <alignment horizontal="center" vertical="center"/>
    </xf>
    <xf numFmtId="0" fontId="5" fillId="0" borderId="21" xfId="0" applyFont="1" applyFill="1" applyBorder="1" applyAlignment="1">
      <alignment horizontal="center" vertical="center" wrapText="1"/>
    </xf>
    <xf numFmtId="181" fontId="5" fillId="0" borderId="5" xfId="23" applyNumberFormat="1" applyFont="1" applyFill="1" applyBorder="1" applyAlignment="1">
      <alignment horizontal="center" vertical="center"/>
    </xf>
    <xf numFmtId="176" fontId="5" fillId="0" borderId="5" xfId="23" applyNumberFormat="1" applyFont="1" applyFill="1" applyBorder="1" applyAlignment="1">
      <alignment horizontal="center" vertical="center"/>
    </xf>
    <xf numFmtId="167" fontId="5" fillId="0" borderId="5" xfId="23" applyNumberFormat="1" applyFont="1" applyFill="1" applyBorder="1" applyAlignment="1">
      <alignment horizontal="center" vertical="center"/>
    </xf>
    <xf numFmtId="181" fontId="5" fillId="0" borderId="5" xfId="23" applyNumberFormat="1" applyFont="1" applyFill="1" applyBorder="1" applyAlignment="1">
      <alignment horizontal="left" vertical="center"/>
    </xf>
    <xf numFmtId="176" fontId="5" fillId="0" borderId="5" xfId="23" applyNumberFormat="1" applyFont="1" applyFill="1" applyBorder="1" applyAlignment="1">
      <alignment horizontal="left" vertical="center"/>
    </xf>
    <xf numFmtId="2" fontId="5" fillId="0" borderId="5" xfId="0" applyNumberFormat="1" applyFont="1" applyFill="1" applyBorder="1" applyAlignment="1">
      <alignment horizontal="center" vertical="center" wrapText="1"/>
    </xf>
    <xf numFmtId="181" fontId="5" fillId="0" borderId="12" xfId="23" applyNumberFormat="1" applyFont="1" applyFill="1" applyBorder="1" applyAlignment="1">
      <alignment horizontal="left" vertical="center"/>
    </xf>
    <xf numFmtId="176" fontId="5" fillId="0" borderId="5" xfId="23" applyNumberFormat="1" applyFont="1" applyFill="1" applyBorder="1" applyAlignment="1">
      <alignment vertical="center"/>
    </xf>
    <xf numFmtId="176" fontId="5" fillId="0" borderId="22" xfId="23" applyNumberFormat="1" applyFont="1" applyFill="1" applyBorder="1" applyAlignment="1">
      <alignment vertical="center"/>
    </xf>
    <xf numFmtId="183" fontId="5" fillId="0" borderId="12" xfId="329" applyNumberFormat="1" applyFont="1" applyFill="1" applyBorder="1" applyAlignment="1">
      <alignment vertical="center"/>
    </xf>
    <xf numFmtId="167" fontId="5" fillId="0" borderId="5" xfId="23" applyNumberFormat="1" applyFont="1" applyFill="1" applyBorder="1" applyAlignment="1">
      <alignment vertical="center"/>
    </xf>
    <xf numFmtId="167" fontId="5" fillId="12" borderId="8" xfId="23" applyNumberFormat="1" applyFont="1" applyFill="1" applyBorder="1" applyAlignment="1">
      <alignment vertical="center"/>
    </xf>
    <xf numFmtId="2" fontId="5" fillId="12" borderId="1" xfId="23" applyNumberFormat="1" applyFont="1" applyFill="1" applyBorder="1" applyAlignment="1">
      <alignment horizontal="left" vertical="center"/>
    </xf>
    <xf numFmtId="39" fontId="1" fillId="12" borderId="1" xfId="0" applyNumberFormat="1" applyFont="1" applyFill="1" applyBorder="1" applyAlignment="1">
      <alignment horizontal="center" vertical="center" wrapText="1"/>
    </xf>
    <xf numFmtId="4" fontId="1" fillId="12" borderId="10" xfId="0" applyNumberFormat="1" applyFont="1" applyFill="1" applyBorder="1" applyAlignment="1">
      <alignment horizontal="center" vertical="center"/>
    </xf>
    <xf numFmtId="0" fontId="14" fillId="12" borderId="1" xfId="0" applyFont="1" applyFill="1" applyBorder="1" applyAlignment="1">
      <alignment horizontal="center" vertical="center" wrapText="1"/>
    </xf>
    <xf numFmtId="192" fontId="11" fillId="0" borderId="1" xfId="332" applyNumberFormat="1" applyFont="1" applyFill="1" applyBorder="1" applyAlignment="1" applyProtection="1">
      <alignment horizontal="center" vertical="center"/>
      <protection/>
    </xf>
    <xf numFmtId="192" fontId="11" fillId="0" borderId="1" xfId="332" applyNumberFormat="1" applyFont="1" applyFill="1" applyBorder="1" applyAlignment="1">
      <alignment horizontal="center" vertical="center"/>
    </xf>
    <xf numFmtId="192" fontId="35" fillId="0" borderId="1" xfId="332" applyNumberFormat="1" applyFont="1" applyFill="1" applyBorder="1"/>
    <xf numFmtId="44" fontId="11" fillId="0" borderId="1" xfId="332" applyFont="1" applyFill="1" applyBorder="1" applyAlignment="1" applyProtection="1">
      <alignment horizontal="center" vertical="center"/>
      <protection/>
    </xf>
    <xf numFmtId="192" fontId="11" fillId="0" borderId="1" xfId="332" applyNumberFormat="1" applyFont="1" applyFill="1" applyBorder="1" applyAlignment="1" applyProtection="1">
      <alignment horizontal="center" vertical="center" wrapText="1"/>
      <protection/>
    </xf>
    <xf numFmtId="192" fontId="44" fillId="0" borderId="1" xfId="332" applyNumberFormat="1" applyFont="1" applyFill="1" applyBorder="1" applyAlignment="1" applyProtection="1">
      <alignment horizontal="center" vertical="center"/>
      <protection/>
    </xf>
    <xf numFmtId="2" fontId="1" fillId="0" borderId="1" xfId="0" applyNumberFormat="1" applyFont="1" applyFill="1" applyBorder="1" applyAlignment="1">
      <alignment horizontal="center" vertical="center"/>
    </xf>
    <xf numFmtId="0" fontId="5" fillId="13" borderId="23"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16" xfId="0" applyFont="1" applyFill="1" applyBorder="1" applyAlignment="1">
      <alignment horizontal="center" vertical="center" wrapText="1"/>
    </xf>
    <xf numFmtId="173" fontId="13" fillId="13" borderId="3" xfId="0" applyNumberFormat="1" applyFont="1" applyFill="1" applyBorder="1" applyAlignment="1">
      <alignment vertical="center"/>
    </xf>
    <xf numFmtId="173" fontId="13" fillId="14" borderId="5" xfId="0" applyNumberFormat="1" applyFont="1" applyFill="1" applyBorder="1" applyAlignment="1">
      <alignment vertical="center"/>
    </xf>
    <xf numFmtId="176" fontId="5" fillId="12" borderId="24" xfId="23" applyNumberFormat="1" applyFont="1" applyFill="1" applyBorder="1" applyAlignment="1">
      <alignment horizontal="left" vertical="center"/>
    </xf>
    <xf numFmtId="167" fontId="5" fillId="12" borderId="18" xfId="23" applyNumberFormat="1" applyFont="1" applyFill="1" applyBorder="1" applyAlignment="1">
      <alignment horizontal="left" vertical="center"/>
    </xf>
    <xf numFmtId="0" fontId="5" fillId="12" borderId="8" xfId="0" applyFont="1" applyFill="1" applyBorder="1" applyAlignment="1">
      <alignment horizontal="justify" vertical="center" wrapText="1"/>
    </xf>
    <xf numFmtId="0" fontId="5" fillId="12" borderId="8" xfId="0" applyFont="1" applyFill="1" applyBorder="1" applyAlignment="1">
      <alignment horizontal="center" vertical="center" wrapText="1"/>
    </xf>
    <xf numFmtId="2" fontId="5" fillId="12" borderId="8" xfId="0" applyNumberFormat="1"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22" xfId="0" applyFont="1" applyFill="1" applyBorder="1" applyAlignment="1">
      <alignment horizontal="center" vertical="center" wrapText="1"/>
    </xf>
    <xf numFmtId="43" fontId="26" fillId="12" borderId="0" xfId="0" applyNumberFormat="1" applyFont="1" applyFill="1" applyAlignment="1">
      <alignment horizontal="center"/>
    </xf>
    <xf numFmtId="9" fontId="26" fillId="12" borderId="0" xfId="328" applyFont="1" applyFill="1" applyAlignment="1">
      <alignment horizontal="center"/>
    </xf>
    <xf numFmtId="10" fontId="13" fillId="14" borderId="1" xfId="0" applyNumberFormat="1" applyFont="1" applyFill="1" applyBorder="1" applyAlignment="1">
      <alignment vertical="center"/>
    </xf>
    <xf numFmtId="37" fontId="1" fillId="0" borderId="3" xfId="0" applyNumberFormat="1" applyFont="1" applyFill="1" applyBorder="1" applyAlignment="1">
      <alignment horizontal="center" vertical="center" wrapText="1"/>
    </xf>
    <xf numFmtId="39" fontId="1" fillId="0" borderId="2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56" fillId="12" borderId="0" xfId="0" applyFont="1" applyFill="1" applyAlignment="1">
      <alignment horizontal="center"/>
    </xf>
    <xf numFmtId="0" fontId="56" fillId="13" borderId="6" xfId="0" applyFont="1" applyFill="1" applyBorder="1" applyAlignment="1">
      <alignment horizontal="center" vertical="center" wrapText="1"/>
    </xf>
    <xf numFmtId="3" fontId="57" fillId="12" borderId="3" xfId="0" applyNumberFormat="1" applyFont="1" applyFill="1" applyBorder="1" applyAlignment="1">
      <alignment horizontal="center" vertical="center" wrapText="1"/>
    </xf>
    <xf numFmtId="192" fontId="58" fillId="12" borderId="1" xfId="332" applyNumberFormat="1" applyFont="1" applyFill="1" applyBorder="1" applyAlignment="1">
      <alignment horizontal="center" vertical="center"/>
    </xf>
    <xf numFmtId="0" fontId="57" fillId="12" borderId="1" xfId="0" applyFont="1" applyFill="1" applyBorder="1" applyAlignment="1">
      <alignment horizontal="center" vertical="center"/>
    </xf>
    <xf numFmtId="3" fontId="57" fillId="12" borderId="1" xfId="27" applyNumberFormat="1" applyFont="1" applyFill="1" applyBorder="1" applyAlignment="1">
      <alignment horizontal="center" vertical="center" wrapText="1"/>
    </xf>
    <xf numFmtId="192" fontId="58" fillId="12" borderId="5" xfId="332" applyNumberFormat="1" applyFont="1" applyFill="1" applyBorder="1" applyAlignment="1">
      <alignment horizontal="center" vertical="center"/>
    </xf>
    <xf numFmtId="3" fontId="58" fillId="12" borderId="3" xfId="0" applyNumberFormat="1" applyFont="1" applyFill="1" applyBorder="1" applyAlignment="1">
      <alignment horizontal="center" vertical="center" wrapText="1"/>
    </xf>
    <xf numFmtId="3" fontId="58" fillId="12" borderId="1" xfId="27" applyNumberFormat="1" applyFont="1" applyFill="1" applyBorder="1" applyAlignment="1">
      <alignment horizontal="center" vertical="center" wrapText="1"/>
    </xf>
    <xf numFmtId="0" fontId="57" fillId="12" borderId="3" xfId="0" applyFont="1" applyFill="1" applyBorder="1" applyAlignment="1">
      <alignment horizontal="center" vertical="center"/>
    </xf>
    <xf numFmtId="4" fontId="58" fillId="12" borderId="3" xfId="0" applyNumberFormat="1" applyFont="1" applyFill="1" applyBorder="1" applyAlignment="1">
      <alignment horizontal="center" vertical="center" wrapText="1"/>
    </xf>
    <xf numFmtId="192" fontId="58" fillId="12" borderId="1" xfId="332" applyNumberFormat="1" applyFont="1" applyFill="1" applyBorder="1" applyAlignment="1">
      <alignment horizontal="center" vertical="center" wrapText="1"/>
    </xf>
    <xf numFmtId="4" fontId="57" fillId="12" borderId="1" xfId="27" applyNumberFormat="1" applyFont="1" applyFill="1" applyBorder="1" applyAlignment="1">
      <alignment horizontal="center" vertical="center" wrapText="1"/>
    </xf>
    <xf numFmtId="37" fontId="58" fillId="12" borderId="1" xfId="27" applyNumberFormat="1" applyFont="1" applyFill="1" applyBorder="1" applyAlignment="1">
      <alignment horizontal="center" vertical="center"/>
    </xf>
    <xf numFmtId="0" fontId="58" fillId="12" borderId="1" xfId="0" applyFont="1" applyFill="1" applyBorder="1" applyAlignment="1">
      <alignment horizontal="center" vertical="center"/>
    </xf>
    <xf numFmtId="172" fontId="58" fillId="12" borderId="1" xfId="0" applyNumberFormat="1" applyFont="1" applyFill="1" applyBorder="1" applyAlignment="1">
      <alignment horizontal="center" vertical="center"/>
    </xf>
    <xf numFmtId="37" fontId="58" fillId="12" borderId="5" xfId="27" applyNumberFormat="1" applyFont="1" applyFill="1" applyBorder="1" applyAlignment="1">
      <alignment horizontal="center" vertical="center"/>
    </xf>
    <xf numFmtId="167" fontId="58" fillId="12" borderId="3" xfId="23" applyNumberFormat="1" applyFont="1" applyFill="1" applyBorder="1" applyAlignment="1">
      <alignment horizontal="center" vertical="center" wrapText="1"/>
    </xf>
    <xf numFmtId="189" fontId="58" fillId="12" borderId="1" xfId="0" applyNumberFormat="1" applyFont="1" applyFill="1" applyBorder="1" applyAlignment="1">
      <alignment horizontal="center" vertical="center"/>
    </xf>
    <xf numFmtId="37" fontId="58" fillId="12" borderId="3" xfId="0" applyNumberFormat="1" applyFont="1" applyFill="1" applyBorder="1" applyAlignment="1">
      <alignment horizontal="center" vertical="center" wrapText="1"/>
    </xf>
    <xf numFmtId="37" fontId="58" fillId="12" borderId="1" xfId="0" applyNumberFormat="1" applyFont="1" applyFill="1" applyBorder="1" applyAlignment="1">
      <alignment horizontal="center" vertical="center"/>
    </xf>
    <xf numFmtId="39" fontId="58" fillId="12" borderId="3" xfId="0" applyNumberFormat="1" applyFont="1" applyFill="1" applyBorder="1" applyAlignment="1">
      <alignment horizontal="center" vertical="center" wrapText="1"/>
    </xf>
    <xf numFmtId="4" fontId="58" fillId="12" borderId="1" xfId="0" applyNumberFormat="1" applyFont="1" applyFill="1" applyBorder="1" applyAlignment="1">
      <alignment horizontal="center" vertical="center"/>
    </xf>
    <xf numFmtId="178" fontId="58" fillId="12" borderId="8" xfId="27" applyNumberFormat="1" applyFont="1" applyFill="1" applyBorder="1" applyAlignment="1">
      <alignment horizontal="center" vertical="center"/>
    </xf>
    <xf numFmtId="190" fontId="58" fillId="12" borderId="1" xfId="27" applyNumberFormat="1" applyFont="1" applyFill="1" applyBorder="1" applyAlignment="1">
      <alignment horizontal="center" vertical="center"/>
    </xf>
    <xf numFmtId="178" fontId="58" fillId="12" borderId="5" xfId="27" applyNumberFormat="1" applyFont="1" applyFill="1" applyBorder="1" applyAlignment="1">
      <alignment horizontal="center" vertical="center"/>
    </xf>
    <xf numFmtId="0" fontId="56" fillId="0" borderId="0" xfId="0" applyFont="1" applyFill="1" applyAlignment="1">
      <alignment horizontal="center"/>
    </xf>
    <xf numFmtId="0" fontId="59" fillId="0" borderId="0" xfId="0" applyFont="1" applyFill="1" applyAlignment="1">
      <alignment horizontal="center"/>
    </xf>
    <xf numFmtId="44" fontId="59" fillId="0" borderId="0" xfId="332" applyFont="1" applyFill="1" applyAlignment="1">
      <alignment horizontal="center"/>
    </xf>
    <xf numFmtId="10" fontId="11" fillId="0" borderId="5" xfId="33" applyNumberFormat="1" applyFont="1" applyFill="1" applyBorder="1" applyAlignment="1">
      <alignment horizontal="center" vertical="center" wrapText="1"/>
      <protection/>
    </xf>
    <xf numFmtId="10" fontId="11" fillId="0" borderId="1" xfId="33" applyNumberFormat="1" applyFont="1" applyFill="1" applyBorder="1" applyAlignment="1">
      <alignment horizontal="center" vertical="center" wrapText="1"/>
      <protection/>
    </xf>
    <xf numFmtId="0" fontId="5" fillId="0" borderId="8" xfId="0" applyFont="1" applyFill="1" applyBorder="1" applyAlignment="1">
      <alignment horizontal="justify" vertical="center" wrapText="1"/>
    </xf>
    <xf numFmtId="0" fontId="5" fillId="0" borderId="8" xfId="0" applyFont="1" applyFill="1" applyBorder="1" applyAlignment="1">
      <alignment horizontal="center" vertical="center"/>
    </xf>
    <xf numFmtId="0" fontId="5" fillId="0" borderId="8" xfId="0" applyFont="1" applyFill="1" applyBorder="1" applyAlignment="1" quotePrefix="1">
      <alignment horizontal="center" vertical="center" wrapText="1"/>
    </xf>
    <xf numFmtId="0" fontId="5" fillId="0" borderId="8" xfId="0" applyFont="1" applyFill="1" applyBorder="1" applyAlignment="1">
      <alignment horizontal="center" vertical="center" wrapText="1"/>
    </xf>
    <xf numFmtId="176" fontId="5" fillId="0" borderId="8" xfId="23"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quotePrefix="1">
      <alignment horizontal="center" vertical="center" wrapText="1"/>
    </xf>
    <xf numFmtId="176" fontId="5" fillId="0" borderId="1" xfId="23" applyNumberFormat="1" applyFont="1" applyFill="1" applyBorder="1" applyAlignment="1">
      <alignment horizontal="center" vertical="center"/>
    </xf>
    <xf numFmtId="176" fontId="5" fillId="0" borderId="25" xfId="23"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quotePrefix="1">
      <alignment horizontal="center" vertical="center" wrapText="1"/>
    </xf>
    <xf numFmtId="0" fontId="5" fillId="0" borderId="1" xfId="0" applyFont="1" applyFill="1" applyBorder="1" applyAlignment="1">
      <alignment horizontal="center" vertical="center" wrapText="1"/>
    </xf>
    <xf numFmtId="49" fontId="36" fillId="0" borderId="8" xfId="0" applyNumberFormat="1" applyFont="1" applyFill="1" applyBorder="1" applyAlignment="1">
      <alignment horizontal="justify" vertical="top" wrapText="1"/>
    </xf>
    <xf numFmtId="176" fontId="21" fillId="0" borderId="8" xfId="23" applyNumberFormat="1" applyFont="1" applyFill="1" applyBorder="1" applyAlignment="1">
      <alignment horizontal="left" vertical="center"/>
    </xf>
    <xf numFmtId="176" fontId="5" fillId="0" borderId="8" xfId="23" applyNumberFormat="1" applyFont="1" applyFill="1" applyBorder="1" applyAlignment="1">
      <alignment vertical="center"/>
    </xf>
    <xf numFmtId="176" fontId="61" fillId="0" borderId="8" xfId="23" applyNumberFormat="1" applyFont="1" applyFill="1" applyBorder="1" applyAlignment="1">
      <alignment horizontal="left" vertical="center"/>
    </xf>
    <xf numFmtId="176" fontId="5" fillId="0" borderId="8" xfId="23" applyNumberFormat="1" applyFont="1" applyFill="1" applyBorder="1" applyAlignment="1">
      <alignment horizontal="left" vertical="center"/>
    </xf>
    <xf numFmtId="167" fontId="5" fillId="0" borderId="8" xfId="23" applyNumberFormat="1" applyFont="1" applyFill="1" applyBorder="1" applyAlignment="1">
      <alignment vertical="center"/>
    </xf>
    <xf numFmtId="9" fontId="21" fillId="0" borderId="8" xfId="40" applyNumberFormat="1" applyFont="1" applyFill="1" applyBorder="1" applyAlignment="1">
      <alignment horizontal="center" vertical="center"/>
    </xf>
    <xf numFmtId="49" fontId="5" fillId="0" borderId="1" xfId="0" applyNumberFormat="1"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1" xfId="0" applyFont="1" applyFill="1" applyBorder="1" applyAlignment="1" quotePrefix="1">
      <alignment horizontal="justify" vertical="top" wrapText="1"/>
    </xf>
    <xf numFmtId="2" fontId="21" fillId="0" borderId="20" xfId="40" applyNumberFormat="1" applyFont="1" applyFill="1" applyBorder="1" applyAlignment="1">
      <alignment horizontal="center" vertical="center"/>
    </xf>
    <xf numFmtId="10" fontId="21" fillId="0" borderId="1" xfId="40" applyNumberFormat="1" applyFont="1" applyFill="1" applyBorder="1" applyAlignment="1">
      <alignment horizontal="center" vertical="center"/>
    </xf>
    <xf numFmtId="176" fontId="21" fillId="0" borderId="1" xfId="23" applyNumberFormat="1" applyFont="1" applyFill="1" applyBorder="1" applyAlignment="1">
      <alignment horizontal="left" vertical="center"/>
    </xf>
    <xf numFmtId="2" fontId="21" fillId="0" borderId="1" xfId="23" applyNumberFormat="1" applyFont="1" applyFill="1" applyBorder="1" applyAlignment="1">
      <alignment vertical="center"/>
    </xf>
    <xf numFmtId="0" fontId="5" fillId="0" borderId="26" xfId="0" applyFont="1" applyFill="1" applyBorder="1" applyAlignment="1">
      <alignment horizontal="justify" vertical="top" wrapText="1"/>
    </xf>
    <xf numFmtId="167" fontId="21" fillId="0" borderId="20" xfId="23" applyNumberFormat="1" applyFont="1" applyFill="1" applyBorder="1" applyAlignment="1">
      <alignment vertical="center"/>
    </xf>
    <xf numFmtId="10" fontId="21" fillId="0" borderId="27" xfId="40" applyNumberFormat="1" applyFont="1" applyFill="1" applyBorder="1" applyAlignment="1">
      <alignment horizontal="center" vertical="center" wrapText="1"/>
    </xf>
    <xf numFmtId="167" fontId="21" fillId="0" borderId="25" xfId="23" applyNumberFormat="1" applyFont="1" applyFill="1" applyBorder="1" applyAlignment="1">
      <alignment vertical="center"/>
    </xf>
    <xf numFmtId="0" fontId="5" fillId="0" borderId="9" xfId="0" applyFont="1" applyFill="1" applyBorder="1" applyAlignment="1">
      <alignment horizontal="center"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justify" wrapText="1"/>
    </xf>
    <xf numFmtId="181" fontId="21" fillId="0" borderId="15" xfId="23" applyNumberFormat="1" applyFont="1" applyFill="1" applyBorder="1" applyAlignment="1" applyProtection="1">
      <alignment horizontal="left" vertical="center"/>
      <protection locked="0"/>
    </xf>
    <xf numFmtId="176" fontId="5" fillId="0" borderId="18" xfId="23" applyNumberFormat="1" applyFont="1" applyFill="1" applyBorder="1" applyAlignment="1">
      <alignment horizontal="left" vertical="center"/>
    </xf>
    <xf numFmtId="176" fontId="5" fillId="0" borderId="1" xfId="23" applyNumberFormat="1" applyFont="1" applyFill="1" applyBorder="1" applyAlignment="1">
      <alignment horizontal="left" vertical="center"/>
    </xf>
    <xf numFmtId="176" fontId="5" fillId="0" borderId="1" xfId="23" applyNumberFormat="1" applyFont="1" applyFill="1" applyBorder="1" applyAlignment="1">
      <alignment vertical="center"/>
    </xf>
    <xf numFmtId="176" fontId="5" fillId="0" borderId="11" xfId="23" applyNumberFormat="1" applyFont="1" applyFill="1" applyBorder="1" applyAlignment="1">
      <alignment vertical="center"/>
    </xf>
    <xf numFmtId="176" fontId="5" fillId="0" borderId="10" xfId="23" applyNumberFormat="1" applyFont="1" applyFill="1" applyBorder="1" applyAlignment="1">
      <alignment vertical="center"/>
    </xf>
    <xf numFmtId="181" fontId="5" fillId="0" borderId="1" xfId="23" applyNumberFormat="1" applyFont="1" applyFill="1" applyBorder="1" applyAlignment="1">
      <alignment vertical="center"/>
    </xf>
    <xf numFmtId="10" fontId="21" fillId="0" borderId="1" xfId="0" applyNumberFormat="1" applyFont="1" applyFill="1" applyBorder="1" applyAlignment="1">
      <alignment horizontal="center" vertical="center" wrapText="1"/>
    </xf>
    <xf numFmtId="10" fontId="21" fillId="0" borderId="28" xfId="40" applyNumberFormat="1" applyFont="1" applyFill="1" applyBorder="1" applyAlignment="1">
      <alignment horizontal="center" vertical="center" wrapText="1"/>
    </xf>
    <xf numFmtId="176" fontId="5" fillId="0" borderId="11" xfId="23" applyNumberFormat="1" applyFont="1" applyFill="1" applyBorder="1" applyAlignment="1">
      <alignment horizontal="left" vertical="center"/>
    </xf>
    <xf numFmtId="10" fontId="5" fillId="0" borderId="29" xfId="4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0" fillId="0" borderId="0" xfId="0" applyFill="1" applyAlignment="1">
      <alignment horizontal="justify" vertical="center"/>
    </xf>
    <xf numFmtId="176" fontId="5" fillId="0" borderId="15" xfId="23" applyNumberFormat="1" applyFont="1" applyFill="1" applyBorder="1" applyAlignment="1">
      <alignment vertical="center"/>
    </xf>
    <xf numFmtId="0" fontId="5" fillId="0" borderId="30" xfId="0" applyFont="1" applyFill="1" applyBorder="1" applyAlignment="1">
      <alignment horizontal="justify" vertical="top" wrapText="1"/>
    </xf>
    <xf numFmtId="0" fontId="36" fillId="0" borderId="30" xfId="0" applyFont="1" applyFill="1" applyBorder="1" applyAlignment="1">
      <alignment horizontal="justify" vertical="top" wrapText="1"/>
    </xf>
    <xf numFmtId="0" fontId="36" fillId="0" borderId="30" xfId="0" applyFont="1" applyFill="1" applyBorder="1" applyAlignment="1">
      <alignment horizontal="justify" vertical="center" wrapText="1"/>
    </xf>
    <xf numFmtId="176" fontId="5" fillId="0" borderId="10" xfId="23" applyNumberFormat="1" applyFont="1" applyFill="1" applyBorder="1" applyAlignment="1">
      <alignment horizontal="center" vertical="center"/>
    </xf>
    <xf numFmtId="167" fontId="5" fillId="0" borderId="1" xfId="23" applyNumberFormat="1" applyFont="1" applyFill="1" applyBorder="1" applyAlignment="1">
      <alignment horizontal="center" vertical="center"/>
    </xf>
    <xf numFmtId="181" fontId="5" fillId="0" borderId="1" xfId="23" applyNumberFormat="1" applyFont="1" applyFill="1" applyBorder="1" applyAlignment="1">
      <alignment horizontal="center" vertical="center"/>
    </xf>
    <xf numFmtId="181" fontId="5" fillId="0" borderId="8" xfId="23" applyNumberFormat="1" applyFont="1" applyFill="1" applyBorder="1" applyAlignment="1">
      <alignment horizontal="center" vertical="center"/>
    </xf>
    <xf numFmtId="181" fontId="5" fillId="0" borderId="8" xfId="23" applyNumberFormat="1" applyFont="1" applyFill="1" applyBorder="1" applyAlignment="1">
      <alignment horizontal="left" vertical="center"/>
    </xf>
    <xf numFmtId="181" fontId="5" fillId="0" borderId="1" xfId="23" applyNumberFormat="1" applyFont="1" applyFill="1" applyBorder="1" applyAlignment="1">
      <alignment horizontal="left" vertical="center"/>
    </xf>
    <xf numFmtId="2" fontId="5" fillId="0" borderId="19" xfId="0" applyNumberFormat="1" applyFont="1" applyFill="1" applyBorder="1" applyAlignment="1">
      <alignment horizontal="center" vertical="center" wrapText="1"/>
    </xf>
    <xf numFmtId="167" fontId="5" fillId="0" borderId="1" xfId="23" applyNumberFormat="1" applyFont="1" applyFill="1" applyBorder="1" applyAlignment="1">
      <alignment horizontal="left" vertical="center"/>
    </xf>
    <xf numFmtId="167" fontId="5" fillId="0" borderId="15" xfId="23" applyNumberFormat="1" applyFont="1" applyFill="1" applyBorder="1" applyAlignment="1">
      <alignment vertical="center"/>
    </xf>
    <xf numFmtId="167" fontId="5" fillId="0" borderId="10" xfId="23" applyNumberFormat="1" applyFont="1" applyFill="1" applyBorder="1" applyAlignment="1">
      <alignment vertical="center"/>
    </xf>
    <xf numFmtId="167" fontId="5" fillId="0" borderId="1" xfId="23" applyNumberFormat="1" applyFont="1" applyFill="1" applyBorder="1" applyAlignment="1">
      <alignment vertical="center"/>
    </xf>
    <xf numFmtId="2" fontId="5" fillId="0" borderId="31" xfId="0" applyNumberFormat="1" applyFont="1" applyFill="1" applyBorder="1" applyAlignment="1">
      <alignment horizontal="center" vertical="center" wrapText="1"/>
    </xf>
    <xf numFmtId="167" fontId="21" fillId="0" borderId="1" xfId="23" applyNumberFormat="1" applyFont="1" applyFill="1" applyBorder="1" applyAlignment="1">
      <alignment horizontal="left" vertical="center"/>
    </xf>
    <xf numFmtId="167" fontId="21" fillId="0" borderId="15" xfId="23" applyNumberFormat="1" applyFont="1" applyFill="1" applyBorder="1" applyAlignment="1">
      <alignment horizontal="left" vertical="center"/>
    </xf>
    <xf numFmtId="167" fontId="21" fillId="0" borderId="1" xfId="23" applyNumberFormat="1" applyFont="1" applyFill="1" applyBorder="1" applyAlignment="1">
      <alignment vertical="center"/>
    </xf>
    <xf numFmtId="10" fontId="21" fillId="0" borderId="8" xfId="40" applyNumberFormat="1" applyFont="1" applyFill="1" applyBorder="1" applyAlignment="1">
      <alignment horizontal="center" vertical="center"/>
    </xf>
    <xf numFmtId="0" fontId="5" fillId="0" borderId="30" xfId="0" applyFont="1" applyFill="1" applyBorder="1" applyAlignment="1">
      <alignment horizontal="justify" vertical="center" wrapText="1"/>
    </xf>
    <xf numFmtId="167" fontId="21" fillId="0" borderId="15" xfId="23" applyNumberFormat="1" applyFont="1" applyFill="1" applyBorder="1" applyAlignment="1">
      <alignment vertical="center"/>
    </xf>
    <xf numFmtId="181" fontId="21" fillId="0" borderId="1" xfId="23" applyNumberFormat="1" applyFont="1" applyFill="1" applyBorder="1" applyAlignment="1">
      <alignment horizontal="left" vertical="center"/>
    </xf>
    <xf numFmtId="167" fontId="5" fillId="0" borderId="22" xfId="23" applyNumberFormat="1" applyFont="1" applyFill="1" applyBorder="1" applyAlignment="1">
      <alignment vertical="center"/>
    </xf>
    <xf numFmtId="0" fontId="5" fillId="0" borderId="0" xfId="0" applyFont="1" applyFill="1"/>
    <xf numFmtId="0" fontId="5" fillId="0" borderId="1" xfId="0" applyFont="1" applyFill="1" applyBorder="1" applyAlignment="1">
      <alignment horizontal="justify" vertical="top" wrapText="1"/>
    </xf>
    <xf numFmtId="37" fontId="1" fillId="0" borderId="10" xfId="27" applyNumberFormat="1" applyFont="1" applyFill="1" applyBorder="1" applyAlignment="1">
      <alignment horizontal="center" vertical="center"/>
    </xf>
    <xf numFmtId="37" fontId="1" fillId="0" borderId="1" xfId="27" applyNumberFormat="1" applyFont="1" applyFill="1" applyBorder="1" applyAlignment="1">
      <alignment horizontal="center" vertical="center"/>
    </xf>
    <xf numFmtId="10" fontId="3" fillId="0" borderId="13" xfId="40" applyNumberFormat="1" applyFont="1" applyFill="1" applyBorder="1" applyAlignment="1">
      <alignment horizontal="right" vertical="center" wrapText="1"/>
    </xf>
    <xf numFmtId="10" fontId="1" fillId="0" borderId="11" xfId="40" applyNumberFormat="1" applyFont="1" applyFill="1" applyBorder="1" applyAlignment="1">
      <alignment horizontal="right" vertical="center" wrapText="1"/>
    </xf>
    <xf numFmtId="0" fontId="3" fillId="0"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39" fontId="1" fillId="0" borderId="10" xfId="0" applyNumberFormat="1" applyFont="1" applyFill="1" applyBorder="1" applyAlignment="1">
      <alignment horizontal="center" vertical="center"/>
    </xf>
    <xf numFmtId="37" fontId="1" fillId="0" borderId="1"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9" fontId="3" fillId="0" borderId="11" xfId="40" applyFont="1" applyFill="1" applyBorder="1" applyAlignment="1">
      <alignment horizontal="right" vertical="center" wrapText="1"/>
    </xf>
    <xf numFmtId="39" fontId="1" fillId="0" borderId="1" xfId="0" applyNumberFormat="1" applyFont="1" applyFill="1" applyBorder="1" applyAlignment="1">
      <alignment horizontal="center" vertical="center"/>
    </xf>
    <xf numFmtId="3" fontId="60" fillId="0" borderId="8" xfId="0" applyNumberFormat="1" applyFont="1" applyFill="1" applyBorder="1" applyAlignment="1">
      <alignment horizontal="center" vertical="center" wrapText="1"/>
    </xf>
    <xf numFmtId="10" fontId="3" fillId="0" borderId="18" xfId="40" applyNumberFormat="1" applyFont="1" applyFill="1" applyBorder="1" applyAlignment="1">
      <alignment horizontal="right" vertical="center" wrapText="1"/>
    </xf>
    <xf numFmtId="10" fontId="3" fillId="0" borderId="33" xfId="40" applyNumberFormat="1" applyFont="1" applyFill="1" applyBorder="1" applyAlignment="1">
      <alignment horizontal="right" vertical="center" wrapText="1"/>
    </xf>
    <xf numFmtId="10" fontId="1" fillId="0" borderId="22" xfId="40" applyNumberFormat="1" applyFont="1" applyFill="1" applyBorder="1" applyAlignment="1">
      <alignment horizontal="right" vertical="center" wrapText="1"/>
    </xf>
    <xf numFmtId="3" fontId="3" fillId="0" borderId="34" xfId="0" applyNumberFormat="1" applyFont="1" applyFill="1" applyBorder="1" applyAlignment="1">
      <alignment horizontal="center" vertical="center" wrapText="1"/>
    </xf>
    <xf numFmtId="3" fontId="3" fillId="0" borderId="3" xfId="27" applyNumberFormat="1" applyFont="1" applyFill="1" applyBorder="1" applyAlignment="1">
      <alignment horizontal="center" vertical="center" wrapText="1"/>
    </xf>
    <xf numFmtId="39" fontId="1" fillId="0" borderId="13" xfId="0" applyNumberFormat="1" applyFont="1" applyFill="1" applyBorder="1" applyAlignment="1">
      <alignment horizontal="center" vertical="center" wrapText="1"/>
    </xf>
    <xf numFmtId="39" fontId="1" fillId="0" borderId="8"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10" fontId="3" fillId="0" borderId="23" xfId="40" applyNumberFormat="1" applyFont="1" applyFill="1" applyBorder="1" applyAlignment="1">
      <alignment horizontal="right" vertical="center" wrapText="1"/>
    </xf>
    <xf numFmtId="10" fontId="3" fillId="0" borderId="14" xfId="40" applyNumberFormat="1" applyFont="1" applyFill="1" applyBorder="1" applyAlignment="1">
      <alignment horizontal="right" vertical="center" wrapText="1"/>
    </xf>
    <xf numFmtId="3" fontId="3" fillId="0" borderId="3" xfId="0" applyNumberFormat="1" applyFont="1" applyFill="1" applyBorder="1" applyAlignment="1">
      <alignment horizontal="center" vertical="center"/>
    </xf>
    <xf numFmtId="3" fontId="60" fillId="0" borderId="3"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3" xfId="0" applyFont="1" applyFill="1" applyBorder="1" applyAlignment="1">
      <alignment horizontal="center" vertical="center"/>
    </xf>
    <xf numFmtId="10" fontId="3" fillId="0" borderId="35" xfId="40" applyNumberFormat="1" applyFont="1" applyFill="1" applyBorder="1" applyAlignment="1">
      <alignment horizontal="right" vertical="center" wrapText="1"/>
    </xf>
    <xf numFmtId="9" fontId="3" fillId="0" borderId="14" xfId="40" applyFont="1" applyFill="1" applyBorder="1" applyAlignment="1">
      <alignment horizontal="right" vertical="center" wrapText="1"/>
    </xf>
    <xf numFmtId="10" fontId="1" fillId="0" borderId="20" xfId="40" applyNumberFormat="1" applyFont="1" applyFill="1" applyBorder="1" applyAlignment="1">
      <alignment horizontal="right" vertical="center" wrapText="1"/>
    </xf>
    <xf numFmtId="4" fontId="3" fillId="0" borderId="1" xfId="27" applyNumberFormat="1" applyFont="1" applyFill="1" applyBorder="1" applyAlignment="1">
      <alignment horizontal="center" vertical="center" wrapText="1"/>
    </xf>
    <xf numFmtId="10" fontId="3" fillId="0" borderId="11" xfId="40" applyNumberFormat="1" applyFont="1" applyFill="1" applyBorder="1" applyAlignment="1">
      <alignment horizontal="right" vertical="center" wrapText="1"/>
    </xf>
    <xf numFmtId="10" fontId="1" fillId="0" borderId="36" xfId="40" applyNumberFormat="1" applyFont="1" applyFill="1" applyBorder="1" applyAlignment="1">
      <alignment horizontal="right" vertical="center" wrapText="1"/>
    </xf>
    <xf numFmtId="4" fontId="3" fillId="0" borderId="3" xfId="0" applyNumberFormat="1" applyFont="1" applyFill="1" applyBorder="1" applyAlignment="1">
      <alignment horizontal="center" vertical="center" wrapText="1"/>
    </xf>
    <xf numFmtId="39" fontId="1" fillId="0" borderId="23" xfId="0" applyNumberFormat="1" applyFont="1" applyFill="1" applyBorder="1" applyAlignment="1">
      <alignment horizontal="center" vertical="center" wrapText="1"/>
    </xf>
    <xf numFmtId="39" fontId="3" fillId="0" borderId="3" xfId="0" applyNumberFormat="1" applyFont="1" applyFill="1" applyBorder="1" applyAlignment="1">
      <alignment horizontal="center" vertical="center" wrapText="1"/>
    </xf>
    <xf numFmtId="10" fontId="3" fillId="0" borderId="8" xfId="40" applyNumberFormat="1" applyFont="1" applyFill="1" applyBorder="1" applyAlignment="1">
      <alignment horizontal="right" vertical="center" wrapText="1"/>
    </xf>
    <xf numFmtId="10" fontId="1" fillId="0" borderId="1" xfId="40" applyNumberFormat="1" applyFont="1" applyFill="1" applyBorder="1" applyAlignment="1">
      <alignment horizontal="right" vertical="center" wrapText="1"/>
    </xf>
    <xf numFmtId="10" fontId="1" fillId="0" borderId="8" xfId="40" applyNumberFormat="1" applyFont="1" applyFill="1" applyBorder="1" applyAlignment="1">
      <alignment horizontal="right" vertical="center" wrapText="1"/>
    </xf>
    <xf numFmtId="3" fontId="58" fillId="0" borderId="1" xfId="27" applyNumberFormat="1" applyFont="1" applyFill="1" applyBorder="1" applyAlignment="1">
      <alignment horizontal="center" vertical="center" wrapText="1"/>
    </xf>
    <xf numFmtId="3" fontId="3" fillId="0" borderId="8" xfId="27" applyNumberFormat="1" applyFont="1" applyFill="1" applyBorder="1" applyAlignment="1">
      <alignment horizontal="center" vertical="center" wrapText="1"/>
    </xf>
    <xf numFmtId="39" fontId="1" fillId="0" borderId="10" xfId="43" applyNumberFormat="1" applyFont="1" applyFill="1" applyBorder="1" applyAlignment="1">
      <alignment horizontal="center" vertical="center"/>
    </xf>
    <xf numFmtId="4" fontId="3" fillId="0" borderId="8" xfId="43" applyNumberFormat="1" applyFont="1" applyFill="1" applyBorder="1" applyAlignment="1">
      <alignment horizontal="center" vertical="center"/>
    </xf>
    <xf numFmtId="10" fontId="3" fillId="0" borderId="1" xfId="40" applyNumberFormat="1" applyFont="1" applyFill="1" applyBorder="1" applyAlignment="1">
      <alignment horizontal="right" vertical="center" wrapText="1"/>
    </xf>
    <xf numFmtId="10" fontId="1" fillId="0" borderId="37" xfId="40" applyNumberFormat="1" applyFont="1" applyFill="1" applyBorder="1" applyAlignment="1">
      <alignment horizontal="right" vertical="center" wrapText="1"/>
    </xf>
    <xf numFmtId="3" fontId="58" fillId="0" borderId="3" xfId="0" applyNumberFormat="1" applyFont="1" applyFill="1" applyBorder="1" applyAlignment="1">
      <alignment horizontal="center" vertical="center" wrapText="1"/>
    </xf>
    <xf numFmtId="37" fontId="3" fillId="0" borderId="3" xfId="0" applyNumberFormat="1" applyFont="1" applyFill="1" applyBorder="1" applyAlignment="1">
      <alignment horizontal="center" vertical="center" wrapText="1"/>
    </xf>
    <xf numFmtId="37" fontId="1" fillId="0" borderId="2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92" fontId="58" fillId="0" borderId="1" xfId="332" applyNumberFormat="1" applyFont="1" applyFill="1" applyBorder="1" applyAlignment="1">
      <alignment horizontal="center" vertical="center"/>
    </xf>
    <xf numFmtId="169" fontId="0" fillId="0" borderId="0" xfId="0" applyNumberFormat="1" applyFill="1" applyAlignment="1">
      <alignment horizontal="center" vertical="center"/>
    </xf>
    <xf numFmtId="184" fontId="1" fillId="0" borderId="11" xfId="0" applyNumberFormat="1" applyFont="1" applyFill="1" applyBorder="1" applyAlignment="1">
      <alignment horizontal="center"/>
    </xf>
    <xf numFmtId="3" fontId="57" fillId="0" borderId="1" xfId="27" applyNumberFormat="1" applyFont="1" applyFill="1" applyBorder="1" applyAlignment="1">
      <alignment horizontal="center" vertical="center" wrapText="1"/>
    </xf>
    <xf numFmtId="37" fontId="1" fillId="0" borderId="22" xfId="27" applyNumberFormat="1" applyFont="1" applyFill="1" applyBorder="1" applyAlignment="1">
      <alignment horizontal="center" vertical="center"/>
    </xf>
    <xf numFmtId="4" fontId="57" fillId="0" borderId="3" xfId="0" applyNumberFormat="1" applyFont="1" applyFill="1" applyBorder="1" applyAlignment="1">
      <alignment horizontal="center" vertical="center" wrapText="1"/>
    </xf>
    <xf numFmtId="39" fontId="3" fillId="0" borderId="14" xfId="0" applyNumberFormat="1" applyFont="1" applyFill="1" applyBorder="1" applyAlignment="1">
      <alignment horizontal="center" vertical="center" wrapText="1"/>
    </xf>
    <xf numFmtId="179" fontId="60" fillId="0" borderId="3" xfId="0" applyNumberFormat="1" applyFont="1" applyFill="1" applyBorder="1" applyAlignment="1">
      <alignment horizontal="center" vertical="center" wrapText="1"/>
    </xf>
    <xf numFmtId="39" fontId="1" fillId="0" borderId="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xf>
    <xf numFmtId="10" fontId="3" fillId="0" borderId="24" xfId="40" applyNumberFormat="1" applyFont="1" applyFill="1" applyBorder="1" applyAlignment="1">
      <alignment horizontal="right" vertical="center" wrapText="1"/>
    </xf>
    <xf numFmtId="184" fontId="1" fillId="0" borderId="11" xfId="0" applyNumberFormat="1" applyFont="1" applyFill="1" applyBorder="1" applyAlignment="1">
      <alignment horizontal="center" vertical="center"/>
    </xf>
    <xf numFmtId="4" fontId="57" fillId="0" borderId="1" xfId="0" applyNumberFormat="1" applyFont="1" applyFill="1" applyBorder="1" applyAlignment="1">
      <alignment horizontal="center" vertical="center" wrapText="1"/>
    </xf>
    <xf numFmtId="39" fontId="3" fillId="0" borderId="11" xfId="0" applyNumberFormat="1" applyFont="1" applyFill="1" applyBorder="1" applyAlignment="1">
      <alignment horizontal="center" vertical="center" wrapText="1"/>
    </xf>
    <xf numFmtId="192" fontId="58" fillId="0" borderId="5" xfId="332" applyNumberFormat="1" applyFont="1" applyFill="1" applyBorder="1" applyAlignment="1">
      <alignment horizontal="center" vertical="center"/>
    </xf>
    <xf numFmtId="39" fontId="3" fillId="0" borderId="3" xfId="0" applyNumberFormat="1" applyFont="1" applyFill="1" applyBorder="1" applyAlignment="1">
      <alignment horizontal="center" vertical="center" wrapText="1"/>
    </xf>
    <xf numFmtId="2" fontId="57"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10" fontId="3" fillId="0" borderId="20" xfId="40" applyNumberFormat="1" applyFont="1" applyFill="1" applyBorder="1" applyAlignment="1">
      <alignment horizontal="right" vertical="center" wrapText="1"/>
    </xf>
    <xf numFmtId="39" fontId="57" fillId="0" borderId="1" xfId="27" applyNumberFormat="1" applyFont="1" applyFill="1" applyBorder="1" applyAlignment="1">
      <alignment horizontal="center" vertical="center"/>
    </xf>
    <xf numFmtId="0" fontId="3" fillId="0" borderId="3" xfId="0" applyFont="1" applyFill="1" applyBorder="1" applyAlignment="1">
      <alignment horizontal="center" vertical="center"/>
    </xf>
    <xf numFmtId="179" fontId="3" fillId="0" borderId="3" xfId="0" applyNumberFormat="1" applyFont="1" applyFill="1" applyBorder="1" applyAlignment="1">
      <alignment horizontal="center" vertical="center" wrapText="1"/>
    </xf>
    <xf numFmtId="186" fontId="3" fillId="0" borderId="3"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2" fontId="1" fillId="0" borderId="23"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3" fontId="1" fillId="0" borderId="10" xfId="33" applyNumberFormat="1" applyFont="1" applyFill="1" applyBorder="1" applyAlignment="1">
      <alignment horizontal="center" vertical="center" wrapText="1"/>
      <protection/>
    </xf>
    <xf numFmtId="10" fontId="3" fillId="0" borderId="38" xfId="40" applyNumberFormat="1" applyFont="1" applyFill="1" applyBorder="1" applyAlignment="1">
      <alignment horizontal="right" vertical="center" wrapText="1"/>
    </xf>
    <xf numFmtId="4" fontId="58" fillId="0" borderId="1" xfId="27" applyNumberFormat="1" applyFont="1" applyFill="1" applyBorder="1" applyAlignment="1">
      <alignment horizontal="center" vertical="center" wrapText="1"/>
    </xf>
    <xf numFmtId="4" fontId="60" fillId="0" borderId="3" xfId="0" applyNumberFormat="1" applyFont="1" applyFill="1" applyBorder="1" applyAlignment="1">
      <alignment horizontal="center" vertical="center" wrapText="1"/>
    </xf>
    <xf numFmtId="39" fontId="3" fillId="0" borderId="23" xfId="0" applyNumberFormat="1" applyFont="1" applyFill="1" applyBorder="1" applyAlignment="1">
      <alignment horizontal="center" vertical="center" wrapText="1"/>
    </xf>
    <xf numFmtId="192" fontId="58" fillId="0" borderId="6" xfId="332" applyNumberFormat="1" applyFont="1" applyFill="1" applyBorder="1" applyAlignment="1">
      <alignment horizontal="center" vertical="center"/>
    </xf>
    <xf numFmtId="3" fontId="5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60" fillId="0" borderId="1" xfId="0" applyFont="1" applyFill="1" applyBorder="1" applyAlignment="1">
      <alignment horizontal="center" vertical="center"/>
    </xf>
    <xf numFmtId="39" fontId="3" fillId="0" borderId="10"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60" fillId="0" borderId="1" xfId="0" applyNumberFormat="1" applyFont="1" applyFill="1" applyBorder="1" applyAlignment="1">
      <alignment horizontal="center" vertical="center" wrapText="1"/>
    </xf>
    <xf numFmtId="192" fontId="58" fillId="0" borderId="1" xfId="332" applyNumberFormat="1" applyFont="1" applyFill="1" applyBorder="1" applyAlignment="1">
      <alignment horizontal="center" vertical="center" wrapText="1"/>
    </xf>
    <xf numFmtId="3" fontId="49" fillId="0" borderId="1" xfId="33" applyNumberFormat="1" applyFont="1" applyFill="1" applyBorder="1" applyAlignment="1">
      <alignment horizontal="center" vertical="center" wrapText="1"/>
      <protection/>
    </xf>
    <xf numFmtId="3" fontId="1" fillId="0" borderId="1" xfId="33" applyNumberFormat="1" applyFont="1" applyFill="1" applyBorder="1" applyAlignment="1">
      <alignment horizontal="center" vertical="center" wrapText="1"/>
      <protection/>
    </xf>
    <xf numFmtId="4" fontId="57" fillId="0" borderId="1" xfId="0" applyNumberFormat="1" applyFont="1" applyFill="1" applyBorder="1" applyAlignment="1">
      <alignment horizontal="center" vertical="center" wrapText="1"/>
    </xf>
    <xf numFmtId="4" fontId="3" fillId="0" borderId="1" xfId="27" applyNumberFormat="1" applyFont="1" applyFill="1" applyBorder="1" applyAlignment="1">
      <alignment horizontal="center" vertical="center" wrapText="1"/>
    </xf>
    <xf numFmtId="4" fontId="60" fillId="0" borderId="1" xfId="0" applyNumberFormat="1" applyFont="1" applyFill="1" applyBorder="1" applyAlignment="1">
      <alignment horizontal="center" vertical="center" wrapText="1"/>
    </xf>
    <xf numFmtId="10" fontId="57" fillId="0" borderId="3"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10" fontId="60" fillId="0" borderId="3" xfId="0" applyNumberFormat="1" applyFont="1" applyFill="1" applyBorder="1" applyAlignment="1">
      <alignment horizontal="center" vertical="center" wrapText="1"/>
    </xf>
    <xf numFmtId="10" fontId="1" fillId="0" borderId="23" xfId="40" applyNumberFormat="1" applyFont="1" applyFill="1" applyBorder="1" applyAlignment="1">
      <alignment horizontal="center" vertical="center"/>
    </xf>
    <xf numFmtId="10" fontId="3" fillId="0" borderId="3" xfId="40" applyNumberFormat="1" applyFont="1" applyFill="1" applyBorder="1" applyAlignment="1">
      <alignment horizontal="center" vertical="center"/>
    </xf>
    <xf numFmtId="10" fontId="3" fillId="0" borderId="14" xfId="40" applyNumberFormat="1" applyFont="1" applyFill="1" applyBorder="1" applyAlignment="1">
      <alignment horizontal="center" vertical="center" wrapText="1"/>
    </xf>
    <xf numFmtId="169" fontId="0" fillId="0" borderId="1" xfId="0" applyNumberFormat="1" applyFill="1" applyBorder="1" applyAlignment="1">
      <alignment horizontal="center" vertical="center"/>
    </xf>
    <xf numFmtId="10" fontId="57"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10" fontId="3" fillId="0" borderId="8" xfId="0" applyNumberFormat="1" applyFont="1" applyFill="1" applyBorder="1" applyAlignment="1">
      <alignment horizontal="center" vertical="center" wrapText="1"/>
    </xf>
    <xf numFmtId="10" fontId="1" fillId="0" borderId="10" xfId="40" applyNumberFormat="1" applyFont="1" applyFill="1" applyBorder="1" applyAlignment="1">
      <alignment horizontal="center" vertical="center"/>
    </xf>
    <xf numFmtId="10" fontId="3" fillId="0" borderId="11" xfId="40" applyNumberFormat="1" applyFont="1" applyFill="1" applyBorder="1" applyAlignment="1">
      <alignment horizontal="center" vertical="center" wrapText="1"/>
    </xf>
    <xf numFmtId="10" fontId="57" fillId="0" borderId="1" xfId="40" applyNumberFormat="1" applyFont="1" applyFill="1" applyBorder="1" applyAlignment="1">
      <alignment horizontal="center" vertical="center" wrapText="1"/>
    </xf>
    <xf numFmtId="10" fontId="3" fillId="0" borderId="1" xfId="40" applyNumberFormat="1" applyFont="1" applyFill="1" applyBorder="1" applyAlignment="1">
      <alignment horizontal="center" vertical="center" wrapText="1"/>
    </xf>
    <xf numFmtId="10" fontId="60" fillId="0" borderId="1" xfId="40" applyNumberFormat="1" applyFont="1" applyFill="1" applyBorder="1" applyAlignment="1">
      <alignment horizontal="center" vertical="center" wrapText="1"/>
    </xf>
    <xf numFmtId="10" fontId="1" fillId="0" borderId="1" xfId="40" applyNumberFormat="1" applyFont="1" applyFill="1" applyBorder="1" applyAlignment="1">
      <alignment horizontal="center" vertical="center" wrapText="1"/>
    </xf>
    <xf numFmtId="39" fontId="57" fillId="0" borderId="3" xfId="0" applyNumberFormat="1" applyFont="1" applyFill="1" applyBorder="1" applyAlignment="1">
      <alignment horizontal="center" vertical="center" wrapText="1"/>
    </xf>
    <xf numFmtId="39" fontId="3" fillId="0" borderId="1" xfId="0" applyNumberFormat="1" applyFont="1" applyFill="1" applyBorder="1" applyAlignment="1">
      <alignment horizontal="center" vertical="center" wrapText="1"/>
    </xf>
    <xf numFmtId="39" fontId="1" fillId="0" borderId="14" xfId="0" applyNumberFormat="1" applyFont="1" applyFill="1" applyBorder="1" applyAlignment="1">
      <alignment horizontal="center" vertical="center" wrapText="1"/>
    </xf>
    <xf numFmtId="39" fontId="1" fillId="0" borderId="10" xfId="27" applyNumberFormat="1" applyFont="1" applyFill="1" applyBorder="1" applyAlignment="1">
      <alignment horizontal="center" vertical="center"/>
    </xf>
    <xf numFmtId="187" fontId="1" fillId="0" borderId="11" xfId="27" applyNumberFormat="1" applyFont="1" applyFill="1" applyBorder="1" applyAlignment="1">
      <alignment horizontal="center" vertical="center"/>
    </xf>
    <xf numFmtId="10" fontId="1" fillId="0" borderId="1" xfId="27" applyNumberFormat="1" applyFont="1" applyFill="1" applyBorder="1" applyAlignment="1">
      <alignment horizontal="center" vertical="center"/>
    </xf>
    <xf numFmtId="39" fontId="1" fillId="0" borderId="11"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39" fontId="1" fillId="0" borderId="10" xfId="27" applyNumberFormat="1" applyFont="1" applyFill="1" applyBorder="1" applyAlignment="1">
      <alignment horizontal="center" vertical="center" wrapText="1"/>
    </xf>
    <xf numFmtId="39" fontId="1" fillId="0" borderId="1" xfId="27" applyNumberFormat="1" applyFont="1" applyFill="1" applyBorder="1" applyAlignment="1">
      <alignment horizontal="center" vertical="center" wrapText="1"/>
    </xf>
    <xf numFmtId="39" fontId="1" fillId="0" borderId="11" xfId="27" applyNumberFormat="1" applyFont="1" applyFill="1" applyBorder="1" applyAlignment="1">
      <alignment horizontal="center" vertical="center" wrapText="1"/>
    </xf>
    <xf numFmtId="10" fontId="1" fillId="0" borderId="1" xfId="27" applyNumberFormat="1" applyFont="1" applyFill="1" applyBorder="1" applyAlignment="1">
      <alignment horizontal="center" vertical="center" wrapText="1"/>
    </xf>
    <xf numFmtId="39" fontId="1" fillId="0" borderId="12" xfId="27" applyNumberFormat="1" applyFont="1" applyFill="1" applyBorder="1" applyAlignment="1">
      <alignment horizontal="center" vertical="center"/>
    </xf>
    <xf numFmtId="39" fontId="1" fillId="0" borderId="5" xfId="27" applyNumberFormat="1" applyFont="1" applyFill="1" applyBorder="1" applyAlignment="1">
      <alignment horizontal="center" vertical="center"/>
    </xf>
    <xf numFmtId="39" fontId="1" fillId="0" borderId="22" xfId="27" applyNumberFormat="1" applyFont="1" applyFill="1" applyBorder="1" applyAlignment="1">
      <alignment horizontal="center" vertical="center"/>
    </xf>
    <xf numFmtId="10" fontId="1" fillId="0" borderId="5" xfId="27" applyNumberFormat="1" applyFont="1" applyFill="1" applyBorder="1" applyAlignment="1">
      <alignment horizontal="center" vertical="center"/>
    </xf>
    <xf numFmtId="39" fontId="1" fillId="0" borderId="11" xfId="27" applyNumberFormat="1" applyFont="1" applyFill="1" applyBorder="1" applyAlignment="1">
      <alignment horizontal="center" vertical="center"/>
    </xf>
    <xf numFmtId="10" fontId="3" fillId="0" borderId="39" xfId="40" applyNumberFormat="1" applyFont="1" applyFill="1" applyBorder="1" applyAlignment="1">
      <alignment horizontal="right" vertical="center" wrapText="1"/>
    </xf>
    <xf numFmtId="10" fontId="1" fillId="0" borderId="6" xfId="27" applyNumberFormat="1" applyFont="1" applyFill="1" applyBorder="1" applyAlignment="1">
      <alignment horizontal="center" vertical="center"/>
    </xf>
    <xf numFmtId="167" fontId="1" fillId="0" borderId="3" xfId="23" applyNumberFormat="1" applyFont="1" applyFill="1" applyBorder="1" applyAlignment="1">
      <alignment horizontal="center" vertical="center" wrapText="1"/>
    </xf>
    <xf numFmtId="4" fontId="3" fillId="0" borderId="3" xfId="27" applyNumberFormat="1" applyFont="1" applyFill="1" applyBorder="1" applyAlignment="1">
      <alignment horizontal="center" vertical="center" wrapText="1"/>
    </xf>
    <xf numFmtId="4" fontId="1" fillId="0" borderId="3" xfId="27"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37" fontId="1" fillId="0" borderId="40" xfId="27" applyNumberFormat="1" applyFont="1" applyFill="1" applyBorder="1" applyAlignment="1">
      <alignment horizontal="center" vertical="center"/>
    </xf>
    <xf numFmtId="192" fontId="1" fillId="0" borderId="10" xfId="332" applyNumberFormat="1" applyFont="1" applyFill="1" applyBorder="1" applyAlignment="1">
      <alignment horizontal="center" vertical="center"/>
    </xf>
    <xf numFmtId="190" fontId="1" fillId="0" borderId="8" xfId="27" applyNumberFormat="1" applyFont="1" applyFill="1" applyBorder="1" applyAlignment="1">
      <alignment horizontal="center" vertical="center"/>
    </xf>
    <xf numFmtId="10" fontId="35" fillId="0" borderId="3" xfId="33" applyNumberFormat="1" applyFont="1" applyFill="1" applyBorder="1" applyAlignment="1">
      <alignment horizontal="center" vertical="center" wrapText="1"/>
      <protection/>
    </xf>
    <xf numFmtId="10" fontId="35" fillId="0" borderId="1" xfId="33" applyNumberFormat="1" applyFont="1" applyFill="1" applyBorder="1" applyAlignment="1">
      <alignment horizontal="center" vertical="center" wrapText="1"/>
      <protection/>
    </xf>
    <xf numFmtId="10" fontId="12" fillId="0" borderId="1" xfId="33" applyNumberFormat="1" applyFont="1" applyFill="1" applyBorder="1" applyAlignment="1">
      <alignment horizontal="center" vertical="center" wrapText="1"/>
      <protection/>
    </xf>
    <xf numFmtId="10" fontId="12" fillId="0" borderId="1" xfId="33" applyNumberFormat="1" applyFont="1" applyFill="1" applyBorder="1" applyAlignment="1" applyProtection="1">
      <alignment horizontal="center" vertical="center" wrapText="1"/>
      <protection/>
    </xf>
    <xf numFmtId="10" fontId="35" fillId="0" borderId="8" xfId="33" applyNumberFormat="1" applyFont="1" applyFill="1" applyBorder="1" applyAlignment="1">
      <alignment horizontal="center" vertical="center" wrapText="1"/>
      <protection/>
    </xf>
    <xf numFmtId="10" fontId="12" fillId="0" borderId="5" xfId="33" applyNumberFormat="1" applyFont="1" applyFill="1" applyBorder="1" applyAlignment="1">
      <alignment horizontal="center" vertical="center" wrapText="1"/>
      <protection/>
    </xf>
    <xf numFmtId="10" fontId="12" fillId="0" borderId="5" xfId="33" applyNumberFormat="1" applyFont="1" applyFill="1" applyBorder="1" applyAlignment="1" applyProtection="1">
      <alignment horizontal="center" vertical="center" wrapText="1"/>
      <protection/>
    </xf>
    <xf numFmtId="10" fontId="9" fillId="0" borderId="1" xfId="33" applyNumberFormat="1" applyFont="1" applyFill="1" applyBorder="1" applyAlignment="1">
      <alignment horizontal="center" vertical="center" wrapText="1"/>
      <protection/>
    </xf>
    <xf numFmtId="10" fontId="37" fillId="0" borderId="8" xfId="33" applyNumberFormat="1" applyFont="1" applyFill="1" applyBorder="1" applyAlignment="1">
      <alignment horizontal="center" vertical="center" wrapText="1"/>
      <protection/>
    </xf>
    <xf numFmtId="10" fontId="37" fillId="0" borderId="1" xfId="33" applyNumberFormat="1" applyFont="1" applyFill="1" applyBorder="1" applyAlignment="1">
      <alignment horizontal="center" vertical="center" wrapText="1"/>
      <protection/>
    </xf>
    <xf numFmtId="10" fontId="37" fillId="0" borderId="4" xfId="33" applyNumberFormat="1" applyFont="1" applyFill="1" applyBorder="1" applyAlignment="1">
      <alignment horizontal="center" vertical="center" wrapText="1"/>
      <protection/>
    </xf>
    <xf numFmtId="10" fontId="11" fillId="0" borderId="1" xfId="33" applyNumberFormat="1" applyFont="1" applyFill="1" applyBorder="1" applyAlignment="1">
      <alignment horizontal="center" vertical="center" wrapText="1"/>
      <protection/>
    </xf>
    <xf numFmtId="10" fontId="12" fillId="0" borderId="1" xfId="33" applyNumberFormat="1" applyFont="1" applyFill="1" applyBorder="1" applyAlignment="1">
      <alignment horizontal="center" vertical="center" wrapText="1"/>
      <protection/>
    </xf>
    <xf numFmtId="10" fontId="35" fillId="0" borderId="1" xfId="33" applyNumberFormat="1" applyFont="1" applyFill="1" applyBorder="1" applyAlignment="1">
      <alignment horizontal="center" vertical="center" wrapText="1"/>
      <protection/>
    </xf>
    <xf numFmtId="10" fontId="35" fillId="0" borderId="3" xfId="33" applyNumberFormat="1" applyFont="1" applyFill="1" applyBorder="1" applyAlignment="1">
      <alignment horizontal="center" vertical="center" wrapText="1"/>
      <protection/>
    </xf>
    <xf numFmtId="10" fontId="11" fillId="0" borderId="3" xfId="33" applyNumberFormat="1" applyFont="1" applyFill="1" applyBorder="1" applyAlignment="1">
      <alignment horizontal="center" vertical="center" wrapText="1"/>
      <protection/>
    </xf>
    <xf numFmtId="10" fontId="11" fillId="0" borderId="6" xfId="33" applyNumberFormat="1" applyFont="1" applyFill="1" applyBorder="1" applyAlignment="1">
      <alignment horizontal="center" vertical="center" wrapText="1"/>
      <protection/>
    </xf>
    <xf numFmtId="10" fontId="12" fillId="0" borderId="6" xfId="33" applyNumberFormat="1" applyFont="1" applyFill="1" applyBorder="1" applyAlignment="1">
      <alignment horizontal="center" vertical="center" wrapText="1"/>
      <protection/>
    </xf>
    <xf numFmtId="10" fontId="37" fillId="0" borderId="1" xfId="33" applyNumberFormat="1" applyFont="1" applyFill="1" applyBorder="1" applyAlignment="1">
      <alignment horizontal="center" vertical="center" wrapText="1"/>
      <protection/>
    </xf>
    <xf numFmtId="10" fontId="11" fillId="0" borderId="1" xfId="33" applyNumberFormat="1" applyFont="1" applyFill="1" applyBorder="1" applyAlignment="1" applyProtection="1">
      <alignment horizontal="center" vertical="center" wrapText="1"/>
      <protection/>
    </xf>
    <xf numFmtId="10" fontId="11" fillId="0" borderId="5" xfId="33" applyNumberFormat="1" applyFont="1" applyFill="1" applyBorder="1" applyAlignment="1">
      <alignment horizontal="center" vertical="center" wrapText="1"/>
      <protection/>
    </xf>
    <xf numFmtId="10" fontId="12" fillId="0" borderId="5" xfId="33" applyNumberFormat="1" applyFont="1" applyFill="1" applyBorder="1" applyAlignment="1">
      <alignment horizontal="center" vertical="center" wrapText="1"/>
      <protection/>
    </xf>
    <xf numFmtId="176" fontId="5" fillId="17" borderId="8" xfId="23" applyNumberFormat="1" applyFont="1" applyFill="1" applyBorder="1" applyAlignment="1">
      <alignment horizontal="center" vertical="center"/>
    </xf>
    <xf numFmtId="0" fontId="5" fillId="17" borderId="8" xfId="0" applyFont="1" applyFill="1" applyBorder="1"/>
    <xf numFmtId="176" fontId="5" fillId="17" borderId="8" xfId="23" applyNumberFormat="1" applyFont="1" applyFill="1" applyBorder="1" applyAlignment="1">
      <alignment vertical="center"/>
    </xf>
    <xf numFmtId="0" fontId="5" fillId="17" borderId="8"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21" fillId="17" borderId="9" xfId="0" applyFont="1" applyFill="1" applyBorder="1" applyAlignment="1">
      <alignment horizontal="center" vertical="center" wrapText="1"/>
    </xf>
    <xf numFmtId="0" fontId="5" fillId="17" borderId="29"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41" xfId="0" applyFont="1" applyFill="1" applyBorder="1" applyAlignment="1">
      <alignment horizontal="center" vertical="center" wrapText="1"/>
    </xf>
    <xf numFmtId="0" fontId="5" fillId="17" borderId="42" xfId="0" applyFont="1" applyFill="1" applyBorder="1" applyAlignment="1">
      <alignment horizontal="center" vertical="center" wrapText="1"/>
    </xf>
    <xf numFmtId="0" fontId="5" fillId="17" borderId="43" xfId="0" applyFont="1" applyFill="1" applyBorder="1" applyAlignment="1">
      <alignment horizontal="center" vertical="center" wrapText="1"/>
    </xf>
    <xf numFmtId="0" fontId="5" fillId="17" borderId="44" xfId="0" applyFont="1" applyFill="1" applyBorder="1" applyAlignment="1">
      <alignment horizontal="center" vertical="center" wrapText="1"/>
    </xf>
    <xf numFmtId="43" fontId="5" fillId="17" borderId="42" xfId="0" applyNumberFormat="1" applyFont="1" applyFill="1" applyBorder="1" applyAlignment="1">
      <alignment horizontal="center" vertical="center" wrapText="1"/>
    </xf>
    <xf numFmtId="0" fontId="5" fillId="17" borderId="45" xfId="0" applyFont="1" applyFill="1" applyBorder="1" applyAlignment="1">
      <alignment horizontal="center" vertical="center" wrapText="1"/>
    </xf>
    <xf numFmtId="0" fontId="5" fillId="17" borderId="1" xfId="0" applyFont="1" applyFill="1" applyBorder="1" applyAlignment="1">
      <alignment horizontal="center" vertical="center"/>
    </xf>
    <xf numFmtId="0" fontId="5" fillId="17" borderId="1" xfId="0" applyFont="1" applyFill="1" applyBorder="1" applyAlignment="1">
      <alignment horizontal="justify" vertical="center" wrapText="1"/>
    </xf>
    <xf numFmtId="0" fontId="5" fillId="17" borderId="1" xfId="0" applyFont="1" applyFill="1" applyBorder="1" applyAlignment="1">
      <alignment horizontal="center" vertical="center" wrapText="1"/>
    </xf>
    <xf numFmtId="176" fontId="5" fillId="17" borderId="15" xfId="23" applyNumberFormat="1" applyFont="1" applyFill="1" applyBorder="1" applyAlignment="1">
      <alignment horizontal="center" vertical="center"/>
    </xf>
    <xf numFmtId="176" fontId="5" fillId="17" borderId="10" xfId="23" applyNumberFormat="1" applyFont="1" applyFill="1" applyBorder="1" applyAlignment="1">
      <alignment horizontal="center" vertical="center"/>
    </xf>
    <xf numFmtId="0" fontId="5" fillId="17" borderId="1" xfId="0" applyFont="1" applyFill="1" applyBorder="1"/>
    <xf numFmtId="176" fontId="5" fillId="17" borderId="1" xfId="23" applyNumberFormat="1" applyFont="1" applyFill="1" applyBorder="1" applyAlignment="1">
      <alignment horizontal="center" vertical="center"/>
    </xf>
    <xf numFmtId="176" fontId="21" fillId="17" borderId="1" xfId="23" applyNumberFormat="1" applyFont="1" applyFill="1" applyBorder="1" applyAlignment="1">
      <alignment horizontal="center" vertical="center"/>
    </xf>
    <xf numFmtId="176" fontId="5" fillId="17" borderId="11" xfId="23" applyNumberFormat="1" applyFont="1" applyFill="1" applyBorder="1" applyAlignment="1">
      <alignment horizontal="center" vertical="center"/>
    </xf>
    <xf numFmtId="176" fontId="5" fillId="17" borderId="1" xfId="23" applyNumberFormat="1" applyFont="1" applyFill="1" applyBorder="1" applyAlignment="1">
      <alignment horizontal="left" vertical="center"/>
    </xf>
    <xf numFmtId="176" fontId="5" fillId="17" borderId="1" xfId="23" applyNumberFormat="1" applyFont="1" applyFill="1" applyBorder="1" applyAlignment="1">
      <alignment vertical="center"/>
    </xf>
    <xf numFmtId="176" fontId="5" fillId="17" borderId="11" xfId="23" applyNumberFormat="1" applyFont="1" applyFill="1" applyBorder="1" applyAlignment="1">
      <alignment vertical="center"/>
    </xf>
    <xf numFmtId="176" fontId="5" fillId="17" borderId="10" xfId="23" applyNumberFormat="1" applyFont="1" applyFill="1" applyBorder="1" applyAlignment="1">
      <alignment vertical="center"/>
    </xf>
    <xf numFmtId="0" fontId="5" fillId="17" borderId="31" xfId="0" applyFont="1" applyFill="1" applyBorder="1" applyAlignment="1">
      <alignment horizontal="center" vertical="center" wrapText="1"/>
    </xf>
    <xf numFmtId="10" fontId="5" fillId="17" borderId="45" xfId="0" applyNumberFormat="1" applyFont="1" applyFill="1" applyBorder="1" applyAlignment="1">
      <alignment horizontal="center" vertical="center" wrapText="1"/>
    </xf>
    <xf numFmtId="10" fontId="5" fillId="17" borderId="9" xfId="0" applyNumberFormat="1" applyFont="1" applyFill="1" applyBorder="1" applyAlignment="1">
      <alignment horizontal="center" vertical="center" wrapText="1"/>
    </xf>
    <xf numFmtId="0" fontId="5" fillId="17" borderId="9" xfId="0" applyFont="1" applyFill="1" applyBorder="1" applyAlignment="1">
      <alignment vertical="center" wrapText="1"/>
    </xf>
    <xf numFmtId="0" fontId="5" fillId="17" borderId="19" xfId="0" applyFont="1" applyFill="1" applyBorder="1" applyAlignment="1">
      <alignment vertical="top" wrapText="1"/>
    </xf>
    <xf numFmtId="0" fontId="5" fillId="17" borderId="9" xfId="0" applyFont="1" applyFill="1" applyBorder="1" applyAlignment="1">
      <alignment wrapText="1"/>
    </xf>
    <xf numFmtId="0" fontId="11" fillId="17" borderId="9" xfId="0" applyFont="1" applyFill="1" applyBorder="1" applyAlignment="1">
      <alignment vertical="center" wrapText="1"/>
    </xf>
    <xf numFmtId="176" fontId="5" fillId="17" borderId="6" xfId="23" applyNumberFormat="1" applyFont="1" applyFill="1" applyBorder="1" applyAlignment="1">
      <alignment horizontal="center" vertical="center"/>
    </xf>
    <xf numFmtId="176" fontId="21" fillId="17" borderId="6" xfId="23" applyNumberFormat="1" applyFont="1" applyFill="1" applyBorder="1" applyAlignment="1">
      <alignment horizontal="center" vertical="center"/>
    </xf>
    <xf numFmtId="176" fontId="5" fillId="17" borderId="46" xfId="23" applyNumberFormat="1" applyFont="1" applyFill="1" applyBorder="1" applyAlignment="1">
      <alignment horizontal="center" vertical="center"/>
    </xf>
    <xf numFmtId="176" fontId="5" fillId="17" borderId="40" xfId="23" applyNumberFormat="1" applyFont="1" applyFill="1" applyBorder="1" applyAlignment="1">
      <alignment horizontal="center" vertical="center"/>
    </xf>
    <xf numFmtId="176" fontId="5" fillId="17" borderId="6" xfId="23" applyNumberFormat="1" applyFont="1" applyFill="1" applyBorder="1" applyAlignment="1">
      <alignment horizontal="left" vertical="center"/>
    </xf>
    <xf numFmtId="176" fontId="5" fillId="17" borderId="6" xfId="23" applyNumberFormat="1" applyFont="1" applyFill="1" applyBorder="1" applyAlignment="1">
      <alignment vertical="center"/>
    </xf>
    <xf numFmtId="176" fontId="5" fillId="17" borderId="46" xfId="23" applyNumberFormat="1" applyFont="1" applyFill="1" applyBorder="1" applyAlignment="1">
      <alignment vertical="center"/>
    </xf>
    <xf numFmtId="176" fontId="5" fillId="17" borderId="40" xfId="23" applyNumberFormat="1" applyFont="1" applyFill="1" applyBorder="1" applyAlignment="1">
      <alignment vertical="center"/>
    </xf>
    <xf numFmtId="10" fontId="5" fillId="17" borderId="1" xfId="0" applyNumberFormat="1" applyFont="1" applyFill="1" applyBorder="1" applyAlignment="1">
      <alignment horizontal="center" vertical="center" wrapText="1"/>
    </xf>
    <xf numFmtId="0" fontId="5" fillId="17" borderId="44" xfId="0" applyFont="1" applyFill="1" applyBorder="1" applyAlignment="1">
      <alignment vertical="center" wrapText="1"/>
    </xf>
    <xf numFmtId="0" fontId="22" fillId="17" borderId="44" xfId="0" applyFont="1" applyFill="1" applyBorder="1" applyAlignment="1">
      <alignment vertical="top" wrapText="1"/>
    </xf>
    <xf numFmtId="0" fontId="5" fillId="17" borderId="44" xfId="0" applyFont="1" applyFill="1" applyBorder="1" applyAlignment="1">
      <alignment wrapText="1"/>
    </xf>
    <xf numFmtId="0" fontId="11" fillId="17" borderId="44" xfId="0" applyFont="1" applyFill="1" applyBorder="1" applyAlignment="1">
      <alignment vertical="center" wrapText="1"/>
    </xf>
    <xf numFmtId="181" fontId="21" fillId="0" borderId="8" xfId="23" applyNumberFormat="1" applyFont="1" applyFill="1" applyBorder="1" applyAlignment="1">
      <alignment horizontal="left" vertical="center"/>
    </xf>
    <xf numFmtId="4" fontId="1" fillId="17" borderId="3" xfId="0" applyNumberFormat="1" applyFont="1" applyFill="1" applyBorder="1" applyAlignment="1">
      <alignment horizontal="center" vertical="center" wrapText="1"/>
    </xf>
    <xf numFmtId="3" fontId="1" fillId="17" borderId="3" xfId="0" applyNumberFormat="1" applyFont="1" applyFill="1" applyBorder="1" applyAlignment="1">
      <alignment horizontal="center" vertical="center" wrapText="1"/>
    </xf>
    <xf numFmtId="39" fontId="1" fillId="17" borderId="3" xfId="0" applyNumberFormat="1" applyFont="1" applyFill="1" applyBorder="1" applyAlignment="1">
      <alignment horizontal="center" vertical="center" wrapText="1"/>
    </xf>
    <xf numFmtId="192" fontId="1" fillId="17" borderId="1" xfId="332" applyNumberFormat="1" applyFont="1" applyFill="1" applyBorder="1" applyAlignment="1">
      <alignment horizontal="center" vertical="center" wrapText="1"/>
    </xf>
    <xf numFmtId="192" fontId="1" fillId="17" borderId="1" xfId="332" applyNumberFormat="1" applyFont="1" applyFill="1" applyBorder="1" applyAlignment="1">
      <alignment horizontal="center" vertical="center"/>
    </xf>
    <xf numFmtId="0" fontId="1" fillId="17" borderId="1" xfId="0" applyFont="1" applyFill="1" applyBorder="1" applyAlignment="1">
      <alignment horizontal="right" vertical="center"/>
    </xf>
    <xf numFmtId="4" fontId="1" fillId="17" borderId="1" xfId="0" applyNumberFormat="1" applyFont="1" applyFill="1" applyBorder="1" applyAlignment="1">
      <alignment horizontal="right" vertical="center"/>
    </xf>
    <xf numFmtId="39" fontId="1" fillId="17" borderId="1" xfId="0" applyNumberFormat="1" applyFont="1" applyFill="1" applyBorder="1" applyAlignment="1">
      <alignment horizontal="center" vertical="center"/>
    </xf>
    <xf numFmtId="192" fontId="1" fillId="17" borderId="1" xfId="332" applyNumberFormat="1" applyFont="1" applyFill="1" applyBorder="1" applyAlignment="1">
      <alignment horizontal="right" vertical="center"/>
    </xf>
    <xf numFmtId="3" fontId="1" fillId="17" borderId="1" xfId="27" applyNumberFormat="1" applyFont="1" applyFill="1" applyBorder="1" applyAlignment="1">
      <alignment horizontal="center" vertical="center" wrapText="1"/>
    </xf>
    <xf numFmtId="4" fontId="1" fillId="17" borderId="1" xfId="27" applyNumberFormat="1" applyFont="1" applyFill="1" applyBorder="1" applyAlignment="1">
      <alignment horizontal="center" vertical="center" wrapText="1"/>
    </xf>
    <xf numFmtId="39" fontId="1" fillId="17" borderId="1" xfId="27" applyNumberFormat="1" applyFont="1" applyFill="1" applyBorder="1" applyAlignment="1">
      <alignment horizontal="center" vertical="center" wrapText="1"/>
    </xf>
    <xf numFmtId="0" fontId="1" fillId="17" borderId="1" xfId="0" applyFont="1" applyFill="1" applyBorder="1" applyAlignment="1">
      <alignment horizontal="center" vertical="center"/>
    </xf>
    <xf numFmtId="1" fontId="1" fillId="17" borderId="1" xfId="0" applyNumberFormat="1" applyFont="1" applyFill="1" applyBorder="1" applyAlignment="1">
      <alignment horizontal="center" vertical="center"/>
    </xf>
    <xf numFmtId="2" fontId="1" fillId="17" borderId="1" xfId="0" applyNumberFormat="1" applyFont="1" applyFill="1" applyBorder="1" applyAlignment="1">
      <alignment horizontal="center" vertical="center"/>
    </xf>
    <xf numFmtId="1" fontId="1" fillId="17" borderId="1" xfId="40" applyNumberFormat="1" applyFont="1" applyFill="1" applyBorder="1" applyAlignment="1">
      <alignment horizontal="center" vertical="center"/>
    </xf>
    <xf numFmtId="0" fontId="58" fillId="17" borderId="1" xfId="0" applyFont="1" applyFill="1" applyBorder="1" applyAlignment="1">
      <alignment horizontal="center" vertical="center"/>
    </xf>
    <xf numFmtId="10" fontId="3" fillId="17" borderId="13" xfId="40" applyNumberFormat="1" applyFont="1" applyFill="1" applyBorder="1" applyAlignment="1">
      <alignment horizontal="right" vertical="center" wrapText="1"/>
    </xf>
    <xf numFmtId="0" fontId="1" fillId="17" borderId="11" xfId="0" applyFont="1" applyFill="1" applyBorder="1" applyAlignment="1">
      <alignment horizontal="center" vertical="center"/>
    </xf>
    <xf numFmtId="0" fontId="1" fillId="17" borderId="1" xfId="0" applyFont="1" applyFill="1" applyBorder="1" applyAlignment="1">
      <alignment horizontal="center" vertical="center"/>
    </xf>
    <xf numFmtId="37" fontId="1" fillId="17" borderId="1" xfId="27" applyNumberFormat="1" applyFont="1" applyFill="1" applyBorder="1" applyAlignment="1">
      <alignment horizontal="center" vertical="center"/>
    </xf>
    <xf numFmtId="39" fontId="58" fillId="17" borderId="1" xfId="0" applyNumberFormat="1" applyFont="1" applyFill="1" applyBorder="1" applyAlignment="1">
      <alignment horizontal="center" vertical="center"/>
    </xf>
    <xf numFmtId="39" fontId="1" fillId="17" borderId="1" xfId="0" applyNumberFormat="1" applyFont="1" applyFill="1" applyBorder="1" applyAlignment="1">
      <alignment horizontal="center" vertical="center"/>
    </xf>
    <xf numFmtId="4" fontId="1" fillId="17" borderId="1" xfId="0" applyNumberFormat="1" applyFont="1" applyFill="1" applyBorder="1" applyAlignment="1">
      <alignment horizontal="center" vertical="center" wrapText="1"/>
    </xf>
    <xf numFmtId="39" fontId="1" fillId="17" borderId="11" xfId="0" applyNumberFormat="1" applyFont="1" applyFill="1" applyBorder="1" applyAlignment="1">
      <alignment horizontal="center" vertical="center"/>
    </xf>
    <xf numFmtId="0" fontId="1" fillId="17" borderId="1" xfId="0" applyFont="1" applyFill="1" applyBorder="1" applyAlignment="1">
      <alignment horizontal="right" vertical="center"/>
    </xf>
    <xf numFmtId="10" fontId="1" fillId="17" borderId="11" xfId="40" applyNumberFormat="1" applyFont="1" applyFill="1" applyBorder="1" applyAlignment="1">
      <alignment horizontal="right" vertical="center" wrapText="1"/>
    </xf>
    <xf numFmtId="1" fontId="1" fillId="17" borderId="3" xfId="0" applyNumberFormat="1" applyFont="1" applyFill="1" applyBorder="1" applyAlignment="1">
      <alignment horizontal="center" vertical="center" wrapText="1"/>
    </xf>
    <xf numFmtId="172" fontId="1" fillId="17" borderId="1" xfId="0" applyNumberFormat="1" applyFont="1" applyFill="1" applyBorder="1" applyAlignment="1">
      <alignment horizontal="right" vertical="center"/>
    </xf>
    <xf numFmtId="172" fontId="1" fillId="17" borderId="1" xfId="0" applyNumberFormat="1" applyFont="1" applyFill="1" applyBorder="1" applyAlignment="1">
      <alignment horizontal="center" vertical="center"/>
    </xf>
    <xf numFmtId="1" fontId="1" fillId="17" borderId="1" xfId="27" applyNumberFormat="1" applyFont="1" applyFill="1" applyBorder="1" applyAlignment="1">
      <alignment horizontal="center" vertical="center" wrapText="1"/>
    </xf>
    <xf numFmtId="192" fontId="1" fillId="17" borderId="5" xfId="332" applyNumberFormat="1" applyFont="1" applyFill="1" applyBorder="1" applyAlignment="1">
      <alignment horizontal="center" vertical="center"/>
    </xf>
    <xf numFmtId="37" fontId="1" fillId="17" borderId="10" xfId="27" applyNumberFormat="1" applyFont="1" applyFill="1" applyBorder="1" applyAlignment="1">
      <alignment horizontal="center" vertical="center"/>
    </xf>
    <xf numFmtId="37" fontId="1" fillId="17" borderId="1" xfId="27" applyNumberFormat="1" applyFont="1" applyFill="1" applyBorder="1" applyAlignment="1">
      <alignment horizontal="center" vertical="center"/>
    </xf>
    <xf numFmtId="0" fontId="1" fillId="17" borderId="11" xfId="0" applyFont="1" applyFill="1" applyBorder="1" applyAlignment="1">
      <alignment horizontal="center"/>
    </xf>
    <xf numFmtId="0" fontId="3" fillId="13" borderId="36" xfId="33" applyFont="1" applyFill="1" applyBorder="1" applyAlignment="1">
      <alignment horizontal="center" vertical="center" wrapText="1"/>
      <protection/>
    </xf>
    <xf numFmtId="0" fontId="9" fillId="13" borderId="5" xfId="0" applyFont="1" applyFill="1" applyBorder="1" applyAlignment="1">
      <alignment horizontal="center" vertical="center" wrapText="1"/>
    </xf>
    <xf numFmtId="0" fontId="9" fillId="13" borderId="5" xfId="0" applyFont="1" applyFill="1" applyBorder="1" applyAlignment="1">
      <alignment horizontal="center" vertical="center"/>
    </xf>
    <xf numFmtId="0" fontId="9" fillId="13" borderId="22" xfId="0" applyFont="1" applyFill="1" applyBorder="1" applyAlignment="1">
      <alignment horizontal="center" vertical="center" wrapText="1"/>
    </xf>
    <xf numFmtId="173" fontId="42" fillId="0" borderId="8" xfId="0" applyNumberFormat="1" applyFont="1" applyBorder="1" applyAlignment="1">
      <alignment vertical="center"/>
    </xf>
    <xf numFmtId="4" fontId="11"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173" fontId="42" fillId="0" borderId="1" xfId="0" applyNumberFormat="1" applyFont="1" applyBorder="1" applyAlignment="1">
      <alignment vertical="center"/>
    </xf>
    <xf numFmtId="3"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1" fillId="0" borderId="1" xfId="0" applyFont="1" applyBorder="1" applyAlignment="1">
      <alignment horizontal="center" vertical="center"/>
    </xf>
    <xf numFmtId="41" fontId="2"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73" fontId="62" fillId="0" borderId="1" xfId="0" applyNumberFormat="1" applyFont="1" applyBorder="1" applyAlignment="1">
      <alignment vertical="center"/>
    </xf>
    <xf numFmtId="39"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9" fontId="11" fillId="0" borderId="1"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wrapText="1"/>
    </xf>
    <xf numFmtId="3" fontId="63" fillId="0" borderId="1" xfId="0" applyNumberFormat="1" applyFont="1" applyBorder="1" applyAlignment="1">
      <alignment horizontal="center" vertical="center"/>
    </xf>
    <xf numFmtId="183" fontId="2" fillId="0" borderId="1" xfId="0" applyNumberFormat="1" applyFont="1" applyBorder="1" applyAlignment="1">
      <alignment horizontal="center" vertical="center"/>
    </xf>
    <xf numFmtId="173" fontId="65" fillId="0" borderId="1" xfId="0" applyNumberFormat="1" applyFont="1" applyBorder="1" applyAlignment="1">
      <alignment vertical="center"/>
    </xf>
    <xf numFmtId="3" fontId="1" fillId="0" borderId="1" xfId="0" applyNumberFormat="1" applyFont="1" applyBorder="1" applyAlignment="1">
      <alignment horizontal="center" vertical="center"/>
    </xf>
    <xf numFmtId="39" fontId="1" fillId="0" borderId="1" xfId="0" applyNumberFormat="1" applyFont="1" applyBorder="1" applyAlignment="1">
      <alignment horizontal="center" vertical="center" wrapText="1"/>
    </xf>
    <xf numFmtId="39" fontId="1" fillId="0" borderId="1" xfId="0" applyNumberFormat="1" applyFont="1" applyBorder="1" applyAlignment="1">
      <alignment horizontal="center" vertical="center"/>
    </xf>
    <xf numFmtId="169" fontId="2"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192" fontId="0" fillId="0" borderId="1" xfId="0" applyNumberFormat="1" applyBorder="1"/>
    <xf numFmtId="44" fontId="11" fillId="0" borderId="1" xfId="332" applyFont="1" applyFill="1" applyBorder="1" applyAlignment="1" applyProtection="1">
      <alignment horizontal="center" vertical="center" wrapText="1"/>
      <protection/>
    </xf>
    <xf numFmtId="3" fontId="11" fillId="0" borderId="1" xfId="0" applyNumberFormat="1" applyFont="1" applyBorder="1"/>
    <xf numFmtId="3" fontId="11" fillId="0" borderId="1" xfId="331" applyNumberFormat="1" applyFont="1" applyFill="1" applyBorder="1" applyAlignment="1" applyProtection="1">
      <alignment/>
      <protection/>
    </xf>
    <xf numFmtId="44" fontId="0" fillId="0" borderId="1" xfId="0" applyNumberFormat="1" applyBorder="1"/>
    <xf numFmtId="173" fontId="43" fillId="0" borderId="1" xfId="0" applyNumberFormat="1" applyFont="1" applyBorder="1" applyAlignment="1">
      <alignment vertical="center"/>
    </xf>
    <xf numFmtId="179" fontId="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xf>
    <xf numFmtId="180" fontId="11"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179" fontId="11" fillId="0" borderId="1" xfId="0" applyNumberFormat="1" applyFont="1" applyBorder="1" applyAlignment="1">
      <alignment horizontal="center" vertical="center"/>
    </xf>
    <xf numFmtId="169" fontId="2" fillId="0" borderId="1" xfId="0" applyNumberFormat="1" applyFont="1" applyBorder="1" applyAlignment="1">
      <alignment vertical="center"/>
    </xf>
    <xf numFmtId="41" fontId="2" fillId="0" borderId="1" xfId="0" applyNumberFormat="1" applyFont="1" applyBorder="1" applyAlignment="1">
      <alignment vertical="center"/>
    </xf>
    <xf numFmtId="9" fontId="1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9" fontId="0" fillId="0" borderId="1" xfId="0" applyNumberFormat="1" applyBorder="1" applyAlignment="1">
      <alignment horizontal="center" vertical="center"/>
    </xf>
    <xf numFmtId="10" fontId="11" fillId="0" borderId="1" xfId="0" applyNumberFormat="1" applyFont="1" applyBorder="1" applyAlignment="1">
      <alignment horizontal="center" vertical="center" wrapText="1"/>
    </xf>
    <xf numFmtId="3" fontId="11" fillId="0" borderId="1" xfId="0" applyNumberFormat="1" applyFont="1" applyBorder="1" applyAlignment="1">
      <alignment vertical="center"/>
    </xf>
    <xf numFmtId="179" fontId="11" fillId="0" borderId="1" xfId="0" applyNumberFormat="1" applyFont="1" applyBorder="1" applyAlignment="1">
      <alignment horizontal="center" vertical="center" wrapText="1"/>
    </xf>
    <xf numFmtId="4" fontId="11" fillId="0" borderId="1" xfId="0" applyNumberFormat="1" applyFont="1" applyBorder="1" applyAlignment="1">
      <alignment vertical="center"/>
    </xf>
    <xf numFmtId="194" fontId="11" fillId="0" borderId="1" xfId="0" applyNumberFormat="1" applyFont="1" applyBorder="1" applyAlignment="1">
      <alignment horizontal="center" vertical="center"/>
    </xf>
    <xf numFmtId="196" fontId="11" fillId="0" borderId="1" xfId="0" applyNumberFormat="1" applyFont="1" applyBorder="1" applyAlignment="1">
      <alignment horizontal="center" vertical="center"/>
    </xf>
    <xf numFmtId="37"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37" fontId="1" fillId="0" borderId="1" xfId="0" applyNumberFormat="1" applyFont="1" applyBorder="1" applyAlignment="1">
      <alignment horizontal="center" vertical="center" wrapText="1"/>
    </xf>
    <xf numFmtId="37" fontId="1" fillId="0" borderId="1" xfId="0" applyNumberFormat="1" applyFont="1" applyBorder="1" applyAlignment="1">
      <alignment horizontal="center" vertical="center"/>
    </xf>
    <xf numFmtId="0" fontId="11" fillId="0" borderId="1" xfId="0" applyFont="1" applyBorder="1" applyAlignment="1">
      <alignment horizontal="center"/>
    </xf>
    <xf numFmtId="0" fontId="11" fillId="0" borderId="1" xfId="0" applyFont="1" applyBorder="1"/>
    <xf numFmtId="192" fontId="11" fillId="0" borderId="1" xfId="0" applyNumberFormat="1" applyFont="1" applyBorder="1"/>
    <xf numFmtId="0" fontId="12" fillId="13" borderId="1" xfId="0" applyFont="1" applyFill="1" applyBorder="1" applyAlignment="1">
      <alignment horizontal="left" vertical="center" wrapText="1"/>
    </xf>
    <xf numFmtId="42" fontId="12" fillId="13" borderId="1" xfId="0" applyNumberFormat="1" applyFont="1" applyFill="1" applyBorder="1" applyAlignment="1">
      <alignment horizontal="center" vertical="center" wrapText="1"/>
    </xf>
    <xf numFmtId="0" fontId="12" fillId="14" borderId="1" xfId="0" applyFont="1" applyFill="1" applyBorder="1" applyAlignment="1">
      <alignment horizontal="left" vertical="center" wrapText="1"/>
    </xf>
    <xf numFmtId="42" fontId="12" fillId="14" borderId="1" xfId="0" applyNumberFormat="1" applyFont="1" applyFill="1" applyBorder="1" applyAlignment="1">
      <alignment horizontal="center" vertical="center" wrapText="1"/>
    </xf>
    <xf numFmtId="42" fontId="12" fillId="18" borderId="1" xfId="0" applyNumberFormat="1" applyFont="1" applyFill="1" applyBorder="1" applyAlignment="1">
      <alignment horizontal="center" vertical="center" wrapText="1"/>
    </xf>
    <xf numFmtId="0" fontId="12" fillId="13" borderId="5" xfId="0" applyFont="1" applyFill="1" applyBorder="1" applyAlignment="1">
      <alignment horizontal="left" vertical="center" wrapText="1"/>
    </xf>
    <xf numFmtId="42" fontId="12" fillId="13" borderId="5" xfId="0" applyNumberFormat="1" applyFont="1" applyFill="1" applyBorder="1" applyAlignment="1">
      <alignment horizontal="left" vertical="center" wrapText="1"/>
    </xf>
    <xf numFmtId="192" fontId="12" fillId="13" borderId="5" xfId="0" applyNumberFormat="1" applyFont="1" applyFill="1" applyBorder="1" applyAlignment="1">
      <alignment horizontal="left" vertical="center" wrapText="1"/>
    </xf>
    <xf numFmtId="0" fontId="24" fillId="19" borderId="0" xfId="0" applyFont="1" applyFill="1"/>
    <xf numFmtId="4" fontId="24" fillId="19" borderId="0" xfId="0" applyNumberFormat="1" applyFont="1" applyFill="1"/>
    <xf numFmtId="42" fontId="24" fillId="19" borderId="0" xfId="0" applyNumberFormat="1" applyFont="1" applyFill="1"/>
    <xf numFmtId="0" fontId="45" fillId="19" borderId="0" xfId="0" applyFont="1" applyFill="1" applyProtection="1">
      <protection locked="0"/>
    </xf>
    <xf numFmtId="0" fontId="40" fillId="19" borderId="0" xfId="0" applyFont="1" applyFill="1" applyProtection="1">
      <protection locked="0"/>
    </xf>
    <xf numFmtId="0" fontId="46" fillId="19" borderId="0" xfId="0" applyFont="1" applyFill="1"/>
    <xf numFmtId="0" fontId="47" fillId="19" borderId="0" xfId="0" applyFont="1" applyFill="1" applyAlignment="1" applyProtection="1">
      <alignment horizontal="center"/>
      <protection locked="0"/>
    </xf>
    <xf numFmtId="0" fontId="46" fillId="20" borderId="1" xfId="0" applyFont="1" applyFill="1" applyBorder="1" applyAlignment="1">
      <alignment horizontal="center" vertical="center"/>
    </xf>
    <xf numFmtId="0" fontId="24" fillId="0" borderId="1" xfId="0" applyFont="1" applyBorder="1" applyAlignment="1">
      <alignment horizontal="center" vertical="center"/>
    </xf>
    <xf numFmtId="0" fontId="24" fillId="0" borderId="0" xfId="0" applyFont="1"/>
    <xf numFmtId="4" fontId="24" fillId="0" borderId="0" xfId="0" applyNumberFormat="1" applyFont="1"/>
    <xf numFmtId="189" fontId="5" fillId="0" borderId="0" xfId="0" applyNumberFormat="1" applyFont="1" applyAlignment="1">
      <alignment horizontal="center"/>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26" fillId="0" borderId="47" xfId="0" applyFont="1" applyFill="1" applyBorder="1" applyAlignment="1">
      <alignment horizontal="center"/>
    </xf>
    <xf numFmtId="0" fontId="26" fillId="0" borderId="0" xfId="0" applyFont="1" applyFill="1" applyBorder="1" applyAlignment="1">
      <alignment horizontal="center"/>
    </xf>
    <xf numFmtId="0" fontId="5" fillId="13" borderId="10"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48"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7" fillId="13" borderId="10"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7" fillId="12" borderId="2" xfId="0" applyFont="1" applyFill="1" applyBorder="1" applyAlignment="1">
      <alignment horizontal="left" vertical="center" wrapText="1"/>
    </xf>
    <xf numFmtId="0" fontId="7" fillId="12" borderId="49" xfId="0" applyFont="1" applyFill="1" applyBorder="1" applyAlignment="1">
      <alignment horizontal="left" vertical="center" wrapText="1"/>
    </xf>
    <xf numFmtId="0" fontId="7" fillId="12" borderId="50" xfId="0" applyFont="1" applyFill="1" applyBorder="1" applyAlignment="1">
      <alignment horizontal="left" vertical="center" wrapText="1"/>
    </xf>
    <xf numFmtId="0" fontId="7" fillId="12" borderId="15" xfId="0" applyFont="1" applyFill="1" applyBorder="1" applyAlignment="1">
      <alignment horizontal="left" vertical="center" wrapText="1"/>
    </xf>
    <xf numFmtId="0" fontId="7" fillId="12" borderId="51" xfId="0" applyFont="1" applyFill="1" applyBorder="1" applyAlignment="1">
      <alignment horizontal="left" vertical="center" wrapText="1"/>
    </xf>
    <xf numFmtId="0" fontId="7" fillId="12" borderId="32" xfId="0" applyFont="1" applyFill="1" applyBorder="1" applyAlignment="1">
      <alignment horizontal="left" vertical="center" wrapText="1"/>
    </xf>
    <xf numFmtId="0" fontId="14" fillId="12" borderId="17" xfId="0" applyFont="1" applyFill="1" applyBorder="1" applyAlignment="1">
      <alignment horizontal="left" vertical="center" wrapText="1"/>
    </xf>
    <xf numFmtId="0" fontId="14" fillId="12" borderId="52" xfId="0" applyFont="1" applyFill="1" applyBorder="1" applyAlignment="1">
      <alignment horizontal="left" vertical="center" wrapText="1"/>
    </xf>
    <xf numFmtId="0" fontId="14" fillId="12" borderId="48" xfId="0" applyFont="1" applyFill="1" applyBorder="1" applyAlignment="1">
      <alignment horizontal="left" vertical="center" wrapText="1"/>
    </xf>
    <xf numFmtId="0" fontId="14" fillId="12" borderId="53" xfId="0" applyFont="1" applyFill="1" applyBorder="1" applyAlignment="1">
      <alignment horizontal="left" vertical="center" wrapText="1"/>
    </xf>
    <xf numFmtId="0" fontId="7" fillId="13" borderId="54" xfId="0" applyFont="1" applyFill="1" applyBorder="1" applyAlignment="1">
      <alignment horizontal="left" vertical="center" wrapText="1"/>
    </xf>
    <xf numFmtId="0" fontId="7" fillId="13" borderId="49" xfId="0" applyFont="1" applyFill="1" applyBorder="1" applyAlignment="1">
      <alignment horizontal="left" vertical="center" wrapText="1"/>
    </xf>
    <xf numFmtId="0" fontId="7" fillId="13" borderId="34" xfId="0" applyFont="1" applyFill="1" applyBorder="1" applyAlignment="1">
      <alignment horizontal="left" vertical="center" wrapText="1"/>
    </xf>
    <xf numFmtId="0" fontId="7" fillId="13" borderId="55" xfId="0" applyFont="1" applyFill="1" applyBorder="1" applyAlignment="1">
      <alignment horizontal="left" vertical="center" wrapText="1"/>
    </xf>
    <xf numFmtId="0" fontId="7" fillId="13" borderId="51" xfId="0" applyFont="1" applyFill="1" applyBorder="1" applyAlignment="1">
      <alignment horizontal="left" vertical="center" wrapText="1"/>
    </xf>
    <xf numFmtId="0" fontId="7" fillId="13" borderId="18" xfId="0" applyFont="1" applyFill="1" applyBorder="1" applyAlignment="1">
      <alignment horizontal="left" vertical="center" wrapText="1"/>
    </xf>
    <xf numFmtId="0" fontId="28" fillId="0" borderId="56" xfId="0" applyFont="1" applyFill="1" applyBorder="1" applyAlignment="1">
      <alignment horizontal="center"/>
    </xf>
    <xf numFmtId="0" fontId="28" fillId="0" borderId="57" xfId="0" applyFont="1" applyFill="1" applyBorder="1" applyAlignment="1">
      <alignment horizontal="center"/>
    </xf>
    <xf numFmtId="0" fontId="28" fillId="0" borderId="35" xfId="0" applyFont="1" applyFill="1" applyBorder="1" applyAlignment="1">
      <alignment horizontal="center"/>
    </xf>
    <xf numFmtId="0" fontId="28" fillId="0" borderId="47" xfId="0" applyFont="1" applyFill="1" applyBorder="1" applyAlignment="1">
      <alignment horizontal="center"/>
    </xf>
    <xf numFmtId="0" fontId="28" fillId="0" borderId="0" xfId="0" applyFont="1" applyFill="1" applyBorder="1" applyAlignment="1">
      <alignment horizontal="center"/>
    </xf>
    <xf numFmtId="0" fontId="28" fillId="0" borderId="39" xfId="0" applyFont="1" applyFill="1" applyBorder="1" applyAlignment="1">
      <alignment horizontal="center"/>
    </xf>
    <xf numFmtId="0" fontId="28" fillId="0" borderId="58" xfId="0" applyFont="1" applyFill="1" applyBorder="1" applyAlignment="1">
      <alignment horizontal="center"/>
    </xf>
    <xf numFmtId="0" fontId="28" fillId="0" borderId="59" xfId="0" applyFont="1" applyFill="1" applyBorder="1" applyAlignment="1">
      <alignment horizontal="center"/>
    </xf>
    <xf numFmtId="0" fontId="28" fillId="0" borderId="33" xfId="0" applyFont="1" applyFill="1" applyBorder="1" applyAlignment="1">
      <alignment horizontal="center"/>
    </xf>
    <xf numFmtId="0" fontId="16" fillId="0" borderId="15"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5" fillId="13" borderId="3" xfId="0" applyFont="1" applyFill="1" applyBorder="1" applyAlignment="1" applyProtection="1">
      <alignment horizontal="center" vertical="center" wrapText="1"/>
      <protection locked="0"/>
    </xf>
    <xf numFmtId="0" fontId="5" fillId="13" borderId="1" xfId="0" applyFont="1" applyFill="1" applyBorder="1" applyAlignment="1" applyProtection="1">
      <alignment horizontal="center" vertical="center" wrapText="1"/>
      <protection locked="0"/>
    </xf>
    <xf numFmtId="0" fontId="5" fillId="13" borderId="5" xfId="0" applyFont="1" applyFill="1" applyBorder="1" applyAlignment="1" applyProtection="1">
      <alignment horizontal="center" vertical="center" wrapText="1"/>
      <protection locked="0"/>
    </xf>
    <xf numFmtId="0" fontId="5" fillId="13" borderId="14"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vertical="center" wrapText="1"/>
      <protection locked="0"/>
    </xf>
    <xf numFmtId="0" fontId="5" fillId="13" borderId="22" xfId="0" applyFont="1" applyFill="1" applyBorder="1" applyAlignment="1" applyProtection="1">
      <alignment horizontal="center" vertical="center" wrapText="1"/>
      <protection locked="0"/>
    </xf>
    <xf numFmtId="0" fontId="5" fillId="13" borderId="1" xfId="0" applyFont="1" applyFill="1" applyBorder="1" applyAlignment="1">
      <alignment horizontal="center" vertical="center"/>
    </xf>
    <xf numFmtId="0" fontId="5" fillId="13" borderId="13"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8"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60"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61" xfId="0" applyFont="1" applyFill="1" applyBorder="1" applyAlignment="1">
      <alignment horizontal="center" vertical="center"/>
    </xf>
    <xf numFmtId="0" fontId="5" fillId="13" borderId="62" xfId="0" applyFont="1" applyFill="1" applyBorder="1" applyAlignment="1">
      <alignment horizontal="center" vertical="center"/>
    </xf>
    <xf numFmtId="0" fontId="1" fillId="0" borderId="34"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3"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5"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1" fillId="0" borderId="5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9"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2" xfId="0" applyFont="1" applyFill="1" applyBorder="1" applyAlignment="1">
      <alignment horizontal="left" vertical="center" wrapText="1"/>
    </xf>
    <xf numFmtId="176" fontId="1" fillId="12" borderId="72" xfId="0" applyNumberFormat="1" applyFont="1" applyFill="1" applyBorder="1" applyAlignment="1">
      <alignment horizontal="center"/>
    </xf>
    <xf numFmtId="176" fontId="1" fillId="12" borderId="57" xfId="0" applyNumberFormat="1" applyFont="1" applyFill="1" applyBorder="1" applyAlignment="1">
      <alignment horizontal="center"/>
    </xf>
    <xf numFmtId="176" fontId="1" fillId="12" borderId="73" xfId="0" applyNumberFormat="1" applyFont="1" applyFill="1" applyBorder="1" applyAlignment="1">
      <alignment horizontal="center"/>
    </xf>
    <xf numFmtId="176" fontId="1" fillId="12" borderId="74" xfId="0" applyNumberFormat="1" applyFont="1" applyFill="1" applyBorder="1" applyAlignment="1">
      <alignment horizontal="center"/>
    </xf>
    <xf numFmtId="176" fontId="1" fillId="12" borderId="0" xfId="0" applyNumberFormat="1" applyFont="1" applyFill="1" applyBorder="1" applyAlignment="1">
      <alignment horizontal="center"/>
    </xf>
    <xf numFmtId="176" fontId="1" fillId="12" borderId="7" xfId="0" applyNumberFormat="1" applyFont="1" applyFill="1" applyBorder="1" applyAlignment="1">
      <alignment horizontal="center"/>
    </xf>
    <xf numFmtId="176" fontId="1" fillId="12" borderId="75" xfId="0" applyNumberFormat="1" applyFont="1" applyFill="1" applyBorder="1" applyAlignment="1">
      <alignment horizontal="center"/>
    </xf>
    <xf numFmtId="176" fontId="1" fillId="12" borderId="59" xfId="0" applyNumberFormat="1" applyFont="1" applyFill="1" applyBorder="1" applyAlignment="1">
      <alignment horizontal="center"/>
    </xf>
    <xf numFmtId="176" fontId="1" fillId="12" borderId="76" xfId="0" applyNumberFormat="1" applyFont="1" applyFill="1" applyBorder="1" applyAlignment="1">
      <alignment horizontal="center"/>
    </xf>
    <xf numFmtId="0" fontId="5" fillId="13" borderId="3"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2" xfId="0" applyFont="1" applyFill="1" applyBorder="1" applyAlignment="1">
      <alignment horizontal="center" vertical="center"/>
    </xf>
    <xf numFmtId="0" fontId="5" fillId="13" borderId="49" xfId="0" applyFont="1" applyFill="1" applyBorder="1" applyAlignment="1">
      <alignment horizontal="center" vertical="center"/>
    </xf>
    <xf numFmtId="0" fontId="5" fillId="13" borderId="34" xfId="0" applyFont="1" applyFill="1" applyBorder="1" applyAlignment="1">
      <alignment horizontal="center" vertical="center"/>
    </xf>
    <xf numFmtId="0" fontId="5" fillId="13" borderId="15" xfId="0" applyFont="1" applyFill="1" applyBorder="1" applyAlignment="1">
      <alignment horizontal="center" vertical="center"/>
    </xf>
    <xf numFmtId="0" fontId="5" fillId="13" borderId="51" xfId="0" applyFont="1" applyFill="1" applyBorder="1" applyAlignment="1">
      <alignment horizontal="center" vertical="center"/>
    </xf>
    <xf numFmtId="0" fontId="5" fillId="13" borderId="18" xfId="0" applyFont="1" applyFill="1" applyBorder="1" applyAlignment="1">
      <alignment horizontal="center" vertical="center"/>
    </xf>
    <xf numFmtId="0" fontId="5" fillId="13" borderId="1" xfId="0" applyFont="1" applyFill="1" applyBorder="1" applyAlignment="1">
      <alignment horizontal="center" vertical="center"/>
    </xf>
    <xf numFmtId="0" fontId="5" fillId="13" borderId="71" xfId="0" applyFont="1" applyFill="1" applyBorder="1" applyAlignment="1">
      <alignment horizontal="center" vertical="center" wrapText="1"/>
    </xf>
    <xf numFmtId="0" fontId="5" fillId="13" borderId="37"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46" xfId="0" applyFont="1" applyFill="1" applyBorder="1" applyAlignment="1">
      <alignment horizontal="center" vertical="center" wrapText="1"/>
    </xf>
    <xf numFmtId="0" fontId="26" fillId="0" borderId="56" xfId="0" applyFont="1" applyFill="1" applyBorder="1" applyAlignment="1">
      <alignment horizontal="center"/>
    </xf>
    <xf numFmtId="0" fontId="26" fillId="0" borderId="57" xfId="0" applyFont="1" applyFill="1" applyBorder="1" applyAlignment="1">
      <alignment horizontal="center"/>
    </xf>
    <xf numFmtId="0" fontId="26" fillId="0" borderId="35" xfId="0" applyFont="1" applyFill="1" applyBorder="1" applyAlignment="1">
      <alignment horizontal="center"/>
    </xf>
    <xf numFmtId="0" fontId="26" fillId="0" borderId="39" xfId="0" applyFont="1" applyFill="1" applyBorder="1" applyAlignment="1">
      <alignment horizontal="center"/>
    </xf>
    <xf numFmtId="0" fontId="26" fillId="0" borderId="58" xfId="0" applyFont="1" applyFill="1" applyBorder="1" applyAlignment="1">
      <alignment horizontal="center"/>
    </xf>
    <xf numFmtId="0" fontId="26" fillId="0" borderId="59" xfId="0" applyFont="1" applyFill="1" applyBorder="1" applyAlignment="1">
      <alignment horizontal="center"/>
    </xf>
    <xf numFmtId="0" fontId="26" fillId="0" borderId="33" xfId="0" applyFont="1" applyFill="1" applyBorder="1" applyAlignment="1">
      <alignment horizontal="center"/>
    </xf>
    <xf numFmtId="0" fontId="7" fillId="13" borderId="62" xfId="0" applyFont="1" applyFill="1" applyBorder="1" applyAlignment="1">
      <alignment horizontal="right" vertical="center" wrapText="1"/>
    </xf>
    <xf numFmtId="0" fontId="7" fillId="13" borderId="60" xfId="0" applyFont="1" applyFill="1" applyBorder="1" applyAlignment="1">
      <alignment horizontal="right" vertical="center" wrapText="1"/>
    </xf>
    <xf numFmtId="0" fontId="7" fillId="13" borderId="24" xfId="0" applyFont="1" applyFill="1" applyBorder="1" applyAlignment="1">
      <alignment horizontal="right" vertical="center" wrapText="1"/>
    </xf>
    <xf numFmtId="0" fontId="7" fillId="13" borderId="77" xfId="0" applyFont="1" applyFill="1" applyBorder="1" applyAlignment="1">
      <alignment horizontal="right" vertical="center" wrapText="1"/>
    </xf>
    <xf numFmtId="0" fontId="7" fillId="13" borderId="52" xfId="0" applyFont="1" applyFill="1" applyBorder="1" applyAlignment="1">
      <alignment horizontal="right" vertical="center" wrapText="1"/>
    </xf>
    <xf numFmtId="0" fontId="7" fillId="13" borderId="48" xfId="0" applyFont="1" applyFill="1" applyBorder="1" applyAlignment="1">
      <alignment horizontal="right" vertical="center" wrapText="1"/>
    </xf>
    <xf numFmtId="0" fontId="7" fillId="12" borderId="25" xfId="0" applyFont="1" applyFill="1" applyBorder="1" applyAlignment="1">
      <alignment horizontal="left" vertical="center" wrapText="1"/>
    </xf>
    <xf numFmtId="0" fontId="7" fillId="12" borderId="60" xfId="0" applyFont="1" applyFill="1" applyBorder="1" applyAlignment="1">
      <alignment horizontal="left" vertical="center" wrapText="1"/>
    </xf>
    <xf numFmtId="0" fontId="7" fillId="12" borderId="61" xfId="0" applyFont="1" applyFill="1" applyBorder="1" applyAlignment="1">
      <alignment horizontal="left" vertical="center" wrapText="1"/>
    </xf>
    <xf numFmtId="0" fontId="7" fillId="12" borderId="17" xfId="0" applyFont="1" applyFill="1" applyBorder="1" applyAlignment="1">
      <alignment horizontal="left" vertical="center" wrapText="1"/>
    </xf>
    <xf numFmtId="0" fontId="7" fillId="12" borderId="52" xfId="0" applyFont="1" applyFill="1" applyBorder="1" applyAlignment="1">
      <alignment horizontal="left" vertical="center" wrapText="1"/>
    </xf>
    <xf numFmtId="0" fontId="7" fillId="12" borderId="53" xfId="0" applyFont="1" applyFill="1" applyBorder="1" applyAlignment="1">
      <alignment horizontal="left" vertical="center" wrapText="1"/>
    </xf>
    <xf numFmtId="0" fontId="16" fillId="12" borderId="15" xfId="0" applyFont="1" applyFill="1" applyBorder="1" applyAlignment="1">
      <alignment horizontal="center" vertical="center" wrapText="1"/>
    </xf>
    <xf numFmtId="0" fontId="16" fillId="12" borderId="51" xfId="0" applyFont="1" applyFill="1" applyBorder="1" applyAlignment="1">
      <alignment horizontal="center" vertical="center" wrapText="1"/>
    </xf>
    <xf numFmtId="0" fontId="27" fillId="15" borderId="1" xfId="0" applyFont="1" applyFill="1" applyBorder="1" applyAlignment="1">
      <alignment horizontal="center" vertical="center"/>
    </xf>
    <xf numFmtId="0" fontId="26" fillId="0" borderId="1" xfId="0" applyFont="1" applyFill="1" applyBorder="1" applyAlignment="1">
      <alignment horizontal="center" vertical="center"/>
    </xf>
    <xf numFmtId="0" fontId="27" fillId="15" borderId="1" xfId="0" applyFont="1" applyFill="1" applyBorder="1" applyAlignment="1">
      <alignment horizontal="center" vertical="center" wrapText="1"/>
    </xf>
    <xf numFmtId="0" fontId="26" fillId="0" borderId="1" xfId="0" applyFont="1" applyFill="1" applyBorder="1" applyAlignment="1">
      <alignment horizontal="left" vertical="center"/>
    </xf>
    <xf numFmtId="10" fontId="5" fillId="13" borderId="3" xfId="0" applyNumberFormat="1" applyFont="1" applyFill="1" applyBorder="1" applyAlignment="1">
      <alignment horizontal="center" vertical="center" wrapText="1"/>
    </xf>
    <xf numFmtId="10" fontId="5" fillId="13" borderId="1" xfId="0" applyNumberFormat="1" applyFont="1" applyFill="1" applyBorder="1" applyAlignment="1">
      <alignment horizontal="center" vertical="center" wrapText="1"/>
    </xf>
    <xf numFmtId="10" fontId="5" fillId="13" borderId="6" xfId="0" applyNumberFormat="1" applyFont="1" applyFill="1" applyBorder="1" applyAlignment="1">
      <alignment horizontal="center" vertical="center" wrapText="1"/>
    </xf>
    <xf numFmtId="0" fontId="5" fillId="13" borderId="6" xfId="0" applyFont="1" applyFill="1" applyBorder="1" applyAlignment="1">
      <alignment horizontal="center"/>
    </xf>
    <xf numFmtId="0" fontId="1" fillId="13" borderId="47" xfId="0" applyFont="1" applyFill="1" applyBorder="1" applyAlignment="1" applyProtection="1">
      <alignment horizontal="center" vertical="center" wrapText="1"/>
      <protection locked="0"/>
    </xf>
    <xf numFmtId="0" fontId="1" fillId="13" borderId="0" xfId="0" applyFont="1" applyFill="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58" xfId="0" applyFont="1" applyFill="1" applyBorder="1" applyAlignment="1" applyProtection="1">
      <alignment horizontal="center" vertical="center" wrapText="1"/>
      <protection locked="0"/>
    </xf>
    <xf numFmtId="0" fontId="1" fillId="13" borderId="59" xfId="0" applyFont="1" applyFill="1" applyBorder="1" applyAlignment="1" applyProtection="1">
      <alignment horizontal="center" vertical="center" wrapText="1"/>
      <protection locked="0"/>
    </xf>
    <xf numFmtId="0" fontId="1" fillId="13" borderId="33" xfId="0" applyFont="1" applyFill="1" applyBorder="1" applyAlignment="1" applyProtection="1">
      <alignment horizontal="center" vertical="center" wrapText="1"/>
      <protection locked="0"/>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12" borderId="78" xfId="0" applyFont="1" applyFill="1" applyBorder="1" applyAlignment="1">
      <alignment horizontal="center" vertical="center" wrapText="1"/>
    </xf>
    <xf numFmtId="0" fontId="1" fillId="12" borderId="79" xfId="0" applyFont="1" applyFill="1" applyBorder="1" applyAlignment="1">
      <alignment horizontal="center" vertical="center" wrapText="1"/>
    </xf>
    <xf numFmtId="0" fontId="1" fillId="12" borderId="80"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84" xfId="0" applyFont="1" applyFill="1" applyBorder="1" applyAlignment="1">
      <alignment horizontal="left" vertical="top" wrapText="1"/>
    </xf>
    <xf numFmtId="0" fontId="1" fillId="0" borderId="8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22" xfId="0" applyFont="1" applyFill="1" applyBorder="1" applyAlignment="1">
      <alignment horizontal="justify" vertical="center" wrapText="1"/>
    </xf>
    <xf numFmtId="0" fontId="1" fillId="0" borderId="71"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7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1" xfId="33" applyFont="1" applyFill="1" applyBorder="1" applyAlignment="1">
      <alignment horizontal="justify" vertical="top" wrapText="1"/>
      <protection/>
    </xf>
    <xf numFmtId="0" fontId="9" fillId="12" borderId="1" xfId="0" applyFont="1" applyFill="1" applyBorder="1" applyAlignment="1" applyProtection="1">
      <alignment horizontal="center" vertical="center" wrapText="1"/>
      <protection locked="0"/>
    </xf>
    <xf numFmtId="0" fontId="9" fillId="12" borderId="6" xfId="0" applyFont="1" applyFill="1" applyBorder="1" applyAlignment="1" applyProtection="1">
      <alignment horizontal="center" vertical="center" wrapText="1"/>
      <protection locked="0"/>
    </xf>
    <xf numFmtId="0" fontId="9" fillId="12" borderId="1" xfId="0" applyFont="1" applyFill="1" applyBorder="1" applyAlignment="1" applyProtection="1">
      <alignment horizontal="center" vertical="center" wrapText="1"/>
      <protection locked="0"/>
    </xf>
    <xf numFmtId="0" fontId="9" fillId="12" borderId="8" xfId="0"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8" fillId="0" borderId="11" xfId="33" applyFont="1" applyFill="1" applyBorder="1" applyAlignment="1">
      <alignment horizontal="left" vertical="top" wrapText="1"/>
      <protection/>
    </xf>
    <xf numFmtId="188" fontId="23" fillId="0" borderId="1" xfId="0" applyNumberFormat="1" applyFont="1" applyFill="1" applyBorder="1" applyAlignment="1" applyProtection="1">
      <alignment horizontal="center" vertical="center" wrapText="1"/>
      <protection locked="0"/>
    </xf>
    <xf numFmtId="10" fontId="13" fillId="0" borderId="6" xfId="0" applyNumberFormat="1" applyFont="1" applyFill="1" applyBorder="1" applyAlignment="1" applyProtection="1">
      <alignment horizontal="center" vertical="center" wrapText="1"/>
      <protection locked="0"/>
    </xf>
    <xf numFmtId="0" fontId="8" fillId="0" borderId="46" xfId="33" applyFont="1" applyFill="1" applyBorder="1" applyAlignment="1">
      <alignment horizontal="left" vertical="top" wrapText="1"/>
      <protection/>
    </xf>
    <xf numFmtId="0" fontId="8" fillId="0" borderId="86" xfId="33" applyFont="1" applyFill="1" applyBorder="1" applyAlignment="1">
      <alignment horizontal="left" vertical="top" wrapText="1"/>
      <protection/>
    </xf>
    <xf numFmtId="0" fontId="8" fillId="0" borderId="87" xfId="33" applyFont="1" applyFill="1" applyBorder="1" applyAlignment="1">
      <alignment horizontal="left" vertical="top" wrapText="1"/>
      <protection/>
    </xf>
    <xf numFmtId="10" fontId="13" fillId="0" borderId="15" xfId="0" applyNumberFormat="1" applyFont="1" applyFill="1" applyBorder="1" applyAlignment="1" applyProtection="1">
      <alignment horizontal="center" vertical="center" wrapText="1"/>
      <protection locked="0"/>
    </xf>
    <xf numFmtId="0" fontId="8" fillId="0" borderId="8" xfId="33" applyFont="1" applyFill="1" applyBorder="1" applyAlignment="1">
      <alignment horizontal="justify" vertical="top" wrapText="1"/>
      <protection/>
    </xf>
    <xf numFmtId="0" fontId="8" fillId="0" borderId="1" xfId="33" applyFont="1" applyFill="1" applyBorder="1" applyAlignment="1">
      <alignment horizontal="justify" vertical="top" wrapText="1"/>
      <protection/>
    </xf>
    <xf numFmtId="0" fontId="8" fillId="0" borderId="5" xfId="33" applyFont="1" applyFill="1" applyBorder="1" applyAlignment="1">
      <alignment horizontal="justify" vertical="top" wrapText="1"/>
      <protection/>
    </xf>
    <xf numFmtId="0" fontId="8" fillId="0" borderId="3" xfId="33" applyFont="1" applyFill="1" applyBorder="1" applyAlignment="1">
      <alignment horizontal="justify" vertical="top" wrapText="1"/>
      <protection/>
    </xf>
    <xf numFmtId="0" fontId="9" fillId="12" borderId="3" xfId="0" applyFont="1" applyFill="1" applyBorder="1" applyAlignment="1" applyProtection="1">
      <alignment horizontal="center" vertical="center" wrapText="1"/>
      <protection locked="0"/>
    </xf>
    <xf numFmtId="10" fontId="13" fillId="0" borderId="8" xfId="0" applyNumberFormat="1" applyFont="1" applyFill="1" applyBorder="1" applyAlignment="1" applyProtection="1">
      <alignment horizontal="center" vertical="center" wrapText="1"/>
      <protection locked="0"/>
    </xf>
    <xf numFmtId="0" fontId="8" fillId="0" borderId="20" xfId="33" applyFont="1" applyFill="1" applyBorder="1" applyAlignment="1">
      <alignment horizontal="left" vertical="top" wrapText="1"/>
      <protection/>
    </xf>
    <xf numFmtId="10" fontId="13" fillId="0" borderId="1" xfId="0" applyNumberFormat="1"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wrapText="1"/>
      <protection locked="0"/>
    </xf>
    <xf numFmtId="0" fontId="8" fillId="0" borderId="22" xfId="33" applyFont="1" applyFill="1" applyBorder="1" applyAlignment="1">
      <alignment horizontal="left" vertical="top" wrapText="1"/>
      <protection/>
    </xf>
    <xf numFmtId="0" fontId="8" fillId="0" borderId="88" xfId="33" applyFont="1" applyFill="1" applyBorder="1" applyAlignment="1">
      <alignment horizontal="left" vertical="top" wrapText="1"/>
      <protection/>
    </xf>
    <xf numFmtId="2" fontId="8" fillId="0" borderId="14" xfId="33" applyNumberFormat="1" applyFont="1" applyFill="1" applyBorder="1" applyAlignment="1">
      <alignment horizontal="left" vertical="top" wrapText="1"/>
      <protection/>
    </xf>
    <xf numFmtId="10" fontId="13" fillId="0" borderId="3" xfId="0" applyNumberFormat="1" applyFont="1" applyFill="1" applyBorder="1" applyAlignment="1" applyProtection="1">
      <alignment horizontal="center" vertical="center" wrapText="1"/>
      <protection locked="0"/>
    </xf>
    <xf numFmtId="0" fontId="8" fillId="0" borderId="14" xfId="33" applyFont="1" applyFill="1" applyBorder="1" applyAlignment="1">
      <alignment horizontal="left" vertical="top" wrapText="1"/>
      <protection/>
    </xf>
    <xf numFmtId="0" fontId="3" fillId="13" borderId="38" xfId="33" applyFont="1" applyFill="1" applyBorder="1" applyAlignment="1">
      <alignment horizontal="center" vertical="center" wrapText="1"/>
      <protection/>
    </xf>
    <xf numFmtId="0" fontId="3" fillId="13" borderId="4" xfId="33" applyFont="1" applyFill="1" applyBorder="1" applyAlignment="1">
      <alignment horizontal="center" vertical="center" wrapText="1"/>
      <protection/>
    </xf>
    <xf numFmtId="0" fontId="8" fillId="0" borderId="8" xfId="33" applyFont="1" applyFill="1" applyBorder="1" applyAlignment="1">
      <alignment horizontal="center" vertical="center" wrapText="1"/>
      <protection/>
    </xf>
    <xf numFmtId="0" fontId="8" fillId="0" borderId="1" xfId="33" applyFont="1" applyFill="1" applyBorder="1" applyAlignment="1">
      <alignment horizontal="center" vertical="center" wrapText="1"/>
      <protection/>
    </xf>
    <xf numFmtId="0" fontId="8" fillId="0" borderId="5" xfId="33" applyFont="1" applyFill="1" applyBorder="1" applyAlignment="1">
      <alignment horizontal="center" vertical="center" wrapText="1"/>
      <protection/>
    </xf>
    <xf numFmtId="188" fontId="23" fillId="0" borderId="8" xfId="0" applyNumberFormat="1" applyFont="1" applyFill="1" applyBorder="1" applyAlignment="1" applyProtection="1">
      <alignment horizontal="center" vertical="center" wrapText="1"/>
      <protection locked="0"/>
    </xf>
    <xf numFmtId="188" fontId="23" fillId="0" borderId="1" xfId="0" applyNumberFormat="1" applyFont="1" applyFill="1" applyBorder="1" applyAlignment="1" applyProtection="1">
      <alignment horizontal="center" vertical="center" wrapText="1"/>
      <protection locked="0"/>
    </xf>
    <xf numFmtId="188" fontId="23" fillId="0" borderId="5" xfId="0" applyNumberFormat="1" applyFont="1" applyFill="1" applyBorder="1" applyAlignment="1" applyProtection="1">
      <alignment horizontal="center" vertical="center" wrapText="1"/>
      <protection locked="0"/>
    </xf>
    <xf numFmtId="2" fontId="8" fillId="0" borderId="11" xfId="33" applyNumberFormat="1" applyFont="1" applyFill="1" applyBorder="1" applyAlignment="1">
      <alignment horizontal="left" vertical="top" wrapText="1"/>
      <protection/>
    </xf>
    <xf numFmtId="0" fontId="3" fillId="13" borderId="8" xfId="33" applyFont="1" applyFill="1" applyBorder="1" applyAlignment="1">
      <alignment horizontal="center" vertical="center" wrapText="1"/>
      <protection/>
    </xf>
    <xf numFmtId="0" fontId="3" fillId="13" borderId="37" xfId="33" applyFont="1" applyFill="1" applyBorder="1" applyAlignment="1">
      <alignment horizontal="center" vertical="center" wrapText="1"/>
      <protection/>
    </xf>
    <xf numFmtId="0" fontId="3" fillId="13" borderId="4" xfId="33" applyFont="1" applyFill="1" applyBorder="1" applyAlignment="1">
      <alignment horizontal="center" vertical="center" wrapText="1"/>
      <protection/>
    </xf>
    <xf numFmtId="0" fontId="26" fillId="0" borderId="57" xfId="0" applyFont="1" applyFill="1" applyBorder="1" applyAlignment="1">
      <alignment horizontal="center"/>
    </xf>
    <xf numFmtId="0" fontId="26" fillId="0" borderId="59" xfId="0" applyFont="1" applyFill="1" applyBorder="1" applyAlignment="1">
      <alignment horizontal="center"/>
    </xf>
    <xf numFmtId="0" fontId="15" fillId="0"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3" fillId="13" borderId="71" xfId="33" applyFont="1" applyFill="1" applyBorder="1" applyAlignment="1">
      <alignment horizontal="center" vertical="center" wrapText="1"/>
      <protection/>
    </xf>
    <xf numFmtId="0" fontId="3" fillId="13" borderId="37" xfId="33" applyFont="1" applyFill="1" applyBorder="1" applyAlignment="1">
      <alignment horizontal="center" vertical="center" wrapText="1"/>
      <protection/>
    </xf>
    <xf numFmtId="0" fontId="9" fillId="13" borderId="25" xfId="33" applyFont="1" applyFill="1" applyBorder="1" applyAlignment="1">
      <alignment horizontal="center" vertical="center" wrapText="1"/>
      <protection/>
    </xf>
    <xf numFmtId="0" fontId="9" fillId="13" borderId="24" xfId="33" applyFont="1" applyFill="1" applyBorder="1" applyAlignment="1">
      <alignment horizontal="center" vertical="center" wrapText="1"/>
      <protection/>
    </xf>
    <xf numFmtId="0" fontId="7" fillId="13" borderId="52" xfId="0" applyFont="1" applyFill="1" applyBorder="1" applyAlignment="1">
      <alignment horizontal="right" vertical="center" wrapText="1"/>
    </xf>
    <xf numFmtId="0" fontId="7" fillId="12" borderId="1" xfId="0" applyFont="1" applyFill="1" applyBorder="1" applyAlignment="1">
      <alignment horizontal="left" vertical="center" wrapText="1"/>
    </xf>
    <xf numFmtId="0" fontId="7" fillId="13" borderId="54" xfId="0" applyFont="1" applyFill="1" applyBorder="1" applyAlignment="1">
      <alignment horizontal="right" vertical="center" wrapText="1"/>
    </xf>
    <xf numFmtId="0" fontId="7" fillId="13" borderId="49" xfId="0" applyFont="1" applyFill="1" applyBorder="1" applyAlignment="1">
      <alignment horizontal="right" vertical="center" wrapText="1"/>
    </xf>
    <xf numFmtId="0" fontId="7" fillId="13" borderId="49" xfId="0" applyFont="1" applyFill="1" applyBorder="1" applyAlignment="1">
      <alignment horizontal="right" vertical="center" wrapText="1"/>
    </xf>
    <xf numFmtId="0" fontId="3" fillId="13" borderId="56" xfId="33" applyFont="1" applyFill="1" applyBorder="1" applyAlignment="1">
      <alignment horizontal="center" vertical="center" wrapText="1"/>
      <protection/>
    </xf>
    <xf numFmtId="0" fontId="3" fillId="13" borderId="47" xfId="33" applyFont="1" applyFill="1" applyBorder="1" applyAlignment="1">
      <alignment horizontal="center" vertical="center" wrapText="1"/>
      <protection/>
    </xf>
    <xf numFmtId="0" fontId="3" fillId="13" borderId="3" xfId="33" applyFont="1" applyFill="1" applyBorder="1" applyAlignment="1">
      <alignment horizontal="center" vertical="center" wrapText="1"/>
      <protection/>
    </xf>
    <xf numFmtId="0" fontId="3" fillId="13" borderId="6" xfId="33" applyFont="1" applyFill="1" applyBorder="1" applyAlignment="1">
      <alignment horizontal="center" vertical="center" wrapText="1"/>
      <protection/>
    </xf>
    <xf numFmtId="0" fontId="14" fillId="12" borderId="1" xfId="0" applyFont="1" applyFill="1" applyBorder="1" applyAlignment="1">
      <alignment horizontal="left" vertical="center" wrapText="1"/>
    </xf>
    <xf numFmtId="0" fontId="8" fillId="12" borderId="54" xfId="33" applyFont="1" applyFill="1" applyBorder="1" applyAlignment="1">
      <alignment horizontal="center" vertical="center" wrapText="1"/>
      <protection/>
    </xf>
    <xf numFmtId="0" fontId="8" fillId="12" borderId="55" xfId="33" applyFont="1" applyFill="1" applyBorder="1" applyAlignment="1">
      <alignment horizontal="center" vertical="center" wrapText="1"/>
      <protection/>
    </xf>
    <xf numFmtId="0" fontId="8" fillId="12" borderId="77" xfId="33" applyFont="1" applyFill="1" applyBorder="1" applyAlignment="1">
      <alignment horizontal="center" vertical="center" wrapText="1"/>
      <protection/>
    </xf>
    <xf numFmtId="0" fontId="8" fillId="0" borderId="23" xfId="33" applyFont="1" applyFill="1" applyBorder="1" applyAlignment="1">
      <alignment horizontal="center" vertical="center" wrapText="1"/>
      <protection/>
    </xf>
    <xf numFmtId="0" fontId="8" fillId="0" borderId="10" xfId="33" applyFont="1" applyFill="1" applyBorder="1" applyAlignment="1">
      <alignment horizontal="center" vertical="center" wrapText="1"/>
      <protection/>
    </xf>
    <xf numFmtId="0" fontId="8" fillId="0" borderId="12" xfId="33" applyFont="1" applyFill="1" applyBorder="1" applyAlignment="1">
      <alignment horizontal="center" vertical="center" wrapText="1"/>
      <protection/>
    </xf>
    <xf numFmtId="10" fontId="23" fillId="0" borderId="3" xfId="40" applyNumberFormat="1" applyFont="1" applyFill="1" applyBorder="1" applyAlignment="1" applyProtection="1">
      <alignment horizontal="center" vertical="center" wrapText="1"/>
      <protection locked="0"/>
    </xf>
    <xf numFmtId="10" fontId="23" fillId="0" borderId="1" xfId="40" applyNumberFormat="1" applyFont="1" applyFill="1" applyBorder="1" applyAlignment="1" applyProtection="1">
      <alignment horizontal="center" vertical="center" wrapText="1"/>
      <protection locked="0"/>
    </xf>
    <xf numFmtId="10" fontId="23" fillId="0" borderId="5" xfId="40" applyNumberFormat="1" applyFont="1" applyFill="1" applyBorder="1" applyAlignment="1" applyProtection="1">
      <alignment horizontal="center" vertical="center" wrapText="1"/>
      <protection locked="0"/>
    </xf>
    <xf numFmtId="0" fontId="8" fillId="0" borderId="69" xfId="33" applyFont="1" applyFill="1" applyBorder="1" applyAlignment="1">
      <alignment horizontal="center" vertical="center" wrapText="1"/>
      <protection/>
    </xf>
    <xf numFmtId="0" fontId="8" fillId="0" borderId="70" xfId="33" applyFont="1" applyFill="1" applyBorder="1" applyAlignment="1">
      <alignment horizontal="center" vertical="center" wrapText="1"/>
      <protection/>
    </xf>
    <xf numFmtId="0" fontId="8" fillId="0" borderId="38" xfId="33" applyFont="1" applyFill="1" applyBorder="1" applyAlignment="1">
      <alignment horizontal="center" vertical="center" wrapText="1"/>
      <protection/>
    </xf>
    <xf numFmtId="0" fontId="8" fillId="12" borderId="10" xfId="33" applyFont="1" applyFill="1" applyBorder="1" applyAlignment="1">
      <alignment horizontal="center" vertical="center" wrapText="1"/>
      <protection/>
    </xf>
    <xf numFmtId="0" fontId="8" fillId="12" borderId="12" xfId="33" applyFont="1" applyFill="1" applyBorder="1" applyAlignment="1">
      <alignment horizontal="center" vertical="center" wrapText="1"/>
      <protection/>
    </xf>
    <xf numFmtId="188" fontId="23" fillId="0" borderId="3" xfId="0" applyNumberFormat="1" applyFont="1" applyFill="1" applyBorder="1" applyAlignment="1" applyProtection="1">
      <alignment horizontal="center" vertical="center" wrapText="1"/>
      <protection locked="0"/>
    </xf>
    <xf numFmtId="188" fontId="23" fillId="0" borderId="5" xfId="0" applyNumberFormat="1" applyFont="1" applyFill="1" applyBorder="1" applyAlignment="1" applyProtection="1">
      <alignment horizontal="center" vertical="center" wrapText="1"/>
      <protection locked="0"/>
    </xf>
    <xf numFmtId="10" fontId="23" fillId="0" borderId="8" xfId="40" applyNumberFormat="1" applyFont="1" applyFill="1" applyBorder="1" applyAlignment="1" applyProtection="1">
      <alignment horizontal="center" vertical="center" wrapText="1"/>
      <protection locked="0"/>
    </xf>
    <xf numFmtId="10" fontId="23" fillId="0" borderId="1" xfId="40" applyNumberFormat="1" applyFont="1" applyFill="1" applyBorder="1" applyAlignment="1" applyProtection="1">
      <alignment horizontal="center" vertical="center" wrapText="1"/>
      <protection locked="0"/>
    </xf>
    <xf numFmtId="188" fontId="23" fillId="0" borderId="6" xfId="0" applyNumberFormat="1" applyFont="1" applyFill="1" applyBorder="1" applyAlignment="1" applyProtection="1">
      <alignment horizontal="center" vertical="center" wrapText="1"/>
      <protection locked="0"/>
    </xf>
    <xf numFmtId="0" fontId="8" fillId="0" borderId="1" xfId="33" applyFont="1" applyFill="1" applyBorder="1" applyAlignment="1">
      <alignment horizontal="left" vertical="top" wrapText="1"/>
      <protection/>
    </xf>
    <xf numFmtId="0" fontId="8" fillId="0" borderId="5" xfId="33" applyFont="1" applyFill="1" applyBorder="1" applyAlignment="1">
      <alignment horizontal="justify" vertical="top" wrapText="1"/>
      <protection/>
    </xf>
    <xf numFmtId="0" fontId="9" fillId="12" borderId="5" xfId="0" applyFont="1" applyFill="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wrapText="1"/>
      <protection locked="0"/>
    </xf>
    <xf numFmtId="0" fontId="8" fillId="12" borderId="23" xfId="33" applyFont="1" applyFill="1" applyBorder="1" applyAlignment="1">
      <alignment horizontal="center" vertical="center" wrapText="1"/>
      <protection/>
    </xf>
    <xf numFmtId="0" fontId="8" fillId="0" borderId="3" xfId="33" applyFont="1" applyFill="1" applyBorder="1" applyAlignment="1">
      <alignment horizontal="center" vertical="center" wrapText="1"/>
      <protection/>
    </xf>
    <xf numFmtId="0" fontId="8" fillId="0" borderId="3" xfId="33" applyFont="1" applyFill="1" applyBorder="1" applyAlignment="1">
      <alignment horizontal="left" vertical="top" wrapText="1"/>
      <protection/>
    </xf>
    <xf numFmtId="0" fontId="9" fillId="12" borderId="3" xfId="0" applyFont="1" applyFill="1" applyBorder="1" applyAlignment="1" applyProtection="1">
      <alignment horizontal="center" vertical="center" wrapText="1"/>
      <protection locked="0"/>
    </xf>
    <xf numFmtId="10" fontId="23" fillId="0" borderId="3" xfId="40" applyNumberFormat="1" applyFont="1" applyFill="1" applyBorder="1" applyAlignment="1" applyProtection="1">
      <alignment horizontal="center" vertical="center" wrapText="1"/>
      <protection locked="0"/>
    </xf>
    <xf numFmtId="10" fontId="13" fillId="0" borderId="2" xfId="40" applyNumberFormat="1" applyFont="1" applyFill="1" applyBorder="1" applyAlignment="1" applyProtection="1">
      <alignment horizontal="center" vertical="center" wrapText="1"/>
      <protection locked="0"/>
    </xf>
    <xf numFmtId="10" fontId="13" fillId="0" borderId="15" xfId="40" applyNumberFormat="1" applyFont="1" applyFill="1" applyBorder="1" applyAlignment="1" applyProtection="1">
      <alignment horizontal="center" vertical="center" wrapText="1"/>
      <protection locked="0"/>
    </xf>
    <xf numFmtId="188" fontId="13" fillId="0" borderId="15" xfId="0" applyNumberFormat="1" applyFont="1" applyFill="1" applyBorder="1" applyAlignment="1" applyProtection="1">
      <alignment horizontal="center" vertical="center" wrapText="1"/>
      <protection locked="0"/>
    </xf>
    <xf numFmtId="188" fontId="13" fillId="0" borderId="17" xfId="0" applyNumberFormat="1" applyFont="1" applyFill="1" applyBorder="1" applyAlignment="1" applyProtection="1">
      <alignment horizontal="center" vertical="center" wrapText="1"/>
      <protection locked="0"/>
    </xf>
    <xf numFmtId="0" fontId="8" fillId="0" borderId="3" xfId="33" applyFont="1" applyFill="1" applyBorder="1" applyAlignment="1">
      <alignment horizontal="justify" vertical="top" wrapText="1"/>
      <protection/>
    </xf>
    <xf numFmtId="188" fontId="23" fillId="0" borderId="3" xfId="0" applyNumberFormat="1" applyFont="1" applyFill="1" applyBorder="1" applyAlignment="1" applyProtection="1">
      <alignment horizontal="center" vertical="center" wrapText="1"/>
      <protection locked="0"/>
    </xf>
    <xf numFmtId="188" fontId="13" fillId="0" borderId="3" xfId="0" applyNumberFormat="1" applyFont="1" applyFill="1" applyBorder="1" applyAlignment="1" applyProtection="1">
      <alignment horizontal="center" vertical="center" wrapText="1"/>
      <protection locked="0"/>
    </xf>
    <xf numFmtId="188" fontId="13" fillId="0" borderId="5" xfId="0" applyNumberFormat="1" applyFont="1" applyFill="1" applyBorder="1" applyAlignment="1" applyProtection="1">
      <alignment horizontal="center" vertical="center" wrapText="1"/>
      <protection locked="0"/>
    </xf>
    <xf numFmtId="0" fontId="8" fillId="0" borderId="22" xfId="33" applyFont="1" applyFill="1" applyBorder="1" applyAlignment="1">
      <alignment horizontal="left" vertical="top" wrapText="1"/>
      <protection/>
    </xf>
    <xf numFmtId="0" fontId="8" fillId="0" borderId="1" xfId="0" applyFont="1" applyFill="1" applyBorder="1" applyAlignment="1">
      <alignment horizontal="justify" vertical="top" wrapText="1"/>
    </xf>
    <xf numFmtId="0" fontId="24" fillId="0" borderId="1" xfId="0" applyFont="1" applyFill="1" applyBorder="1" applyAlignment="1">
      <alignment horizontal="justify" vertical="top"/>
    </xf>
    <xf numFmtId="0" fontId="46" fillId="20" borderId="15" xfId="0" applyFont="1" applyFill="1" applyBorder="1" applyAlignment="1">
      <alignment horizontal="center" vertical="center"/>
    </xf>
    <xf numFmtId="0" fontId="46" fillId="20" borderId="51" xfId="0" applyFont="1" applyFill="1" applyBorder="1" applyAlignment="1">
      <alignment horizontal="center" vertical="center"/>
    </xf>
    <xf numFmtId="0" fontId="46" fillId="20" borderId="18" xfId="0" applyFont="1" applyFill="1" applyBorder="1" applyAlignment="1">
      <alignment horizontal="center" vertical="center"/>
    </xf>
    <xf numFmtId="0" fontId="46" fillId="20" borderId="15" xfId="0" applyFont="1" applyFill="1" applyBorder="1" applyAlignment="1">
      <alignment horizontal="center" vertical="center" wrapText="1"/>
    </xf>
    <xf numFmtId="0" fontId="46" fillId="20" borderId="51" xfId="0" applyFont="1" applyFill="1" applyBorder="1" applyAlignment="1">
      <alignment horizontal="center" vertical="center" wrapText="1"/>
    </xf>
    <xf numFmtId="0" fontId="46" fillId="20" borderId="18"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51" xfId="0" applyFont="1" applyBorder="1" applyAlignment="1">
      <alignment horizontal="center" vertical="center"/>
    </xf>
    <xf numFmtId="0" fontId="24" fillId="0" borderId="18" xfId="0" applyFont="1" applyBorder="1" applyAlignment="1">
      <alignment horizontal="center" vertical="center"/>
    </xf>
    <xf numFmtId="0" fontId="11" fillId="0" borderId="1" xfId="0" applyFont="1" applyBorder="1" applyAlignment="1">
      <alignment horizontal="justify" vertical="center" wrapText="1"/>
    </xf>
    <xf numFmtId="0" fontId="11" fillId="0" borderId="11" xfId="0" applyFont="1" applyBorder="1" applyAlignment="1">
      <alignment horizontal="justify" vertical="center" wrapText="1"/>
    </xf>
    <xf numFmtId="0" fontId="9" fillId="13" borderId="10"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22" xfId="0"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8" xfId="0" applyFont="1" applyBorder="1" applyAlignment="1">
      <alignment horizontal="justify" vertical="center" wrapText="1"/>
    </xf>
    <xf numFmtId="0" fontId="6" fillId="0" borderId="1" xfId="0" applyFont="1" applyBorder="1" applyAlignment="1">
      <alignment horizontal="justify" vertical="center" wrapText="1"/>
    </xf>
    <xf numFmtId="0" fontId="11"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8" xfId="0" applyFont="1" applyBorder="1" applyAlignment="1">
      <alignment horizontal="center" vertical="center" wrapText="1"/>
    </xf>
    <xf numFmtId="193" fontId="11" fillId="0" borderId="1" xfId="0" applyNumberFormat="1" applyFont="1" applyBorder="1" applyAlignment="1">
      <alignment vertical="center" wrapText="1"/>
    </xf>
    <xf numFmtId="193" fontId="11" fillId="0" borderId="1"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1" fillId="0" borderId="11" xfId="0" applyNumberFormat="1" applyFont="1" applyBorder="1" applyAlignment="1">
      <alignment vertical="center" wrapText="1"/>
    </xf>
    <xf numFmtId="3" fontId="11" fillId="0" borderId="1" xfId="0" applyNumberFormat="1" applyFont="1" applyBorder="1" applyAlignment="1">
      <alignment vertical="center" wrapText="1"/>
    </xf>
    <xf numFmtId="0" fontId="1" fillId="0" borderId="1" xfId="0" applyFont="1" applyBorder="1" applyAlignment="1">
      <alignment horizontal="center"/>
    </xf>
    <xf numFmtId="0" fontId="11" fillId="0" borderId="1" xfId="0" applyFont="1" applyBorder="1" applyAlignment="1">
      <alignment vertical="center" wrapText="1"/>
    </xf>
    <xf numFmtId="0" fontId="11" fillId="0" borderId="18" xfId="0" applyFont="1" applyBorder="1" applyAlignment="1">
      <alignment vertical="center" wrapText="1"/>
    </xf>
    <xf numFmtId="0" fontId="11" fillId="0" borderId="11" xfId="0" applyFont="1" applyBorder="1" applyAlignment="1">
      <alignment vertical="center" wrapText="1"/>
    </xf>
    <xf numFmtId="1" fontId="11" fillId="0" borderId="11" xfId="331" applyNumberFormat="1" applyFont="1" applyFill="1" applyBorder="1" applyAlignment="1" applyProtection="1">
      <alignment vertical="center" wrapText="1"/>
      <protection/>
    </xf>
    <xf numFmtId="3" fontId="6" fillId="0" borderId="11" xfId="0" applyNumberFormat="1" applyFont="1" applyBorder="1" applyAlignment="1">
      <alignment vertical="center" wrapText="1"/>
    </xf>
    <xf numFmtId="2" fontId="11" fillId="0" borderId="1" xfId="0" applyNumberFormat="1" applyFont="1" applyBorder="1" applyAlignment="1">
      <alignment vertical="center" wrapText="1"/>
    </xf>
    <xf numFmtId="3" fontId="12" fillId="0" borderId="10" xfId="0" applyNumberFormat="1" applyFont="1" applyBorder="1" applyAlignment="1">
      <alignment horizontal="center" vertical="center"/>
    </xf>
    <xf numFmtId="0" fontId="64" fillId="0" borderId="1" xfId="0" applyFont="1" applyBorder="1" applyAlignment="1">
      <alignment horizontal="center" vertical="center" wrapText="1"/>
    </xf>
    <xf numFmtId="0" fontId="11" fillId="0" borderId="18" xfId="0" applyFont="1" applyBorder="1" applyAlignment="1">
      <alignment horizontal="center"/>
    </xf>
    <xf numFmtId="0" fontId="11"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vertical="center"/>
    </xf>
    <xf numFmtId="0" fontId="6" fillId="0" borderId="1" xfId="0" applyFont="1" applyBorder="1" applyAlignment="1">
      <alignment vertical="center" wrapText="1"/>
    </xf>
    <xf numFmtId="0" fontId="35" fillId="0" borderId="1" xfId="0" applyFont="1" applyBorder="1" applyAlignment="1">
      <alignment vertical="center" wrapText="1"/>
    </xf>
    <xf numFmtId="0" fontId="11" fillId="0" borderId="18" xfId="0" applyFont="1" applyBorder="1" applyAlignment="1">
      <alignment horizontal="center" vertical="center"/>
    </xf>
    <xf numFmtId="0" fontId="35" fillId="0" borderId="6" xfId="0" applyFont="1" applyBorder="1" applyAlignment="1">
      <alignment vertical="center" wrapText="1"/>
    </xf>
    <xf numFmtId="0" fontId="35" fillId="0" borderId="37" xfId="0" applyFont="1" applyBorder="1" applyAlignment="1">
      <alignment vertical="center" wrapText="1"/>
    </xf>
    <xf numFmtId="0" fontId="35" fillId="0" borderId="8" xfId="0" applyFont="1" applyBorder="1" applyAlignment="1">
      <alignment vertical="center" wrapText="1"/>
    </xf>
    <xf numFmtId="0" fontId="35" fillId="0" borderId="10" xfId="0" applyFont="1" applyBorder="1" applyAlignment="1">
      <alignment horizontal="center" vertical="center" wrapText="1"/>
    </xf>
    <xf numFmtId="0" fontId="35" fillId="0" borderId="1" xfId="0" applyFont="1" applyBorder="1" applyAlignment="1">
      <alignment horizontal="center" vertical="center" wrapText="1"/>
    </xf>
    <xf numFmtId="0" fontId="12" fillId="0" borderId="11" xfId="0" applyFont="1" applyBorder="1" applyAlignment="1">
      <alignment vertical="center" wrapText="1"/>
    </xf>
    <xf numFmtId="0" fontId="12" fillId="0" borderId="1" xfId="0" applyFont="1" applyBorder="1" applyAlignment="1">
      <alignment vertical="center" wrapText="1"/>
    </xf>
    <xf numFmtId="0" fontId="6" fillId="0" borderId="8" xfId="0" applyFont="1" applyBorder="1" applyAlignment="1">
      <alignment vertical="center" wrapText="1"/>
    </xf>
    <xf numFmtId="0" fontId="6" fillId="0" borderId="20" xfId="0" applyFont="1" applyBorder="1" applyAlignment="1">
      <alignment vertical="center" wrapText="1"/>
    </xf>
    <xf numFmtId="0" fontId="6" fillId="0" borderId="11" xfId="0" applyFont="1" applyBorder="1" applyAlignment="1">
      <alignment vertical="center" wrapText="1"/>
    </xf>
    <xf numFmtId="3" fontId="12" fillId="0" borderId="13" xfId="0" applyNumberFormat="1" applyFont="1" applyBorder="1" applyAlignment="1">
      <alignment horizontal="center" vertical="center"/>
    </xf>
    <xf numFmtId="0" fontId="11" fillId="0" borderId="8" xfId="0" applyFont="1" applyBorder="1" applyAlignment="1">
      <alignment horizontal="center" vertical="center" wrapText="1"/>
    </xf>
    <xf numFmtId="0" fontId="6" fillId="0" borderId="18" xfId="0" applyFont="1" applyBorder="1" applyAlignment="1">
      <alignment vertical="center" wrapText="1"/>
    </xf>
    <xf numFmtId="0" fontId="41" fillId="13" borderId="89" xfId="0" applyFont="1" applyFill="1" applyBorder="1" applyAlignment="1">
      <alignment horizontal="right" vertical="center" wrapText="1"/>
    </xf>
    <xf numFmtId="0" fontId="41" fillId="13" borderId="90" xfId="0" applyFont="1" applyFill="1" applyBorder="1" applyAlignment="1">
      <alignment horizontal="right" vertical="center" wrapText="1"/>
    </xf>
    <xf numFmtId="0" fontId="41" fillId="13" borderId="91" xfId="0" applyFont="1" applyFill="1" applyBorder="1" applyAlignment="1">
      <alignment horizontal="right" vertical="center" wrapText="1"/>
    </xf>
    <xf numFmtId="0" fontId="21" fillId="19" borderId="16" xfId="0" applyFont="1" applyFill="1" applyBorder="1" applyAlignment="1">
      <alignment vertical="center" wrapText="1"/>
    </xf>
    <xf numFmtId="0" fontId="21" fillId="19" borderId="90" xfId="0" applyFont="1" applyFill="1" applyBorder="1" applyAlignment="1">
      <alignment vertical="center" wrapText="1"/>
    </xf>
    <xf numFmtId="0" fontId="21" fillId="19" borderId="92" xfId="0" applyFont="1" applyFill="1" applyBorder="1" applyAlignment="1">
      <alignment vertical="center" wrapText="1"/>
    </xf>
    <xf numFmtId="0" fontId="9" fillId="13" borderId="2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24" fillId="0" borderId="56" xfId="0" applyFont="1" applyBorder="1" applyAlignment="1">
      <alignment horizontal="center"/>
    </xf>
    <xf numFmtId="0" fontId="24" fillId="0" borderId="57" xfId="0" applyFont="1" applyBorder="1" applyAlignment="1">
      <alignment horizontal="center"/>
    </xf>
    <xf numFmtId="0" fontId="24" fillId="0" borderId="47" xfId="0" applyFont="1" applyBorder="1" applyAlignment="1">
      <alignment horizontal="center"/>
    </xf>
    <xf numFmtId="0" fontId="24" fillId="0" borderId="0" xfId="0" applyFont="1" applyAlignment="1">
      <alignment horizontal="center"/>
    </xf>
    <xf numFmtId="0" fontId="24" fillId="0" borderId="58" xfId="0" applyFont="1" applyBorder="1" applyAlignment="1">
      <alignment horizontal="center"/>
    </xf>
    <xf numFmtId="0" fontId="24" fillId="0" borderId="59" xfId="0" applyFont="1" applyBorder="1" applyAlignment="1">
      <alignment horizontal="center"/>
    </xf>
    <xf numFmtId="0" fontId="39" fillId="0" borderId="54" xfId="0" applyFont="1" applyBorder="1" applyAlignment="1">
      <alignment horizontal="center" wrapText="1"/>
    </xf>
    <xf numFmtId="0" fontId="39" fillId="0" borderId="49" xfId="0" applyFont="1" applyBorder="1" applyAlignment="1">
      <alignment horizontal="center" wrapText="1"/>
    </xf>
    <xf numFmtId="0" fontId="39" fillId="0" borderId="50" xfId="0" applyFont="1" applyBorder="1" applyAlignment="1">
      <alignment horizontal="center" wrapText="1"/>
    </xf>
    <xf numFmtId="0" fontId="5" fillId="19" borderId="55" xfId="0" applyFont="1" applyFill="1" applyBorder="1" applyAlignment="1">
      <alignment horizontal="center" wrapText="1"/>
    </xf>
    <xf numFmtId="0" fontId="5" fillId="19" borderId="51" xfId="0" applyFont="1" applyFill="1" applyBorder="1" applyAlignment="1">
      <alignment horizontal="center" wrapText="1"/>
    </xf>
    <xf numFmtId="0" fontId="5" fillId="19" borderId="32" xfId="0" applyFont="1" applyFill="1" applyBorder="1" applyAlignment="1">
      <alignment horizontal="center" wrapText="1"/>
    </xf>
    <xf numFmtId="0" fontId="7" fillId="19" borderId="77" xfId="0" applyFont="1" applyFill="1" applyBorder="1" applyAlignment="1">
      <alignment horizontal="left" vertical="center" wrapText="1"/>
    </xf>
    <xf numFmtId="0" fontId="7" fillId="19" borderId="52" xfId="0" applyFont="1" applyFill="1" applyBorder="1" applyAlignment="1">
      <alignment horizontal="left" vertical="center" wrapText="1"/>
    </xf>
    <xf numFmtId="0" fontId="7" fillId="19" borderId="48" xfId="0" applyFont="1" applyFill="1" applyBorder="1" applyAlignment="1">
      <alignment horizontal="left" vertical="center" wrapText="1"/>
    </xf>
    <xf numFmtId="0" fontId="40" fillId="19" borderId="17" xfId="0" applyFont="1" applyFill="1" applyBorder="1" applyAlignment="1">
      <alignment horizontal="center" wrapText="1"/>
    </xf>
    <xf numFmtId="0" fontId="40" fillId="19" borderId="52" xfId="0" applyFont="1" applyFill="1" applyBorder="1" applyAlignment="1">
      <alignment horizontal="center" wrapText="1"/>
    </xf>
    <xf numFmtId="0" fontId="40" fillId="19" borderId="53" xfId="0" applyFont="1" applyFill="1" applyBorder="1" applyAlignment="1">
      <alignment horizontal="center" wrapText="1"/>
    </xf>
    <xf numFmtId="0" fontId="21" fillId="13" borderId="54" xfId="0" applyFont="1" applyFill="1" applyBorder="1" applyAlignment="1">
      <alignment horizontal="right" vertical="center" wrapText="1"/>
    </xf>
    <xf numFmtId="0" fontId="21" fillId="13" borderId="49" xfId="0" applyFont="1" applyFill="1" applyBorder="1" applyAlignment="1">
      <alignment horizontal="right" vertical="center" wrapText="1"/>
    </xf>
    <xf numFmtId="0" fontId="21" fillId="13" borderId="34" xfId="0" applyFont="1" applyFill="1" applyBorder="1" applyAlignment="1">
      <alignment horizontal="right" vertical="center" wrapText="1"/>
    </xf>
    <xf numFmtId="0" fontId="21" fillId="19" borderId="25" xfId="0" applyFont="1" applyFill="1" applyBorder="1" applyAlignment="1">
      <alignment vertical="center" wrapText="1"/>
    </xf>
    <xf numFmtId="0" fontId="21" fillId="19" borderId="60" xfId="0" applyFont="1" applyFill="1" applyBorder="1" applyAlignment="1">
      <alignment vertical="center" wrapText="1"/>
    </xf>
    <xf numFmtId="0" fontId="21" fillId="19" borderId="61" xfId="0" applyFont="1" applyFill="1" applyBorder="1" applyAlignment="1">
      <alignment vertical="center" wrapText="1"/>
    </xf>
  </cellXfs>
  <cellStyles count="2938">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4" xfId="44"/>
    <cellStyle name="Millares 3 3" xfId="45"/>
    <cellStyle name="Moneda 3 5" xfId="46"/>
    <cellStyle name="Moneda 2 3 2" xfId="47"/>
    <cellStyle name="Moneda 3 2" xfId="48"/>
    <cellStyle name="Moneda 2 3 3" xfId="49"/>
    <cellStyle name="Moneda 2 3 4" xfId="50"/>
    <cellStyle name="Moneda 2 3 2 2" xfId="51"/>
    <cellStyle name="Moneda 3 2 2" xfId="52"/>
    <cellStyle name="Moneda 2 3 2 2 2" xfId="53"/>
    <cellStyle name="Moneda 2 3 2 2 2 2" xfId="54"/>
    <cellStyle name="Moneda 2 3 2 2 3" xfId="55"/>
    <cellStyle name="Moneda 2 3 2 2 3 2" xfId="56"/>
    <cellStyle name="Moneda 2 3 2 2 4" xfId="57"/>
    <cellStyle name="Moneda 2 3 2 2 4 2" xfId="58"/>
    <cellStyle name="Moneda 2 3 2 2 5" xfId="59"/>
    <cellStyle name="Moneda 2 3 2 3" xfId="60"/>
    <cellStyle name="Moneda 2 3 2 3 2" xfId="61"/>
    <cellStyle name="Moneda 2 3 2 4" xfId="62"/>
    <cellStyle name="Moneda 2 3 2 4 2" xfId="63"/>
    <cellStyle name="Moneda 2 3 2 5" xfId="64"/>
    <cellStyle name="Moneda 2 3 2 5 2" xfId="65"/>
    <cellStyle name="Moneda 2 3 2 6" xfId="66"/>
    <cellStyle name="Moneda 2 3 3 2" xfId="67"/>
    <cellStyle name="Moneda 2 3 3 2 2" xfId="68"/>
    <cellStyle name="Moneda 2 3 3 3" xfId="69"/>
    <cellStyle name="Moneda 2 3 3 3 2" xfId="70"/>
    <cellStyle name="Moneda 2 3 3 4" xfId="71"/>
    <cellStyle name="Moneda 2 3 3 4 2" xfId="72"/>
    <cellStyle name="Moneda 2 3 3 5" xfId="73"/>
    <cellStyle name="Moneda 2 3 4 2" xfId="74"/>
    <cellStyle name="Moneda 2 3 4 2 2" xfId="75"/>
    <cellStyle name="Moneda 2 3 4 3" xfId="76"/>
    <cellStyle name="Moneda 2 3 4 3 2" xfId="77"/>
    <cellStyle name="Moneda 2 3 4 4" xfId="78"/>
    <cellStyle name="Moneda 2 3 4 4 2" xfId="79"/>
    <cellStyle name="Moneda 2 3 4 5" xfId="80"/>
    <cellStyle name="Moneda 2 3 5" xfId="81"/>
    <cellStyle name="Moneda 2 3 5 2" xfId="82"/>
    <cellStyle name="Moneda 2 3 6" xfId="83"/>
    <cellStyle name="Moneda 2 3 6 2" xfId="84"/>
    <cellStyle name="Moneda 2 3 7" xfId="85"/>
    <cellStyle name="Moneda 2 3 7 2" xfId="86"/>
    <cellStyle name="Moneda 2 3 8" xfId="87"/>
    <cellStyle name="Moneda 3 2 2 2" xfId="88"/>
    <cellStyle name="Moneda 3 2 2 2 2" xfId="89"/>
    <cellStyle name="Moneda 3 2 2 3" xfId="90"/>
    <cellStyle name="Moneda 3 2 2 3 2" xfId="91"/>
    <cellStyle name="Moneda 3 2 2 4" xfId="92"/>
    <cellStyle name="Moneda 3 2 2 4 2" xfId="93"/>
    <cellStyle name="Moneda 3 2 2 5" xfId="94"/>
    <cellStyle name="Moneda 3 2 3" xfId="95"/>
    <cellStyle name="Moneda 3 2 3 2" xfId="96"/>
    <cellStyle name="Moneda 3 2 4" xfId="97"/>
    <cellStyle name="Moneda 3 2 4 2" xfId="98"/>
    <cellStyle name="Moneda 3 2 5" xfId="99"/>
    <cellStyle name="Moneda 3 2 5 2" xfId="100"/>
    <cellStyle name="Moneda 3 2 6" xfId="101"/>
    <cellStyle name="Moneda 2 3 2 2 2 2 2" xfId="102"/>
    <cellStyle name="Moneda 2 3 2 2 2 3" xfId="103"/>
    <cellStyle name="Moneda 2 3 2 2 3 2 2" xfId="104"/>
    <cellStyle name="Moneda 2 3 2 2 3 3" xfId="105"/>
    <cellStyle name="Moneda 2 3 2 2 4 2 2" xfId="106"/>
    <cellStyle name="Moneda 2 3 2 2 4 3" xfId="107"/>
    <cellStyle name="Moneda 2 3 2 2 5 2" xfId="108"/>
    <cellStyle name="Moneda 2 3 2 2 6" xfId="109"/>
    <cellStyle name="Moneda 2 3 2 3 2 2" xfId="110"/>
    <cellStyle name="Moneda 2 3 2 3 3" xfId="111"/>
    <cellStyle name="Moneda 2 3 2 4 2 2" xfId="112"/>
    <cellStyle name="Moneda 2 3 2 4 3" xfId="113"/>
    <cellStyle name="Moneda 2 3 2 5 2 2" xfId="114"/>
    <cellStyle name="Moneda 2 3 2 5 3" xfId="115"/>
    <cellStyle name="Moneda 2 3 2 6 2" xfId="116"/>
    <cellStyle name="Moneda 2 3 2 7" xfId="117"/>
    <cellStyle name="Moneda 2 3 3 2 2 2" xfId="118"/>
    <cellStyle name="Moneda 2 3 3 2 3" xfId="119"/>
    <cellStyle name="Moneda 2 3 3 3 2 2" xfId="120"/>
    <cellStyle name="Moneda 2 3 3 3 3" xfId="121"/>
    <cellStyle name="Moneda 2 3 3 4 2 2" xfId="122"/>
    <cellStyle name="Moneda 2 3 3 4 3" xfId="123"/>
    <cellStyle name="Moneda 2 3 3 5 2" xfId="124"/>
    <cellStyle name="Moneda 2 3 3 6" xfId="125"/>
    <cellStyle name="Moneda 2 3 4 2 2 2" xfId="126"/>
    <cellStyle name="Moneda 2 3 4 2 3" xfId="127"/>
    <cellStyle name="Moneda 2 3 4 3 2 2" xfId="128"/>
    <cellStyle name="Moneda 2 3 4 3 3" xfId="129"/>
    <cellStyle name="Moneda 2 3 4 4 2 2" xfId="130"/>
    <cellStyle name="Moneda 2 3 4 4 3" xfId="131"/>
    <cellStyle name="Moneda 2 3 4 5 2" xfId="132"/>
    <cellStyle name="Moneda 2 3 4 6" xfId="133"/>
    <cellStyle name="Moneda 2 3 5 2 2" xfId="134"/>
    <cellStyle name="Moneda 2 3 5 3" xfId="135"/>
    <cellStyle name="Moneda 2 3 6 2 2" xfId="136"/>
    <cellStyle name="Moneda 2 3 6 3" xfId="137"/>
    <cellStyle name="Moneda 2 3 7 2 2" xfId="138"/>
    <cellStyle name="Moneda 2 3 7 3" xfId="139"/>
    <cellStyle name="Moneda 2 3 8 2" xfId="140"/>
    <cellStyle name="Moneda 2 3 9" xfId="141"/>
    <cellStyle name="Moneda 3 2 2 2 2 2" xfId="142"/>
    <cellStyle name="Moneda 3 2 2 2 3" xfId="143"/>
    <cellStyle name="Moneda 3 2 2 3 2 2" xfId="144"/>
    <cellStyle name="Moneda 3 2 2 3 3" xfId="145"/>
    <cellStyle name="Moneda 3 2 2 4 2 2" xfId="146"/>
    <cellStyle name="Moneda 3 2 2 4 3" xfId="147"/>
    <cellStyle name="Moneda 3 2 2 5 2" xfId="148"/>
    <cellStyle name="Moneda 3 2 2 6" xfId="149"/>
    <cellStyle name="Moneda 3 2 3 2 2" xfId="150"/>
    <cellStyle name="Moneda 3 2 3 3" xfId="151"/>
    <cellStyle name="Moneda 3 2 4 2 2" xfId="152"/>
    <cellStyle name="Moneda 3 2 4 3" xfId="153"/>
    <cellStyle name="Moneda 3 2 5 2 2" xfId="154"/>
    <cellStyle name="Moneda 3 2 5 3" xfId="155"/>
    <cellStyle name="Moneda 3 2 6 2" xfId="156"/>
    <cellStyle name="Moneda 3 2 7" xfId="157"/>
    <cellStyle name="Moneda 10" xfId="158"/>
    <cellStyle name="Porcentaje 3 2" xfId="159"/>
    <cellStyle name="Moneda 8" xfId="160"/>
    <cellStyle name="Moneda 20" xfId="161"/>
    <cellStyle name="Moneda 14" xfId="162"/>
    <cellStyle name="Millares 5" xfId="163"/>
    <cellStyle name="Moneda 7" xfId="164"/>
    <cellStyle name="Moneda 2 3 10" xfId="165"/>
    <cellStyle name="Moneda 3 4" xfId="166"/>
    <cellStyle name="Moneda 5" xfId="167"/>
    <cellStyle name="Moneda 21" xfId="168"/>
    <cellStyle name="Moneda 15" xfId="169"/>
    <cellStyle name="Moneda 18" xfId="170"/>
    <cellStyle name="Moneda 11" xfId="171"/>
    <cellStyle name="Moneda 6" xfId="172"/>
    <cellStyle name="Moneda 13" xfId="173"/>
    <cellStyle name="Moneda 17" xfId="174"/>
    <cellStyle name="Normal 2 3" xfId="175"/>
    <cellStyle name="Moneda 2 4" xfId="176"/>
    <cellStyle name="Millares 2 3" xfId="177"/>
    <cellStyle name="Énfasis1 2" xfId="178"/>
    <cellStyle name="Normal 2 2" xfId="179"/>
    <cellStyle name="Moneda 2 2 3" xfId="180"/>
    <cellStyle name="Millares 6" xfId="181"/>
    <cellStyle name="Moneda 3 3" xfId="182"/>
    <cellStyle name="Moneda [0] 2" xfId="183"/>
    <cellStyle name="Moneda 9" xfId="184"/>
    <cellStyle name="Énfasis1 2 2" xfId="185"/>
    <cellStyle name="Normal 3 2 2" xfId="186"/>
    <cellStyle name="Moneda 3 2 8" xfId="187"/>
    <cellStyle name="Moneda 16" xfId="188"/>
    <cellStyle name="Moneda 12" xfId="189"/>
    <cellStyle name="Moneda 19" xfId="190"/>
    <cellStyle name="Moneda 22" xfId="191"/>
    <cellStyle name="Moneda 2 3 11" xfId="192"/>
    <cellStyle name="Moneda 2 3 2 8" xfId="193"/>
    <cellStyle name="Moneda 3 2 9" xfId="194"/>
    <cellStyle name="Moneda 2 3 3 7" xfId="195"/>
    <cellStyle name="Moneda 2 3 4 7" xfId="196"/>
    <cellStyle name="Moneda 2 3 2 2 7" xfId="197"/>
    <cellStyle name="Moneda 3 2 2 7" xfId="198"/>
    <cellStyle name="Moneda 2 3 2 2 2 4" xfId="199"/>
    <cellStyle name="Moneda 2 3 2 2 2 2 3" xfId="200"/>
    <cellStyle name="Moneda 2 3 2 2 3 4" xfId="201"/>
    <cellStyle name="Moneda 2 3 2 2 3 2 3" xfId="202"/>
    <cellStyle name="Moneda 2 3 2 2 4 4" xfId="203"/>
    <cellStyle name="Moneda 2 3 2 2 4 2 3" xfId="204"/>
    <cellStyle name="Moneda 2 3 2 2 5 3" xfId="205"/>
    <cellStyle name="Moneda 2 3 2 3 4" xfId="206"/>
    <cellStyle name="Moneda 2 3 2 3 2 3" xfId="207"/>
    <cellStyle name="Moneda 2 3 2 4 4" xfId="208"/>
    <cellStyle name="Moneda 2 3 2 4 2 3" xfId="209"/>
    <cellStyle name="Moneda 2 3 2 5 4" xfId="210"/>
    <cellStyle name="Moneda 2 3 2 5 2 3" xfId="211"/>
    <cellStyle name="Moneda 2 3 2 6 3" xfId="212"/>
    <cellStyle name="Moneda 2 3 3 2 4" xfId="213"/>
    <cellStyle name="Moneda 2 3 3 2 2 3" xfId="214"/>
    <cellStyle name="Moneda 2 3 3 3 4" xfId="215"/>
    <cellStyle name="Moneda 2 3 3 3 2 3" xfId="216"/>
    <cellStyle name="Moneda 2 3 3 4 4" xfId="217"/>
    <cellStyle name="Moneda 2 3 3 4 2 3" xfId="218"/>
    <cellStyle name="Moneda 2 3 3 5 3" xfId="219"/>
    <cellStyle name="Moneda 2 3 4 2 4" xfId="220"/>
    <cellStyle name="Moneda 2 3 4 2 2 3" xfId="221"/>
    <cellStyle name="Moneda 2 3 4 3 4" xfId="222"/>
    <cellStyle name="Moneda 2 3 4 3 2 3" xfId="223"/>
    <cellStyle name="Moneda 2 3 4 4 4" xfId="224"/>
    <cellStyle name="Moneda 2 3 4 4 2 3" xfId="225"/>
    <cellStyle name="Moneda 2 3 4 5 3" xfId="226"/>
    <cellStyle name="Moneda 2 3 5 4" xfId="227"/>
    <cellStyle name="Moneda 2 3 5 2 3" xfId="228"/>
    <cellStyle name="Moneda 2 3 6 4" xfId="229"/>
    <cellStyle name="Moneda 2 3 6 2 3" xfId="230"/>
    <cellStyle name="Moneda 2 3 7 4" xfId="231"/>
    <cellStyle name="Moneda 2 3 7 2 3" xfId="232"/>
    <cellStyle name="Moneda 2 3 8 3" xfId="233"/>
    <cellStyle name="Moneda 3 2 2 2 4" xfId="234"/>
    <cellStyle name="Moneda 3 2 2 2 2 3" xfId="235"/>
    <cellStyle name="Moneda 3 2 2 3 4" xfId="236"/>
    <cellStyle name="Moneda 3 2 2 3 2 3" xfId="237"/>
    <cellStyle name="Moneda 3 2 2 4 4" xfId="238"/>
    <cellStyle name="Moneda 3 2 2 4 2 3" xfId="239"/>
    <cellStyle name="Moneda 3 2 2 5 3" xfId="240"/>
    <cellStyle name="Moneda 3 2 3 4" xfId="241"/>
    <cellStyle name="Moneda 3 2 3 2 3" xfId="242"/>
    <cellStyle name="Moneda 3 2 4 4" xfId="243"/>
    <cellStyle name="Moneda 3 2 4 2 3" xfId="244"/>
    <cellStyle name="Moneda 3 2 5 4" xfId="245"/>
    <cellStyle name="Moneda 3 2 5 2 3" xfId="246"/>
    <cellStyle name="Moneda 3 2 6 3" xfId="247"/>
    <cellStyle name="Moneda 2 3 2 2 2 2 2 2" xfId="248"/>
    <cellStyle name="Moneda 2 3 2 2 2 3 2" xfId="249"/>
    <cellStyle name="Moneda 2 3 2 2 3 2 2 2" xfId="250"/>
    <cellStyle name="Moneda 2 3 2 2 3 3 2" xfId="251"/>
    <cellStyle name="Moneda 2 3 2 2 4 2 2 2" xfId="252"/>
    <cellStyle name="Moneda 2 3 2 2 4 3 2" xfId="253"/>
    <cellStyle name="Moneda 2 3 2 2 5 2 2" xfId="254"/>
    <cellStyle name="Moneda 2 3 2 2 6 2" xfId="255"/>
    <cellStyle name="Moneda 2 3 2 3 2 2 2" xfId="256"/>
    <cellStyle name="Moneda 2 3 2 3 3 2" xfId="257"/>
    <cellStyle name="Moneda 2 3 2 4 2 2 2" xfId="258"/>
    <cellStyle name="Moneda 2 3 2 4 3 2" xfId="259"/>
    <cellStyle name="Moneda 2 3 2 5 2 2 2" xfId="260"/>
    <cellStyle name="Moneda 2 3 2 5 3 2" xfId="261"/>
    <cellStyle name="Moneda 2 3 2 6 2 2" xfId="262"/>
    <cellStyle name="Moneda 2 3 2 7 2" xfId="263"/>
    <cellStyle name="Moneda 2 3 3 2 2 2 2" xfId="264"/>
    <cellStyle name="Moneda 2 3 3 2 3 2" xfId="265"/>
    <cellStyle name="Moneda 2 3 3 3 2 2 2" xfId="266"/>
    <cellStyle name="Moneda 2 3 3 3 3 2" xfId="267"/>
    <cellStyle name="Moneda 2 3 3 4 2 2 2" xfId="268"/>
    <cellStyle name="Moneda 2 3 3 4 3 2" xfId="269"/>
    <cellStyle name="Moneda 2 3 3 5 2 2" xfId="270"/>
    <cellStyle name="Moneda 2 3 3 6 2" xfId="271"/>
    <cellStyle name="Moneda 2 3 4 2 2 2 2" xfId="272"/>
    <cellStyle name="Moneda 2 3 4 2 3 2" xfId="273"/>
    <cellStyle name="Moneda 2 3 4 3 2 2 2" xfId="274"/>
    <cellStyle name="Moneda 2 3 4 3 3 2" xfId="275"/>
    <cellStyle name="Moneda 2 3 4 4 2 2 2" xfId="276"/>
    <cellStyle name="Moneda 2 3 4 4 3 2" xfId="277"/>
    <cellStyle name="Moneda 2 3 4 5 2 2" xfId="278"/>
    <cellStyle name="Moneda 2 3 4 6 2" xfId="279"/>
    <cellStyle name="Moneda 2 3 5 2 2 2" xfId="280"/>
    <cellStyle name="Moneda 2 3 5 3 2" xfId="281"/>
    <cellStyle name="Moneda 2 3 6 2 2 2" xfId="282"/>
    <cellStyle name="Moneda 2 3 6 3 2" xfId="283"/>
    <cellStyle name="Moneda 2 3 7 2 2 2" xfId="284"/>
    <cellStyle name="Moneda 2 3 7 3 2" xfId="285"/>
    <cellStyle name="Moneda 2 3 8 2 2" xfId="286"/>
    <cellStyle name="Moneda 2 3 9 2" xfId="287"/>
    <cellStyle name="Moneda 3 2 2 2 2 2 2" xfId="288"/>
    <cellStyle name="Moneda 3 2 2 2 3 2" xfId="289"/>
    <cellStyle name="Moneda 3 2 2 3 2 2 2" xfId="290"/>
    <cellStyle name="Moneda 3 2 2 3 3 2" xfId="291"/>
    <cellStyle name="Moneda 3 2 2 4 2 2 2" xfId="292"/>
    <cellStyle name="Moneda 3 2 2 4 3 2" xfId="293"/>
    <cellStyle name="Moneda 3 2 2 5 2 2" xfId="294"/>
    <cellStyle name="Moneda 3 2 2 6 2" xfId="295"/>
    <cellStyle name="Moneda 3 2 3 2 2 2" xfId="296"/>
    <cellStyle name="Moneda 3 2 3 3 2" xfId="297"/>
    <cellStyle name="Moneda 3 2 4 2 2 2" xfId="298"/>
    <cellStyle name="Moneda 3 2 4 3 2" xfId="299"/>
    <cellStyle name="Moneda 3 2 5 2 2 2" xfId="300"/>
    <cellStyle name="Moneda 3 2 5 3 2" xfId="301"/>
    <cellStyle name="Moneda 3 2 6 2 2" xfId="302"/>
    <cellStyle name="Moneda 3 2 7 2" xfId="303"/>
    <cellStyle name="Moneda 10 2" xfId="304"/>
    <cellStyle name="Moneda 8 2" xfId="305"/>
    <cellStyle name="Moneda 20 2" xfId="306"/>
    <cellStyle name="Moneda 14 2" xfId="307"/>
    <cellStyle name="Moneda 24" xfId="308"/>
    <cellStyle name="Moneda 7 2" xfId="309"/>
    <cellStyle name="Moneda 2 3 10 2" xfId="310"/>
    <cellStyle name="Moneda 3 4 2" xfId="311"/>
    <cellStyle name="Moneda 23" xfId="312"/>
    <cellStyle name="Moneda 21 2" xfId="313"/>
    <cellStyle name="Moneda 15 2" xfId="314"/>
    <cellStyle name="Moneda 18 2" xfId="315"/>
    <cellStyle name="Moneda 11 2" xfId="316"/>
    <cellStyle name="Moneda 6 2" xfId="317"/>
    <cellStyle name="Moneda 13 2" xfId="318"/>
    <cellStyle name="Moneda 17 2" xfId="319"/>
    <cellStyle name="Moneda 2 2 3 2" xfId="320"/>
    <cellStyle name="Moneda 3 3 2" xfId="321"/>
    <cellStyle name="Moneda [0] 2 2" xfId="322"/>
    <cellStyle name="Moneda 9 2" xfId="323"/>
    <cellStyle name="Moneda 16 2" xfId="324"/>
    <cellStyle name="Moneda 12 2" xfId="325"/>
    <cellStyle name="Moneda 19 2" xfId="326"/>
    <cellStyle name="Moneda [0] 3" xfId="327"/>
    <cellStyle name="Porcentaje" xfId="328"/>
    <cellStyle name="Millares [0]" xfId="329"/>
    <cellStyle name="Normal 4" xfId="330"/>
    <cellStyle name="Millares" xfId="331"/>
    <cellStyle name="Moneda" xfId="332"/>
    <cellStyle name="Normal 3_Hoja1" xfId="333"/>
    <cellStyle name="Moneda 5 5" xfId="334"/>
    <cellStyle name="Millares 5 5" xfId="335"/>
    <cellStyle name="Moneda 51" xfId="336"/>
    <cellStyle name="Millares 6 4" xfId="337"/>
    <cellStyle name="Moneda 3 15" xfId="338"/>
    <cellStyle name="Porcentual 3" xfId="339"/>
    <cellStyle name="60% - Énfasis1 2" xfId="340"/>
    <cellStyle name="60% - Énfasis2 2" xfId="341"/>
    <cellStyle name="60% - Énfasis3 2" xfId="342"/>
    <cellStyle name="60% - Énfasis4 2" xfId="343"/>
    <cellStyle name="60% - Énfasis5 2" xfId="344"/>
    <cellStyle name="60% - Énfasis6 2" xfId="345"/>
    <cellStyle name="BodyStyle" xfId="346"/>
    <cellStyle name="BodyStyleBold" xfId="347"/>
    <cellStyle name="BodyStyleBoldRight" xfId="348"/>
    <cellStyle name="BodyStyleWithBorder" xfId="349"/>
    <cellStyle name="BodyStyleWithBorder 2" xfId="350"/>
    <cellStyle name="BorderThinBlack" xfId="351"/>
    <cellStyle name="BorderThinBlack 2" xfId="352"/>
    <cellStyle name="BorderThinBlack 2 2" xfId="353"/>
    <cellStyle name="BorderThinBlack 3" xfId="354"/>
    <cellStyle name="Comma [0] 2" xfId="355"/>
    <cellStyle name="Comma 2" xfId="356"/>
    <cellStyle name="Currency [0] 2" xfId="357"/>
    <cellStyle name="Currency 2" xfId="358"/>
    <cellStyle name="DateStyle" xfId="359"/>
    <cellStyle name="DateTimeStyle" xfId="360"/>
    <cellStyle name="Decimal" xfId="361"/>
    <cellStyle name="DecimalWithBorder" xfId="362"/>
    <cellStyle name="DecimalWithBorder 2" xfId="363"/>
    <cellStyle name="EuroCurrency" xfId="364"/>
    <cellStyle name="EuroCurrencyWithBorder" xfId="365"/>
    <cellStyle name="EuroCurrencyWithBorder 2" xfId="366"/>
    <cellStyle name="HeaderStyle" xfId="367"/>
    <cellStyle name="HeaderSubTop" xfId="368"/>
    <cellStyle name="HeaderSubTopNoBold" xfId="369"/>
    <cellStyle name="HeaderTopBuyer" xfId="370"/>
    <cellStyle name="HeaderTopStyle" xfId="371"/>
    <cellStyle name="HeaderTopStyleAlignRight" xfId="372"/>
    <cellStyle name="MainTitle" xfId="373"/>
    <cellStyle name="MainTitle 2" xfId="374"/>
    <cellStyle name="Millares 10" xfId="375"/>
    <cellStyle name="Millares 2 6" xfId="376"/>
    <cellStyle name="Millares 2 2 2" xfId="377"/>
    <cellStyle name="Millares 2 3 4" xfId="378"/>
    <cellStyle name="Millares 4 2" xfId="379"/>
    <cellStyle name="Millares 5 3" xfId="380"/>
    <cellStyle name="Millares 5 2" xfId="381"/>
    <cellStyle name="Millares 6 3" xfId="382"/>
    <cellStyle name="Moneda 45" xfId="383"/>
    <cellStyle name="Moneda [0] 9" xfId="384"/>
    <cellStyle name="Moneda [0] 2 5" xfId="385"/>
    <cellStyle name="Moneda [0] 2 2 4" xfId="386"/>
    <cellStyle name="Moneda [0] 3 7" xfId="387"/>
    <cellStyle name="Moneda 10 11" xfId="388"/>
    <cellStyle name="Moneda 10 2 8" xfId="389"/>
    <cellStyle name="Moneda 10 2 2" xfId="390"/>
    <cellStyle name="Moneda 10 3" xfId="391"/>
    <cellStyle name="Moneda 10 3 2" xfId="392"/>
    <cellStyle name="Moneda 10 4" xfId="393"/>
    <cellStyle name="Moneda 10 4 2" xfId="394"/>
    <cellStyle name="Moneda 10 5" xfId="395"/>
    <cellStyle name="Moneda 11 11" xfId="396"/>
    <cellStyle name="Moneda 11 2 8" xfId="397"/>
    <cellStyle name="Moneda 11 2 2" xfId="398"/>
    <cellStyle name="Moneda 11 3" xfId="399"/>
    <cellStyle name="Moneda 11 3 2" xfId="400"/>
    <cellStyle name="Moneda 11 4" xfId="401"/>
    <cellStyle name="Moneda 11 4 2" xfId="402"/>
    <cellStyle name="Moneda 11 5" xfId="403"/>
    <cellStyle name="Moneda 12 9" xfId="404"/>
    <cellStyle name="Moneda 12 2 8" xfId="405"/>
    <cellStyle name="Moneda 12 2 2" xfId="406"/>
    <cellStyle name="Moneda 12 3" xfId="407"/>
    <cellStyle name="Moneda 13 10" xfId="408"/>
    <cellStyle name="Moneda 13 2 8" xfId="409"/>
    <cellStyle name="Moneda 13 2 2" xfId="410"/>
    <cellStyle name="Moneda 13 3" xfId="411"/>
    <cellStyle name="Moneda 14 9" xfId="412"/>
    <cellStyle name="Moneda 14 2 8" xfId="413"/>
    <cellStyle name="Moneda 14 2 2" xfId="414"/>
    <cellStyle name="Moneda 14 3" xfId="415"/>
    <cellStyle name="Moneda 15 9" xfId="416"/>
    <cellStyle name="Moneda 15 2 8" xfId="417"/>
    <cellStyle name="Moneda 15 2 2" xfId="418"/>
    <cellStyle name="Moneda 15 3" xfId="419"/>
    <cellStyle name="Moneda 16 8" xfId="420"/>
    <cellStyle name="Moneda 16 2 7" xfId="421"/>
    <cellStyle name="Moneda 17 8" xfId="422"/>
    <cellStyle name="Moneda 17 2 7" xfId="423"/>
    <cellStyle name="Moneda 18 8" xfId="424"/>
    <cellStyle name="Moneda 18 2 7" xfId="425"/>
    <cellStyle name="Moneda 19 8" xfId="426"/>
    <cellStyle name="Moneda 19 2 7" xfId="427"/>
    <cellStyle name="Moneda 2 3 11 3" xfId="428"/>
    <cellStyle name="Moneda 2 3 2 11" xfId="429"/>
    <cellStyle name="Moneda 2 3 2 2 8" xfId="430"/>
    <cellStyle name="Moneda 2 3 2 2 2 7" xfId="431"/>
    <cellStyle name="Moneda 2 3 2 3 8" xfId="432"/>
    <cellStyle name="Moneda 2 3 2 3 2 7" xfId="433"/>
    <cellStyle name="Moneda 2 3 2 4 8" xfId="434"/>
    <cellStyle name="Moneda 2 3 2 4 2 7" xfId="435"/>
    <cellStyle name="Moneda 2 3 2 5 7" xfId="436"/>
    <cellStyle name="Moneda 2 3 3 8" xfId="437"/>
    <cellStyle name="Moneda 2 3 3 2 7" xfId="438"/>
    <cellStyle name="Moneda 2 3 4 8" xfId="439"/>
    <cellStyle name="Moneda 2 3 4 2 7" xfId="440"/>
    <cellStyle name="Moneda 2 3 5 8" xfId="441"/>
    <cellStyle name="Moneda 2 3 5 2 7" xfId="442"/>
    <cellStyle name="Moneda 2 3 6 7" xfId="443"/>
    <cellStyle name="Moneda 2 4 2" xfId="444"/>
    <cellStyle name="Moneda 20 8" xfId="445"/>
    <cellStyle name="Moneda 20 2 7" xfId="446"/>
    <cellStyle name="Moneda 21 8" xfId="447"/>
    <cellStyle name="Moneda 21 2 7" xfId="448"/>
    <cellStyle name="Moneda 22 8" xfId="449"/>
    <cellStyle name="Moneda 22 2" xfId="450"/>
    <cellStyle name="Moneda 23 7" xfId="451"/>
    <cellStyle name="Moneda 24 7" xfId="452"/>
    <cellStyle name="Moneda 3 14" xfId="453"/>
    <cellStyle name="Moneda 52" xfId="454"/>
    <cellStyle name="Moneda 3 3 8" xfId="455"/>
    <cellStyle name="Moneda 3 3 2 7" xfId="456"/>
    <cellStyle name="Moneda 3 5 8" xfId="457"/>
    <cellStyle name="Moneda 3 5 2" xfId="458"/>
    <cellStyle name="Moneda 3 6" xfId="459"/>
    <cellStyle name="Moneda 3 6 2" xfId="460"/>
    <cellStyle name="Moneda 3 7" xfId="461"/>
    <cellStyle name="Moneda 3 8" xfId="462"/>
    <cellStyle name="Moneda 4 2" xfId="463"/>
    <cellStyle name="Moneda 5 3" xfId="464"/>
    <cellStyle name="Moneda 5 2" xfId="465"/>
    <cellStyle name="Moneda 6 11" xfId="466"/>
    <cellStyle name="Moneda 6 2 11" xfId="467"/>
    <cellStyle name="Moneda 6 2 2" xfId="468"/>
    <cellStyle name="Moneda 6 2 2 2" xfId="469"/>
    <cellStyle name="Moneda 6 2 3" xfId="470"/>
    <cellStyle name="Moneda 6 2 3 2" xfId="471"/>
    <cellStyle name="Moneda 6 2 4" xfId="472"/>
    <cellStyle name="Moneda 6 2 4 2" xfId="473"/>
    <cellStyle name="Moneda 6 2 5" xfId="474"/>
    <cellStyle name="Moneda 6 3" xfId="475"/>
    <cellStyle name="Moneda 6 3 2" xfId="476"/>
    <cellStyle name="Moneda 6 4" xfId="477"/>
    <cellStyle name="Moneda 6 4 2" xfId="478"/>
    <cellStyle name="Moneda 6 5" xfId="479"/>
    <cellStyle name="Moneda 6 5 2" xfId="480"/>
    <cellStyle name="Moneda 6 6" xfId="481"/>
    <cellStyle name="Moneda 7 12" xfId="482"/>
    <cellStyle name="Moneda 7 2 11" xfId="483"/>
    <cellStyle name="Moneda 7 2 2" xfId="484"/>
    <cellStyle name="Moneda 7 2 2 2" xfId="485"/>
    <cellStyle name="Moneda 7 2 3" xfId="486"/>
    <cellStyle name="Moneda 7 2 3 2" xfId="487"/>
    <cellStyle name="Moneda 7 2 4" xfId="488"/>
    <cellStyle name="Moneda 7 2 4 2" xfId="489"/>
    <cellStyle name="Moneda 7 2 5" xfId="490"/>
    <cellStyle name="Moneda 7 3" xfId="491"/>
    <cellStyle name="Moneda 7 3 2" xfId="492"/>
    <cellStyle name="Moneda 7 4" xfId="493"/>
    <cellStyle name="Moneda 7 4 2" xfId="494"/>
    <cellStyle name="Moneda 7 5" xfId="495"/>
    <cellStyle name="Moneda 7 5 2" xfId="496"/>
    <cellStyle name="Moneda 7 6" xfId="497"/>
    <cellStyle name="Moneda 8 13" xfId="498"/>
    <cellStyle name="Moneda 8 2 11" xfId="499"/>
    <cellStyle name="Moneda 8 2 2" xfId="500"/>
    <cellStyle name="Moneda 8 2 2 2" xfId="501"/>
    <cellStyle name="Moneda 8 2 3" xfId="502"/>
    <cellStyle name="Moneda 8 2 3 2" xfId="503"/>
    <cellStyle name="Moneda 8 2 4" xfId="504"/>
    <cellStyle name="Moneda 8 2 4 2" xfId="505"/>
    <cellStyle name="Moneda 8 2 5" xfId="506"/>
    <cellStyle name="Moneda 8 3" xfId="507"/>
    <cellStyle name="Moneda 8 3 2" xfId="508"/>
    <cellStyle name="Moneda 8 4" xfId="509"/>
    <cellStyle name="Moneda 8 4 2" xfId="510"/>
    <cellStyle name="Moneda 8 5" xfId="511"/>
    <cellStyle name="Moneda 8 5 2" xfId="512"/>
    <cellStyle name="Moneda 8 6" xfId="513"/>
    <cellStyle name="Moneda 9 11" xfId="514"/>
    <cellStyle name="Moneda 9 2 8" xfId="515"/>
    <cellStyle name="Moneda 9 2 2" xfId="516"/>
    <cellStyle name="Moneda 9 3" xfId="517"/>
    <cellStyle name="Moneda 9 3 2" xfId="518"/>
    <cellStyle name="Moneda 9 4" xfId="519"/>
    <cellStyle name="Moneda 9 4 2" xfId="520"/>
    <cellStyle name="Moneda 9 5" xfId="521"/>
    <cellStyle name="Neutral 2" xfId="522"/>
    <cellStyle name="Normal 2 4" xfId="523"/>
    <cellStyle name="Normal 2 2 2" xfId="524"/>
    <cellStyle name="Normal 3 5" xfId="525"/>
    <cellStyle name="Normal 3 3" xfId="526"/>
    <cellStyle name="Normal 6 2" xfId="527"/>
    <cellStyle name="Numeric" xfId="528"/>
    <cellStyle name="NumericWithBorder" xfId="529"/>
    <cellStyle name="NumericWithBorder 2" xfId="530"/>
    <cellStyle name="Percent 2" xfId="531"/>
    <cellStyle name="Porcentaje 2 2" xfId="532"/>
    <cellStyle name="Porcentual 2 2 2" xfId="533"/>
    <cellStyle name="Porcentual 2 3" xfId="534"/>
    <cellStyle name="Moneda 26" xfId="535"/>
    <cellStyle name="Millares 7" xfId="536"/>
    <cellStyle name="Moneda 25" xfId="537"/>
    <cellStyle name="Moneda [0] 4" xfId="538"/>
    <cellStyle name="Moneda 3 9" xfId="539"/>
    <cellStyle name="Moneda 13 4" xfId="540"/>
    <cellStyle name="Normal 5" xfId="541"/>
    <cellStyle name="Normal 3 2 3" xfId="542"/>
    <cellStyle name="Normal 3 2 2 2" xfId="543"/>
    <cellStyle name="Moneda 3 2 6 4" xfId="544"/>
    <cellStyle name="Millares 2 4 3" xfId="545"/>
    <cellStyle name="Moneda 2 5" xfId="546"/>
    <cellStyle name="Moneda 4 3" xfId="547"/>
    <cellStyle name="Moneda 8 7" xfId="548"/>
    <cellStyle name="Moneda 28" xfId="549"/>
    <cellStyle name="BorderThinBlack 2 2 2" xfId="550"/>
    <cellStyle name="BorderThinBlack 3 2" xfId="551"/>
    <cellStyle name="Comma [0] 2 2" xfId="552"/>
    <cellStyle name="Comma 2 2" xfId="553"/>
    <cellStyle name="Currency 3" xfId="554"/>
    <cellStyle name="Currency [0] 3" xfId="555"/>
    <cellStyle name="Currency [0] 2 2" xfId="556"/>
    <cellStyle name="Currency 2 2" xfId="557"/>
    <cellStyle name="Millares 8" xfId="558"/>
    <cellStyle name="Millares 2 5" xfId="559"/>
    <cellStyle name="Millares 2 3 2" xfId="560"/>
    <cellStyle name="Millares 6 2" xfId="561"/>
    <cellStyle name="Moneda 27" xfId="562"/>
    <cellStyle name="Moneda [0] 5" xfId="563"/>
    <cellStyle name="Moneda [0] 2 3" xfId="564"/>
    <cellStyle name="Moneda [0] 2 2 2" xfId="565"/>
    <cellStyle name="Moneda [0] 3 2" xfId="566"/>
    <cellStyle name="Moneda 10 6" xfId="567"/>
    <cellStyle name="Moneda 10 2 3" xfId="568"/>
    <cellStyle name="Moneda 10 2 2 2" xfId="569"/>
    <cellStyle name="Moneda 10 3 3" xfId="570"/>
    <cellStyle name="Moneda 10 3 2 2" xfId="571"/>
    <cellStyle name="Moneda 10 4 3" xfId="572"/>
    <cellStyle name="Moneda 10 4 2 2" xfId="573"/>
    <cellStyle name="Moneda 10 5 2" xfId="574"/>
    <cellStyle name="Moneda 11 6" xfId="575"/>
    <cellStyle name="Moneda 11 2 3" xfId="576"/>
    <cellStyle name="Moneda 11 2 2 2" xfId="577"/>
    <cellStyle name="Moneda 11 3 3" xfId="578"/>
    <cellStyle name="Moneda 11 3 2 2" xfId="579"/>
    <cellStyle name="Moneda 11 4 3" xfId="580"/>
    <cellStyle name="Moneda 11 4 2 2" xfId="581"/>
    <cellStyle name="Moneda 11 5 2" xfId="582"/>
    <cellStyle name="Moneda 12 4" xfId="583"/>
    <cellStyle name="Moneda 12 2 3" xfId="584"/>
    <cellStyle name="Moneda 12 2 2 2" xfId="585"/>
    <cellStyle name="Moneda 12 3 2" xfId="586"/>
    <cellStyle name="Moneda 13 5" xfId="587"/>
    <cellStyle name="Moneda 13 2 3" xfId="588"/>
    <cellStyle name="Moneda 13 2 2 2" xfId="589"/>
    <cellStyle name="Moneda 13 3 2" xfId="590"/>
    <cellStyle name="Moneda 14 4" xfId="591"/>
    <cellStyle name="Moneda 14 2 3" xfId="592"/>
    <cellStyle name="Moneda 14 2 2 2" xfId="593"/>
    <cellStyle name="Moneda 14 3 2" xfId="594"/>
    <cellStyle name="Moneda 15 4" xfId="595"/>
    <cellStyle name="Moneda 15 2 3" xfId="596"/>
    <cellStyle name="Moneda 15 2 2 2" xfId="597"/>
    <cellStyle name="Moneda 15 3 2" xfId="598"/>
    <cellStyle name="Moneda 16 3" xfId="599"/>
    <cellStyle name="Moneda 16 2 2" xfId="600"/>
    <cellStyle name="Moneda 17 3" xfId="601"/>
    <cellStyle name="Moneda 17 2 2" xfId="602"/>
    <cellStyle name="Moneda 18 3" xfId="603"/>
    <cellStyle name="Moneda 18 2 2" xfId="604"/>
    <cellStyle name="Moneda 19 3" xfId="605"/>
    <cellStyle name="Moneda 19 2 2" xfId="606"/>
    <cellStyle name="Moneda 2 6" xfId="607"/>
    <cellStyle name="Currency 4" xfId="608"/>
    <cellStyle name="Moneda 2 3 7 6" xfId="609"/>
    <cellStyle name="Moneda 2 3 2 6 6" xfId="610"/>
    <cellStyle name="Moneda 2 3 2 2 3 6" xfId="611"/>
    <cellStyle name="Moneda 2 3 2 2 2 2 6" xfId="612"/>
    <cellStyle name="Moneda 2 3 2 3 3 6" xfId="613"/>
    <cellStyle name="Moneda 2 3 2 3 2 2 6" xfId="614"/>
    <cellStyle name="Moneda 2 3 2 4 3 6" xfId="615"/>
    <cellStyle name="Moneda 2 3 2 4 2 2 6" xfId="616"/>
    <cellStyle name="Moneda 2 3 2 5 2 6" xfId="617"/>
    <cellStyle name="Moneda 2 3 3 3 6" xfId="618"/>
    <cellStyle name="Moneda 2 3 3 2 2 6" xfId="619"/>
    <cellStyle name="Moneda 2 3 4 3 6" xfId="620"/>
    <cellStyle name="Moneda 2 3 4 2 2 6" xfId="621"/>
    <cellStyle name="Moneda 2 3 5 3 6" xfId="622"/>
    <cellStyle name="Moneda 2 3 5 2 2 6" xfId="623"/>
    <cellStyle name="Moneda 2 3 6 2 6" xfId="624"/>
    <cellStyle name="Moneda 20 3" xfId="625"/>
    <cellStyle name="Moneda 20 2 2" xfId="626"/>
    <cellStyle name="Moneda 21 3" xfId="627"/>
    <cellStyle name="Moneda 21 2 2" xfId="628"/>
    <cellStyle name="Moneda 22 3" xfId="629"/>
    <cellStyle name="Moneda 22 2 2" xfId="630"/>
    <cellStyle name="Moneda 23 2" xfId="631"/>
    <cellStyle name="Moneda 24 2" xfId="632"/>
    <cellStyle name="Moneda 3 10" xfId="633"/>
    <cellStyle name="Moneda 3 3 3" xfId="634"/>
    <cellStyle name="Moneda 3 3 2 2" xfId="635"/>
    <cellStyle name="Moneda 3 4 3" xfId="636"/>
    <cellStyle name="Moneda 3 4 2 2" xfId="637"/>
    <cellStyle name="Moneda 3 5 3" xfId="638"/>
    <cellStyle name="Moneda 3 5 2 2" xfId="639"/>
    <cellStyle name="Moneda 3 6 2 2" xfId="640"/>
    <cellStyle name="Moneda 3 7 2" xfId="641"/>
    <cellStyle name="Moneda 3 8 2" xfId="642"/>
    <cellStyle name="Moneda 4 4" xfId="643"/>
    <cellStyle name="Moneda 6 7" xfId="644"/>
    <cellStyle name="Moneda 6 2 6" xfId="645"/>
    <cellStyle name="Moneda 6 2 2 3" xfId="646"/>
    <cellStyle name="Moneda 6 2 2 2 2" xfId="647"/>
    <cellStyle name="Moneda 6 2 3 3" xfId="648"/>
    <cellStyle name="Moneda 6 2 3 2 2" xfId="649"/>
    <cellStyle name="Moneda 6 2 4 3" xfId="650"/>
    <cellStyle name="Moneda 6 2 4 2 2" xfId="651"/>
    <cellStyle name="Moneda 6 2 5 2" xfId="652"/>
    <cellStyle name="Moneda 6 3 3" xfId="653"/>
    <cellStyle name="Moneda 6 3 2 2" xfId="654"/>
    <cellStyle name="Moneda 6 4 3" xfId="655"/>
    <cellStyle name="Moneda 6 4 2 2" xfId="656"/>
    <cellStyle name="Moneda 6 5 3" xfId="657"/>
    <cellStyle name="Moneda 6 5 2 2" xfId="658"/>
    <cellStyle name="Moneda 6 6 2" xfId="659"/>
    <cellStyle name="Moneda 7 7" xfId="660"/>
    <cellStyle name="Moneda 7 2 6" xfId="661"/>
    <cellStyle name="Moneda 7 2 2 3" xfId="662"/>
    <cellStyle name="Moneda 7 2 2 2 2" xfId="663"/>
    <cellStyle name="Moneda 7 2 3 3" xfId="664"/>
    <cellStyle name="Moneda 7 2 3 2 2" xfId="665"/>
    <cellStyle name="Moneda 7 2 4 3" xfId="666"/>
    <cellStyle name="Moneda 7 2 4 2 2" xfId="667"/>
    <cellStyle name="Moneda 7 2 5 2" xfId="668"/>
    <cellStyle name="Moneda 7 3 3" xfId="669"/>
    <cellStyle name="Moneda 7 3 2 2" xfId="670"/>
    <cellStyle name="Moneda 7 4 3" xfId="671"/>
    <cellStyle name="Moneda 7 4 2 2" xfId="672"/>
    <cellStyle name="Moneda 7 5 3" xfId="673"/>
    <cellStyle name="Moneda 7 5 2 2" xfId="674"/>
    <cellStyle name="Moneda 7 6 2" xfId="675"/>
    <cellStyle name="Moneda 8 8" xfId="676"/>
    <cellStyle name="Moneda 8 2 6" xfId="677"/>
    <cellStyle name="Moneda 8 2 2 3" xfId="678"/>
    <cellStyle name="Moneda 8 2 2 2 2" xfId="679"/>
    <cellStyle name="Moneda 8 2 3 3" xfId="680"/>
    <cellStyle name="Moneda 8 2 3 2 2" xfId="681"/>
    <cellStyle name="Moneda 8 2 4 3" xfId="682"/>
    <cellStyle name="Moneda 8 2 4 2 2" xfId="683"/>
    <cellStyle name="Moneda 8 2 5 2" xfId="684"/>
    <cellStyle name="Moneda 8 3 3" xfId="685"/>
    <cellStyle name="Moneda 8 3 2 2" xfId="686"/>
    <cellStyle name="Moneda 8 4 3" xfId="687"/>
    <cellStyle name="Moneda 8 4 2 2" xfId="688"/>
    <cellStyle name="Moneda 8 5 3" xfId="689"/>
    <cellStyle name="Moneda 8 5 2 2" xfId="690"/>
    <cellStyle name="Moneda 8 6 2" xfId="691"/>
    <cellStyle name="Moneda 9 6" xfId="692"/>
    <cellStyle name="Moneda 9 2 3" xfId="693"/>
    <cellStyle name="Moneda 9 2 2 2" xfId="694"/>
    <cellStyle name="Moneda 9 3 3" xfId="695"/>
    <cellStyle name="Moneda 9 3 2 2" xfId="696"/>
    <cellStyle name="Moneda 9 4 3" xfId="697"/>
    <cellStyle name="Moneda 9 4 2 2" xfId="698"/>
    <cellStyle name="Moneda 9 5 2" xfId="699"/>
    <cellStyle name="Percent 2 2" xfId="700"/>
    <cellStyle name="Moneda 29" xfId="701"/>
    <cellStyle name="Porcentual 2 3 2" xfId="702"/>
    <cellStyle name="Currency 5" xfId="703"/>
    <cellStyle name="Moneda 30" xfId="704"/>
    <cellStyle name="Moneda 46" xfId="705"/>
    <cellStyle name="BodyStyleWithBorder 2 2" xfId="706"/>
    <cellStyle name="BodyStyleWithBorder 2 3" xfId="707"/>
    <cellStyle name="BodyStyleWithBorder 3" xfId="708"/>
    <cellStyle name="BodyStyleWithBorder 4" xfId="709"/>
    <cellStyle name="BorderThinBlack 2 2 2 2" xfId="710"/>
    <cellStyle name="BorderThinBlack 2 2 2 3" xfId="711"/>
    <cellStyle name="BorderThinBlack 2 2 3" xfId="712"/>
    <cellStyle name="BorderThinBlack 2 2 4" xfId="713"/>
    <cellStyle name="BorderThinBlack 2 3" xfId="714"/>
    <cellStyle name="BorderThinBlack 2 4" xfId="715"/>
    <cellStyle name="BorderThinBlack 3 2 2" xfId="716"/>
    <cellStyle name="BorderThinBlack 3 2 3" xfId="717"/>
    <cellStyle name="BorderThinBlack 3 3" xfId="718"/>
    <cellStyle name="BorderThinBlack 3 4" xfId="719"/>
    <cellStyle name="BorderThinBlack 4" xfId="720"/>
    <cellStyle name="BorderThinBlack 5" xfId="721"/>
    <cellStyle name="Currency 13" xfId="722"/>
    <cellStyle name="Currency [0] 6" xfId="723"/>
    <cellStyle name="Currency [0] 2 5" xfId="724"/>
    <cellStyle name="Currency [0] 2 2 4" xfId="725"/>
    <cellStyle name="Currency [0] 2 2 2" xfId="726"/>
    <cellStyle name="Currency [0] 2 3" xfId="727"/>
    <cellStyle name="Currency [0] 3 4" xfId="728"/>
    <cellStyle name="Currency [0] 3 2" xfId="729"/>
    <cellStyle name="Currency [0] 4" xfId="730"/>
    <cellStyle name="Currency 10" xfId="731"/>
    <cellStyle name="Currency 11" xfId="732"/>
    <cellStyle name="Currency 2 5" xfId="733"/>
    <cellStyle name="Currency 2 2 4" xfId="734"/>
    <cellStyle name="Currency 2 2 2" xfId="735"/>
    <cellStyle name="Currency 2 3" xfId="736"/>
    <cellStyle name="Currency 3 4" xfId="737"/>
    <cellStyle name="Currency 3 2" xfId="738"/>
    <cellStyle name="Currency 4 4" xfId="739"/>
    <cellStyle name="Currency 4 2" xfId="740"/>
    <cellStyle name="Currency 5 4" xfId="741"/>
    <cellStyle name="Currency 5 2" xfId="742"/>
    <cellStyle name="Currency 6" xfId="743"/>
    <cellStyle name="Currency 7" xfId="744"/>
    <cellStyle name="Currency 8" xfId="745"/>
    <cellStyle name="Currency 9" xfId="746"/>
    <cellStyle name="DecimalWithBorder 2 2" xfId="747"/>
    <cellStyle name="DecimalWithBorder 2 3" xfId="748"/>
    <cellStyle name="DecimalWithBorder 3" xfId="749"/>
    <cellStyle name="DecimalWithBorder 4" xfId="750"/>
    <cellStyle name="EuroCurrencyWithBorder 2 2" xfId="751"/>
    <cellStyle name="EuroCurrencyWithBorder 2 3" xfId="752"/>
    <cellStyle name="EuroCurrencyWithBorder 3" xfId="753"/>
    <cellStyle name="EuroCurrencyWithBorder 4" xfId="754"/>
    <cellStyle name="MainTitle 2 2" xfId="755"/>
    <cellStyle name="MainTitle 2 3" xfId="756"/>
    <cellStyle name="MainTitle 3" xfId="757"/>
    <cellStyle name="MainTitle 4" xfId="758"/>
    <cellStyle name="Millares 9" xfId="759"/>
    <cellStyle name="Moneda 44" xfId="760"/>
    <cellStyle name="Moneda [0] 3 5" xfId="761"/>
    <cellStyle name="Moneda [0] 3 2 4" xfId="762"/>
    <cellStyle name="Moneda [0] 3 2 2" xfId="763"/>
    <cellStyle name="Moneda [0] 3 3" xfId="764"/>
    <cellStyle name="Moneda [0] 4 4" xfId="765"/>
    <cellStyle name="Moneda [0] 4 2" xfId="766"/>
    <cellStyle name="Moneda [0] 5 4" xfId="767"/>
    <cellStyle name="Moneda [0] 5 2" xfId="768"/>
    <cellStyle name="Moneda [0] 6" xfId="769"/>
    <cellStyle name="Moneda [0] 7" xfId="770"/>
    <cellStyle name="Moneda 10 9" xfId="771"/>
    <cellStyle name="Moneda 10 2 6" xfId="772"/>
    <cellStyle name="Moneda 10 2 2 5" xfId="773"/>
    <cellStyle name="Moneda 10 2 2 2 4" xfId="774"/>
    <cellStyle name="Moneda 10 2 2 2 2" xfId="775"/>
    <cellStyle name="Moneda 10 2 2 3" xfId="776"/>
    <cellStyle name="Moneda 10 2 3 4" xfId="777"/>
    <cellStyle name="Moneda 10 2 3 2" xfId="778"/>
    <cellStyle name="Moneda 10 2 4" xfId="779"/>
    <cellStyle name="Moneda 10 3 6" xfId="780"/>
    <cellStyle name="Moneda 10 3 2 5" xfId="781"/>
    <cellStyle name="Moneda 10 3 2 2 4" xfId="782"/>
    <cellStyle name="Moneda 10 3 2 2 2" xfId="783"/>
    <cellStyle name="Moneda 10 3 2 3" xfId="784"/>
    <cellStyle name="Moneda 10 3 3 4" xfId="785"/>
    <cellStyle name="Moneda 10 3 3 2" xfId="786"/>
    <cellStyle name="Moneda 10 3 4" xfId="787"/>
    <cellStyle name="Moneda 10 4 6" xfId="788"/>
    <cellStyle name="Moneda 10 4 2 5" xfId="789"/>
    <cellStyle name="Moneda 10 4 2 2 4" xfId="790"/>
    <cellStyle name="Moneda 10 4 2 2 2" xfId="791"/>
    <cellStyle name="Moneda 10 4 2 3" xfId="792"/>
    <cellStyle name="Moneda 10 4 3 4" xfId="793"/>
    <cellStyle name="Moneda 10 4 3 2" xfId="794"/>
    <cellStyle name="Moneda 10 4 4" xfId="795"/>
    <cellStyle name="Moneda 10 5 5" xfId="796"/>
    <cellStyle name="Moneda 10 5 2 4" xfId="797"/>
    <cellStyle name="Moneda 10 5 2 2" xfId="798"/>
    <cellStyle name="Moneda 10 5 3" xfId="799"/>
    <cellStyle name="Moneda 10 6 4" xfId="800"/>
    <cellStyle name="Moneda 10 6 2" xfId="801"/>
    <cellStyle name="Moneda 10 7" xfId="802"/>
    <cellStyle name="Moneda 11 9" xfId="803"/>
    <cellStyle name="Moneda 11 2 6" xfId="804"/>
    <cellStyle name="Moneda 11 2 2 5" xfId="805"/>
    <cellStyle name="Moneda 11 2 2 2 4" xfId="806"/>
    <cellStyle name="Moneda 11 2 2 2 2" xfId="807"/>
    <cellStyle name="Moneda 11 2 2 3" xfId="808"/>
    <cellStyle name="Moneda 11 2 3 4" xfId="809"/>
    <cellStyle name="Moneda 11 2 3 2" xfId="810"/>
    <cellStyle name="Moneda 11 2 4" xfId="811"/>
    <cellStyle name="Moneda 11 3 6" xfId="812"/>
    <cellStyle name="Moneda 11 3 2 5" xfId="813"/>
    <cellStyle name="Moneda 11 3 2 2 4" xfId="814"/>
    <cellStyle name="Moneda 11 3 2 2 2" xfId="815"/>
    <cellStyle name="Moneda 11 3 2 3" xfId="816"/>
    <cellStyle name="Moneda 11 3 3 4" xfId="817"/>
    <cellStyle name="Moneda 11 3 3 2" xfId="818"/>
    <cellStyle name="Moneda 11 3 4" xfId="819"/>
    <cellStyle name="Moneda 11 4 6" xfId="820"/>
    <cellStyle name="Moneda 11 4 2 5" xfId="821"/>
    <cellStyle name="Moneda 11 4 2 2 4" xfId="822"/>
    <cellStyle name="Moneda 11 4 2 2 2" xfId="823"/>
    <cellStyle name="Moneda 11 4 2 3" xfId="824"/>
    <cellStyle name="Moneda 11 4 3 4" xfId="825"/>
    <cellStyle name="Moneda 11 4 3 2" xfId="826"/>
    <cellStyle name="Moneda 11 4 4" xfId="827"/>
    <cellStyle name="Moneda 11 5 5" xfId="828"/>
    <cellStyle name="Moneda 11 5 2 4" xfId="829"/>
    <cellStyle name="Moneda 11 5 2 2" xfId="830"/>
    <cellStyle name="Moneda 11 5 3" xfId="831"/>
    <cellStyle name="Moneda 11 6 4" xfId="832"/>
    <cellStyle name="Moneda 11 6 2" xfId="833"/>
    <cellStyle name="Moneda 11 7" xfId="834"/>
    <cellStyle name="Moneda 12 7" xfId="835"/>
    <cellStyle name="Moneda 12 2 6" xfId="836"/>
    <cellStyle name="Moneda 12 2 2 5" xfId="837"/>
    <cellStyle name="Moneda 12 2 2 2 4" xfId="838"/>
    <cellStyle name="Moneda 12 2 2 2 2" xfId="839"/>
    <cellStyle name="Moneda 12 2 2 3" xfId="840"/>
    <cellStyle name="Moneda 12 2 3 4" xfId="841"/>
    <cellStyle name="Moneda 12 2 3 2" xfId="842"/>
    <cellStyle name="Moneda 12 2 4" xfId="843"/>
    <cellStyle name="Moneda 12 3 5" xfId="844"/>
    <cellStyle name="Moneda 12 3 2 4" xfId="845"/>
    <cellStyle name="Moneda 12 3 2 2" xfId="846"/>
    <cellStyle name="Moneda 12 3 3" xfId="847"/>
    <cellStyle name="Moneda 12 4 4" xfId="848"/>
    <cellStyle name="Moneda 12 4 2" xfId="849"/>
    <cellStyle name="Moneda 12 5" xfId="850"/>
    <cellStyle name="Moneda 13 8" xfId="851"/>
    <cellStyle name="Moneda 13 2 6" xfId="852"/>
    <cellStyle name="Moneda 13 2 2 5" xfId="853"/>
    <cellStyle name="Moneda 13 2 2 2 4" xfId="854"/>
    <cellStyle name="Moneda 13 2 2 2 2" xfId="855"/>
    <cellStyle name="Moneda 13 2 2 3" xfId="856"/>
    <cellStyle name="Moneda 13 2 3 4" xfId="857"/>
    <cellStyle name="Moneda 13 2 3 2" xfId="858"/>
    <cellStyle name="Moneda 13 2 4" xfId="859"/>
    <cellStyle name="Moneda 13 3 5" xfId="860"/>
    <cellStyle name="Moneda 13 3 2 4" xfId="861"/>
    <cellStyle name="Moneda 13 3 2 2" xfId="862"/>
    <cellStyle name="Moneda 13 3 3" xfId="863"/>
    <cellStyle name="Moneda 13 4 4" xfId="864"/>
    <cellStyle name="Moneda 13 4 2" xfId="865"/>
    <cellStyle name="Moneda 13 5 4" xfId="866"/>
    <cellStyle name="Moneda 13 5 2" xfId="867"/>
    <cellStyle name="Moneda 13 6" xfId="868"/>
    <cellStyle name="Moneda 14 7" xfId="869"/>
    <cellStyle name="Moneda 14 2 6" xfId="870"/>
    <cellStyle name="Moneda 14 2 2 5" xfId="871"/>
    <cellStyle name="Moneda 14 2 2 2 4" xfId="872"/>
    <cellStyle name="Moneda 14 2 2 2 2" xfId="873"/>
    <cellStyle name="Moneda 14 2 2 3" xfId="874"/>
    <cellStyle name="Moneda 14 2 3 4" xfId="875"/>
    <cellStyle name="Moneda 14 2 3 2" xfId="876"/>
    <cellStyle name="Moneda 14 2 4" xfId="877"/>
    <cellStyle name="Moneda 14 3 5" xfId="878"/>
    <cellStyle name="Moneda 14 3 2 4" xfId="879"/>
    <cellStyle name="Moneda 14 3 2 2" xfId="880"/>
    <cellStyle name="Moneda 14 3 3" xfId="881"/>
    <cellStyle name="Moneda 14 4 4" xfId="882"/>
    <cellStyle name="Moneda 14 4 2" xfId="883"/>
    <cellStyle name="Moneda 14 5" xfId="884"/>
    <cellStyle name="Moneda 15 7" xfId="885"/>
    <cellStyle name="Moneda 15 2 6" xfId="886"/>
    <cellStyle name="Moneda 15 2 2 5" xfId="887"/>
    <cellStyle name="Moneda 15 2 2 2 4" xfId="888"/>
    <cellStyle name="Moneda 15 2 2 2 2" xfId="889"/>
    <cellStyle name="Moneda 15 2 2 3" xfId="890"/>
    <cellStyle name="Moneda 15 2 3 4" xfId="891"/>
    <cellStyle name="Moneda 15 2 3 2" xfId="892"/>
    <cellStyle name="Moneda 15 2 4" xfId="893"/>
    <cellStyle name="Moneda 15 3 5" xfId="894"/>
    <cellStyle name="Moneda 15 3 2 4" xfId="895"/>
    <cellStyle name="Moneda 15 3 2 2" xfId="896"/>
    <cellStyle name="Moneda 15 3 3" xfId="897"/>
    <cellStyle name="Moneda 15 4 4" xfId="898"/>
    <cellStyle name="Moneda 15 4 2" xfId="899"/>
    <cellStyle name="Moneda 15 5" xfId="900"/>
    <cellStyle name="Moneda 16 6" xfId="901"/>
    <cellStyle name="Moneda 16 2 5" xfId="902"/>
    <cellStyle name="Moneda 16 2 2 4" xfId="903"/>
    <cellStyle name="Moneda 16 2 2 2" xfId="904"/>
    <cellStyle name="Moneda 16 2 3" xfId="905"/>
    <cellStyle name="Moneda 16 3 4" xfId="906"/>
    <cellStyle name="Moneda 16 3 2" xfId="907"/>
    <cellStyle name="Moneda 16 4" xfId="908"/>
    <cellStyle name="Moneda 17 6" xfId="909"/>
    <cellStyle name="Moneda 17 2 5" xfId="910"/>
    <cellStyle name="Moneda 17 2 2 4" xfId="911"/>
    <cellStyle name="Moneda 17 2 2 2" xfId="912"/>
    <cellStyle name="Moneda 17 2 3" xfId="913"/>
    <cellStyle name="Moneda 17 3 4" xfId="914"/>
    <cellStyle name="Moneda 17 3 2" xfId="915"/>
    <cellStyle name="Moneda 17 4" xfId="916"/>
    <cellStyle name="Moneda 18 6" xfId="917"/>
    <cellStyle name="Moneda 18 2 5" xfId="918"/>
    <cellStyle name="Moneda 18 2 2 4" xfId="919"/>
    <cellStyle name="Moneda 18 2 2 2" xfId="920"/>
    <cellStyle name="Moneda 18 2 3" xfId="921"/>
    <cellStyle name="Moneda 18 3 4" xfId="922"/>
    <cellStyle name="Moneda 18 3 2" xfId="923"/>
    <cellStyle name="Moneda 18 4" xfId="924"/>
    <cellStyle name="Moneda 19 6" xfId="925"/>
    <cellStyle name="Moneda 19 2 5" xfId="926"/>
    <cellStyle name="Moneda 19 2 2 4" xfId="927"/>
    <cellStyle name="Moneda 19 2 2 2" xfId="928"/>
    <cellStyle name="Moneda 19 2 3" xfId="929"/>
    <cellStyle name="Moneda 19 3 4" xfId="930"/>
    <cellStyle name="Moneda 19 3 2" xfId="931"/>
    <cellStyle name="Moneda 19 4" xfId="932"/>
    <cellStyle name="Moneda 2 3 10 3" xfId="933"/>
    <cellStyle name="Moneda 2 3 2 9" xfId="934"/>
    <cellStyle name="Moneda 2 3 2 2 6 3" xfId="935"/>
    <cellStyle name="Moneda 2 3 2 2 2 5" xfId="936"/>
    <cellStyle name="Moneda 2 3 2 2 2 2 4" xfId="937"/>
    <cellStyle name="Moneda 2 3 2 2 2 2 2 3" xfId="938"/>
    <cellStyle name="Moneda 2 3 2 2 2 3 3" xfId="939"/>
    <cellStyle name="Moneda 2 3 2 2 3 4 3" xfId="940"/>
    <cellStyle name="Moneda 2 3 2 2 3 2 4" xfId="941"/>
    <cellStyle name="Moneda 2 3 2 2 4 5" xfId="942"/>
    <cellStyle name="Moneda 2 3 2 3 6" xfId="943"/>
    <cellStyle name="Moneda 2 3 2 3 2 5" xfId="944"/>
    <cellStyle name="Moneda 2 3 2 3 2 2 4" xfId="945"/>
    <cellStyle name="Moneda 2 3 2 3 2 2 2 3" xfId="946"/>
    <cellStyle name="Moneda 2 3 2 3 2 3 3" xfId="947"/>
    <cellStyle name="Moneda 2 3 2 3 3 4" xfId="948"/>
    <cellStyle name="Moneda 2 3 2 3 3 2 3" xfId="949"/>
    <cellStyle name="Moneda 2 3 2 3 4 3" xfId="950"/>
    <cellStyle name="Moneda 2 3 2 4 6" xfId="951"/>
    <cellStyle name="Moneda 2 3 2 4 2 5" xfId="952"/>
    <cellStyle name="Moneda 2 3 2 4 2 2 4" xfId="953"/>
    <cellStyle name="Moneda 2 3 2 4 2 2 2 3" xfId="954"/>
    <cellStyle name="Moneda 2 3 2 4 2 3 3" xfId="955"/>
    <cellStyle name="Moneda 2 3 2 4 3 4" xfId="956"/>
    <cellStyle name="Moneda 2 3 2 4 3 2 3" xfId="957"/>
    <cellStyle name="Moneda 2 3 2 4 4 3" xfId="958"/>
    <cellStyle name="Moneda 2 3 2 5 5" xfId="959"/>
    <cellStyle name="Moneda 2 3 2 5 2 4" xfId="960"/>
    <cellStyle name="Moneda 2 3 2 5 2 2 3" xfId="961"/>
    <cellStyle name="Moneda 2 3 2 5 3 3" xfId="962"/>
    <cellStyle name="Moneda 2 3 2 6 4" xfId="963"/>
    <cellStyle name="Moneda 2 3 2 6 2 3" xfId="964"/>
    <cellStyle name="Moneda 2 3 2 7 3" xfId="965"/>
    <cellStyle name="Moneda 2 3 3 6 3" xfId="966"/>
    <cellStyle name="Moneda 2 3 3 2 5" xfId="967"/>
    <cellStyle name="Moneda 2 3 3 2 2 4" xfId="968"/>
    <cellStyle name="Moneda 2 3 3 2 2 2 3" xfId="969"/>
    <cellStyle name="Moneda 2 3 3 2 3 3" xfId="970"/>
    <cellStyle name="Moneda 2 3 3 3 4 3" xfId="971"/>
    <cellStyle name="Moneda 2 3 3 3 2 4" xfId="972"/>
    <cellStyle name="Moneda 2 3 3 4 5" xfId="973"/>
    <cellStyle name="Moneda 2 3 4 6 3" xfId="974"/>
    <cellStyle name="Moneda 2 3 4 2 5" xfId="975"/>
    <cellStyle name="Moneda 2 3 4 2 2 4" xfId="976"/>
    <cellStyle name="Moneda 2 3 4 2 2 2 3" xfId="977"/>
    <cellStyle name="Moneda 2 3 4 2 3 3" xfId="978"/>
    <cellStyle name="Moneda 2 3 4 3 4 3" xfId="979"/>
    <cellStyle name="Moneda 2 3 4 3 2 4" xfId="980"/>
    <cellStyle name="Moneda 2 3 4 4 5" xfId="981"/>
    <cellStyle name="Moneda 2 3 5 6" xfId="982"/>
    <cellStyle name="Moneda 2 3 5 2 5" xfId="983"/>
    <cellStyle name="Moneda 2 3 5 2 2 4" xfId="984"/>
    <cellStyle name="Moneda 2 3 5 2 2 2 3" xfId="985"/>
    <cellStyle name="Moneda 2 3 5 2 3 3" xfId="986"/>
    <cellStyle name="Moneda 2 3 5 3 4" xfId="987"/>
    <cellStyle name="Moneda 2 3 5 3 2 3" xfId="988"/>
    <cellStyle name="Moneda 2 3 5 4 3" xfId="989"/>
    <cellStyle name="Moneda 2 3 6 5" xfId="990"/>
    <cellStyle name="Moneda 2 3 6 2 4" xfId="991"/>
    <cellStyle name="Moneda 2 3 6 2 2 3" xfId="992"/>
    <cellStyle name="Moneda 2 3 6 3 3" xfId="993"/>
    <cellStyle name="Moneda 2 3 7 4 3" xfId="994"/>
    <cellStyle name="Moneda 2 3 7 2 4" xfId="995"/>
    <cellStyle name="Moneda 2 3 8 4" xfId="996"/>
    <cellStyle name="Moneda 2 5 4" xfId="997"/>
    <cellStyle name="Moneda 2 5 2" xfId="998"/>
    <cellStyle name="Moneda 20 6" xfId="999"/>
    <cellStyle name="Moneda 20 2 5" xfId="1000"/>
    <cellStyle name="Moneda 20 2 2 4" xfId="1001"/>
    <cellStyle name="Moneda 20 2 2 2" xfId="1002"/>
    <cellStyle name="Moneda 20 2 3" xfId="1003"/>
    <cellStyle name="Moneda 20 3 4" xfId="1004"/>
    <cellStyle name="Moneda 20 3 2" xfId="1005"/>
    <cellStyle name="Moneda 20 4" xfId="1006"/>
    <cellStyle name="Moneda 21 6" xfId="1007"/>
    <cellStyle name="Moneda 21 2 5" xfId="1008"/>
    <cellStyle name="Moneda 21 2 2 4" xfId="1009"/>
    <cellStyle name="Moneda 21 2 2 2" xfId="1010"/>
    <cellStyle name="Moneda 21 2 3" xfId="1011"/>
    <cellStyle name="Moneda 21 3 4" xfId="1012"/>
    <cellStyle name="Moneda 21 3 2" xfId="1013"/>
    <cellStyle name="Moneda 21 4" xfId="1014"/>
    <cellStyle name="Moneda 22 6" xfId="1015"/>
    <cellStyle name="Moneda 22 2 5" xfId="1016"/>
    <cellStyle name="Moneda 22 2 2 4" xfId="1017"/>
    <cellStyle name="Moneda 22 2 2 2" xfId="1018"/>
    <cellStyle name="Moneda 22 2 3" xfId="1019"/>
    <cellStyle name="Moneda 22 3 4" xfId="1020"/>
    <cellStyle name="Moneda 22 3 2" xfId="1021"/>
    <cellStyle name="Moneda 22 4" xfId="1022"/>
    <cellStyle name="Moneda 23 5" xfId="1023"/>
    <cellStyle name="Moneda 23 2 4" xfId="1024"/>
    <cellStyle name="Moneda 23 2 2" xfId="1025"/>
    <cellStyle name="Moneda 23 3" xfId="1026"/>
    <cellStyle name="Moneda 24 5" xfId="1027"/>
    <cellStyle name="Moneda 24 2 4" xfId="1028"/>
    <cellStyle name="Moneda 24 2 2" xfId="1029"/>
    <cellStyle name="Moneda 24 3" xfId="1030"/>
    <cellStyle name="Moneda 25 4" xfId="1031"/>
    <cellStyle name="Moneda 25 2" xfId="1032"/>
    <cellStyle name="Moneda 26 4" xfId="1033"/>
    <cellStyle name="Moneda 26 2" xfId="1034"/>
    <cellStyle name="Moneda 27 4" xfId="1035"/>
    <cellStyle name="Moneda 27 2" xfId="1036"/>
    <cellStyle name="Moneda 28 4" xfId="1037"/>
    <cellStyle name="Moneda 28 2" xfId="1038"/>
    <cellStyle name="Moneda 29 4" xfId="1039"/>
    <cellStyle name="Moneda 29 2" xfId="1040"/>
    <cellStyle name="Moneda 3 13" xfId="1041"/>
    <cellStyle name="Moneda 3 10 4" xfId="1042"/>
    <cellStyle name="Moneda 3 10 2" xfId="1043"/>
    <cellStyle name="Moneda 3 11" xfId="1044"/>
    <cellStyle name="Moneda 3 2 10" xfId="1045"/>
    <cellStyle name="Moneda 3 2 2 2 5" xfId="1046"/>
    <cellStyle name="Moneda 3 2 2 2 2 4" xfId="1047"/>
    <cellStyle name="Moneda 3 2 3 6" xfId="1048"/>
    <cellStyle name="Moneda 3 2 3 2 5" xfId="1049"/>
    <cellStyle name="Moneda 3 2 3 2 2 4" xfId="1050"/>
    <cellStyle name="Moneda 3 2 3 3 4" xfId="1051"/>
    <cellStyle name="Moneda 3 2 4 6" xfId="1052"/>
    <cellStyle name="Moneda 3 2 4 2 5" xfId="1053"/>
    <cellStyle name="Moneda 3 2 4 2 2 4" xfId="1054"/>
    <cellStyle name="Moneda 3 2 4 3 4" xfId="1055"/>
    <cellStyle name="Moneda 3 2 5 5" xfId="1056"/>
    <cellStyle name="Moneda 3 2 5 2 4" xfId="1057"/>
    <cellStyle name="Moneda 3 2 7 4" xfId="1058"/>
    <cellStyle name="Moneda 3 2 8 3" xfId="1059"/>
    <cellStyle name="Moneda 3 3 6" xfId="1060"/>
    <cellStyle name="Moneda 3 3 2 5" xfId="1061"/>
    <cellStyle name="Moneda 3 3 2 2 4" xfId="1062"/>
    <cellStyle name="Moneda 3 3 2 2 2" xfId="1063"/>
    <cellStyle name="Moneda 3 3 2 3" xfId="1064"/>
    <cellStyle name="Moneda 3 3 3 4" xfId="1065"/>
    <cellStyle name="Moneda 3 3 3 2" xfId="1066"/>
    <cellStyle name="Moneda 3 3 4" xfId="1067"/>
    <cellStyle name="Moneda 3 4 6" xfId="1068"/>
    <cellStyle name="Moneda 3 4 2 5" xfId="1069"/>
    <cellStyle name="Moneda 3 4 2 2 4" xfId="1070"/>
    <cellStyle name="Moneda 3 4 2 2 2" xfId="1071"/>
    <cellStyle name="Moneda 3 4 2 3" xfId="1072"/>
    <cellStyle name="Moneda 3 4 3 4" xfId="1073"/>
    <cellStyle name="Moneda 3 4 3 2" xfId="1074"/>
    <cellStyle name="Moneda 3 4 4" xfId="1075"/>
    <cellStyle name="Moneda 3 5 6" xfId="1076"/>
    <cellStyle name="Moneda 3 5 2 5" xfId="1077"/>
    <cellStyle name="Moneda 3 5 2 2 4" xfId="1078"/>
    <cellStyle name="Moneda 3 5 2 2 2" xfId="1079"/>
    <cellStyle name="Moneda 3 5 2 3" xfId="1080"/>
    <cellStyle name="Moneda 3 5 3 4" xfId="1081"/>
    <cellStyle name="Moneda 3 5 3 2" xfId="1082"/>
    <cellStyle name="Moneda 3 5 4" xfId="1083"/>
    <cellStyle name="Moneda 3 8 5" xfId="1084"/>
    <cellStyle name="Moneda 3 8 2 4" xfId="1085"/>
    <cellStyle name="Moneda 3 8 2 2" xfId="1086"/>
    <cellStyle name="Moneda 3 8 3" xfId="1087"/>
    <cellStyle name="Moneda 30 4" xfId="1088"/>
    <cellStyle name="Moneda 30 2" xfId="1089"/>
    <cellStyle name="Moneda 31" xfId="1090"/>
    <cellStyle name="Moneda 32" xfId="1091"/>
    <cellStyle name="Moneda 33" xfId="1092"/>
    <cellStyle name="Moneda 34" xfId="1093"/>
    <cellStyle name="Moneda 35" xfId="1094"/>
    <cellStyle name="Moneda 36" xfId="1095"/>
    <cellStyle name="Moneda 37" xfId="1096"/>
    <cellStyle name="Moneda 38" xfId="1097"/>
    <cellStyle name="Moneda 39" xfId="1098"/>
    <cellStyle name="Moneda 40" xfId="1099"/>
    <cellStyle name="Moneda 41" xfId="1100"/>
    <cellStyle name="Moneda 42" xfId="1101"/>
    <cellStyle name="Moneda 6 10" xfId="1102"/>
    <cellStyle name="Moneda 6 2 9" xfId="1103"/>
    <cellStyle name="Moneda 6 2 2 6" xfId="1104"/>
    <cellStyle name="Moneda 6 2 2 2 5" xfId="1105"/>
    <cellStyle name="Moneda 6 2 2 2 2 4" xfId="1106"/>
    <cellStyle name="Moneda 6 2 2 2 2 2" xfId="1107"/>
    <cellStyle name="Moneda 6 2 2 2 3" xfId="1108"/>
    <cellStyle name="Moneda 6 2 2 3 4" xfId="1109"/>
    <cellStyle name="Moneda 6 2 2 3 2" xfId="1110"/>
    <cellStyle name="Moneda 6 2 2 4" xfId="1111"/>
    <cellStyle name="Moneda 6 2 3 6" xfId="1112"/>
    <cellStyle name="Moneda 6 2 3 2 5" xfId="1113"/>
    <cellStyle name="Moneda 6 2 3 2 2 4" xfId="1114"/>
    <cellStyle name="Moneda 6 2 3 2 2 2" xfId="1115"/>
    <cellStyle name="Moneda 6 2 3 2 3" xfId="1116"/>
    <cellStyle name="Moneda 6 2 3 3 4" xfId="1117"/>
    <cellStyle name="Moneda 6 2 3 3 2" xfId="1118"/>
    <cellStyle name="Moneda 6 2 3 4" xfId="1119"/>
    <cellStyle name="Moneda 6 2 4 6" xfId="1120"/>
    <cellStyle name="Moneda 6 2 4 2 5" xfId="1121"/>
    <cellStyle name="Moneda 6 2 4 2 2 4" xfId="1122"/>
    <cellStyle name="Moneda 6 2 4 2 2 2" xfId="1123"/>
    <cellStyle name="Moneda 6 2 4 2 3" xfId="1124"/>
    <cellStyle name="Moneda 6 2 4 3 4" xfId="1125"/>
    <cellStyle name="Moneda 6 2 4 3 2" xfId="1126"/>
    <cellStyle name="Moneda 6 2 4 4" xfId="1127"/>
    <cellStyle name="Moneda 6 2 5 5" xfId="1128"/>
    <cellStyle name="Moneda 6 2 5 2 4" xfId="1129"/>
    <cellStyle name="Moneda 6 2 5 2 2" xfId="1130"/>
    <cellStyle name="Moneda 6 2 5 3" xfId="1131"/>
    <cellStyle name="Moneda 6 2 6 4" xfId="1132"/>
    <cellStyle name="Moneda 6 2 6 2" xfId="1133"/>
    <cellStyle name="Moneda 6 2 7" xfId="1134"/>
    <cellStyle name="Moneda 6 3 6" xfId="1135"/>
    <cellStyle name="Moneda 6 3 2 5" xfId="1136"/>
    <cellStyle name="Moneda 6 3 2 2 4" xfId="1137"/>
    <cellStyle name="Moneda 6 3 2 2 2" xfId="1138"/>
    <cellStyle name="Moneda 6 3 2 3" xfId="1139"/>
    <cellStyle name="Moneda 6 3 3 4" xfId="1140"/>
    <cellStyle name="Moneda 6 3 3 2" xfId="1141"/>
    <cellStyle name="Moneda 6 3 4" xfId="1142"/>
    <cellStyle name="Moneda 6 4 6" xfId="1143"/>
    <cellStyle name="Moneda 6 4 2 5" xfId="1144"/>
    <cellStyle name="Moneda 6 4 2 2 4" xfId="1145"/>
    <cellStyle name="Moneda 6 4 2 2 2" xfId="1146"/>
    <cellStyle name="Moneda 6 4 2 3" xfId="1147"/>
    <cellStyle name="Moneda 6 4 3 4" xfId="1148"/>
    <cellStyle name="Moneda 6 4 3 2" xfId="1149"/>
    <cellStyle name="Moneda 6 4 4" xfId="1150"/>
    <cellStyle name="Moneda 6 5 6" xfId="1151"/>
    <cellStyle name="Moneda 6 5 2 5" xfId="1152"/>
    <cellStyle name="Moneda 6 5 2 2 4" xfId="1153"/>
    <cellStyle name="Moneda 6 5 2 2 2" xfId="1154"/>
    <cellStyle name="Moneda 6 5 2 3" xfId="1155"/>
    <cellStyle name="Moneda 6 5 3 4" xfId="1156"/>
    <cellStyle name="Moneda 6 5 3 2" xfId="1157"/>
    <cellStyle name="Moneda 6 5 4" xfId="1158"/>
    <cellStyle name="Moneda 6 6 5" xfId="1159"/>
    <cellStyle name="Moneda 6 6 2 4" xfId="1160"/>
    <cellStyle name="Moneda 6 6 2 2" xfId="1161"/>
    <cellStyle name="Moneda 6 6 3" xfId="1162"/>
    <cellStyle name="Moneda 6 7 4" xfId="1163"/>
    <cellStyle name="Moneda 6 7 2" xfId="1164"/>
    <cellStyle name="Moneda 6 8" xfId="1165"/>
    <cellStyle name="Moneda 7 10" xfId="1166"/>
    <cellStyle name="Moneda 7 2 9" xfId="1167"/>
    <cellStyle name="Moneda 7 2 2 6" xfId="1168"/>
    <cellStyle name="Moneda 7 2 2 2 5" xfId="1169"/>
    <cellStyle name="Moneda 7 2 2 2 2 4" xfId="1170"/>
    <cellStyle name="Moneda 7 2 2 2 2 2" xfId="1171"/>
    <cellStyle name="Moneda 7 2 2 2 3" xfId="1172"/>
    <cellStyle name="Moneda 7 2 2 3 4" xfId="1173"/>
    <cellStyle name="Moneda 7 2 2 3 2" xfId="1174"/>
    <cellStyle name="Moneda 7 2 2 4" xfId="1175"/>
    <cellStyle name="Moneda 7 2 3 6" xfId="1176"/>
    <cellStyle name="Moneda 7 2 3 2 5" xfId="1177"/>
    <cellStyle name="Moneda 7 2 3 2 2 4" xfId="1178"/>
    <cellStyle name="Moneda 7 2 3 2 2 2" xfId="1179"/>
    <cellStyle name="Moneda 7 2 3 2 3" xfId="1180"/>
    <cellStyle name="Moneda 7 2 3 3 4" xfId="1181"/>
    <cellStyle name="Moneda 7 2 3 3 2" xfId="1182"/>
    <cellStyle name="Moneda 7 2 3 4" xfId="1183"/>
    <cellStyle name="Moneda 7 2 4 6" xfId="1184"/>
    <cellStyle name="Moneda 7 2 4 2 5" xfId="1185"/>
    <cellStyle name="Moneda 7 2 4 2 2 4" xfId="1186"/>
    <cellStyle name="Moneda 7 2 4 2 2 2" xfId="1187"/>
    <cellStyle name="Moneda 7 2 4 2 3" xfId="1188"/>
    <cellStyle name="Moneda 7 2 4 3 4" xfId="1189"/>
    <cellStyle name="Moneda 7 2 4 3 2" xfId="1190"/>
    <cellStyle name="Moneda 7 2 4 4" xfId="1191"/>
    <cellStyle name="Moneda 7 2 5 5" xfId="1192"/>
    <cellStyle name="Moneda 7 2 5 2 4" xfId="1193"/>
    <cellStyle name="Moneda 7 2 5 2 2" xfId="1194"/>
    <cellStyle name="Moneda 7 2 5 3" xfId="1195"/>
    <cellStyle name="Moneda 7 2 6 4" xfId="1196"/>
    <cellStyle name="Moneda 7 2 6 2" xfId="1197"/>
    <cellStyle name="Moneda 7 2 7" xfId="1198"/>
    <cellStyle name="Moneda 7 3 6" xfId="1199"/>
    <cellStyle name="Moneda 7 3 2 5" xfId="1200"/>
    <cellStyle name="Moneda 7 3 2 2 4" xfId="1201"/>
    <cellStyle name="Moneda 7 3 2 2 2" xfId="1202"/>
    <cellStyle name="Moneda 7 3 2 3" xfId="1203"/>
    <cellStyle name="Moneda 7 3 3 4" xfId="1204"/>
    <cellStyle name="Moneda 7 3 3 2" xfId="1205"/>
    <cellStyle name="Moneda 7 3 4" xfId="1206"/>
    <cellStyle name="Moneda 7 4 6" xfId="1207"/>
    <cellStyle name="Moneda 7 4 2 5" xfId="1208"/>
    <cellStyle name="Moneda 7 4 2 2 4" xfId="1209"/>
    <cellStyle name="Moneda 7 4 2 2 2" xfId="1210"/>
    <cellStyle name="Moneda 7 4 2 3" xfId="1211"/>
    <cellStyle name="Moneda 7 4 3 4" xfId="1212"/>
    <cellStyle name="Moneda 7 4 3 2" xfId="1213"/>
    <cellStyle name="Moneda 7 4 4" xfId="1214"/>
    <cellStyle name="Moneda 7 5 6" xfId="1215"/>
    <cellStyle name="Moneda 7 5 2 5" xfId="1216"/>
    <cellStyle name="Moneda 7 5 2 2 4" xfId="1217"/>
    <cellStyle name="Moneda 7 5 2 2 2" xfId="1218"/>
    <cellStyle name="Moneda 7 5 2 3" xfId="1219"/>
    <cellStyle name="Moneda 7 5 3 4" xfId="1220"/>
    <cellStyle name="Moneda 7 5 3 2" xfId="1221"/>
    <cellStyle name="Moneda 7 5 4" xfId="1222"/>
    <cellStyle name="Moneda 7 6 5" xfId="1223"/>
    <cellStyle name="Moneda 7 6 2 4" xfId="1224"/>
    <cellStyle name="Moneda 7 6 2 2" xfId="1225"/>
    <cellStyle name="Moneda 7 6 3" xfId="1226"/>
    <cellStyle name="Moneda 7 7 4" xfId="1227"/>
    <cellStyle name="Moneda 7 7 2" xfId="1228"/>
    <cellStyle name="Moneda 7 8" xfId="1229"/>
    <cellStyle name="Moneda 8 11" xfId="1230"/>
    <cellStyle name="Moneda 8 2 9" xfId="1231"/>
    <cellStyle name="Moneda 8 2 2 6" xfId="1232"/>
    <cellStyle name="Moneda 8 2 2 2 5" xfId="1233"/>
    <cellStyle name="Moneda 8 2 2 2 2 4" xfId="1234"/>
    <cellStyle name="Moneda 8 2 2 2 2 2" xfId="1235"/>
    <cellStyle name="Moneda 8 2 2 2 3" xfId="1236"/>
    <cellStyle name="Moneda 8 2 2 3 4" xfId="1237"/>
    <cellStyle name="Moneda 8 2 2 3 2" xfId="1238"/>
    <cellStyle name="Moneda 8 2 2 4" xfId="1239"/>
    <cellStyle name="Moneda 8 2 3 6" xfId="1240"/>
    <cellStyle name="Moneda 8 2 3 2 5" xfId="1241"/>
    <cellStyle name="Moneda 8 2 3 2 2 4" xfId="1242"/>
    <cellStyle name="Moneda 8 2 3 2 2 2" xfId="1243"/>
    <cellStyle name="Moneda 8 2 3 2 3" xfId="1244"/>
    <cellStyle name="Moneda 8 2 3 3 4" xfId="1245"/>
    <cellStyle name="Moneda 8 2 3 3 2" xfId="1246"/>
    <cellStyle name="Moneda 8 2 3 4" xfId="1247"/>
    <cellStyle name="Moneda 8 2 4 6" xfId="1248"/>
    <cellStyle name="Moneda 8 2 4 2 5" xfId="1249"/>
    <cellStyle name="Moneda 8 2 4 2 2 4" xfId="1250"/>
    <cellStyle name="Moneda 8 2 4 2 2 2" xfId="1251"/>
    <cellStyle name="Moneda 8 2 4 2 3" xfId="1252"/>
    <cellStyle name="Moneda 8 2 4 3 4" xfId="1253"/>
    <cellStyle name="Moneda 8 2 4 3 2" xfId="1254"/>
    <cellStyle name="Moneda 8 2 4 4" xfId="1255"/>
    <cellStyle name="Moneda 8 2 5 5" xfId="1256"/>
    <cellStyle name="Moneda 8 2 5 2 4" xfId="1257"/>
    <cellStyle name="Moneda 8 2 5 2 2" xfId="1258"/>
    <cellStyle name="Moneda 8 2 5 3" xfId="1259"/>
    <cellStyle name="Moneda 8 2 6 4" xfId="1260"/>
    <cellStyle name="Moneda 8 2 6 2" xfId="1261"/>
    <cellStyle name="Moneda 8 2 7" xfId="1262"/>
    <cellStyle name="Moneda 8 3 6" xfId="1263"/>
    <cellStyle name="Moneda 8 3 2 5" xfId="1264"/>
    <cellStyle name="Moneda 8 3 2 2 4" xfId="1265"/>
    <cellStyle name="Moneda 8 3 2 2 2" xfId="1266"/>
    <cellStyle name="Moneda 8 3 2 3" xfId="1267"/>
    <cellStyle name="Moneda 8 3 3 4" xfId="1268"/>
    <cellStyle name="Moneda 8 3 3 2" xfId="1269"/>
    <cellStyle name="Moneda 8 3 4" xfId="1270"/>
    <cellStyle name="Moneda 8 4 6" xfId="1271"/>
    <cellStyle name="Moneda 8 4 2 5" xfId="1272"/>
    <cellStyle name="Moneda 8 4 2 2 4" xfId="1273"/>
    <cellStyle name="Moneda 8 4 2 2 2" xfId="1274"/>
    <cellStyle name="Moneda 8 4 2 3" xfId="1275"/>
    <cellStyle name="Moneda 8 4 3 4" xfId="1276"/>
    <cellStyle name="Moneda 8 4 3 2" xfId="1277"/>
    <cellStyle name="Moneda 8 4 4" xfId="1278"/>
    <cellStyle name="Moneda 8 5 6" xfId="1279"/>
    <cellStyle name="Moneda 8 5 2 5" xfId="1280"/>
    <cellStyle name="Moneda 8 5 2 2 4" xfId="1281"/>
    <cellStyle name="Moneda 8 5 2 2 2" xfId="1282"/>
    <cellStyle name="Moneda 8 5 2 3" xfId="1283"/>
    <cellStyle name="Moneda 8 5 3 4" xfId="1284"/>
    <cellStyle name="Moneda 8 5 3 2" xfId="1285"/>
    <cellStyle name="Moneda 8 5 4" xfId="1286"/>
    <cellStyle name="Moneda 8 6 5" xfId="1287"/>
    <cellStyle name="Moneda 8 6 2 4" xfId="1288"/>
    <cellStyle name="Moneda 8 6 2 2" xfId="1289"/>
    <cellStyle name="Moneda 8 6 3" xfId="1290"/>
    <cellStyle name="Moneda 8 7 4" xfId="1291"/>
    <cellStyle name="Moneda 8 7 2" xfId="1292"/>
    <cellStyle name="Moneda 8 8 4" xfId="1293"/>
    <cellStyle name="Moneda 8 8 2" xfId="1294"/>
    <cellStyle name="Moneda 8 9" xfId="1295"/>
    <cellStyle name="Moneda 9 9" xfId="1296"/>
    <cellStyle name="Moneda 9 2 6" xfId="1297"/>
    <cellStyle name="Moneda 9 2 2 5" xfId="1298"/>
    <cellStyle name="Moneda 9 2 2 2 4" xfId="1299"/>
    <cellStyle name="Moneda 9 2 2 2 2" xfId="1300"/>
    <cellStyle name="Moneda 9 2 2 3" xfId="1301"/>
    <cellStyle name="Moneda 9 2 3 4" xfId="1302"/>
    <cellStyle name="Moneda 9 2 3 2" xfId="1303"/>
    <cellStyle name="Moneda 9 2 4" xfId="1304"/>
    <cellStyle name="Moneda 9 3 6" xfId="1305"/>
    <cellStyle name="Moneda 9 3 2 5" xfId="1306"/>
    <cellStyle name="Moneda 9 3 2 2 4" xfId="1307"/>
    <cellStyle name="Moneda 9 3 2 2 2" xfId="1308"/>
    <cellStyle name="Moneda 9 3 2 3" xfId="1309"/>
    <cellStyle name="Moneda 9 3 3 4" xfId="1310"/>
    <cellStyle name="Moneda 9 3 3 2" xfId="1311"/>
    <cellStyle name="Moneda 9 3 4" xfId="1312"/>
    <cellStyle name="Moneda 9 4 6" xfId="1313"/>
    <cellStyle name="Moneda 9 4 2 5" xfId="1314"/>
    <cellStyle name="Moneda 9 4 2 2 4" xfId="1315"/>
    <cellStyle name="Moneda 9 4 2 2 2" xfId="1316"/>
    <cellStyle name="Moneda 9 4 2 3" xfId="1317"/>
    <cellStyle name="Moneda 9 4 3 4" xfId="1318"/>
    <cellStyle name="Moneda 9 4 3 2" xfId="1319"/>
    <cellStyle name="Moneda 9 4 4" xfId="1320"/>
    <cellStyle name="Moneda 9 5 5" xfId="1321"/>
    <cellStyle name="Moneda 9 5 2 4" xfId="1322"/>
    <cellStyle name="Moneda 9 5 2 2" xfId="1323"/>
    <cellStyle name="Moneda 9 5 3" xfId="1324"/>
    <cellStyle name="Moneda 9 6 4" xfId="1325"/>
    <cellStyle name="Moneda 9 6 2" xfId="1326"/>
    <cellStyle name="Moneda 9 7" xfId="1327"/>
    <cellStyle name="Normal 2 3 2" xfId="1328"/>
    <cellStyle name="Normal 3 4" xfId="1329"/>
    <cellStyle name="NumericWithBorder 2 2" xfId="1330"/>
    <cellStyle name="NumericWithBorder 2 3" xfId="1331"/>
    <cellStyle name="NumericWithBorder 3" xfId="1332"/>
    <cellStyle name="NumericWithBorder 4" xfId="1333"/>
    <cellStyle name="BodyStyleWithBorder 5" xfId="1334"/>
    <cellStyle name="BodyStyleWithBorder 2 4" xfId="1335"/>
    <cellStyle name="BorderThinBlack 6" xfId="1336"/>
    <cellStyle name="BorderThinBlack 2 5" xfId="1337"/>
    <cellStyle name="BorderThinBlack 2 2 5" xfId="1338"/>
    <cellStyle name="BorderThinBlack 3 5" xfId="1339"/>
    <cellStyle name="Currency 12" xfId="1340"/>
    <cellStyle name="Currency [0] 5" xfId="1341"/>
    <cellStyle name="Currency [0] 2 4" xfId="1342"/>
    <cellStyle name="Currency 2 4" xfId="1343"/>
    <cellStyle name="DecimalWithBorder 5" xfId="1344"/>
    <cellStyle name="DecimalWithBorder 2 4" xfId="1345"/>
    <cellStyle name="EuroCurrencyWithBorder 5" xfId="1346"/>
    <cellStyle name="EuroCurrencyWithBorder 2 4" xfId="1347"/>
    <cellStyle name="MainTitle 5" xfId="1348"/>
    <cellStyle name="MainTitle 2 4" xfId="1349"/>
    <cellStyle name="Moneda 43" xfId="1350"/>
    <cellStyle name="Moneda [0] 8" xfId="1351"/>
    <cellStyle name="Moneda [0] 3 4" xfId="1352"/>
    <cellStyle name="Moneda 10 8" xfId="1353"/>
    <cellStyle name="Moneda 10 2 5" xfId="1354"/>
    <cellStyle name="Moneda 10 2 2 4" xfId="1355"/>
    <cellStyle name="Moneda 10 3 5" xfId="1356"/>
    <cellStyle name="Moneda 10 3 2 4" xfId="1357"/>
    <cellStyle name="Moneda 10 4 5" xfId="1358"/>
    <cellStyle name="Moneda 10 4 2 4" xfId="1359"/>
    <cellStyle name="Moneda 10 5 4" xfId="1360"/>
    <cellStyle name="Moneda 11 8" xfId="1361"/>
    <cellStyle name="Moneda 11 2 5" xfId="1362"/>
    <cellStyle name="Moneda 11 2 2 4" xfId="1363"/>
    <cellStyle name="Moneda 11 3 5" xfId="1364"/>
    <cellStyle name="Moneda 11 3 2 4" xfId="1365"/>
    <cellStyle name="Moneda 11 4 5" xfId="1366"/>
    <cellStyle name="Moneda 11 4 2 4" xfId="1367"/>
    <cellStyle name="Moneda 11 5 4" xfId="1368"/>
    <cellStyle name="Moneda 12 6" xfId="1369"/>
    <cellStyle name="Moneda 12 2 5" xfId="1370"/>
    <cellStyle name="Moneda 12 2 2 4" xfId="1371"/>
    <cellStyle name="Moneda 12 3 4" xfId="1372"/>
    <cellStyle name="Moneda 13 7" xfId="1373"/>
    <cellStyle name="Moneda 13 2 5" xfId="1374"/>
    <cellStyle name="Moneda 13 2 2 4" xfId="1375"/>
    <cellStyle name="Moneda 13 3 4" xfId="1376"/>
    <cellStyle name="Moneda 14 6" xfId="1377"/>
    <cellStyle name="Moneda 14 2 5" xfId="1378"/>
    <cellStyle name="Moneda 14 2 2 4" xfId="1379"/>
    <cellStyle name="Moneda 14 3 4" xfId="1380"/>
    <cellStyle name="Moneda 15 6" xfId="1381"/>
    <cellStyle name="Moneda 15 2 5" xfId="1382"/>
    <cellStyle name="Moneda 15 2 2 4" xfId="1383"/>
    <cellStyle name="Moneda 15 3 4" xfId="1384"/>
    <cellStyle name="Moneda 16 5" xfId="1385"/>
    <cellStyle name="Moneda 16 2 4" xfId="1386"/>
    <cellStyle name="Moneda 17 5" xfId="1387"/>
    <cellStyle name="Moneda 17 2 4" xfId="1388"/>
    <cellStyle name="Moneda 18 5" xfId="1389"/>
    <cellStyle name="Moneda 18 2 4" xfId="1390"/>
    <cellStyle name="Moneda 19 5" xfId="1391"/>
    <cellStyle name="Moneda 19 2 4" xfId="1392"/>
    <cellStyle name="Moneda 2 3 9 3" xfId="1393"/>
    <cellStyle name="Moneda 2 3 2 8 3" xfId="1394"/>
    <cellStyle name="Moneda 2 3 2 2 5 4" xfId="1395"/>
    <cellStyle name="Moneda 2 3 2 2 2 4 3" xfId="1396"/>
    <cellStyle name="Moneda 2 3 2 3 5" xfId="1397"/>
    <cellStyle name="Moneda 2 3 2 3 2 4" xfId="1398"/>
    <cellStyle name="Moneda 2 3 2 4 5" xfId="1399"/>
    <cellStyle name="Moneda 2 3 2 4 2 4" xfId="1400"/>
    <cellStyle name="Moneda 2 3 2 5 4 3" xfId="1401"/>
    <cellStyle name="Moneda 2 3 3 5 4" xfId="1402"/>
    <cellStyle name="Moneda 2 3 3 2 4 3" xfId="1403"/>
    <cellStyle name="Moneda 2 3 4 5 4" xfId="1404"/>
    <cellStyle name="Moneda 2 3 4 2 4 3" xfId="1405"/>
    <cellStyle name="Moneda 2 3 5 5" xfId="1406"/>
    <cellStyle name="Moneda 2 3 5 2 4" xfId="1407"/>
    <cellStyle name="Moneda 2 3 6 4 3" xfId="1408"/>
    <cellStyle name="Moneda 20 5" xfId="1409"/>
    <cellStyle name="Moneda 20 2 4" xfId="1410"/>
    <cellStyle name="Moneda 21 5" xfId="1411"/>
    <cellStyle name="Moneda 21 2 4" xfId="1412"/>
    <cellStyle name="Moneda 22 5" xfId="1413"/>
    <cellStyle name="Moneda 22 2 4" xfId="1414"/>
    <cellStyle name="Moneda 23 4" xfId="1415"/>
    <cellStyle name="Moneda 24 4" xfId="1416"/>
    <cellStyle name="Moneda 3 12" xfId="1417"/>
    <cellStyle name="Moneda 3 2 3 5" xfId="1418"/>
    <cellStyle name="Moneda 3 2 3 2 4" xfId="1419"/>
    <cellStyle name="Moneda 3 2 4 5" xfId="1420"/>
    <cellStyle name="Moneda 3 2 4 2 4" xfId="1421"/>
    <cellStyle name="Moneda 3 3 5" xfId="1422"/>
    <cellStyle name="Moneda 3 3 2 4" xfId="1423"/>
    <cellStyle name="Moneda 3 4 5" xfId="1424"/>
    <cellStyle name="Moneda 3 4 2 4" xfId="1425"/>
    <cellStyle name="Moneda 3 5 5" xfId="1426"/>
    <cellStyle name="Moneda 3 5 2 4" xfId="1427"/>
    <cellStyle name="Moneda 3 8 4" xfId="1428"/>
    <cellStyle name="Moneda 6 9" xfId="1429"/>
    <cellStyle name="Moneda 6 2 8" xfId="1430"/>
    <cellStyle name="Moneda 6 2 2 5" xfId="1431"/>
    <cellStyle name="Moneda 6 2 2 2 4" xfId="1432"/>
    <cellStyle name="Moneda 6 2 3 5" xfId="1433"/>
    <cellStyle name="Moneda 6 2 3 2 4" xfId="1434"/>
    <cellStyle name="Moneda 6 2 4 5" xfId="1435"/>
    <cellStyle name="Moneda 6 2 4 2 4" xfId="1436"/>
    <cellStyle name="Moneda 6 2 5 4" xfId="1437"/>
    <cellStyle name="Moneda 6 3 5" xfId="1438"/>
    <cellStyle name="Moneda 6 3 2 4" xfId="1439"/>
    <cellStyle name="Moneda 6 4 5" xfId="1440"/>
    <cellStyle name="Moneda 6 4 2 4" xfId="1441"/>
    <cellStyle name="Moneda 6 5 5" xfId="1442"/>
    <cellStyle name="Moneda 6 5 2 4" xfId="1443"/>
    <cellStyle name="Moneda 6 6 4" xfId="1444"/>
    <cellStyle name="Moneda 7 9" xfId="1445"/>
    <cellStyle name="Moneda 7 2 8" xfId="1446"/>
    <cellStyle name="Moneda 7 2 2 5" xfId="1447"/>
    <cellStyle name="Moneda 7 2 2 2 4" xfId="1448"/>
    <cellStyle name="Moneda 7 2 3 5" xfId="1449"/>
    <cellStyle name="Moneda 7 2 3 2 4" xfId="1450"/>
    <cellStyle name="Moneda 7 2 4 5" xfId="1451"/>
    <cellStyle name="Moneda 7 2 4 2 4" xfId="1452"/>
    <cellStyle name="Moneda 7 2 5 4" xfId="1453"/>
    <cellStyle name="Moneda 7 3 5" xfId="1454"/>
    <cellStyle name="Moneda 7 3 2 4" xfId="1455"/>
    <cellStyle name="Moneda 7 4 5" xfId="1456"/>
    <cellStyle name="Moneda 7 4 2 4" xfId="1457"/>
    <cellStyle name="Moneda 7 5 5" xfId="1458"/>
    <cellStyle name="Moneda 7 5 2 4" xfId="1459"/>
    <cellStyle name="Moneda 7 6 4" xfId="1460"/>
    <cellStyle name="Moneda 8 10" xfId="1461"/>
    <cellStyle name="Moneda 8 2 8" xfId="1462"/>
    <cellStyle name="Moneda 8 2 2 5" xfId="1463"/>
    <cellStyle name="Moneda 8 2 2 2 4" xfId="1464"/>
    <cellStyle name="Moneda 8 2 3 5" xfId="1465"/>
    <cellStyle name="Moneda 8 2 3 2 4" xfId="1466"/>
    <cellStyle name="Moneda 8 2 4 5" xfId="1467"/>
    <cellStyle name="Moneda 8 2 4 2 4" xfId="1468"/>
    <cellStyle name="Moneda 8 2 5 4" xfId="1469"/>
    <cellStyle name="Moneda 8 3 5" xfId="1470"/>
    <cellStyle name="Moneda 8 3 2 4" xfId="1471"/>
    <cellStyle name="Moneda 8 4 5" xfId="1472"/>
    <cellStyle name="Moneda 8 4 2 4" xfId="1473"/>
    <cellStyle name="Moneda 8 5 5" xfId="1474"/>
    <cellStyle name="Moneda 8 5 2 4" xfId="1475"/>
    <cellStyle name="Moneda 8 6 4" xfId="1476"/>
    <cellStyle name="Moneda 9 8" xfId="1477"/>
    <cellStyle name="Moneda 9 2 5" xfId="1478"/>
    <cellStyle name="Moneda 9 2 2 4" xfId="1479"/>
    <cellStyle name="Moneda 9 3 5" xfId="1480"/>
    <cellStyle name="Moneda 9 3 2 4" xfId="1481"/>
    <cellStyle name="Moneda 9 4 5" xfId="1482"/>
    <cellStyle name="Moneda 9 4 2 4" xfId="1483"/>
    <cellStyle name="Moneda 9 5 4" xfId="1484"/>
    <cellStyle name="NumericWithBorder 5" xfId="1485"/>
    <cellStyle name="NumericWithBorder 2 4" xfId="1486"/>
    <cellStyle name="Moneda 26 3" xfId="1487"/>
    <cellStyle name="Moneda 25 3" xfId="1488"/>
    <cellStyle name="Moneda [0] 4 3" xfId="1489"/>
    <cellStyle name="Moneda 13 4 3" xfId="1490"/>
    <cellStyle name="Moneda 2 5 3" xfId="1491"/>
    <cellStyle name="Moneda 8 7 3" xfId="1492"/>
    <cellStyle name="Moneda 28 3" xfId="1493"/>
    <cellStyle name="BorderThinBlack 2 2 2 4" xfId="1494"/>
    <cellStyle name="BorderThinBlack 3 2 4" xfId="1495"/>
    <cellStyle name="Currency 3 3" xfId="1496"/>
    <cellStyle name="Currency [0] 3 3" xfId="1497"/>
    <cellStyle name="Currency [0] 2 2 3" xfId="1498"/>
    <cellStyle name="Currency 2 2 3" xfId="1499"/>
    <cellStyle name="Moneda 27 3" xfId="1500"/>
    <cellStyle name="Moneda [0] 5 3" xfId="1501"/>
    <cellStyle name="Moneda [0] 3 2 3" xfId="1502"/>
    <cellStyle name="Moneda 10 6 3" xfId="1503"/>
    <cellStyle name="Moneda 10 2 3 3" xfId="1504"/>
    <cellStyle name="Moneda 10 2 2 2 3" xfId="1505"/>
    <cellStyle name="Moneda 10 3 3 3" xfId="1506"/>
    <cellStyle name="Moneda 10 3 2 2 3" xfId="1507"/>
    <cellStyle name="Moneda 10 4 3 3" xfId="1508"/>
    <cellStyle name="Moneda 10 4 2 2 3" xfId="1509"/>
    <cellStyle name="Moneda 10 5 2 3" xfId="1510"/>
    <cellStyle name="Moneda 11 6 3" xfId="1511"/>
    <cellStyle name="Moneda 11 2 3 3" xfId="1512"/>
    <cellStyle name="Moneda 11 2 2 2 3" xfId="1513"/>
    <cellStyle name="Moneda 11 3 3 3" xfId="1514"/>
    <cellStyle name="Moneda 11 3 2 2 3" xfId="1515"/>
    <cellStyle name="Moneda 11 4 3 3" xfId="1516"/>
    <cellStyle name="Moneda 11 4 2 2 3" xfId="1517"/>
    <cellStyle name="Moneda 11 5 2 3" xfId="1518"/>
    <cellStyle name="Moneda 12 4 3" xfId="1519"/>
    <cellStyle name="Moneda 12 2 3 3" xfId="1520"/>
    <cellStyle name="Moneda 12 2 2 2 3" xfId="1521"/>
    <cellStyle name="Moneda 12 3 2 3" xfId="1522"/>
    <cellStyle name="Moneda 13 5 3" xfId="1523"/>
    <cellStyle name="Moneda 13 2 3 3" xfId="1524"/>
    <cellStyle name="Moneda 13 2 2 2 3" xfId="1525"/>
    <cellStyle name="Moneda 13 3 2 3" xfId="1526"/>
    <cellStyle name="Moneda 14 4 3" xfId="1527"/>
    <cellStyle name="Moneda 14 2 3 3" xfId="1528"/>
    <cellStyle name="Moneda 14 2 2 2 3" xfId="1529"/>
    <cellStyle name="Moneda 14 3 2 3" xfId="1530"/>
    <cellStyle name="Moneda 15 4 3" xfId="1531"/>
    <cellStyle name="Moneda 15 2 3 3" xfId="1532"/>
    <cellStyle name="Moneda 15 2 2 2 3" xfId="1533"/>
    <cellStyle name="Moneda 15 3 2 3" xfId="1534"/>
    <cellStyle name="Moneda 16 3 3" xfId="1535"/>
    <cellStyle name="Moneda 16 2 2 3" xfId="1536"/>
    <cellStyle name="Moneda 17 3 3" xfId="1537"/>
    <cellStyle name="Moneda 17 2 2 3" xfId="1538"/>
    <cellStyle name="Moneda 18 3 3" xfId="1539"/>
    <cellStyle name="Moneda 18 2 2 3" xfId="1540"/>
    <cellStyle name="Moneda 19 3 3" xfId="1541"/>
    <cellStyle name="Moneda 19 2 2 3" xfId="1542"/>
    <cellStyle name="Currency 4 3" xfId="1543"/>
    <cellStyle name="Moneda 2 3 7 3 3" xfId="1544"/>
    <cellStyle name="Moneda 2 3 2 6 3 3" xfId="1545"/>
    <cellStyle name="Moneda 2 3 2 2 3 3 3" xfId="1546"/>
    <cellStyle name="Moneda 2 3 2 2 2 2 3 3" xfId="1547"/>
    <cellStyle name="Moneda 2 3 2 3 3 3" xfId="1548"/>
    <cellStyle name="Moneda 2 3 2 3 2 2 3" xfId="1549"/>
    <cellStyle name="Moneda 2 3 2 4 3 3" xfId="1550"/>
    <cellStyle name="Moneda 2 3 2 4 2 2 3" xfId="1551"/>
    <cellStyle name="Moneda 2 3 2 5 2 3 3" xfId="1552"/>
    <cellStyle name="Moneda 2 3 3 3 3 3" xfId="1553"/>
    <cellStyle name="Moneda 2 3 3 2 2 3 3" xfId="1554"/>
    <cellStyle name="Moneda 2 3 4 3 3 3" xfId="1555"/>
    <cellStyle name="Moneda 2 3 4 2 2 3 3" xfId="1556"/>
    <cellStyle name="Moneda 2 3 5 3 3" xfId="1557"/>
    <cellStyle name="Moneda 2 3 5 2 2 3" xfId="1558"/>
    <cellStyle name="Moneda 2 3 6 2 3 3" xfId="1559"/>
    <cellStyle name="Moneda 20 3 3" xfId="1560"/>
    <cellStyle name="Moneda 20 2 2 3" xfId="1561"/>
    <cellStyle name="Moneda 21 3 3" xfId="1562"/>
    <cellStyle name="Moneda 21 2 2 3" xfId="1563"/>
    <cellStyle name="Moneda 22 3 3" xfId="1564"/>
    <cellStyle name="Moneda 22 2 2 3" xfId="1565"/>
    <cellStyle name="Moneda 23 2 3" xfId="1566"/>
    <cellStyle name="Moneda 24 2 3" xfId="1567"/>
    <cellStyle name="Moneda 3 10 3" xfId="1568"/>
    <cellStyle name="Moneda 3 2 7 3" xfId="1569"/>
    <cellStyle name="Moneda 3 2 3 3 3" xfId="1570"/>
    <cellStyle name="Moneda 3 2 3 2 2 3" xfId="1571"/>
    <cellStyle name="Moneda 3 2 4 3 3" xfId="1572"/>
    <cellStyle name="Moneda 3 2 4 2 2 3" xfId="1573"/>
    <cellStyle name="Moneda 3 3 3 3" xfId="1574"/>
    <cellStyle name="Moneda 3 3 2 2 3" xfId="1575"/>
    <cellStyle name="Moneda 3 4 3 3" xfId="1576"/>
    <cellStyle name="Moneda 3 4 2 2 3" xfId="1577"/>
    <cellStyle name="Moneda 3 5 3 3" xfId="1578"/>
    <cellStyle name="Moneda 3 5 2 2 3" xfId="1579"/>
    <cellStyle name="Moneda 3 8 2 3" xfId="1580"/>
    <cellStyle name="Moneda 6 7 3" xfId="1581"/>
    <cellStyle name="Moneda 6 2 6 3" xfId="1582"/>
    <cellStyle name="Moneda 6 2 2 3 3" xfId="1583"/>
    <cellStyle name="Moneda 6 2 2 2 2 3" xfId="1584"/>
    <cellStyle name="Moneda 6 2 3 3 3" xfId="1585"/>
    <cellStyle name="Moneda 6 2 3 2 2 3" xfId="1586"/>
    <cellStyle name="Moneda 6 2 4 3 3" xfId="1587"/>
    <cellStyle name="Moneda 6 2 4 2 2 3" xfId="1588"/>
    <cellStyle name="Moneda 6 2 5 2 3" xfId="1589"/>
    <cellStyle name="Moneda 6 3 3 3" xfId="1590"/>
    <cellStyle name="Moneda 6 3 2 2 3" xfId="1591"/>
    <cellStyle name="Moneda 6 4 3 3" xfId="1592"/>
    <cellStyle name="Moneda 6 4 2 2 3" xfId="1593"/>
    <cellStyle name="Moneda 6 5 3 3" xfId="1594"/>
    <cellStyle name="Moneda 6 5 2 2 3" xfId="1595"/>
    <cellStyle name="Moneda 6 6 2 3" xfId="1596"/>
    <cellStyle name="Moneda 7 7 3" xfId="1597"/>
    <cellStyle name="Moneda 7 2 6 3" xfId="1598"/>
    <cellStyle name="Moneda 7 2 2 3 3" xfId="1599"/>
    <cellStyle name="Moneda 7 2 2 2 2 3" xfId="1600"/>
    <cellStyle name="Moneda 7 2 3 3 3" xfId="1601"/>
    <cellStyle name="Moneda 7 2 3 2 2 3" xfId="1602"/>
    <cellStyle name="Moneda 7 2 4 3 3" xfId="1603"/>
    <cellStyle name="Moneda 7 2 4 2 2 3" xfId="1604"/>
    <cellStyle name="Moneda 7 2 5 2 3" xfId="1605"/>
    <cellStyle name="Moneda 7 3 3 3" xfId="1606"/>
    <cellStyle name="Moneda 7 3 2 2 3" xfId="1607"/>
    <cellStyle name="Moneda 7 4 3 3" xfId="1608"/>
    <cellStyle name="Moneda 7 4 2 2 3" xfId="1609"/>
    <cellStyle name="Moneda 7 5 3 3" xfId="1610"/>
    <cellStyle name="Moneda 7 5 2 2 3" xfId="1611"/>
    <cellStyle name="Moneda 7 6 2 3" xfId="1612"/>
    <cellStyle name="Moneda 8 8 3" xfId="1613"/>
    <cellStyle name="Moneda 8 2 6 3" xfId="1614"/>
    <cellStyle name="Moneda 8 2 2 3 3" xfId="1615"/>
    <cellStyle name="Moneda 8 2 2 2 2 3" xfId="1616"/>
    <cellStyle name="Moneda 8 2 3 3 3" xfId="1617"/>
    <cellStyle name="Moneda 8 2 3 2 2 3" xfId="1618"/>
    <cellStyle name="Moneda 8 2 4 3 3" xfId="1619"/>
    <cellStyle name="Moneda 8 2 4 2 2 3" xfId="1620"/>
    <cellStyle name="Moneda 8 2 5 2 3" xfId="1621"/>
    <cellStyle name="Moneda 8 3 3 3" xfId="1622"/>
    <cellStyle name="Moneda 8 3 2 2 3" xfId="1623"/>
    <cellStyle name="Moneda 8 4 3 3" xfId="1624"/>
    <cellStyle name="Moneda 8 4 2 2 3" xfId="1625"/>
    <cellStyle name="Moneda 8 5 3 3" xfId="1626"/>
    <cellStyle name="Moneda 8 5 2 2 3" xfId="1627"/>
    <cellStyle name="Moneda 8 6 2 3" xfId="1628"/>
    <cellStyle name="Moneda 9 6 3" xfId="1629"/>
    <cellStyle name="Moneda 9 2 3 3" xfId="1630"/>
    <cellStyle name="Moneda 9 2 2 2 3" xfId="1631"/>
    <cellStyle name="Moneda 9 3 3 3" xfId="1632"/>
    <cellStyle name="Moneda 9 3 2 2 3" xfId="1633"/>
    <cellStyle name="Moneda 9 4 3 3" xfId="1634"/>
    <cellStyle name="Moneda 9 4 2 2 3" xfId="1635"/>
    <cellStyle name="Moneda 9 5 2 3" xfId="1636"/>
    <cellStyle name="Moneda 29 3" xfId="1637"/>
    <cellStyle name="Currency 5 3" xfId="1638"/>
    <cellStyle name="Moneda 30 3" xfId="1639"/>
    <cellStyle name="Moneda 47" xfId="1640"/>
    <cellStyle name="Moneda 48" xfId="1641"/>
    <cellStyle name="Moneda 2 3 12" xfId="1642"/>
    <cellStyle name="Moneda 5 4" xfId="1643"/>
    <cellStyle name="Moneda 49" xfId="1644"/>
    <cellStyle name="Moneda 3 15 2" xfId="1645"/>
    <cellStyle name="Moneda 6 12" xfId="1646"/>
    <cellStyle name="Currency 14" xfId="1647"/>
    <cellStyle name="Currency [0] 7" xfId="1648"/>
    <cellStyle name="Currency [0] 2 6" xfId="1649"/>
    <cellStyle name="Currency 2 6" xfId="1650"/>
    <cellStyle name="Moneda 45 2" xfId="1651"/>
    <cellStyle name="Moneda [0] 9 2" xfId="1652"/>
    <cellStyle name="Moneda [0] 3 6" xfId="1653"/>
    <cellStyle name="Moneda 10 10" xfId="1654"/>
    <cellStyle name="Moneda 10 2 7" xfId="1655"/>
    <cellStyle name="Moneda 10 2 2 6" xfId="1656"/>
    <cellStyle name="Moneda 10 3 7" xfId="1657"/>
    <cellStyle name="Moneda 10 3 2 6" xfId="1658"/>
    <cellStyle name="Moneda 10 4 7" xfId="1659"/>
    <cellStyle name="Moneda 10 4 2 6" xfId="1660"/>
    <cellStyle name="Moneda 10 5 6" xfId="1661"/>
    <cellStyle name="Moneda 11 10" xfId="1662"/>
    <cellStyle name="Moneda 11 2 7" xfId="1663"/>
    <cellStyle name="Moneda 11 2 2 6" xfId="1664"/>
    <cellStyle name="Moneda 11 3 7" xfId="1665"/>
    <cellStyle name="Moneda 11 3 2 6" xfId="1666"/>
    <cellStyle name="Moneda 11 4 7" xfId="1667"/>
    <cellStyle name="Moneda 11 4 2 6" xfId="1668"/>
    <cellStyle name="Moneda 11 5 6" xfId="1669"/>
    <cellStyle name="Moneda 12 8" xfId="1670"/>
    <cellStyle name="Moneda 12 2 7" xfId="1671"/>
    <cellStyle name="Moneda 12 2 2 6" xfId="1672"/>
    <cellStyle name="Moneda 12 3 6" xfId="1673"/>
    <cellStyle name="Moneda 13 9" xfId="1674"/>
    <cellStyle name="Moneda 13 2 7" xfId="1675"/>
    <cellStyle name="Moneda 13 2 2 6" xfId="1676"/>
    <cellStyle name="Moneda 13 3 6" xfId="1677"/>
    <cellStyle name="Moneda 14 8" xfId="1678"/>
    <cellStyle name="Moneda 14 2 7" xfId="1679"/>
    <cellStyle name="Moneda 14 2 2 6" xfId="1680"/>
    <cellStyle name="Moneda 14 3 6" xfId="1681"/>
    <cellStyle name="Moneda 15 8" xfId="1682"/>
    <cellStyle name="Moneda 15 2 7" xfId="1683"/>
    <cellStyle name="Moneda 15 2 2 6" xfId="1684"/>
    <cellStyle name="Moneda 15 3 6" xfId="1685"/>
    <cellStyle name="Moneda 16 7" xfId="1686"/>
    <cellStyle name="Moneda 16 2 6" xfId="1687"/>
    <cellStyle name="Moneda 17 7" xfId="1688"/>
    <cellStyle name="Moneda 17 2 6" xfId="1689"/>
    <cellStyle name="Moneda 18 7" xfId="1690"/>
    <cellStyle name="Moneda 18 2 6" xfId="1691"/>
    <cellStyle name="Moneda 19 7" xfId="1692"/>
    <cellStyle name="Moneda 19 2 6" xfId="1693"/>
    <cellStyle name="Moneda 2 3 11 2" xfId="1694"/>
    <cellStyle name="Moneda 2 3 2 10" xfId="1695"/>
    <cellStyle name="Moneda 2 3 2 2 7 2" xfId="1696"/>
    <cellStyle name="Moneda 2 3 2 2 2 6" xfId="1697"/>
    <cellStyle name="Moneda 2 3 2 3 7" xfId="1698"/>
    <cellStyle name="Moneda 2 3 2 3 2 6" xfId="1699"/>
    <cellStyle name="Moneda 2 3 2 4 7" xfId="1700"/>
    <cellStyle name="Moneda 2 3 2 4 2 6" xfId="1701"/>
    <cellStyle name="Moneda 2 3 2 5 6" xfId="1702"/>
    <cellStyle name="Moneda 2 3 3 7 2" xfId="1703"/>
    <cellStyle name="Moneda 2 3 3 2 6" xfId="1704"/>
    <cellStyle name="Moneda 2 3 4 7 2" xfId="1705"/>
    <cellStyle name="Moneda 2 3 4 2 6" xfId="1706"/>
    <cellStyle name="Moneda 2 3 5 7" xfId="1707"/>
    <cellStyle name="Moneda 2 3 5 2 6" xfId="1708"/>
    <cellStyle name="Moneda 2 3 6 6" xfId="1709"/>
    <cellStyle name="Moneda 20 7" xfId="1710"/>
    <cellStyle name="Moneda 20 2 6" xfId="1711"/>
    <cellStyle name="Moneda 21 7" xfId="1712"/>
    <cellStyle name="Moneda 21 2 6" xfId="1713"/>
    <cellStyle name="Moneda 22 7" xfId="1714"/>
    <cellStyle name="Moneda 22 2 6" xfId="1715"/>
    <cellStyle name="Moneda 23 6" xfId="1716"/>
    <cellStyle name="Moneda 24 6" xfId="1717"/>
    <cellStyle name="Moneda 3 14 2" xfId="1718"/>
    <cellStyle name="Moneda 3 2 11" xfId="1719"/>
    <cellStyle name="Moneda 3 2 2 2 6" xfId="1720"/>
    <cellStyle name="Moneda 3 2 3 7" xfId="1721"/>
    <cellStyle name="Moneda 3 2 3 2 6" xfId="1722"/>
    <cellStyle name="Moneda 3 2 4 7" xfId="1723"/>
    <cellStyle name="Moneda 3 2 4 2 6" xfId="1724"/>
    <cellStyle name="Moneda 3 2 5 6" xfId="1725"/>
    <cellStyle name="Moneda 3 3 7" xfId="1726"/>
    <cellStyle name="Moneda 3 3 2 6" xfId="1727"/>
    <cellStyle name="Moneda 3 4 7" xfId="1728"/>
    <cellStyle name="Moneda 3 4 2 6" xfId="1729"/>
    <cellStyle name="Moneda 3 5 7" xfId="1730"/>
    <cellStyle name="Moneda 3 5 2 6" xfId="1731"/>
    <cellStyle name="Moneda 3 8 6" xfId="1732"/>
    <cellStyle name="Moneda 6 11 2" xfId="1733"/>
    <cellStyle name="Moneda 6 2 10" xfId="1734"/>
    <cellStyle name="Moneda 6 2 2 7" xfId="1735"/>
    <cellStyle name="Moneda 6 2 2 2 6" xfId="1736"/>
    <cellStyle name="Moneda 6 2 3 7" xfId="1737"/>
    <cellStyle name="Moneda 6 2 3 2 6" xfId="1738"/>
    <cellStyle name="Moneda 6 2 4 7" xfId="1739"/>
    <cellStyle name="Moneda 6 2 4 2 6" xfId="1740"/>
    <cellStyle name="Moneda 6 2 5 6" xfId="1741"/>
    <cellStyle name="Moneda 6 3 7" xfId="1742"/>
    <cellStyle name="Moneda 6 3 2 6" xfId="1743"/>
    <cellStyle name="Moneda 6 4 7" xfId="1744"/>
    <cellStyle name="Moneda 6 4 2 6" xfId="1745"/>
    <cellStyle name="Moneda 6 5 7" xfId="1746"/>
    <cellStyle name="Moneda 6 5 2 6" xfId="1747"/>
    <cellStyle name="Moneda 6 6 6" xfId="1748"/>
    <cellStyle name="Moneda 7 11" xfId="1749"/>
    <cellStyle name="Moneda 7 2 10" xfId="1750"/>
    <cellStyle name="Moneda 7 2 2 7" xfId="1751"/>
    <cellStyle name="Moneda 7 2 2 2 6" xfId="1752"/>
    <cellStyle name="Moneda 7 2 3 7" xfId="1753"/>
    <cellStyle name="Moneda 7 2 3 2 6" xfId="1754"/>
    <cellStyle name="Moneda 7 2 4 7" xfId="1755"/>
    <cellStyle name="Moneda 7 2 4 2 6" xfId="1756"/>
    <cellStyle name="Moneda 7 2 5 6" xfId="1757"/>
    <cellStyle name="Moneda 7 3 7" xfId="1758"/>
    <cellStyle name="Moneda 7 3 2 6" xfId="1759"/>
    <cellStyle name="Moneda 7 4 7" xfId="1760"/>
    <cellStyle name="Moneda 7 4 2 6" xfId="1761"/>
    <cellStyle name="Moneda 7 5 7" xfId="1762"/>
    <cellStyle name="Moneda 7 5 2 6" xfId="1763"/>
    <cellStyle name="Moneda 7 6 6" xfId="1764"/>
    <cellStyle name="Moneda 8 12" xfId="1765"/>
    <cellStyle name="Moneda 8 2 10" xfId="1766"/>
    <cellStyle name="Moneda 8 2 2 7" xfId="1767"/>
    <cellStyle name="Moneda 8 2 2 2 6" xfId="1768"/>
    <cellStyle name="Moneda 8 2 3 7" xfId="1769"/>
    <cellStyle name="Moneda 8 2 3 2 6" xfId="1770"/>
    <cellStyle name="Moneda 8 2 4 7" xfId="1771"/>
    <cellStyle name="Moneda 8 2 4 2 6" xfId="1772"/>
    <cellStyle name="Moneda 8 2 5 6" xfId="1773"/>
    <cellStyle name="Moneda 8 3 7" xfId="1774"/>
    <cellStyle name="Moneda 8 3 2 6" xfId="1775"/>
    <cellStyle name="Moneda 8 4 7" xfId="1776"/>
    <cellStyle name="Moneda 8 4 2 6" xfId="1777"/>
    <cellStyle name="Moneda 8 5 7" xfId="1778"/>
    <cellStyle name="Moneda 8 5 2 6" xfId="1779"/>
    <cellStyle name="Moneda 8 6 6" xfId="1780"/>
    <cellStyle name="Moneda 9 10" xfId="1781"/>
    <cellStyle name="Moneda 9 2 7" xfId="1782"/>
    <cellStyle name="Moneda 9 2 2 6" xfId="1783"/>
    <cellStyle name="Moneda 9 3 7" xfId="1784"/>
    <cellStyle name="Moneda 9 3 2 6" xfId="1785"/>
    <cellStyle name="Moneda 9 4 7" xfId="1786"/>
    <cellStyle name="Moneda 9 4 2 6" xfId="1787"/>
    <cellStyle name="Moneda 9 5 6" xfId="1788"/>
    <cellStyle name="Moneda 50" xfId="1789"/>
    <cellStyle name="Moneda 26 5" xfId="1790"/>
    <cellStyle name="Moneda 25 5" xfId="1791"/>
    <cellStyle name="Moneda [0] 4 5" xfId="1792"/>
    <cellStyle name="Moneda 13 4 5" xfId="1793"/>
    <cellStyle name="Moneda 2 5 5" xfId="1794"/>
    <cellStyle name="Moneda 8 7 5" xfId="1795"/>
    <cellStyle name="Moneda 28 5" xfId="1796"/>
    <cellStyle name="Currency 3 5" xfId="1797"/>
    <cellStyle name="Currency [0] 3 5" xfId="1798"/>
    <cellStyle name="Currency [0] 2 2 5" xfId="1799"/>
    <cellStyle name="Currency 2 2 5" xfId="1800"/>
    <cellStyle name="Moneda 27 5" xfId="1801"/>
    <cellStyle name="Moneda [0] 5 5" xfId="1802"/>
    <cellStyle name="Currency 15" xfId="1803"/>
    <cellStyle name="Moneda [0] 3 2 5" xfId="1804"/>
    <cellStyle name="Moneda 10 6 5" xfId="1805"/>
    <cellStyle name="Moneda 10 2 3 5" xfId="1806"/>
    <cellStyle name="Moneda 10 2 2 2 5" xfId="1807"/>
    <cellStyle name="Moneda 10 3 3 5" xfId="1808"/>
    <cellStyle name="Moneda 10 3 2 2 5" xfId="1809"/>
    <cellStyle name="Moneda 10 4 3 5" xfId="1810"/>
    <cellStyle name="Moneda 10 4 2 2 5" xfId="1811"/>
    <cellStyle name="Moneda 10 5 2 5" xfId="1812"/>
    <cellStyle name="Moneda 11 6 5" xfId="1813"/>
    <cellStyle name="Moneda 11 2 3 5" xfId="1814"/>
    <cellStyle name="Moneda 11 2 2 2 5" xfId="1815"/>
    <cellStyle name="Moneda 11 3 3 5" xfId="1816"/>
    <cellStyle name="Moneda 11 3 2 2 5" xfId="1817"/>
    <cellStyle name="Moneda 11 4 3 5" xfId="1818"/>
    <cellStyle name="Moneda 11 4 2 2 5" xfId="1819"/>
    <cellStyle name="Moneda 11 5 2 5" xfId="1820"/>
    <cellStyle name="Moneda 12 4 5" xfId="1821"/>
    <cellStyle name="Moneda 12 2 3 5" xfId="1822"/>
    <cellStyle name="Moneda 12 2 2 2 5" xfId="1823"/>
    <cellStyle name="Moneda 12 3 2 5" xfId="1824"/>
    <cellStyle name="Moneda 13 5 5" xfId="1825"/>
    <cellStyle name="Moneda 13 2 3 5" xfId="1826"/>
    <cellStyle name="Moneda 13 2 2 2 5" xfId="1827"/>
    <cellStyle name="Moneda 13 3 2 5" xfId="1828"/>
    <cellStyle name="Moneda 14 4 5" xfId="1829"/>
    <cellStyle name="Moneda 14 2 3 5" xfId="1830"/>
    <cellStyle name="Moneda 14 2 2 2 5" xfId="1831"/>
    <cellStyle name="Moneda 14 3 2 5" xfId="1832"/>
    <cellStyle name="Moneda 15 4 5" xfId="1833"/>
    <cellStyle name="Moneda 15 2 3 5" xfId="1834"/>
    <cellStyle name="Moneda 15 2 2 2 5" xfId="1835"/>
    <cellStyle name="Moneda 15 3 2 5" xfId="1836"/>
    <cellStyle name="Moneda 16 3 5" xfId="1837"/>
    <cellStyle name="Moneda 16 2 2 5" xfId="1838"/>
    <cellStyle name="Moneda 17 3 5" xfId="1839"/>
    <cellStyle name="Moneda 17 2 2 5" xfId="1840"/>
    <cellStyle name="Moneda 18 3 5" xfId="1841"/>
    <cellStyle name="Moneda 18 2 2 5" xfId="1842"/>
    <cellStyle name="Moneda 19 3 5" xfId="1843"/>
    <cellStyle name="Moneda 19 2 2 5" xfId="1844"/>
    <cellStyle name="Currency 4 5" xfId="1845"/>
    <cellStyle name="Moneda 2 3 7 5" xfId="1846"/>
    <cellStyle name="Moneda 2 3 2 6 5" xfId="1847"/>
    <cellStyle name="Moneda 2 3 2 2 3 5" xfId="1848"/>
    <cellStyle name="Moneda 2 3 2 2 2 2 5" xfId="1849"/>
    <cellStyle name="Moneda 2 3 2 3 3 5" xfId="1850"/>
    <cellStyle name="Moneda 2 3 2 3 2 2 5" xfId="1851"/>
    <cellStyle name="Moneda 2 3 2 4 3 5" xfId="1852"/>
    <cellStyle name="Moneda 2 3 2 4 2 2 5" xfId="1853"/>
    <cellStyle name="Moneda 2 3 2 5 2 5" xfId="1854"/>
    <cellStyle name="Moneda 2 3 3 3 5" xfId="1855"/>
    <cellStyle name="Moneda 2 3 3 2 2 5" xfId="1856"/>
    <cellStyle name="Moneda 2 3 4 3 5" xfId="1857"/>
    <cellStyle name="Moneda 2 3 4 2 2 5" xfId="1858"/>
    <cellStyle name="Moneda 2 3 5 3 5" xfId="1859"/>
    <cellStyle name="Moneda 2 3 5 2 2 5" xfId="1860"/>
    <cellStyle name="Moneda 2 3 6 2 5" xfId="1861"/>
    <cellStyle name="Moneda 20 3 5" xfId="1862"/>
    <cellStyle name="Moneda 20 2 2 5" xfId="1863"/>
    <cellStyle name="Moneda 21 3 5" xfId="1864"/>
    <cellStyle name="Moneda 21 2 2 5" xfId="1865"/>
    <cellStyle name="Moneda 22 3 5" xfId="1866"/>
    <cellStyle name="Moneda 22 2 2 5" xfId="1867"/>
    <cellStyle name="Moneda 23 2 5" xfId="1868"/>
    <cellStyle name="Moneda 24 2 5" xfId="1869"/>
    <cellStyle name="Moneda 3 10 5" xfId="1870"/>
    <cellStyle name="Moneda 3 2 7 5" xfId="1871"/>
    <cellStyle name="Moneda 3 2 2 3 5" xfId="1872"/>
    <cellStyle name="Moneda 3 2 2 2 2 5" xfId="1873"/>
    <cellStyle name="Moneda 3 2 3 3 5" xfId="1874"/>
    <cellStyle name="Moneda 3 2 3 2 2 5" xfId="1875"/>
    <cellStyle name="Moneda 3 2 4 3 5" xfId="1876"/>
    <cellStyle name="Moneda 3 2 4 2 2 5" xfId="1877"/>
    <cellStyle name="Moneda 3 2 5 2 5" xfId="1878"/>
    <cellStyle name="Moneda 3 3 3 5" xfId="1879"/>
    <cellStyle name="Moneda 3 3 2 2 5" xfId="1880"/>
    <cellStyle name="Moneda 3 4 3 5" xfId="1881"/>
    <cellStyle name="Moneda 3 4 2 2 5" xfId="1882"/>
    <cellStyle name="Moneda 3 5 3 5" xfId="1883"/>
    <cellStyle name="Moneda 3 5 2 2 5" xfId="1884"/>
    <cellStyle name="Moneda 3 8 2 5" xfId="1885"/>
    <cellStyle name="Moneda 6 7 5" xfId="1886"/>
    <cellStyle name="Moneda 6 2 6 5" xfId="1887"/>
    <cellStyle name="Moneda 6 2 2 3 5" xfId="1888"/>
    <cellStyle name="Moneda 6 2 2 2 2 5" xfId="1889"/>
    <cellStyle name="Moneda 6 2 3 3 5" xfId="1890"/>
    <cellStyle name="Moneda 6 2 3 2 2 5" xfId="1891"/>
    <cellStyle name="Moneda 6 2 4 3 5" xfId="1892"/>
    <cellStyle name="Moneda 6 2 4 2 2 5" xfId="1893"/>
    <cellStyle name="Moneda 6 2 5 2 5" xfId="1894"/>
    <cellStyle name="Moneda 6 3 3 5" xfId="1895"/>
    <cellStyle name="Moneda 6 3 2 2 5" xfId="1896"/>
    <cellStyle name="Moneda 6 4 3 5" xfId="1897"/>
    <cellStyle name="Moneda 6 4 2 2 5" xfId="1898"/>
    <cellStyle name="Moneda 6 5 3 5" xfId="1899"/>
    <cellStyle name="Moneda 6 5 2 2 5" xfId="1900"/>
    <cellStyle name="Moneda 6 6 2 5" xfId="1901"/>
    <cellStyle name="Moneda 7 7 5" xfId="1902"/>
    <cellStyle name="Moneda 7 2 6 5" xfId="1903"/>
    <cellStyle name="Moneda 7 2 2 3 5" xfId="1904"/>
    <cellStyle name="Moneda 7 2 2 2 2 5" xfId="1905"/>
    <cellStyle name="Moneda 7 2 3 3 5" xfId="1906"/>
    <cellStyle name="Moneda 7 2 3 2 2 5" xfId="1907"/>
    <cellStyle name="Moneda 7 2 4 3 5" xfId="1908"/>
    <cellStyle name="Moneda 7 2 4 2 2 5" xfId="1909"/>
    <cellStyle name="Moneda 7 2 5 2 5" xfId="1910"/>
    <cellStyle name="Moneda 7 3 3 5" xfId="1911"/>
    <cellStyle name="Moneda 7 3 2 2 5" xfId="1912"/>
    <cellStyle name="Moneda 7 4 3 5" xfId="1913"/>
    <cellStyle name="Moneda 7 4 2 2 5" xfId="1914"/>
    <cellStyle name="Moneda 7 5 3 5" xfId="1915"/>
    <cellStyle name="Moneda 7 5 2 2 5" xfId="1916"/>
    <cellStyle name="Moneda 7 6 2 5" xfId="1917"/>
    <cellStyle name="Moneda 8 8 5" xfId="1918"/>
    <cellStyle name="Moneda 8 2 6 5" xfId="1919"/>
    <cellStyle name="Moneda 8 2 2 3 5" xfId="1920"/>
    <cellStyle name="Moneda 8 2 2 2 2 5" xfId="1921"/>
    <cellStyle name="Moneda 8 2 3 3 5" xfId="1922"/>
    <cellStyle name="Moneda 8 2 3 2 2 5" xfId="1923"/>
    <cellStyle name="Moneda 8 2 4 3 5" xfId="1924"/>
    <cellStyle name="Moneda 8 2 4 2 2 5" xfId="1925"/>
    <cellStyle name="Moneda 8 2 5 2 5" xfId="1926"/>
    <cellStyle name="Moneda 8 3 3 5" xfId="1927"/>
    <cellStyle name="Moneda 8 3 2 2 5" xfId="1928"/>
    <cellStyle name="Moneda 8 4 3 5" xfId="1929"/>
    <cellStyle name="Moneda 8 4 2 2 5" xfId="1930"/>
    <cellStyle name="Moneda 8 5 3 5" xfId="1931"/>
    <cellStyle name="Moneda 8 5 2 2 5" xfId="1932"/>
    <cellStyle name="Moneda 8 6 2 5" xfId="1933"/>
    <cellStyle name="Moneda 9 6 5" xfId="1934"/>
    <cellStyle name="Moneda 9 2 3 5" xfId="1935"/>
    <cellStyle name="Moneda 9 2 2 2 5" xfId="1936"/>
    <cellStyle name="Moneda 9 3 3 5" xfId="1937"/>
    <cellStyle name="Moneda 9 3 2 2 5" xfId="1938"/>
    <cellStyle name="Moneda 9 4 3 5" xfId="1939"/>
    <cellStyle name="Moneda 9 4 2 2 5" xfId="1940"/>
    <cellStyle name="Moneda 9 5 2 5" xfId="1941"/>
    <cellStyle name="Moneda 29 5" xfId="1942"/>
    <cellStyle name="Currency 5 5" xfId="1943"/>
    <cellStyle name="Moneda 30 5" xfId="1944"/>
    <cellStyle name="Moneda 46 2" xfId="1945"/>
    <cellStyle name="Currency 13 2" xfId="1946"/>
    <cellStyle name="Currency [0] 6 2" xfId="1947"/>
    <cellStyle name="Currency [0] 2 5 2" xfId="1948"/>
    <cellStyle name="Currency [0] 2 2 4 2" xfId="1949"/>
    <cellStyle name="Currency [0] 2 2 2 2" xfId="1950"/>
    <cellStyle name="Currency [0] 2 3 2" xfId="1951"/>
    <cellStyle name="Currency [0] 3 4 2" xfId="1952"/>
    <cellStyle name="Currency [0] 3 2 2" xfId="1953"/>
    <cellStyle name="Currency [0] 4 2" xfId="1954"/>
    <cellStyle name="Currency 10 2" xfId="1955"/>
    <cellStyle name="Currency 11 2" xfId="1956"/>
    <cellStyle name="Currency 2 5 2" xfId="1957"/>
    <cellStyle name="Currency 2 2 4 2" xfId="1958"/>
    <cellStyle name="Currency 2 2 2 2" xfId="1959"/>
    <cellStyle name="Currency 2 3 2" xfId="1960"/>
    <cellStyle name="Currency 3 4 2" xfId="1961"/>
    <cellStyle name="Currency 3 2 2" xfId="1962"/>
    <cellStyle name="Currency 4 4 2" xfId="1963"/>
    <cellStyle name="Currency 4 2 2" xfId="1964"/>
    <cellStyle name="Currency 5 4 2" xfId="1965"/>
    <cellStyle name="Currency 5 2 2" xfId="1966"/>
    <cellStyle name="Currency 6 2" xfId="1967"/>
    <cellStyle name="Currency 7 2" xfId="1968"/>
    <cellStyle name="Currency 8 2" xfId="1969"/>
    <cellStyle name="Currency 9 2" xfId="1970"/>
    <cellStyle name="Moneda 44 2" xfId="1971"/>
    <cellStyle name="Moneda [0] 3 5 2" xfId="1972"/>
    <cellStyle name="Moneda [0] 3 2 4 2" xfId="1973"/>
    <cellStyle name="Moneda [0] 3 2 2 2" xfId="1974"/>
    <cellStyle name="Moneda [0] 3 3 2" xfId="1975"/>
    <cellStyle name="Moneda [0] 4 4 2" xfId="1976"/>
    <cellStyle name="Moneda [0] 4 2 2" xfId="1977"/>
    <cellStyle name="Moneda [0] 5 4 2" xfId="1978"/>
    <cellStyle name="Moneda [0] 5 2 2" xfId="1979"/>
    <cellStyle name="Moneda [0] 6 2" xfId="1980"/>
    <cellStyle name="Moneda [0] 7 2" xfId="1981"/>
    <cellStyle name="Moneda 10 9 2" xfId="1982"/>
    <cellStyle name="Moneda 10 2 6 2" xfId="1983"/>
    <cellStyle name="Moneda 10 2 2 5 2" xfId="1984"/>
    <cellStyle name="Moneda 10 2 2 2 4 2" xfId="1985"/>
    <cellStyle name="Moneda 10 2 2 2 2 2" xfId="1986"/>
    <cellStyle name="Moneda 10 2 2 3 2" xfId="1987"/>
    <cellStyle name="Moneda 10 2 3 4 2" xfId="1988"/>
    <cellStyle name="Moneda 10 2 3 2 2" xfId="1989"/>
    <cellStyle name="Moneda 10 2 4 2" xfId="1990"/>
    <cellStyle name="Moneda 10 3 6 2" xfId="1991"/>
    <cellStyle name="Moneda 10 3 2 5 2" xfId="1992"/>
    <cellStyle name="Moneda 10 3 2 2 4 2" xfId="1993"/>
    <cellStyle name="Moneda 10 3 2 2 2 2" xfId="1994"/>
    <cellStyle name="Moneda 10 3 2 3 2" xfId="1995"/>
    <cellStyle name="Moneda 10 3 3 4 2" xfId="1996"/>
    <cellStyle name="Moneda 10 3 3 2 2" xfId="1997"/>
    <cellStyle name="Moneda 10 3 4 2" xfId="1998"/>
    <cellStyle name="Moneda 10 4 6 2" xfId="1999"/>
    <cellStyle name="Moneda 10 4 2 5 2" xfId="2000"/>
    <cellStyle name="Moneda 10 4 2 2 4 2" xfId="2001"/>
    <cellStyle name="Moneda 10 4 2 2 2 2" xfId="2002"/>
    <cellStyle name="Moneda 10 4 2 3 2" xfId="2003"/>
    <cellStyle name="Moneda 10 4 3 4 2" xfId="2004"/>
    <cellStyle name="Moneda 10 4 3 2 2" xfId="2005"/>
    <cellStyle name="Moneda 10 4 4 2" xfId="2006"/>
    <cellStyle name="Moneda 10 5 5 2" xfId="2007"/>
    <cellStyle name="Moneda 10 5 2 4 2" xfId="2008"/>
    <cellStyle name="Moneda 10 5 2 2 2" xfId="2009"/>
    <cellStyle name="Moneda 10 5 3 2" xfId="2010"/>
    <cellStyle name="Moneda 10 6 4 2" xfId="2011"/>
    <cellStyle name="Moneda 10 6 2 2" xfId="2012"/>
    <cellStyle name="Moneda 10 7 2" xfId="2013"/>
    <cellStyle name="Moneda 11 9 2" xfId="2014"/>
    <cellStyle name="Moneda 11 2 6 2" xfId="2015"/>
    <cellStyle name="Moneda 11 2 2 5 2" xfId="2016"/>
    <cellStyle name="Moneda 11 2 2 2 4 2" xfId="2017"/>
    <cellStyle name="Moneda 11 2 2 2 2 2" xfId="2018"/>
    <cellStyle name="Moneda 11 2 2 3 2" xfId="2019"/>
    <cellStyle name="Moneda 11 2 3 4 2" xfId="2020"/>
    <cellStyle name="Moneda 11 2 3 2 2" xfId="2021"/>
    <cellStyle name="Moneda 11 2 4 2" xfId="2022"/>
    <cellStyle name="Moneda 11 3 6 2" xfId="2023"/>
    <cellStyle name="Moneda 11 3 2 5 2" xfId="2024"/>
    <cellStyle name="Moneda 11 3 2 2 4 2" xfId="2025"/>
    <cellStyle name="Moneda 11 3 2 2 2 2" xfId="2026"/>
    <cellStyle name="Moneda 11 3 2 3 2" xfId="2027"/>
    <cellStyle name="Moneda 11 3 3 4 2" xfId="2028"/>
    <cellStyle name="Moneda 11 3 3 2 2" xfId="2029"/>
    <cellStyle name="Moneda 11 3 4 2" xfId="2030"/>
    <cellStyle name="Moneda 11 4 6 2" xfId="2031"/>
    <cellStyle name="Moneda 11 4 2 5 2" xfId="2032"/>
    <cellStyle name="Moneda 11 4 2 2 4 2" xfId="2033"/>
    <cellStyle name="Moneda 11 4 2 2 2 2" xfId="2034"/>
    <cellStyle name="Moneda 11 4 2 3 2" xfId="2035"/>
    <cellStyle name="Moneda 11 4 3 4 2" xfId="2036"/>
    <cellStyle name="Moneda 11 4 3 2 2" xfId="2037"/>
    <cellStyle name="Moneda 11 4 4 2" xfId="2038"/>
    <cellStyle name="Moneda 11 5 5 2" xfId="2039"/>
    <cellStyle name="Moneda 11 5 2 4 2" xfId="2040"/>
    <cellStyle name="Moneda 11 5 2 2 2" xfId="2041"/>
    <cellStyle name="Moneda 11 5 3 2" xfId="2042"/>
    <cellStyle name="Moneda 11 6 4 2" xfId="2043"/>
    <cellStyle name="Moneda 11 6 2 2" xfId="2044"/>
    <cellStyle name="Moneda 11 7 2" xfId="2045"/>
    <cellStyle name="Moneda 12 7 2" xfId="2046"/>
    <cellStyle name="Moneda 12 2 6 2" xfId="2047"/>
    <cellStyle name="Moneda 12 2 2 5 2" xfId="2048"/>
    <cellStyle name="Moneda 12 2 2 2 4 2" xfId="2049"/>
    <cellStyle name="Moneda 12 2 2 2 2 2" xfId="2050"/>
    <cellStyle name="Moneda 12 2 2 3 2" xfId="2051"/>
    <cellStyle name="Moneda 12 2 3 4 2" xfId="2052"/>
    <cellStyle name="Moneda 12 2 3 2 2" xfId="2053"/>
    <cellStyle name="Moneda 12 2 4 2" xfId="2054"/>
    <cellStyle name="Moneda 12 3 5 2" xfId="2055"/>
    <cellStyle name="Moneda 12 3 2 4 2" xfId="2056"/>
    <cellStyle name="Moneda 12 3 2 2 2" xfId="2057"/>
    <cellStyle name="Moneda 12 3 3 2" xfId="2058"/>
    <cellStyle name="Moneda 12 4 4 2" xfId="2059"/>
    <cellStyle name="Moneda 12 4 2 2" xfId="2060"/>
    <cellStyle name="Moneda 12 5 2" xfId="2061"/>
    <cellStyle name="Moneda 13 8 2" xfId="2062"/>
    <cellStyle name="Moneda 13 2 6 2" xfId="2063"/>
    <cellStyle name="Moneda 13 2 2 5 2" xfId="2064"/>
    <cellStyle name="Moneda 13 2 2 2 4 2" xfId="2065"/>
    <cellStyle name="Moneda 13 2 2 2 2 2" xfId="2066"/>
    <cellStyle name="Moneda 13 2 2 3 2" xfId="2067"/>
    <cellStyle name="Moneda 13 2 3 4 2" xfId="2068"/>
    <cellStyle name="Moneda 13 2 3 2 2" xfId="2069"/>
    <cellStyle name="Moneda 13 2 4 2" xfId="2070"/>
    <cellStyle name="Moneda 13 3 5 2" xfId="2071"/>
    <cellStyle name="Moneda 13 3 2 4 2" xfId="2072"/>
    <cellStyle name="Moneda 13 3 2 2 2" xfId="2073"/>
    <cellStyle name="Moneda 13 3 3 2" xfId="2074"/>
    <cellStyle name="Moneda 13 4 4 2" xfId="2075"/>
    <cellStyle name="Moneda 13 4 2 2" xfId="2076"/>
    <cellStyle name="Moneda 13 5 4 2" xfId="2077"/>
    <cellStyle name="Moneda 13 5 2 2" xfId="2078"/>
    <cellStyle name="Moneda 13 6 2" xfId="2079"/>
    <cellStyle name="Moneda 14 7 2" xfId="2080"/>
    <cellStyle name="Moneda 14 2 6 2" xfId="2081"/>
    <cellStyle name="Moneda 14 2 2 5 2" xfId="2082"/>
    <cellStyle name="Moneda 14 2 2 2 4 2" xfId="2083"/>
    <cellStyle name="Moneda 14 2 2 2 2 2" xfId="2084"/>
    <cellStyle name="Moneda 14 2 2 3 2" xfId="2085"/>
    <cellStyle name="Moneda 14 2 3 4 2" xfId="2086"/>
    <cellStyle name="Moneda 14 2 3 2 2" xfId="2087"/>
    <cellStyle name="Moneda 14 2 4 2" xfId="2088"/>
    <cellStyle name="Moneda 14 3 5 2" xfId="2089"/>
    <cellStyle name="Moneda 14 3 2 4 2" xfId="2090"/>
    <cellStyle name="Moneda 14 3 2 2 2" xfId="2091"/>
    <cellStyle name="Moneda 14 3 3 2" xfId="2092"/>
    <cellStyle name="Moneda 14 4 4 2" xfId="2093"/>
    <cellStyle name="Moneda 14 4 2 2" xfId="2094"/>
    <cellStyle name="Moneda 14 5 2" xfId="2095"/>
    <cellStyle name="Moneda 15 7 2" xfId="2096"/>
    <cellStyle name="Moneda 15 2 6 2" xfId="2097"/>
    <cellStyle name="Moneda 15 2 2 5 2" xfId="2098"/>
    <cellStyle name="Moneda 15 2 2 2 4 2" xfId="2099"/>
    <cellStyle name="Moneda 15 2 2 2 2 2" xfId="2100"/>
    <cellStyle name="Moneda 15 2 2 3 2" xfId="2101"/>
    <cellStyle name="Moneda 15 2 3 4 2" xfId="2102"/>
    <cellStyle name="Moneda 15 2 3 2 2" xfId="2103"/>
    <cellStyle name="Moneda 15 2 4 2" xfId="2104"/>
    <cellStyle name="Moneda 15 3 5 2" xfId="2105"/>
    <cellStyle name="Moneda 15 3 2 4 2" xfId="2106"/>
    <cellStyle name="Moneda 15 3 2 2 2" xfId="2107"/>
    <cellStyle name="Moneda 15 3 3 2" xfId="2108"/>
    <cellStyle name="Moneda 15 4 4 2" xfId="2109"/>
    <cellStyle name="Moneda 15 4 2 2" xfId="2110"/>
    <cellStyle name="Moneda 15 5 2" xfId="2111"/>
    <cellStyle name="Moneda 16 6 2" xfId="2112"/>
    <cellStyle name="Moneda 16 2 5 2" xfId="2113"/>
    <cellStyle name="Moneda 16 2 2 4 2" xfId="2114"/>
    <cellStyle name="Moneda 16 2 2 2 2" xfId="2115"/>
    <cellStyle name="Moneda 16 2 3 2" xfId="2116"/>
    <cellStyle name="Moneda 16 3 4 2" xfId="2117"/>
    <cellStyle name="Moneda 16 3 2 2" xfId="2118"/>
    <cellStyle name="Moneda 16 4 2" xfId="2119"/>
    <cellStyle name="Moneda 17 6 2" xfId="2120"/>
    <cellStyle name="Moneda 17 2 5 2" xfId="2121"/>
    <cellStyle name="Moneda 17 2 2 4 2" xfId="2122"/>
    <cellStyle name="Moneda 17 2 2 2 2" xfId="2123"/>
    <cellStyle name="Moneda 17 2 3 2" xfId="2124"/>
    <cellStyle name="Moneda 17 3 4 2" xfId="2125"/>
    <cellStyle name="Moneda 17 3 2 2" xfId="2126"/>
    <cellStyle name="Moneda 17 4 2" xfId="2127"/>
    <cellStyle name="Moneda 18 6 2" xfId="2128"/>
    <cellStyle name="Moneda 18 2 5 2" xfId="2129"/>
    <cellStyle name="Moneda 18 2 2 4 2" xfId="2130"/>
    <cellStyle name="Moneda 18 2 2 2 2" xfId="2131"/>
    <cellStyle name="Moneda 18 2 3 2" xfId="2132"/>
    <cellStyle name="Moneda 18 3 4 2" xfId="2133"/>
    <cellStyle name="Moneda 18 3 2 2" xfId="2134"/>
    <cellStyle name="Moneda 18 4 2" xfId="2135"/>
    <cellStyle name="Moneda 19 6 2" xfId="2136"/>
    <cellStyle name="Moneda 19 2 5 2" xfId="2137"/>
    <cellStyle name="Moneda 19 2 2 4 2" xfId="2138"/>
    <cellStyle name="Moneda 19 2 2 2 2" xfId="2139"/>
    <cellStyle name="Moneda 19 2 3 2" xfId="2140"/>
    <cellStyle name="Moneda 19 3 4 2" xfId="2141"/>
    <cellStyle name="Moneda 19 3 2 2" xfId="2142"/>
    <cellStyle name="Moneda 19 4 2" xfId="2143"/>
    <cellStyle name="Moneda 2 3 10 2 2" xfId="2144"/>
    <cellStyle name="Moneda 2 3 2 9 2" xfId="2145"/>
    <cellStyle name="Moneda 2 3 2 2 6 2 2" xfId="2146"/>
    <cellStyle name="Moneda 2 3 2 2 2 5 2" xfId="2147"/>
    <cellStyle name="Moneda 2 3 2 2 2 2 4 2" xfId="2148"/>
    <cellStyle name="Moneda 2 3 2 2 2 2 2 2 2" xfId="2149"/>
    <cellStyle name="Moneda 2 3 2 2 2 3 2 2" xfId="2150"/>
    <cellStyle name="Moneda 2 3 2 2 3 4 2" xfId="2151"/>
    <cellStyle name="Moneda 2 3 2 2 3 2 2 3" xfId="2152"/>
    <cellStyle name="Moneda 2 3 2 2 4 2 4" xfId="2153"/>
    <cellStyle name="Moneda 2 3 2 3 6 2" xfId="2154"/>
    <cellStyle name="Moneda 2 3 2 3 2 5 2" xfId="2155"/>
    <cellStyle name="Moneda 2 3 2 3 2 2 4 2" xfId="2156"/>
    <cellStyle name="Moneda 2 3 2 3 2 2 2 2" xfId="2157"/>
    <cellStyle name="Moneda 2 3 2 3 2 3 2" xfId="2158"/>
    <cellStyle name="Moneda 2 3 2 3 3 4 2" xfId="2159"/>
    <cellStyle name="Moneda 2 3 2 3 3 2 2" xfId="2160"/>
    <cellStyle name="Moneda 2 3 2 3 4 2" xfId="2161"/>
    <cellStyle name="Moneda 2 3 2 4 6 2" xfId="2162"/>
    <cellStyle name="Moneda 2 3 2 4 2 5 2" xfId="2163"/>
    <cellStyle name="Moneda 2 3 2 4 2 2 4 2" xfId="2164"/>
    <cellStyle name="Moneda 2 3 2 4 2 2 2 2" xfId="2165"/>
    <cellStyle name="Moneda 2 3 2 4 2 3 2" xfId="2166"/>
    <cellStyle name="Moneda 2 3 2 4 3 4 2" xfId="2167"/>
    <cellStyle name="Moneda 2 3 2 4 3 2 2" xfId="2168"/>
    <cellStyle name="Moneda 2 3 2 4 4 2" xfId="2169"/>
    <cellStyle name="Moneda 2 3 2 5 5 2" xfId="2170"/>
    <cellStyle name="Moneda 2 3 2 5 2 4 2" xfId="2171"/>
    <cellStyle name="Moneda 2 3 2 5 2 2 2 2" xfId="2172"/>
    <cellStyle name="Moneda 2 3 2 5 3 2 2" xfId="2173"/>
    <cellStyle name="Moneda 2 3 2 6 4 2" xfId="2174"/>
    <cellStyle name="Moneda 2 3 2 6 2 2 2" xfId="2175"/>
    <cellStyle name="Moneda 2 3 2 7 2 2" xfId="2176"/>
    <cellStyle name="Moneda 2 3 3 6 2 2" xfId="2177"/>
    <cellStyle name="Moneda 2 3 3 2 5 2" xfId="2178"/>
    <cellStyle name="Moneda 2 3 3 2 2 4 2" xfId="2179"/>
    <cellStyle name="Moneda 2 3 3 2 2 2 2 2" xfId="2180"/>
    <cellStyle name="Moneda 2 3 3 2 3 2 2" xfId="2181"/>
    <cellStyle name="Moneda 2 3 3 3 4 2" xfId="2182"/>
    <cellStyle name="Moneda 2 3 3 3 2 2 3" xfId="2183"/>
    <cellStyle name="Moneda 2 3 3 4 2 4" xfId="2184"/>
    <cellStyle name="Moneda 2 3 4 6 2 2" xfId="2185"/>
    <cellStyle name="Moneda 2 3 4 2 5 2" xfId="2186"/>
    <cellStyle name="Moneda 2 3 4 2 2 4 2" xfId="2187"/>
    <cellStyle name="Moneda 2 3 4 2 2 2 2 2" xfId="2188"/>
    <cellStyle name="Moneda 2 3 4 2 3 2 2" xfId="2189"/>
    <cellStyle name="Moneda 2 3 4 3 4 2" xfId="2190"/>
    <cellStyle name="Moneda 2 3 4 3 2 2 3" xfId="2191"/>
    <cellStyle name="Moneda 2 3 4 4 2 4" xfId="2192"/>
    <cellStyle name="Moneda 2 3 5 6 2" xfId="2193"/>
    <cellStyle name="Moneda 2 3 5 2 5 2" xfId="2194"/>
    <cellStyle name="Moneda 2 3 5 2 2 4 2" xfId="2195"/>
    <cellStyle name="Moneda 2 3 5 2 2 2 2" xfId="2196"/>
    <cellStyle name="Moneda 2 3 5 2 3 2" xfId="2197"/>
    <cellStyle name="Moneda 2 3 5 3 4 2" xfId="2198"/>
    <cellStyle name="Moneda 2 3 5 3 2 2" xfId="2199"/>
    <cellStyle name="Moneda 2 3 5 4 2" xfId="2200"/>
    <cellStyle name="Moneda 2 3 6 5 2" xfId="2201"/>
    <cellStyle name="Moneda 2 3 6 2 4 2" xfId="2202"/>
    <cellStyle name="Moneda 2 3 6 2 2 2 2" xfId="2203"/>
    <cellStyle name="Moneda 2 3 6 3 2 2" xfId="2204"/>
    <cellStyle name="Moneda 2 3 7 4 2" xfId="2205"/>
    <cellStyle name="Moneda 2 3 7 2 2 3" xfId="2206"/>
    <cellStyle name="Moneda 2 3 8 2 3" xfId="2207"/>
    <cellStyle name="Moneda 2 5 4 2" xfId="2208"/>
    <cellStyle name="Moneda 2 5 2 2" xfId="2209"/>
    <cellStyle name="Moneda 20 6 2" xfId="2210"/>
    <cellStyle name="Moneda 20 2 5 2" xfId="2211"/>
    <cellStyle name="Moneda 20 2 2 4 2" xfId="2212"/>
    <cellStyle name="Moneda 20 2 2 2 2" xfId="2213"/>
    <cellStyle name="Moneda 20 2 3 2" xfId="2214"/>
    <cellStyle name="Moneda 20 3 4 2" xfId="2215"/>
    <cellStyle name="Moneda 20 3 2 2" xfId="2216"/>
    <cellStyle name="Moneda 20 4 2" xfId="2217"/>
    <cellStyle name="Moneda 21 6 2" xfId="2218"/>
    <cellStyle name="Moneda 21 2 5 2" xfId="2219"/>
    <cellStyle name="Moneda 21 2 2 4 2" xfId="2220"/>
    <cellStyle name="Moneda 21 2 2 2 2" xfId="2221"/>
    <cellStyle name="Moneda 21 2 3 2" xfId="2222"/>
    <cellStyle name="Moneda 21 3 4 2" xfId="2223"/>
    <cellStyle name="Moneda 21 3 2 2" xfId="2224"/>
    <cellStyle name="Moneda 21 4 2" xfId="2225"/>
    <cellStyle name="Moneda 22 6 2" xfId="2226"/>
    <cellStyle name="Moneda 22 2 5 2" xfId="2227"/>
    <cellStyle name="Moneda 22 2 2 4 2" xfId="2228"/>
    <cellStyle name="Moneda 22 2 2 2 2" xfId="2229"/>
    <cellStyle name="Moneda 22 2 3 2" xfId="2230"/>
    <cellStyle name="Moneda 22 3 4 2" xfId="2231"/>
    <cellStyle name="Moneda 22 3 2 2" xfId="2232"/>
    <cellStyle name="Moneda 22 4 2" xfId="2233"/>
    <cellStyle name="Moneda 23 5 2" xfId="2234"/>
    <cellStyle name="Moneda 23 2 4 2" xfId="2235"/>
    <cellStyle name="Moneda 23 2 2 2" xfId="2236"/>
    <cellStyle name="Moneda 23 3 2" xfId="2237"/>
    <cellStyle name="Moneda 24 5 2" xfId="2238"/>
    <cellStyle name="Moneda 24 2 4 2" xfId="2239"/>
    <cellStyle name="Moneda 24 2 2 2" xfId="2240"/>
    <cellStyle name="Moneda 24 3 2" xfId="2241"/>
    <cellStyle name="Moneda 25 4 2" xfId="2242"/>
    <cellStyle name="Moneda 25 2 2" xfId="2243"/>
    <cellStyle name="Moneda 26 4 2" xfId="2244"/>
    <cellStyle name="Moneda 26 2 2" xfId="2245"/>
    <cellStyle name="Moneda 27 4 2" xfId="2246"/>
    <cellStyle name="Moneda 27 2 2" xfId="2247"/>
    <cellStyle name="Moneda 28 4 2" xfId="2248"/>
    <cellStyle name="Moneda 28 2 2" xfId="2249"/>
    <cellStyle name="Moneda 29 4 2" xfId="2250"/>
    <cellStyle name="Moneda 29 2 2" xfId="2251"/>
    <cellStyle name="Moneda 3 13 2" xfId="2252"/>
    <cellStyle name="Moneda 3 10 4 2" xfId="2253"/>
    <cellStyle name="Moneda 3 10 2 2" xfId="2254"/>
    <cellStyle name="Moneda 3 11 2" xfId="2255"/>
    <cellStyle name="Moneda 3 2 10 2" xfId="2256"/>
    <cellStyle name="Moneda 3 2 2 2 5 2" xfId="2257"/>
    <cellStyle name="Moneda 3 2 2 2 2 4 2" xfId="2258"/>
    <cellStyle name="Moneda 3 2 2 3 4 2" xfId="2259"/>
    <cellStyle name="Moneda 3 2 3 6 2" xfId="2260"/>
    <cellStyle name="Moneda 3 2 3 2 5 2" xfId="2261"/>
    <cellStyle name="Moneda 3 2 3 2 2 4 2" xfId="2262"/>
    <cellStyle name="Moneda 3 2 3 2 2 2 2" xfId="2263"/>
    <cellStyle name="Moneda 3 2 3 2 3 2" xfId="2264"/>
    <cellStyle name="Moneda 3 2 3 3 4 2" xfId="2265"/>
    <cellStyle name="Moneda 3 2 3 3 2 2" xfId="2266"/>
    <cellStyle name="Moneda 3 2 3 4 2" xfId="2267"/>
    <cellStyle name="Moneda 3 2 4 6 2" xfId="2268"/>
    <cellStyle name="Moneda 3 2 4 2 5 2" xfId="2269"/>
    <cellStyle name="Moneda 3 2 4 2 2 4 2" xfId="2270"/>
    <cellStyle name="Moneda 3 2 4 2 2 2 2" xfId="2271"/>
    <cellStyle name="Moneda 3 2 4 2 3 2" xfId="2272"/>
    <cellStyle name="Moneda 3 2 4 3 4 2" xfId="2273"/>
    <cellStyle name="Moneda 3 2 4 3 2 2" xfId="2274"/>
    <cellStyle name="Moneda 3 2 4 4 2" xfId="2275"/>
    <cellStyle name="Moneda 3 2 5 5 2" xfId="2276"/>
    <cellStyle name="Moneda 3 2 5 2 4 2" xfId="2277"/>
    <cellStyle name="Moneda 3 2 7 4 2" xfId="2278"/>
    <cellStyle name="Moneda 3 2 7 2 2" xfId="2279"/>
    <cellStyle name="Moneda 3 2 8 2" xfId="2280"/>
    <cellStyle name="Moneda 3 3 6 2" xfId="2281"/>
    <cellStyle name="Moneda 3 3 2 5 2" xfId="2282"/>
    <cellStyle name="Moneda 3 3 2 2 4 2" xfId="2283"/>
    <cellStyle name="Moneda 3 3 2 2 2 2" xfId="2284"/>
    <cellStyle name="Moneda 3 3 2 3 2" xfId="2285"/>
    <cellStyle name="Moneda 3 3 3 4 2" xfId="2286"/>
    <cellStyle name="Moneda 3 3 3 2 2" xfId="2287"/>
    <cellStyle name="Moneda 3 3 4 2" xfId="2288"/>
    <cellStyle name="Moneda 3 4 6 2" xfId="2289"/>
    <cellStyle name="Moneda 3 4 2 5 2" xfId="2290"/>
    <cellStyle name="Moneda 3 4 2 2 4 2" xfId="2291"/>
    <cellStyle name="Moneda 3 4 2 2 2 2" xfId="2292"/>
    <cellStyle name="Moneda 3 4 2 3 2" xfId="2293"/>
    <cellStyle name="Moneda 3 4 3 4 2" xfId="2294"/>
    <cellStyle name="Moneda 3 4 3 2 2" xfId="2295"/>
    <cellStyle name="Moneda 3 4 4 2" xfId="2296"/>
    <cellStyle name="Moneda 3 5 6 2" xfId="2297"/>
    <cellStyle name="Moneda 3 5 2 5 2" xfId="2298"/>
    <cellStyle name="Moneda 3 5 2 2 4 2" xfId="2299"/>
    <cellStyle name="Moneda 3 5 2 2 2 2" xfId="2300"/>
    <cellStyle name="Moneda 3 5 2 3 2" xfId="2301"/>
    <cellStyle name="Moneda 3 5 3 4 2" xfId="2302"/>
    <cellStyle name="Moneda 3 5 3 2 2" xfId="2303"/>
    <cellStyle name="Moneda 3 5 4 2" xfId="2304"/>
    <cellStyle name="Moneda 3 8 5 2" xfId="2305"/>
    <cellStyle name="Moneda 3 8 2 4 2" xfId="2306"/>
    <cellStyle name="Moneda 3 8 2 2 2" xfId="2307"/>
    <cellStyle name="Moneda 3 8 3 2" xfId="2308"/>
    <cellStyle name="Moneda 30 4 2" xfId="2309"/>
    <cellStyle name="Moneda 30 2 2" xfId="2310"/>
    <cellStyle name="Moneda 31 2" xfId="2311"/>
    <cellStyle name="Moneda 32 2" xfId="2312"/>
    <cellStyle name="Moneda 33 2" xfId="2313"/>
    <cellStyle name="Moneda 34 2" xfId="2314"/>
    <cellStyle name="Moneda 35 2" xfId="2315"/>
    <cellStyle name="Moneda 36 2" xfId="2316"/>
    <cellStyle name="Moneda 37 2" xfId="2317"/>
    <cellStyle name="Moneda 38 2" xfId="2318"/>
    <cellStyle name="Moneda 39 2" xfId="2319"/>
    <cellStyle name="Moneda 40 2" xfId="2320"/>
    <cellStyle name="Moneda 41 2" xfId="2321"/>
    <cellStyle name="Moneda 42 2" xfId="2322"/>
    <cellStyle name="Moneda 6 10 2" xfId="2323"/>
    <cellStyle name="Moneda 6 2 9 2" xfId="2324"/>
    <cellStyle name="Moneda 6 2 2 6 2" xfId="2325"/>
    <cellStyle name="Moneda 6 2 2 2 5 2" xfId="2326"/>
    <cellStyle name="Moneda 6 2 2 2 2 4 2" xfId="2327"/>
    <cellStyle name="Moneda 6 2 2 2 2 2 2" xfId="2328"/>
    <cellStyle name="Moneda 6 2 2 2 3 2" xfId="2329"/>
    <cellStyle name="Moneda 6 2 2 3 4 2" xfId="2330"/>
    <cellStyle name="Moneda 6 2 2 3 2 2" xfId="2331"/>
    <cellStyle name="Moneda 6 2 2 4 2" xfId="2332"/>
    <cellStyle name="Moneda 6 2 3 6 2" xfId="2333"/>
    <cellStyle name="Moneda 6 2 3 2 5 2" xfId="2334"/>
    <cellStyle name="Moneda 6 2 3 2 2 4 2" xfId="2335"/>
    <cellStyle name="Moneda 6 2 3 2 2 2 2" xfId="2336"/>
    <cellStyle name="Moneda 6 2 3 2 3 2" xfId="2337"/>
    <cellStyle name="Moneda 6 2 3 3 4 2" xfId="2338"/>
    <cellStyle name="Moneda 6 2 3 3 2 2" xfId="2339"/>
    <cellStyle name="Moneda 6 2 3 4 2" xfId="2340"/>
    <cellStyle name="Moneda 6 2 4 6 2" xfId="2341"/>
    <cellStyle name="Moneda 6 2 4 2 5 2" xfId="2342"/>
    <cellStyle name="Moneda 6 2 4 2 2 4 2" xfId="2343"/>
    <cellStyle name="Moneda 6 2 4 2 2 2 2" xfId="2344"/>
    <cellStyle name="Moneda 6 2 4 2 3 2" xfId="2345"/>
    <cellStyle name="Moneda 6 2 4 3 4 2" xfId="2346"/>
    <cellStyle name="Moneda 6 2 4 3 2 2" xfId="2347"/>
    <cellStyle name="Moneda 6 2 4 4 2" xfId="2348"/>
    <cellStyle name="Moneda 6 2 5 5 2" xfId="2349"/>
    <cellStyle name="Moneda 6 2 5 2 4 2" xfId="2350"/>
    <cellStyle name="Moneda 6 2 5 2 2 2" xfId="2351"/>
    <cellStyle name="Moneda 6 2 5 3 2" xfId="2352"/>
    <cellStyle name="Moneda 6 2 6 4 2" xfId="2353"/>
    <cellStyle name="Moneda 6 2 6 2 2" xfId="2354"/>
    <cellStyle name="Moneda 6 2 7 2" xfId="2355"/>
    <cellStyle name="Moneda 6 3 6 2" xfId="2356"/>
    <cellStyle name="Moneda 6 3 2 5 2" xfId="2357"/>
    <cellStyle name="Moneda 6 3 2 2 4 2" xfId="2358"/>
    <cellStyle name="Moneda 6 3 2 2 2 2" xfId="2359"/>
    <cellStyle name="Moneda 6 3 2 3 2" xfId="2360"/>
    <cellStyle name="Moneda 6 3 3 4 2" xfId="2361"/>
    <cellStyle name="Moneda 6 3 3 2 2" xfId="2362"/>
    <cellStyle name="Moneda 6 3 4 2" xfId="2363"/>
    <cellStyle name="Moneda 6 4 6 2" xfId="2364"/>
    <cellStyle name="Moneda 6 4 2 5 2" xfId="2365"/>
    <cellStyle name="Moneda 6 4 2 2 4 2" xfId="2366"/>
    <cellStyle name="Moneda 6 4 2 2 2 2" xfId="2367"/>
    <cellStyle name="Moneda 6 4 2 3 2" xfId="2368"/>
    <cellStyle name="Moneda 6 4 3 4 2" xfId="2369"/>
    <cellStyle name="Moneda 6 4 3 2 2" xfId="2370"/>
    <cellStyle name="Moneda 6 4 4 2" xfId="2371"/>
    <cellStyle name="Moneda 6 5 6 2" xfId="2372"/>
    <cellStyle name="Moneda 6 5 2 5 2" xfId="2373"/>
    <cellStyle name="Moneda 6 5 2 2 4 2" xfId="2374"/>
    <cellStyle name="Moneda 6 5 2 2 2 2" xfId="2375"/>
    <cellStyle name="Moneda 6 5 2 3 2" xfId="2376"/>
    <cellStyle name="Moneda 6 5 3 4 2" xfId="2377"/>
    <cellStyle name="Moneda 6 5 3 2 2" xfId="2378"/>
    <cellStyle name="Moneda 6 5 4 2" xfId="2379"/>
    <cellStyle name="Moneda 6 6 5 2" xfId="2380"/>
    <cellStyle name="Moneda 6 6 2 4 2" xfId="2381"/>
    <cellStyle name="Moneda 6 6 2 2 2" xfId="2382"/>
    <cellStyle name="Moneda 6 6 3 2" xfId="2383"/>
    <cellStyle name="Moneda 6 7 4 2" xfId="2384"/>
    <cellStyle name="Moneda 6 7 2 2" xfId="2385"/>
    <cellStyle name="Moneda 6 8 2" xfId="2386"/>
    <cellStyle name="Moneda 7 10 2" xfId="2387"/>
    <cellStyle name="Moneda 7 2 9 2" xfId="2388"/>
    <cellStyle name="Moneda 7 2 2 6 2" xfId="2389"/>
    <cellStyle name="Moneda 7 2 2 2 5 2" xfId="2390"/>
    <cellStyle name="Moneda 7 2 2 2 2 4 2" xfId="2391"/>
    <cellStyle name="Moneda 7 2 2 2 2 2 2" xfId="2392"/>
    <cellStyle name="Moneda 7 2 2 2 3 2" xfId="2393"/>
    <cellStyle name="Moneda 7 2 2 3 4 2" xfId="2394"/>
    <cellStyle name="Moneda 7 2 2 3 2 2" xfId="2395"/>
    <cellStyle name="Moneda 7 2 2 4 2" xfId="2396"/>
    <cellStyle name="Moneda 7 2 3 6 2" xfId="2397"/>
    <cellStyle name="Moneda 7 2 3 2 5 2" xfId="2398"/>
    <cellStyle name="Moneda 7 2 3 2 2 4 2" xfId="2399"/>
    <cellStyle name="Moneda 7 2 3 2 2 2 2" xfId="2400"/>
    <cellStyle name="Moneda 7 2 3 2 3 2" xfId="2401"/>
    <cellStyle name="Moneda 7 2 3 3 4 2" xfId="2402"/>
    <cellStyle name="Moneda 7 2 3 3 2 2" xfId="2403"/>
    <cellStyle name="Moneda 7 2 3 4 2" xfId="2404"/>
    <cellStyle name="Moneda 7 2 4 6 2" xfId="2405"/>
    <cellStyle name="Moneda 7 2 4 2 5 2" xfId="2406"/>
    <cellStyle name="Moneda 7 2 4 2 2 4 2" xfId="2407"/>
    <cellStyle name="Moneda 7 2 4 2 2 2 2" xfId="2408"/>
    <cellStyle name="Moneda 7 2 4 2 3 2" xfId="2409"/>
    <cellStyle name="Moneda 7 2 4 3 4 2" xfId="2410"/>
    <cellStyle name="Moneda 7 2 4 3 2 2" xfId="2411"/>
    <cellStyle name="Moneda 7 2 4 4 2" xfId="2412"/>
    <cellStyle name="Moneda 7 2 5 5 2" xfId="2413"/>
    <cellStyle name="Moneda 7 2 5 2 4 2" xfId="2414"/>
    <cellStyle name="Moneda 7 2 5 2 2 2" xfId="2415"/>
    <cellStyle name="Moneda 7 2 5 3 2" xfId="2416"/>
    <cellStyle name="Moneda 7 2 6 4 2" xfId="2417"/>
    <cellStyle name="Moneda 7 2 6 2 2" xfId="2418"/>
    <cellStyle name="Moneda 7 2 7 2" xfId="2419"/>
    <cellStyle name="Moneda 7 3 6 2" xfId="2420"/>
    <cellStyle name="Moneda 7 3 2 5 2" xfId="2421"/>
    <cellStyle name="Moneda 7 3 2 2 4 2" xfId="2422"/>
    <cellStyle name="Moneda 7 3 2 2 2 2" xfId="2423"/>
    <cellStyle name="Moneda 7 3 2 3 2" xfId="2424"/>
    <cellStyle name="Moneda 7 3 3 4 2" xfId="2425"/>
    <cellStyle name="Moneda 7 3 3 2 2" xfId="2426"/>
    <cellStyle name="Moneda 7 3 4 2" xfId="2427"/>
    <cellStyle name="Moneda 7 4 6 2" xfId="2428"/>
    <cellStyle name="Moneda 7 4 2 5 2" xfId="2429"/>
    <cellStyle name="Moneda 7 4 2 2 4 2" xfId="2430"/>
    <cellStyle name="Moneda 7 4 2 2 2 2" xfId="2431"/>
    <cellStyle name="Moneda 7 4 2 3 2" xfId="2432"/>
    <cellStyle name="Moneda 7 4 3 4 2" xfId="2433"/>
    <cellStyle name="Moneda 7 4 3 2 2" xfId="2434"/>
    <cellStyle name="Moneda 7 4 4 2" xfId="2435"/>
    <cellStyle name="Moneda 7 5 6 2" xfId="2436"/>
    <cellStyle name="Moneda 7 5 2 5 2" xfId="2437"/>
    <cellStyle name="Moneda 7 5 2 2 4 2" xfId="2438"/>
    <cellStyle name="Moneda 7 5 2 2 2 2" xfId="2439"/>
    <cellStyle name="Moneda 7 5 2 3 2" xfId="2440"/>
    <cellStyle name="Moneda 7 5 3 4 2" xfId="2441"/>
    <cellStyle name="Moneda 7 5 3 2 2" xfId="2442"/>
    <cellStyle name="Moneda 7 5 4 2" xfId="2443"/>
    <cellStyle name="Moneda 7 6 5 2" xfId="2444"/>
    <cellStyle name="Moneda 7 6 2 4 2" xfId="2445"/>
    <cellStyle name="Moneda 7 6 2 2 2" xfId="2446"/>
    <cellStyle name="Moneda 7 6 3 2" xfId="2447"/>
    <cellStyle name="Moneda 7 7 4 2" xfId="2448"/>
    <cellStyle name="Moneda 7 7 2 2" xfId="2449"/>
    <cellStyle name="Moneda 7 8 2" xfId="2450"/>
    <cellStyle name="Moneda 8 11 2" xfId="2451"/>
    <cellStyle name="Moneda 8 2 9 2" xfId="2452"/>
    <cellStyle name="Moneda 8 2 2 6 2" xfId="2453"/>
    <cellStyle name="Moneda 8 2 2 2 5 2" xfId="2454"/>
    <cellStyle name="Moneda 8 2 2 2 2 4 2" xfId="2455"/>
    <cellStyle name="Moneda 8 2 2 2 2 2 2" xfId="2456"/>
    <cellStyle name="Moneda 8 2 2 2 3 2" xfId="2457"/>
    <cellStyle name="Moneda 8 2 2 3 4 2" xfId="2458"/>
    <cellStyle name="Moneda 8 2 2 3 2 2" xfId="2459"/>
    <cellStyle name="Moneda 8 2 2 4 2" xfId="2460"/>
    <cellStyle name="Moneda 8 2 3 6 2" xfId="2461"/>
    <cellStyle name="Moneda 8 2 3 2 5 2" xfId="2462"/>
    <cellStyle name="Moneda 8 2 3 2 2 4 2" xfId="2463"/>
    <cellStyle name="Moneda 8 2 3 2 2 2 2" xfId="2464"/>
    <cellStyle name="Moneda 8 2 3 2 3 2" xfId="2465"/>
    <cellStyle name="Moneda 8 2 3 3 4 2" xfId="2466"/>
    <cellStyle name="Moneda 8 2 3 3 2 2" xfId="2467"/>
    <cellStyle name="Moneda 8 2 3 4 2" xfId="2468"/>
    <cellStyle name="Moneda 8 2 4 6 2" xfId="2469"/>
    <cellStyle name="Moneda 8 2 4 2 5 2" xfId="2470"/>
    <cellStyle name="Moneda 8 2 4 2 2 4 2" xfId="2471"/>
    <cellStyle name="Moneda 8 2 4 2 2 2 2" xfId="2472"/>
    <cellStyle name="Moneda 8 2 4 2 3 2" xfId="2473"/>
    <cellStyle name="Moneda 8 2 4 3 4 2" xfId="2474"/>
    <cellStyle name="Moneda 8 2 4 3 2 2" xfId="2475"/>
    <cellStyle name="Moneda 8 2 4 4 2" xfId="2476"/>
    <cellStyle name="Moneda 8 2 5 5 2" xfId="2477"/>
    <cellStyle name="Moneda 8 2 5 2 4 2" xfId="2478"/>
    <cellStyle name="Moneda 8 2 5 2 2 2" xfId="2479"/>
    <cellStyle name="Moneda 8 2 5 3 2" xfId="2480"/>
    <cellStyle name="Moneda 8 2 6 4 2" xfId="2481"/>
    <cellStyle name="Moneda 8 2 6 2 2" xfId="2482"/>
    <cellStyle name="Moneda 8 2 7 2" xfId="2483"/>
    <cellStyle name="Moneda 8 3 6 2" xfId="2484"/>
    <cellStyle name="Moneda 8 3 2 5 2" xfId="2485"/>
    <cellStyle name="Moneda 8 3 2 2 4 2" xfId="2486"/>
    <cellStyle name="Moneda 8 3 2 2 2 2" xfId="2487"/>
    <cellStyle name="Moneda 8 3 2 3 2" xfId="2488"/>
    <cellStyle name="Moneda 8 3 3 4 2" xfId="2489"/>
    <cellStyle name="Moneda 8 3 3 2 2" xfId="2490"/>
    <cellStyle name="Moneda 8 3 4 2" xfId="2491"/>
    <cellStyle name="Moneda 8 4 6 2" xfId="2492"/>
    <cellStyle name="Moneda 8 4 2 5 2" xfId="2493"/>
    <cellStyle name="Moneda 8 4 2 2 4 2" xfId="2494"/>
    <cellStyle name="Moneda 8 4 2 2 2 2" xfId="2495"/>
    <cellStyle name="Moneda 8 4 2 3 2" xfId="2496"/>
    <cellStyle name="Moneda 8 4 3 4 2" xfId="2497"/>
    <cellStyle name="Moneda 8 4 3 2 2" xfId="2498"/>
    <cellStyle name="Moneda 8 4 4 2" xfId="2499"/>
    <cellStyle name="Moneda 8 5 6 2" xfId="2500"/>
    <cellStyle name="Moneda 8 5 2 5 2" xfId="2501"/>
    <cellStyle name="Moneda 8 5 2 2 4 2" xfId="2502"/>
    <cellStyle name="Moneda 8 5 2 2 2 2" xfId="2503"/>
    <cellStyle name="Moneda 8 5 2 3 2" xfId="2504"/>
    <cellStyle name="Moneda 8 5 3 4 2" xfId="2505"/>
    <cellStyle name="Moneda 8 5 3 2 2" xfId="2506"/>
    <cellStyle name="Moneda 8 5 4 2" xfId="2507"/>
    <cellStyle name="Moneda 8 6 5 2" xfId="2508"/>
    <cellStyle name="Moneda 8 6 2 4 2" xfId="2509"/>
    <cellStyle name="Moneda 8 6 2 2 2" xfId="2510"/>
    <cellStyle name="Moneda 8 6 3 2" xfId="2511"/>
    <cellStyle name="Moneda 8 7 4 2" xfId="2512"/>
    <cellStyle name="Moneda 8 7 2 2" xfId="2513"/>
    <cellStyle name="Moneda 8 8 4 2" xfId="2514"/>
    <cellStyle name="Moneda 8 8 2 2" xfId="2515"/>
    <cellStyle name="Moneda 8 9 2" xfId="2516"/>
    <cellStyle name="Moneda 9 9 2" xfId="2517"/>
    <cellStyle name="Moneda 9 2 6 2" xfId="2518"/>
    <cellStyle name="Moneda 9 2 2 5 2" xfId="2519"/>
    <cellStyle name="Moneda 9 2 2 2 4 2" xfId="2520"/>
    <cellStyle name="Moneda 9 2 2 2 2 2" xfId="2521"/>
    <cellStyle name="Moneda 9 2 2 3 2" xfId="2522"/>
    <cellStyle name="Moneda 9 2 3 4 2" xfId="2523"/>
    <cellStyle name="Moneda 9 2 3 2 2" xfId="2524"/>
    <cellStyle name="Moneda 9 2 4 2" xfId="2525"/>
    <cellStyle name="Moneda 9 3 6 2" xfId="2526"/>
    <cellStyle name="Moneda 9 3 2 5 2" xfId="2527"/>
    <cellStyle name="Moneda 9 3 2 2 4 2" xfId="2528"/>
    <cellStyle name="Moneda 9 3 2 2 2 2" xfId="2529"/>
    <cellStyle name="Moneda 9 3 2 3 2" xfId="2530"/>
    <cellStyle name="Moneda 9 3 3 4 2" xfId="2531"/>
    <cellStyle name="Moneda 9 3 3 2 2" xfId="2532"/>
    <cellStyle name="Moneda 9 3 4 2" xfId="2533"/>
    <cellStyle name="Moneda 9 4 6 2" xfId="2534"/>
    <cellStyle name="Moneda 9 4 2 5 2" xfId="2535"/>
    <cellStyle name="Moneda 9 4 2 2 4 2" xfId="2536"/>
    <cellStyle name="Moneda 9 4 2 2 2 2" xfId="2537"/>
    <cellStyle name="Moneda 9 4 2 3 2" xfId="2538"/>
    <cellStyle name="Moneda 9 4 3 4 2" xfId="2539"/>
    <cellStyle name="Moneda 9 4 3 2 2" xfId="2540"/>
    <cellStyle name="Moneda 9 4 4 2" xfId="2541"/>
    <cellStyle name="Moneda 9 5 5 2" xfId="2542"/>
    <cellStyle name="Moneda 9 5 2 4 2" xfId="2543"/>
    <cellStyle name="Moneda 9 5 2 2 2" xfId="2544"/>
    <cellStyle name="Moneda 9 5 3 2" xfId="2545"/>
    <cellStyle name="Moneda 9 6 4 2" xfId="2546"/>
    <cellStyle name="Moneda 9 6 2 2" xfId="2547"/>
    <cellStyle name="Moneda 9 7 2" xfId="2548"/>
    <cellStyle name="Currency 12 2" xfId="2549"/>
    <cellStyle name="Currency [0] 5 2" xfId="2550"/>
    <cellStyle name="Currency [0] 2 4 2" xfId="2551"/>
    <cellStyle name="Currency 2 4 2" xfId="2552"/>
    <cellStyle name="Moneda 43 2" xfId="2553"/>
    <cellStyle name="Moneda [0] 8 2" xfId="2554"/>
    <cellStyle name="Moneda [0] 3 4 2" xfId="2555"/>
    <cellStyle name="Moneda 10 8 2" xfId="2556"/>
    <cellStyle name="Moneda 10 2 5 2" xfId="2557"/>
    <cellStyle name="Moneda 10 2 2 4 2" xfId="2558"/>
    <cellStyle name="Moneda 10 3 5 2" xfId="2559"/>
    <cellStyle name="Moneda 10 3 2 4 2" xfId="2560"/>
    <cellStyle name="Moneda 10 4 5 2" xfId="2561"/>
    <cellStyle name="Moneda 10 4 2 4 2" xfId="2562"/>
    <cellStyle name="Moneda 10 5 4 2" xfId="2563"/>
    <cellStyle name="Moneda 11 8 2" xfId="2564"/>
    <cellStyle name="Moneda 11 2 5 2" xfId="2565"/>
    <cellStyle name="Moneda 11 2 2 4 2" xfId="2566"/>
    <cellStyle name="Moneda 11 3 5 2" xfId="2567"/>
    <cellStyle name="Moneda 11 3 2 4 2" xfId="2568"/>
    <cellStyle name="Moneda 11 4 5 2" xfId="2569"/>
    <cellStyle name="Moneda 11 4 2 4 2" xfId="2570"/>
    <cellStyle name="Moneda 11 5 4 2" xfId="2571"/>
    <cellStyle name="Moneda 12 6 2" xfId="2572"/>
    <cellStyle name="Moneda 12 2 5 2" xfId="2573"/>
    <cellStyle name="Moneda 12 2 2 4 2" xfId="2574"/>
    <cellStyle name="Moneda 12 3 4 2" xfId="2575"/>
    <cellStyle name="Moneda 13 7 2" xfId="2576"/>
    <cellStyle name="Moneda 13 2 5 2" xfId="2577"/>
    <cellStyle name="Moneda 13 2 2 4 2" xfId="2578"/>
    <cellStyle name="Moneda 13 3 4 2" xfId="2579"/>
    <cellStyle name="Moneda 14 6 2" xfId="2580"/>
    <cellStyle name="Moneda 14 2 5 2" xfId="2581"/>
    <cellStyle name="Moneda 14 2 2 4 2" xfId="2582"/>
    <cellStyle name="Moneda 14 3 4 2" xfId="2583"/>
    <cellStyle name="Moneda 15 6 2" xfId="2584"/>
    <cellStyle name="Moneda 15 2 5 2" xfId="2585"/>
    <cellStyle name="Moneda 15 2 2 4 2" xfId="2586"/>
    <cellStyle name="Moneda 15 3 4 2" xfId="2587"/>
    <cellStyle name="Moneda 16 5 2" xfId="2588"/>
    <cellStyle name="Moneda 16 2 4 2" xfId="2589"/>
    <cellStyle name="Moneda 17 5 2" xfId="2590"/>
    <cellStyle name="Moneda 17 2 4 2" xfId="2591"/>
    <cellStyle name="Moneda 18 5 2" xfId="2592"/>
    <cellStyle name="Moneda 18 2 4 2" xfId="2593"/>
    <cellStyle name="Moneda 19 5 2" xfId="2594"/>
    <cellStyle name="Moneda 19 2 4 2" xfId="2595"/>
    <cellStyle name="Moneda 2 3 9 2 2" xfId="2596"/>
    <cellStyle name="Moneda 2 3 2 8 2" xfId="2597"/>
    <cellStyle name="Moneda 2 3 2 2 5 2 3" xfId="2598"/>
    <cellStyle name="Moneda 2 3 2 2 2 4 2" xfId="2599"/>
    <cellStyle name="Moneda 2 3 2 3 5 2" xfId="2600"/>
    <cellStyle name="Moneda 2 3 2 3 2 4 2" xfId="2601"/>
    <cellStyle name="Moneda 2 3 2 4 5 2" xfId="2602"/>
    <cellStyle name="Moneda 2 3 2 4 2 4 2" xfId="2603"/>
    <cellStyle name="Moneda 2 3 2 5 4 2" xfId="2604"/>
    <cellStyle name="Moneda 2 3 3 5 2 3" xfId="2605"/>
    <cellStyle name="Moneda 2 3 3 2 4 2" xfId="2606"/>
    <cellStyle name="Moneda 2 3 4 5 2 3" xfId="2607"/>
    <cellStyle name="Moneda 2 3 4 2 4 2" xfId="2608"/>
    <cellStyle name="Moneda 2 3 5 5 2" xfId="2609"/>
    <cellStyle name="Moneda 2 3 5 2 4 2" xfId="2610"/>
    <cellStyle name="Moneda 2 3 6 4 2" xfId="2611"/>
    <cellStyle name="Moneda 20 5 2" xfId="2612"/>
    <cellStyle name="Moneda 20 2 4 2" xfId="2613"/>
    <cellStyle name="Moneda 21 5 2" xfId="2614"/>
    <cellStyle name="Moneda 21 2 4 2" xfId="2615"/>
    <cellStyle name="Moneda 22 5 2" xfId="2616"/>
    <cellStyle name="Moneda 22 2 4 2" xfId="2617"/>
    <cellStyle name="Moneda 23 4 2" xfId="2618"/>
    <cellStyle name="Moneda 24 4 2" xfId="2619"/>
    <cellStyle name="Moneda 3 12 2" xfId="2620"/>
    <cellStyle name="Moneda 3 2 9 2" xfId="2621"/>
    <cellStyle name="Moneda 3 2 2 2 4 2" xfId="2622"/>
    <cellStyle name="Moneda 3 2 3 5 2" xfId="2623"/>
    <cellStyle name="Moneda 3 2 3 2 4 2" xfId="2624"/>
    <cellStyle name="Moneda 3 2 4 5 2" xfId="2625"/>
    <cellStyle name="Moneda 3 2 4 2 4 2" xfId="2626"/>
    <cellStyle name="Moneda 3 2 5 4 2" xfId="2627"/>
    <cellStyle name="Moneda 3 3 5 2" xfId="2628"/>
    <cellStyle name="Moneda 3 3 2 4 2" xfId="2629"/>
    <cellStyle name="Moneda 3 4 5 2" xfId="2630"/>
    <cellStyle name="Moneda 3 4 2 4 2" xfId="2631"/>
    <cellStyle name="Moneda 3 5 5 2" xfId="2632"/>
    <cellStyle name="Moneda 3 5 2 4 2" xfId="2633"/>
    <cellStyle name="Moneda 3 8 4 2" xfId="2634"/>
    <cellStyle name="Moneda 6 9 2" xfId="2635"/>
    <cellStyle name="Moneda 6 2 8 2" xfId="2636"/>
    <cellStyle name="Moneda 6 2 2 5 2" xfId="2637"/>
    <cellStyle name="Moneda 6 2 2 2 4 2" xfId="2638"/>
    <cellStyle name="Moneda 6 2 3 5 2" xfId="2639"/>
    <cellStyle name="Moneda 6 2 3 2 4 2" xfId="2640"/>
    <cellStyle name="Moneda 6 2 4 5 2" xfId="2641"/>
    <cellStyle name="Moneda 6 2 4 2 4 2" xfId="2642"/>
    <cellStyle name="Moneda 6 2 5 4 2" xfId="2643"/>
    <cellStyle name="Moneda 6 3 5 2" xfId="2644"/>
    <cellStyle name="Moneda 6 3 2 4 2" xfId="2645"/>
    <cellStyle name="Moneda 6 4 5 2" xfId="2646"/>
    <cellStyle name="Moneda 6 4 2 4 2" xfId="2647"/>
    <cellStyle name="Moneda 6 5 5 2" xfId="2648"/>
    <cellStyle name="Moneda 6 5 2 4 2" xfId="2649"/>
    <cellStyle name="Moneda 6 6 4 2" xfId="2650"/>
    <cellStyle name="Moneda 7 9 2" xfId="2651"/>
    <cellStyle name="Moneda 7 2 8 2" xfId="2652"/>
    <cellStyle name="Moneda 7 2 2 5 2" xfId="2653"/>
    <cellStyle name="Moneda 7 2 2 2 4 2" xfId="2654"/>
    <cellStyle name="Moneda 7 2 3 5 2" xfId="2655"/>
    <cellStyle name="Moneda 7 2 3 2 4 2" xfId="2656"/>
    <cellStyle name="Moneda 7 2 4 5 2" xfId="2657"/>
    <cellStyle name="Moneda 7 2 4 2 4 2" xfId="2658"/>
    <cellStyle name="Moneda 7 2 5 4 2" xfId="2659"/>
    <cellStyle name="Moneda 7 3 5 2" xfId="2660"/>
    <cellStyle name="Moneda 7 3 2 4 2" xfId="2661"/>
    <cellStyle name="Moneda 7 4 5 2" xfId="2662"/>
    <cellStyle name="Moneda 7 4 2 4 2" xfId="2663"/>
    <cellStyle name="Moneda 7 5 5 2" xfId="2664"/>
    <cellStyle name="Moneda 7 5 2 4 2" xfId="2665"/>
    <cellStyle name="Moneda 7 6 4 2" xfId="2666"/>
    <cellStyle name="Moneda 8 10 2" xfId="2667"/>
    <cellStyle name="Moneda 8 2 8 2" xfId="2668"/>
    <cellStyle name="Moneda 8 2 2 5 2" xfId="2669"/>
    <cellStyle name="Moneda 8 2 2 2 4 2" xfId="2670"/>
    <cellStyle name="Moneda 8 2 3 5 2" xfId="2671"/>
    <cellStyle name="Moneda 8 2 3 2 4 2" xfId="2672"/>
    <cellStyle name="Moneda 8 2 4 5 2" xfId="2673"/>
    <cellStyle name="Moneda 8 2 4 2 4 2" xfId="2674"/>
    <cellStyle name="Moneda 8 2 5 4 2" xfId="2675"/>
    <cellStyle name="Moneda 8 3 5 2" xfId="2676"/>
    <cellStyle name="Moneda 8 3 2 4 2" xfId="2677"/>
    <cellStyle name="Moneda 8 4 5 2" xfId="2678"/>
    <cellStyle name="Moneda 8 4 2 4 2" xfId="2679"/>
    <cellStyle name="Moneda 8 5 5 2" xfId="2680"/>
    <cellStyle name="Moneda 8 5 2 4 2" xfId="2681"/>
    <cellStyle name="Moneda 8 6 4 2" xfId="2682"/>
    <cellStyle name="Moneda 9 8 2" xfId="2683"/>
    <cellStyle name="Moneda 9 2 5 2" xfId="2684"/>
    <cellStyle name="Moneda 9 2 2 4 2" xfId="2685"/>
    <cellStyle name="Moneda 9 3 5 2" xfId="2686"/>
    <cellStyle name="Moneda 9 3 2 4 2" xfId="2687"/>
    <cellStyle name="Moneda 9 4 5 2" xfId="2688"/>
    <cellStyle name="Moneda 9 4 2 4 2" xfId="2689"/>
    <cellStyle name="Moneda 9 5 4 2" xfId="2690"/>
    <cellStyle name="Moneda 26 3 2" xfId="2691"/>
    <cellStyle name="Moneda 25 3 2" xfId="2692"/>
    <cellStyle name="Moneda [0] 4 3 2" xfId="2693"/>
    <cellStyle name="Moneda 13 4 3 2" xfId="2694"/>
    <cellStyle name="Moneda 2 5 3 2" xfId="2695"/>
    <cellStyle name="Moneda 8 7 3 2" xfId="2696"/>
    <cellStyle name="Moneda 28 3 2" xfId="2697"/>
    <cellStyle name="Currency 3 3 2" xfId="2698"/>
    <cellStyle name="Currency [0] 3 3 2" xfId="2699"/>
    <cellStyle name="Currency [0] 2 2 3 2" xfId="2700"/>
    <cellStyle name="Currency 2 2 3 2" xfId="2701"/>
    <cellStyle name="Moneda 27 3 2" xfId="2702"/>
    <cellStyle name="Moneda [0] 5 3 2" xfId="2703"/>
    <cellStyle name="Moneda [0] 3 2 3 2" xfId="2704"/>
    <cellStyle name="Moneda 10 6 3 2" xfId="2705"/>
    <cellStyle name="Moneda 10 2 3 3 2" xfId="2706"/>
    <cellStyle name="Moneda 10 2 2 2 3 2" xfId="2707"/>
    <cellStyle name="Moneda 10 3 3 3 2" xfId="2708"/>
    <cellStyle name="Moneda 10 3 2 2 3 2" xfId="2709"/>
    <cellStyle name="Moneda 10 4 3 3 2" xfId="2710"/>
    <cellStyle name="Moneda 10 4 2 2 3 2" xfId="2711"/>
    <cellStyle name="Moneda 10 5 2 3 2" xfId="2712"/>
    <cellStyle name="Moneda 11 6 3 2" xfId="2713"/>
    <cellStyle name="Moneda 11 2 3 3 2" xfId="2714"/>
    <cellStyle name="Moneda 11 2 2 2 3 2" xfId="2715"/>
    <cellStyle name="Moneda 11 3 3 3 2" xfId="2716"/>
    <cellStyle name="Moneda 11 3 2 2 3 2" xfId="2717"/>
    <cellStyle name="Moneda 11 4 3 3 2" xfId="2718"/>
    <cellStyle name="Moneda 11 4 2 2 3 2" xfId="2719"/>
    <cellStyle name="Moneda 11 5 2 3 2" xfId="2720"/>
    <cellStyle name="Moneda 12 4 3 2" xfId="2721"/>
    <cellStyle name="Moneda 12 2 3 3 2" xfId="2722"/>
    <cellStyle name="Moneda 12 2 2 2 3 2" xfId="2723"/>
    <cellStyle name="Moneda 12 3 2 3 2" xfId="2724"/>
    <cellStyle name="Moneda 13 5 3 2" xfId="2725"/>
    <cellStyle name="Moneda 13 2 3 3 2" xfId="2726"/>
    <cellStyle name="Moneda 13 2 2 2 3 2" xfId="2727"/>
    <cellStyle name="Moneda 13 3 2 3 2" xfId="2728"/>
    <cellStyle name="Moneda 14 4 3 2" xfId="2729"/>
    <cellStyle name="Moneda 14 2 3 3 2" xfId="2730"/>
    <cellStyle name="Moneda 14 2 2 2 3 2" xfId="2731"/>
    <cellStyle name="Moneda 14 3 2 3 2" xfId="2732"/>
    <cellStyle name="Moneda 15 4 3 2" xfId="2733"/>
    <cellStyle name="Moneda 15 2 3 3 2" xfId="2734"/>
    <cellStyle name="Moneda 15 2 2 2 3 2" xfId="2735"/>
    <cellStyle name="Moneda 15 3 2 3 2" xfId="2736"/>
    <cellStyle name="Moneda 16 3 3 2" xfId="2737"/>
    <cellStyle name="Moneda 16 2 2 3 2" xfId="2738"/>
    <cellStyle name="Moneda 17 3 3 2" xfId="2739"/>
    <cellStyle name="Moneda 17 2 2 3 2" xfId="2740"/>
    <cellStyle name="Moneda 18 3 3 2" xfId="2741"/>
    <cellStyle name="Moneda 18 2 2 3 2" xfId="2742"/>
    <cellStyle name="Moneda 19 3 3 2" xfId="2743"/>
    <cellStyle name="Moneda 19 2 2 3 2" xfId="2744"/>
    <cellStyle name="Currency 4 3 2" xfId="2745"/>
    <cellStyle name="Moneda 2 3 7 3 2 2" xfId="2746"/>
    <cellStyle name="Moneda 2 3 2 6 3 2" xfId="2747"/>
    <cellStyle name="Moneda 2 3 2 2 3 3 2 2" xfId="2748"/>
    <cellStyle name="Moneda 2 3 2 2 2 2 3 2" xfId="2749"/>
    <cellStyle name="Moneda 2 3 2 3 3 3 2" xfId="2750"/>
    <cellStyle name="Moneda 2 3 2 3 2 2 3 2" xfId="2751"/>
    <cellStyle name="Moneda 2 3 2 4 3 3 2" xfId="2752"/>
    <cellStyle name="Moneda 2 3 2 4 2 2 3 2" xfId="2753"/>
    <cellStyle name="Moneda 2 3 2 5 2 3 2" xfId="2754"/>
    <cellStyle name="Moneda 2 3 3 3 3 2 2" xfId="2755"/>
    <cellStyle name="Moneda 2 3 3 2 2 3 2" xfId="2756"/>
    <cellStyle name="Moneda 2 3 4 3 3 2 2" xfId="2757"/>
    <cellStyle name="Moneda 2 3 4 2 2 3 2" xfId="2758"/>
    <cellStyle name="Moneda 2 3 5 3 3 2" xfId="2759"/>
    <cellStyle name="Moneda 2 3 5 2 2 3 2" xfId="2760"/>
    <cellStyle name="Moneda 2 3 6 2 3 2" xfId="2761"/>
    <cellStyle name="Moneda 20 3 3 2" xfId="2762"/>
    <cellStyle name="Moneda 20 2 2 3 2" xfId="2763"/>
    <cellStyle name="Moneda 21 3 3 2" xfId="2764"/>
    <cellStyle name="Moneda 21 2 2 3 2" xfId="2765"/>
    <cellStyle name="Moneda 22 3 3 2" xfId="2766"/>
    <cellStyle name="Moneda 22 2 2 3 2" xfId="2767"/>
    <cellStyle name="Moneda 23 2 3 2" xfId="2768"/>
    <cellStyle name="Moneda 24 2 3 2" xfId="2769"/>
    <cellStyle name="Moneda 3 10 3 2" xfId="2770"/>
    <cellStyle name="Moneda 3 2 7 3 2" xfId="2771"/>
    <cellStyle name="Moneda 3 2 2 2 2 3 2" xfId="2772"/>
    <cellStyle name="Moneda 3 2 3 3 3 2" xfId="2773"/>
    <cellStyle name="Moneda 3 2 3 2 2 3 2" xfId="2774"/>
    <cellStyle name="Moneda 3 2 4 3 3 2" xfId="2775"/>
    <cellStyle name="Moneda 3 2 4 2 2 3 2" xfId="2776"/>
    <cellStyle name="Moneda 3 2 5 2 3 2" xfId="2777"/>
    <cellStyle name="Moneda 3 3 3 3 2" xfId="2778"/>
    <cellStyle name="Moneda 3 3 2 2 3 2" xfId="2779"/>
    <cellStyle name="Moneda 3 4 3 3 2" xfId="2780"/>
    <cellStyle name="Moneda 3 4 2 2 3 2" xfId="2781"/>
    <cellStyle name="Moneda 3 5 3 3 2" xfId="2782"/>
    <cellStyle name="Moneda 3 5 2 2 3 2" xfId="2783"/>
    <cellStyle name="Moneda 3 8 2 3 2" xfId="2784"/>
    <cellStyle name="Moneda 6 7 3 2" xfId="2785"/>
    <cellStyle name="Moneda 6 2 6 3 2" xfId="2786"/>
    <cellStyle name="Moneda 6 2 2 3 3 2" xfId="2787"/>
    <cellStyle name="Moneda 6 2 2 2 2 3 2" xfId="2788"/>
    <cellStyle name="Moneda 6 2 3 3 3 2" xfId="2789"/>
    <cellStyle name="Moneda 6 2 3 2 2 3 2" xfId="2790"/>
    <cellStyle name="Moneda 6 2 4 3 3 2" xfId="2791"/>
    <cellStyle name="Moneda 6 2 4 2 2 3 2" xfId="2792"/>
    <cellStyle name="Moneda 6 2 5 2 3 2" xfId="2793"/>
    <cellStyle name="Moneda 6 3 3 3 2" xfId="2794"/>
    <cellStyle name="Moneda 6 3 2 2 3 2" xfId="2795"/>
    <cellStyle name="Moneda 6 4 3 3 2" xfId="2796"/>
    <cellStyle name="Moneda 6 4 2 2 3 2" xfId="2797"/>
    <cellStyle name="Moneda 6 5 3 3 2" xfId="2798"/>
    <cellStyle name="Moneda 6 5 2 2 3 2" xfId="2799"/>
    <cellStyle name="Moneda 6 6 2 3 2" xfId="2800"/>
    <cellStyle name="Moneda 7 7 3 2" xfId="2801"/>
    <cellStyle name="Moneda 7 2 6 3 2" xfId="2802"/>
    <cellStyle name="Moneda 7 2 2 3 3 2" xfId="2803"/>
    <cellStyle name="Moneda 7 2 2 2 2 3 2" xfId="2804"/>
    <cellStyle name="Moneda 7 2 3 3 3 2" xfId="2805"/>
    <cellStyle name="Moneda 7 2 3 2 2 3 2" xfId="2806"/>
    <cellStyle name="Moneda 7 2 4 3 3 2" xfId="2807"/>
    <cellStyle name="Moneda 7 2 4 2 2 3 2" xfId="2808"/>
    <cellStyle name="Moneda 7 2 5 2 3 2" xfId="2809"/>
    <cellStyle name="Moneda 7 3 3 3 2" xfId="2810"/>
    <cellStyle name="Moneda 7 3 2 2 3 2" xfId="2811"/>
    <cellStyle name="Moneda 7 4 3 3 2" xfId="2812"/>
    <cellStyle name="Moneda 7 4 2 2 3 2" xfId="2813"/>
    <cellStyle name="Moneda 7 5 3 3 2" xfId="2814"/>
    <cellStyle name="Moneda 7 5 2 2 3 2" xfId="2815"/>
    <cellStyle name="Moneda 7 6 2 3 2" xfId="2816"/>
    <cellStyle name="Moneda 8 8 3 2" xfId="2817"/>
    <cellStyle name="Moneda 8 2 6 3 2" xfId="2818"/>
    <cellStyle name="Moneda 8 2 2 3 3 2" xfId="2819"/>
    <cellStyle name="Moneda 8 2 2 2 2 3 2" xfId="2820"/>
    <cellStyle name="Moneda 8 2 3 3 3 2" xfId="2821"/>
    <cellStyle name="Moneda 8 2 3 2 2 3 2" xfId="2822"/>
    <cellStyle name="Moneda 8 2 4 3 3 2" xfId="2823"/>
    <cellStyle name="Moneda 8 2 4 2 2 3 2" xfId="2824"/>
    <cellStyle name="Moneda 8 2 5 2 3 2" xfId="2825"/>
    <cellStyle name="Moneda 8 3 3 3 2" xfId="2826"/>
    <cellStyle name="Moneda 8 3 2 2 3 2" xfId="2827"/>
    <cellStyle name="Moneda 8 4 3 3 2" xfId="2828"/>
    <cellStyle name="Moneda 8 4 2 2 3 2" xfId="2829"/>
    <cellStyle name="Moneda 8 5 3 3 2" xfId="2830"/>
    <cellStyle name="Moneda 8 5 2 2 3 2" xfId="2831"/>
    <cellStyle name="Moneda 8 6 2 3 2" xfId="2832"/>
    <cellStyle name="Moneda 9 6 3 2" xfId="2833"/>
    <cellStyle name="Moneda 9 2 3 3 2" xfId="2834"/>
    <cellStyle name="Moneda 9 2 2 2 3 2" xfId="2835"/>
    <cellStyle name="Moneda 9 3 3 3 2" xfId="2836"/>
    <cellStyle name="Moneda 9 3 2 2 3 2" xfId="2837"/>
    <cellStyle name="Moneda 9 4 3 3 2" xfId="2838"/>
    <cellStyle name="Moneda 9 4 2 2 3 2" xfId="2839"/>
    <cellStyle name="Moneda 9 5 2 3 2" xfId="2840"/>
    <cellStyle name="Moneda 29 3 2" xfId="2841"/>
    <cellStyle name="Currency 5 3 2" xfId="2842"/>
    <cellStyle name="Moneda 30 3 2" xfId="2843"/>
    <cellStyle name="Moneda 47 2" xfId="2844"/>
    <cellStyle name="Moneda 48 2" xfId="2845"/>
    <cellStyle name="Millares 3 4" xfId="2846"/>
    <cellStyle name="Moneda 3 16" xfId="2847"/>
    <cellStyle name="Millares 5 4" xfId="2848"/>
    <cellStyle name="Moneda 3 15 3" xfId="2849"/>
    <cellStyle name="Comma 3" xfId="2850"/>
    <cellStyle name="Comma [0] 3" xfId="2851"/>
    <cellStyle name="Comma [0] 2 3" xfId="2852"/>
    <cellStyle name="Comma 2 3" xfId="2853"/>
    <cellStyle name="Millares 10 2" xfId="2854"/>
    <cellStyle name="Millares 2 6 2" xfId="2855"/>
    <cellStyle name="Millares 2 3 3" xfId="2856"/>
    <cellStyle name="Millares 3 3 2" xfId="2857"/>
    <cellStyle name="Millares 6 3 2" xfId="2858"/>
    <cellStyle name="Moneda [0] 2 4" xfId="2859"/>
    <cellStyle name="Moneda [0] 2 2 3" xfId="2860"/>
    <cellStyle name="Moneda 3 6 3" xfId="2861"/>
    <cellStyle name="Moneda 3 6 2 3" xfId="2862"/>
    <cellStyle name="Moneda 3 7 3" xfId="2863"/>
    <cellStyle name="Millares 7 2" xfId="2864"/>
    <cellStyle name="Moneda 3 9 2" xfId="2865"/>
    <cellStyle name="Moneda 3 2 6 2 3" xfId="2866"/>
    <cellStyle name="Millares 2 4 2" xfId="2867"/>
    <cellStyle name="Comma [0] 2 2 2" xfId="2868"/>
    <cellStyle name="Comma 2 2 2" xfId="2869"/>
    <cellStyle name="Millares 8 2" xfId="2870"/>
    <cellStyle name="Millares 2 5 2" xfId="2871"/>
    <cellStyle name="Millares 2 3 2 2" xfId="2872"/>
    <cellStyle name="Millares 6 2 2" xfId="2873"/>
    <cellStyle name="Moneda [0] 2 3 2" xfId="2874"/>
    <cellStyle name="Moneda [0] 2 2 2 2" xfId="2875"/>
    <cellStyle name="Moneda 3 6 2 2 2" xfId="2876"/>
    <cellStyle name="Moneda 3 7 2 2" xfId="2877"/>
    <cellStyle name="Millares 9 2" xfId="2878"/>
    <cellStyle name="Comma 4" xfId="2879"/>
    <cellStyle name="Comma 5" xfId="2880"/>
    <cellStyle name="Millares 2 4 4" xfId="2881"/>
    <cellStyle name="Millares 3 3 3" xfId="2882"/>
    <cellStyle name="Moneda 2 4 3" xfId="2883"/>
    <cellStyle name="Millares 2 3 5" xfId="2884"/>
    <cellStyle name="Millares 6 5" xfId="2885"/>
    <cellStyle name="Moneda 3 2 8 4" xfId="2886"/>
    <cellStyle name="Millares [0] 2" xfId="2887"/>
    <cellStyle name="Millares 5 5 2" xfId="2888"/>
    <cellStyle name="Comma 6" xfId="2889"/>
    <cellStyle name="Comma [0] 4" xfId="2890"/>
    <cellStyle name="Comma [0] 2 4" xfId="2891"/>
    <cellStyle name="Comma 2 4" xfId="2892"/>
    <cellStyle name="Millares 10 3" xfId="2893"/>
    <cellStyle name="Millares 2 6 3" xfId="2894"/>
    <cellStyle name="Millares 2 3 4 2" xfId="2895"/>
    <cellStyle name="Millares 6 3 3" xfId="2896"/>
    <cellStyle name="Moneda [0] 2 5 2" xfId="2897"/>
    <cellStyle name="Moneda [0] 2 2 4 2" xfId="2898"/>
    <cellStyle name="Moneda 3 6 4" xfId="2899"/>
    <cellStyle name="Moneda 3 6 2 4" xfId="2900"/>
    <cellStyle name="Moneda 3 7 4" xfId="2901"/>
    <cellStyle name="Millares 7 3" xfId="2902"/>
    <cellStyle name="Moneda 3 9 3" xfId="2903"/>
    <cellStyle name="Moneda 3 2 6 4 2" xfId="2904"/>
    <cellStyle name="Millares 2 4 3 2" xfId="2905"/>
    <cellStyle name="Comma [0] 2 2 3" xfId="2906"/>
    <cellStyle name="Comma 2 2 3" xfId="2907"/>
    <cellStyle name="Millares 8 3" xfId="2908"/>
    <cellStyle name="Millares 2 5 3" xfId="2909"/>
    <cellStyle name="Millares 2 3 2 3" xfId="2910"/>
    <cellStyle name="Millares 6 2 3" xfId="2911"/>
    <cellStyle name="Moneda [0] 2 3 3" xfId="2912"/>
    <cellStyle name="Moneda [0] 2 2 2 3" xfId="2913"/>
    <cellStyle name="Moneda 3 6 2 2 3" xfId="2914"/>
    <cellStyle name="Moneda 3 7 2 3" xfId="2915"/>
    <cellStyle name="Millares 9 3" xfId="2916"/>
    <cellStyle name="Millares 3 4 2" xfId="2917"/>
    <cellStyle name="Moneda 3 16 2" xfId="2918"/>
    <cellStyle name="Millares 5 4 2" xfId="2919"/>
    <cellStyle name="Moneda 3 15 3 2" xfId="2920"/>
    <cellStyle name="Comma 3 2" xfId="2921"/>
    <cellStyle name="Comma [0] 3 2" xfId="2922"/>
    <cellStyle name="Comma [0] 2 3 2" xfId="2923"/>
    <cellStyle name="Comma 2 3 2" xfId="2924"/>
    <cellStyle name="Millares 10 2 2" xfId="2925"/>
    <cellStyle name="Millares 2 6 2 2" xfId="2926"/>
    <cellStyle name="Millares 2 3 3 2" xfId="2927"/>
    <cellStyle name="Millares 3 3 2 2" xfId="2928"/>
    <cellStyle name="Millares 6 3 2 2" xfId="2929"/>
    <cellStyle name="Moneda [0] 2 4 2" xfId="2930"/>
    <cellStyle name="Moneda [0] 2 2 3 2" xfId="2931"/>
    <cellStyle name="Moneda 3 6 3 2" xfId="2932"/>
    <cellStyle name="Moneda 3 6 2 3 2" xfId="2933"/>
    <cellStyle name="Moneda 3 7 3 2" xfId="2934"/>
    <cellStyle name="Millares 7 2 2" xfId="2935"/>
    <cellStyle name="Moneda 3 9 2 2" xfId="2936"/>
    <cellStyle name="Moneda 3 2 6 2 3 2" xfId="2937"/>
    <cellStyle name="Millares 2 4 2 2" xfId="2938"/>
    <cellStyle name="Comma [0] 2 2 2 2" xfId="2939"/>
    <cellStyle name="Comma 2 2 2 2" xfId="2940"/>
    <cellStyle name="Millares 8 2 2" xfId="2941"/>
    <cellStyle name="Millares 2 5 2 2" xfId="2942"/>
    <cellStyle name="Millares 2 3 2 2 2" xfId="2943"/>
    <cellStyle name="Millares 6 2 2 2" xfId="2944"/>
    <cellStyle name="Moneda [0] 2 3 2 2" xfId="2945"/>
    <cellStyle name="Moneda [0] 2 2 2 2 2" xfId="2946"/>
    <cellStyle name="Moneda 3 6 2 2 2 2" xfId="2947"/>
    <cellStyle name="Moneda 3 7 2 2 2" xfId="2948"/>
    <cellStyle name="Millares 9 2 2" xfId="2949"/>
    <cellStyle name="Comma 4 2" xfId="2950"/>
    <cellStyle name="Comma 5 2" xfId="29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114300</xdr:rowOff>
    </xdr:from>
    <xdr:to>
      <xdr:col>4</xdr:col>
      <xdr:colOff>2743200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590550"/>
          <a:ext cx="542925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161925</xdr:rowOff>
    </xdr:from>
    <xdr:to>
      <xdr:col>4</xdr:col>
      <xdr:colOff>123825</xdr:colOff>
      <xdr:row>2</xdr:row>
      <xdr:rowOff>457200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161925"/>
          <a:ext cx="2733675"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190500</xdr:rowOff>
    </xdr:from>
    <xdr:to>
      <xdr:col>2</xdr:col>
      <xdr:colOff>876300</xdr:colOff>
      <xdr:row>2</xdr:row>
      <xdr:rowOff>390525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190500"/>
          <a:ext cx="24765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0</xdr:rowOff>
    </xdr:from>
    <xdr:to>
      <xdr:col>2</xdr:col>
      <xdr:colOff>1371600</xdr:colOff>
      <xdr:row>2</xdr:row>
      <xdr:rowOff>152400</xdr:rowOff>
    </xdr:to>
    <xdr:pic>
      <xdr:nvPicPr>
        <xdr:cNvPr id="2"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85800" y="0"/>
          <a:ext cx="2209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zoomScale="55" zoomScaleNormal="55" zoomScaleSheetLayoutView="70" workbookViewId="0" topLeftCell="V23">
      <selection activeCell="AF25" sqref="AF25"/>
    </sheetView>
  </sheetViews>
  <sheetFormatPr defaultColWidth="11.421875" defaultRowHeight="77.25" customHeight="1"/>
  <cols>
    <col min="1" max="1" width="9.00390625" style="24" customWidth="1"/>
    <col min="2" max="2" width="12.57421875" style="24" customWidth="1"/>
    <col min="3" max="3" width="15.421875" style="24" customWidth="1"/>
    <col min="4" max="4" width="9.8515625" style="24" customWidth="1"/>
    <col min="5" max="5" width="41.57421875" style="24" customWidth="1"/>
    <col min="6" max="6" width="6.57421875" style="24" customWidth="1"/>
    <col min="7" max="7" width="37.28125" style="24" customWidth="1"/>
    <col min="8" max="8" width="12.8515625" style="24" customWidth="1"/>
    <col min="9" max="9" width="15.28125" style="24" customWidth="1"/>
    <col min="10" max="10" width="13.421875" style="34" customWidth="1"/>
    <col min="11" max="11" width="11.8515625" style="34" customWidth="1"/>
    <col min="12" max="12" width="12.7109375" style="34" customWidth="1"/>
    <col min="13" max="13" width="10.421875" style="34" customWidth="1"/>
    <col min="14" max="14" width="15.57421875" style="34" customWidth="1"/>
    <col min="15" max="15" width="11.00390625" style="34" customWidth="1"/>
    <col min="16" max="16" width="12.7109375" style="34" customWidth="1"/>
    <col min="17" max="17" width="14.28125" style="34" customWidth="1"/>
    <col min="18" max="19" width="12.7109375" style="34" customWidth="1"/>
    <col min="20" max="20" width="15.8515625" style="34" customWidth="1"/>
    <col min="21" max="21" width="14.57421875" style="34" customWidth="1"/>
    <col min="22" max="25" width="11.57421875" style="34" customWidth="1"/>
    <col min="26" max="26" width="17.421875" style="34" customWidth="1"/>
    <col min="27" max="27" width="14.8515625" style="34" customWidth="1"/>
    <col min="28" max="28" width="14.7109375" style="34" customWidth="1"/>
    <col min="29" max="29" width="12.28125" style="34" customWidth="1"/>
    <col min="30" max="30" width="17.00390625" style="34" customWidth="1"/>
    <col min="31" max="31" width="17.140625" style="34" customWidth="1"/>
    <col min="32" max="32" width="16.421875" style="34" customWidth="1"/>
    <col min="33" max="33" width="20.00390625" style="34" customWidth="1"/>
    <col min="34" max="38" width="12.7109375" style="34" customWidth="1"/>
    <col min="39" max="39" width="11.140625" style="24" customWidth="1"/>
    <col min="40" max="40" width="12.8515625" style="24" customWidth="1"/>
    <col min="41" max="41" width="10.8515625" style="24" customWidth="1"/>
    <col min="42" max="42" width="14.140625" style="24" customWidth="1"/>
    <col min="43" max="43" width="16.28125" style="24" customWidth="1"/>
    <col min="44" max="44" width="15.8515625" style="24" customWidth="1"/>
    <col min="45" max="45" width="176.28125" style="24" customWidth="1"/>
    <col min="46" max="46" width="94.140625" style="24" customWidth="1"/>
    <col min="47" max="47" width="65.00390625" style="24" customWidth="1"/>
    <col min="48" max="48" width="71.7109375" style="24" customWidth="1"/>
    <col min="49" max="49" width="82.140625" style="24" customWidth="1"/>
    <col min="50" max="50" width="11.421875" style="24" customWidth="1"/>
    <col min="51" max="51" width="56.57421875" style="24" customWidth="1"/>
    <col min="52" max="16384" width="11.421875" style="24" customWidth="1"/>
  </cols>
  <sheetData>
    <row r="1" spans="2:49" ht="37.5" customHeight="1" thickBot="1">
      <c r="B1" s="20"/>
      <c r="C1" s="20"/>
      <c r="D1" s="20"/>
      <c r="E1" s="20"/>
      <c r="F1" s="20"/>
      <c r="G1" s="20"/>
      <c r="H1" s="20"/>
      <c r="I1" s="20"/>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0"/>
      <c r="AN1" s="20"/>
      <c r="AO1" s="20"/>
      <c r="AP1" s="20"/>
      <c r="AQ1" s="20"/>
      <c r="AR1" s="20"/>
      <c r="AS1" s="20"/>
      <c r="AT1" s="20"/>
      <c r="AU1" s="20"/>
      <c r="AV1" s="20"/>
      <c r="AW1" s="20"/>
    </row>
    <row r="2" spans="1:49" s="26" customFormat="1" ht="53.25" customHeight="1">
      <c r="A2" s="812"/>
      <c r="B2" s="813"/>
      <c r="C2" s="813"/>
      <c r="D2" s="813"/>
      <c r="E2" s="813"/>
      <c r="F2" s="813"/>
      <c r="G2" s="814"/>
      <c r="H2" s="793" t="s">
        <v>100</v>
      </c>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5"/>
    </row>
    <row r="3" spans="1:49" s="26" customFormat="1" ht="87.75" customHeight="1">
      <c r="A3" s="815"/>
      <c r="B3" s="816"/>
      <c r="C3" s="816"/>
      <c r="D3" s="816"/>
      <c r="E3" s="816"/>
      <c r="F3" s="816"/>
      <c r="G3" s="817"/>
      <c r="H3" s="821" t="s">
        <v>96</v>
      </c>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823"/>
    </row>
    <row r="4" spans="1:49" s="27" customFormat="1" ht="43.5" customHeight="1" thickBot="1">
      <c r="A4" s="818"/>
      <c r="B4" s="819"/>
      <c r="C4" s="819"/>
      <c r="D4" s="819"/>
      <c r="E4" s="819"/>
      <c r="F4" s="819"/>
      <c r="G4" s="820"/>
      <c r="H4" s="802" t="s">
        <v>89</v>
      </c>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4"/>
      <c r="AM4" s="802" t="s">
        <v>90</v>
      </c>
      <c r="AN4" s="803"/>
      <c r="AO4" s="803"/>
      <c r="AP4" s="803"/>
      <c r="AQ4" s="803"/>
      <c r="AR4" s="803"/>
      <c r="AS4" s="803"/>
      <c r="AT4" s="803"/>
      <c r="AU4" s="803"/>
      <c r="AV4" s="803"/>
      <c r="AW4" s="805"/>
    </row>
    <row r="5" spans="1:49" ht="77.25" customHeight="1">
      <c r="A5" s="806" t="s">
        <v>0</v>
      </c>
      <c r="B5" s="807"/>
      <c r="C5" s="807"/>
      <c r="D5" s="807"/>
      <c r="E5" s="807"/>
      <c r="F5" s="807"/>
      <c r="G5" s="807"/>
      <c r="H5" s="807"/>
      <c r="I5" s="807"/>
      <c r="J5" s="807"/>
      <c r="K5" s="807"/>
      <c r="L5" s="807"/>
      <c r="M5" s="807"/>
      <c r="N5" s="807"/>
      <c r="O5" s="807"/>
      <c r="P5" s="807"/>
      <c r="Q5" s="807"/>
      <c r="R5" s="808"/>
      <c r="S5" s="796" t="s">
        <v>101</v>
      </c>
      <c r="T5" s="797"/>
      <c r="U5" s="797"/>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8"/>
    </row>
    <row r="6" spans="1:49" ht="48" customHeight="1">
      <c r="A6" s="809" t="s">
        <v>2</v>
      </c>
      <c r="B6" s="810"/>
      <c r="C6" s="810"/>
      <c r="D6" s="810"/>
      <c r="E6" s="810"/>
      <c r="F6" s="810"/>
      <c r="G6" s="810"/>
      <c r="H6" s="810"/>
      <c r="I6" s="810"/>
      <c r="J6" s="810"/>
      <c r="K6" s="810"/>
      <c r="L6" s="810"/>
      <c r="M6" s="810"/>
      <c r="N6" s="810"/>
      <c r="O6" s="810"/>
      <c r="P6" s="810"/>
      <c r="Q6" s="810"/>
      <c r="R6" s="811"/>
      <c r="S6" s="799" t="s">
        <v>171</v>
      </c>
      <c r="T6" s="800"/>
      <c r="U6" s="800"/>
      <c r="V6" s="800"/>
      <c r="W6" s="800"/>
      <c r="X6" s="800"/>
      <c r="Y6" s="800"/>
      <c r="Z6" s="800"/>
      <c r="AA6" s="800"/>
      <c r="AB6" s="800"/>
      <c r="AC6" s="800"/>
      <c r="AD6" s="800"/>
      <c r="AE6" s="800"/>
      <c r="AF6" s="800"/>
      <c r="AG6" s="800"/>
      <c r="AH6" s="800"/>
      <c r="AI6" s="800"/>
      <c r="AJ6" s="800"/>
      <c r="AK6" s="800"/>
      <c r="AL6" s="800"/>
      <c r="AM6" s="800"/>
      <c r="AN6" s="800"/>
      <c r="AO6" s="800"/>
      <c r="AP6" s="800"/>
      <c r="AQ6" s="800"/>
      <c r="AR6" s="800"/>
      <c r="AS6" s="800"/>
      <c r="AT6" s="800"/>
      <c r="AU6" s="800"/>
      <c r="AV6" s="800"/>
      <c r="AW6" s="801"/>
    </row>
    <row r="7" spans="1:49" ht="43.5" customHeight="1">
      <c r="A7" s="791" t="s">
        <v>3</v>
      </c>
      <c r="B7" s="792"/>
      <c r="C7" s="792"/>
      <c r="D7" s="792"/>
      <c r="E7" s="792"/>
      <c r="F7" s="792"/>
      <c r="G7" s="792"/>
      <c r="H7" s="792"/>
      <c r="I7" s="792"/>
      <c r="J7" s="792"/>
      <c r="K7" s="792"/>
      <c r="L7" s="792"/>
      <c r="M7" s="792"/>
      <c r="N7" s="792"/>
      <c r="O7" s="792"/>
      <c r="P7" s="792"/>
      <c r="Q7" s="792"/>
      <c r="R7" s="792"/>
      <c r="S7" s="799" t="s">
        <v>231</v>
      </c>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1"/>
    </row>
    <row r="8" spans="1:49" ht="45" customHeight="1">
      <c r="A8" s="791" t="s">
        <v>1</v>
      </c>
      <c r="B8" s="792"/>
      <c r="C8" s="792"/>
      <c r="D8" s="792"/>
      <c r="E8" s="792"/>
      <c r="F8" s="792"/>
      <c r="G8" s="792"/>
      <c r="H8" s="792"/>
      <c r="I8" s="792"/>
      <c r="J8" s="792"/>
      <c r="K8" s="792"/>
      <c r="L8" s="792"/>
      <c r="M8" s="792"/>
      <c r="N8" s="792"/>
      <c r="O8" s="792"/>
      <c r="P8" s="792"/>
      <c r="Q8" s="792"/>
      <c r="R8" s="792"/>
      <c r="S8" s="799" t="s">
        <v>232</v>
      </c>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1"/>
    </row>
    <row r="9" spans="1:49" ht="24.75" customHeight="1" thickBot="1">
      <c r="A9" s="779"/>
      <c r="B9" s="780"/>
      <c r="C9" s="780"/>
      <c r="D9" s="780"/>
      <c r="E9" s="780"/>
      <c r="F9" s="780"/>
      <c r="G9" s="780"/>
      <c r="H9" s="780"/>
      <c r="I9" s="780"/>
      <c r="J9" s="780"/>
      <c r="K9" s="780"/>
      <c r="L9" s="780"/>
      <c r="M9" s="780"/>
      <c r="N9" s="780"/>
      <c r="O9" s="780"/>
      <c r="P9" s="780"/>
      <c r="Q9" s="780"/>
      <c r="R9" s="7"/>
      <c r="S9" s="7"/>
      <c r="T9" s="7"/>
      <c r="U9" s="7"/>
      <c r="V9" s="7"/>
      <c r="W9" s="7"/>
      <c r="X9" s="7"/>
      <c r="Y9" s="7"/>
      <c r="Z9" s="7"/>
      <c r="AA9" s="7"/>
      <c r="AB9" s="7"/>
      <c r="AC9" s="7"/>
      <c r="AD9" s="7"/>
      <c r="AE9" s="7"/>
      <c r="AF9" s="7"/>
      <c r="AG9" s="7"/>
      <c r="AH9" s="7"/>
      <c r="AI9" s="7"/>
      <c r="AJ9" s="7"/>
      <c r="AK9" s="7"/>
      <c r="AL9" s="7"/>
      <c r="AM9" s="48"/>
      <c r="AN9" s="48"/>
      <c r="AO9" s="48"/>
      <c r="AP9" s="48"/>
      <c r="AQ9" s="48"/>
      <c r="AR9" s="48"/>
      <c r="AS9" s="48"/>
      <c r="AT9" s="48"/>
      <c r="AU9" s="48"/>
      <c r="AV9" s="48"/>
      <c r="AW9" s="49"/>
    </row>
    <row r="10" spans="1:49" s="1" customFormat="1" ht="77.25" customHeight="1">
      <c r="A10" s="783" t="s">
        <v>78</v>
      </c>
      <c r="B10" s="784"/>
      <c r="C10" s="784"/>
      <c r="D10" s="784" t="s">
        <v>59</v>
      </c>
      <c r="E10" s="784"/>
      <c r="F10" s="784" t="s">
        <v>61</v>
      </c>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t="s">
        <v>69</v>
      </c>
      <c r="AR10" s="784" t="s">
        <v>70</v>
      </c>
      <c r="AS10" s="824" t="s">
        <v>71</v>
      </c>
      <c r="AT10" s="824" t="s">
        <v>72</v>
      </c>
      <c r="AU10" s="824" t="s">
        <v>73</v>
      </c>
      <c r="AV10" s="824" t="s">
        <v>74</v>
      </c>
      <c r="AW10" s="827" t="s">
        <v>75</v>
      </c>
    </row>
    <row r="11" spans="1:49" s="50" customFormat="1" ht="29.25" customHeight="1" thickBot="1">
      <c r="A11" s="781" t="s">
        <v>77</v>
      </c>
      <c r="B11" s="788" t="s">
        <v>58</v>
      </c>
      <c r="C11" s="785" t="s">
        <v>79</v>
      </c>
      <c r="D11" s="785" t="s">
        <v>43</v>
      </c>
      <c r="E11" s="785" t="s">
        <v>60</v>
      </c>
      <c r="F11" s="785" t="s">
        <v>62</v>
      </c>
      <c r="G11" s="785" t="s">
        <v>63</v>
      </c>
      <c r="H11" s="785" t="s">
        <v>64</v>
      </c>
      <c r="I11" s="785" t="s">
        <v>65</v>
      </c>
      <c r="J11" s="785" t="s">
        <v>66</v>
      </c>
      <c r="K11" s="326"/>
      <c r="L11" s="830" t="s">
        <v>67</v>
      </c>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785" t="s">
        <v>68</v>
      </c>
      <c r="AN11" s="785"/>
      <c r="AO11" s="785"/>
      <c r="AP11" s="785"/>
      <c r="AQ11" s="785"/>
      <c r="AR11" s="785"/>
      <c r="AS11" s="825"/>
      <c r="AT11" s="825"/>
      <c r="AU11" s="825"/>
      <c r="AV11" s="825"/>
      <c r="AW11" s="828"/>
    </row>
    <row r="12" spans="1:49" s="50" customFormat="1" ht="46.5" customHeight="1">
      <c r="A12" s="781"/>
      <c r="B12" s="788"/>
      <c r="C12" s="785"/>
      <c r="D12" s="785"/>
      <c r="E12" s="785"/>
      <c r="F12" s="785"/>
      <c r="G12" s="785"/>
      <c r="H12" s="785"/>
      <c r="I12" s="785"/>
      <c r="J12" s="786"/>
      <c r="K12" s="324"/>
      <c r="L12" s="835">
        <v>2016</v>
      </c>
      <c r="M12" s="835"/>
      <c r="N12" s="835"/>
      <c r="O12" s="836">
        <v>2017</v>
      </c>
      <c r="P12" s="837"/>
      <c r="Q12" s="837"/>
      <c r="R12" s="837"/>
      <c r="S12" s="837"/>
      <c r="T12" s="838"/>
      <c r="U12" s="836">
        <v>2018</v>
      </c>
      <c r="V12" s="837"/>
      <c r="W12" s="837"/>
      <c r="X12" s="837"/>
      <c r="Y12" s="837"/>
      <c r="Z12" s="838"/>
      <c r="AA12" s="836">
        <v>2019</v>
      </c>
      <c r="AB12" s="837"/>
      <c r="AC12" s="837"/>
      <c r="AD12" s="837"/>
      <c r="AE12" s="837"/>
      <c r="AF12" s="839"/>
      <c r="AG12" s="840">
        <v>2020</v>
      </c>
      <c r="AH12" s="837"/>
      <c r="AI12" s="837"/>
      <c r="AJ12" s="837"/>
      <c r="AK12" s="837"/>
      <c r="AL12" s="839"/>
      <c r="AM12" s="831" t="s">
        <v>4</v>
      </c>
      <c r="AN12" s="832" t="s">
        <v>5</v>
      </c>
      <c r="AO12" s="832" t="s">
        <v>6</v>
      </c>
      <c r="AP12" s="833" t="s">
        <v>7</v>
      </c>
      <c r="AQ12" s="788"/>
      <c r="AR12" s="785"/>
      <c r="AS12" s="825"/>
      <c r="AT12" s="825"/>
      <c r="AU12" s="825"/>
      <c r="AV12" s="825"/>
      <c r="AW12" s="828"/>
    </row>
    <row r="13" spans="1:49" s="50" customFormat="1" ht="84.75" customHeight="1" thickBot="1">
      <c r="A13" s="782"/>
      <c r="B13" s="789"/>
      <c r="C13" s="790"/>
      <c r="D13" s="790"/>
      <c r="E13" s="790"/>
      <c r="F13" s="790"/>
      <c r="G13" s="790"/>
      <c r="H13" s="790"/>
      <c r="I13" s="790"/>
      <c r="J13" s="787"/>
      <c r="K13" s="325" t="s">
        <v>80</v>
      </c>
      <c r="L13" s="334" t="s">
        <v>84</v>
      </c>
      <c r="M13" s="334" t="s">
        <v>88</v>
      </c>
      <c r="N13" s="334" t="s">
        <v>31</v>
      </c>
      <c r="O13" s="334" t="s">
        <v>83</v>
      </c>
      <c r="P13" s="334" t="s">
        <v>86</v>
      </c>
      <c r="Q13" s="334" t="s">
        <v>87</v>
      </c>
      <c r="R13" s="334" t="s">
        <v>84</v>
      </c>
      <c r="S13" s="334" t="s">
        <v>88</v>
      </c>
      <c r="T13" s="334" t="s">
        <v>31</v>
      </c>
      <c r="U13" s="334" t="s">
        <v>83</v>
      </c>
      <c r="V13" s="334" t="s">
        <v>86</v>
      </c>
      <c r="W13" s="334" t="s">
        <v>87</v>
      </c>
      <c r="X13" s="334" t="s">
        <v>84</v>
      </c>
      <c r="Y13" s="334" t="s">
        <v>88</v>
      </c>
      <c r="Z13" s="334" t="s">
        <v>31</v>
      </c>
      <c r="AA13" s="334" t="s">
        <v>83</v>
      </c>
      <c r="AB13" s="334" t="s">
        <v>86</v>
      </c>
      <c r="AC13" s="334" t="s">
        <v>87</v>
      </c>
      <c r="AD13" s="334" t="s">
        <v>84</v>
      </c>
      <c r="AE13" s="334" t="s">
        <v>85</v>
      </c>
      <c r="AF13" s="335" t="s">
        <v>31</v>
      </c>
      <c r="AG13" s="325" t="s">
        <v>83</v>
      </c>
      <c r="AH13" s="334" t="s">
        <v>86</v>
      </c>
      <c r="AI13" s="334" t="s">
        <v>87</v>
      </c>
      <c r="AJ13" s="334" t="s">
        <v>84</v>
      </c>
      <c r="AK13" s="334" t="s">
        <v>88</v>
      </c>
      <c r="AL13" s="335" t="s">
        <v>31</v>
      </c>
      <c r="AM13" s="782"/>
      <c r="AN13" s="790"/>
      <c r="AO13" s="790"/>
      <c r="AP13" s="834"/>
      <c r="AQ13" s="789"/>
      <c r="AR13" s="790"/>
      <c r="AS13" s="826"/>
      <c r="AT13" s="826"/>
      <c r="AU13" s="826"/>
      <c r="AV13" s="826"/>
      <c r="AW13" s="829"/>
    </row>
    <row r="14" spans="1:51" s="50" customFormat="1" ht="270" customHeight="1">
      <c r="A14" s="774">
        <v>38</v>
      </c>
      <c r="B14" s="331">
        <v>177</v>
      </c>
      <c r="C14" s="374" t="s">
        <v>109</v>
      </c>
      <c r="D14" s="375">
        <v>463</v>
      </c>
      <c r="E14" s="374" t="s">
        <v>110</v>
      </c>
      <c r="F14" s="375">
        <v>340</v>
      </c>
      <c r="G14" s="376" t="s">
        <v>111</v>
      </c>
      <c r="H14" s="377" t="s">
        <v>112</v>
      </c>
      <c r="I14" s="375" t="s">
        <v>105</v>
      </c>
      <c r="J14" s="378">
        <v>100</v>
      </c>
      <c r="K14" s="610"/>
      <c r="L14" s="611"/>
      <c r="M14" s="612"/>
      <c r="N14" s="610"/>
      <c r="O14" s="613"/>
      <c r="P14" s="613"/>
      <c r="Q14" s="610"/>
      <c r="R14" s="610"/>
      <c r="S14" s="610"/>
      <c r="T14" s="610"/>
      <c r="U14" s="225">
        <v>50</v>
      </c>
      <c r="V14" s="224">
        <v>50</v>
      </c>
      <c r="W14" s="225">
        <v>50</v>
      </c>
      <c r="X14" s="225">
        <v>50</v>
      </c>
      <c r="Y14" s="332">
        <v>50</v>
      </c>
      <c r="Z14" s="333">
        <v>0</v>
      </c>
      <c r="AA14" s="225">
        <v>95</v>
      </c>
      <c r="AB14" s="225">
        <v>95</v>
      </c>
      <c r="AC14" s="225">
        <v>95</v>
      </c>
      <c r="AD14" s="225">
        <v>95</v>
      </c>
      <c r="AE14" s="389">
        <v>95</v>
      </c>
      <c r="AF14" s="390">
        <v>0</v>
      </c>
      <c r="AG14" s="391">
        <v>5</v>
      </c>
      <c r="AH14" s="392"/>
      <c r="AI14" s="392"/>
      <c r="AJ14" s="392"/>
      <c r="AK14" s="390"/>
      <c r="AL14" s="390"/>
      <c r="AM14" s="390">
        <v>0</v>
      </c>
      <c r="AN14" s="393">
        <v>0</v>
      </c>
      <c r="AO14" s="390">
        <v>0</v>
      </c>
      <c r="AP14" s="389">
        <v>0</v>
      </c>
      <c r="AQ14" s="394">
        <f>AN14/AE14</f>
        <v>0</v>
      </c>
      <c r="AR14" s="394">
        <f>(AN14+T14+N14+Z14)/J14</f>
        <v>0</v>
      </c>
      <c r="AS14" s="388" t="s">
        <v>460</v>
      </c>
      <c r="AT14" s="388" t="s">
        <v>459</v>
      </c>
      <c r="AU14" s="388" t="s">
        <v>546</v>
      </c>
      <c r="AV14" s="388" t="s">
        <v>241</v>
      </c>
      <c r="AW14" s="388" t="s">
        <v>252</v>
      </c>
      <c r="AX14" s="51"/>
      <c r="AY14" s="51"/>
    </row>
    <row r="15" spans="1:51" s="50" customFormat="1" ht="226.5" customHeight="1">
      <c r="A15" s="774"/>
      <c r="B15" s="217">
        <v>177</v>
      </c>
      <c r="C15" s="379" t="s">
        <v>109</v>
      </c>
      <c r="D15" s="295">
        <v>436</v>
      </c>
      <c r="E15" s="379" t="s">
        <v>246</v>
      </c>
      <c r="F15" s="295">
        <v>334</v>
      </c>
      <c r="G15" s="380" t="s">
        <v>247</v>
      </c>
      <c r="H15" s="296" t="s">
        <v>112</v>
      </c>
      <c r="I15" s="295" t="s">
        <v>105</v>
      </c>
      <c r="J15" s="381">
        <v>100</v>
      </c>
      <c r="K15" s="219">
        <v>10</v>
      </c>
      <c r="L15" s="219">
        <v>10</v>
      </c>
      <c r="M15" s="220">
        <v>10</v>
      </c>
      <c r="N15" s="218">
        <v>8</v>
      </c>
      <c r="O15" s="222">
        <v>22</v>
      </c>
      <c r="P15" s="222">
        <v>22</v>
      </c>
      <c r="Q15" s="222">
        <v>22</v>
      </c>
      <c r="R15" s="222">
        <v>22</v>
      </c>
      <c r="S15" s="222">
        <v>22</v>
      </c>
      <c r="T15" s="219">
        <v>22</v>
      </c>
      <c r="U15" s="223">
        <v>40</v>
      </c>
      <c r="V15" s="219">
        <v>40</v>
      </c>
      <c r="W15" s="223">
        <v>40</v>
      </c>
      <c r="X15" s="223">
        <v>40</v>
      </c>
      <c r="Y15" s="218">
        <v>40</v>
      </c>
      <c r="Z15" s="218">
        <v>40</v>
      </c>
      <c r="AA15" s="223">
        <v>20</v>
      </c>
      <c r="AB15" s="220">
        <v>20</v>
      </c>
      <c r="AC15" s="220">
        <v>20</v>
      </c>
      <c r="AD15" s="220">
        <v>20</v>
      </c>
      <c r="AE15" s="400">
        <v>20</v>
      </c>
      <c r="AF15" s="401">
        <f>17.48+2.52</f>
        <v>20</v>
      </c>
      <c r="AG15" s="400">
        <v>10</v>
      </c>
      <c r="AH15" s="220"/>
      <c r="AI15" s="223"/>
      <c r="AJ15" s="223"/>
      <c r="AK15" s="220"/>
      <c r="AL15" s="220"/>
      <c r="AM15" s="284">
        <v>4.98</v>
      </c>
      <c r="AN15" s="284">
        <v>14.98</v>
      </c>
      <c r="AO15" s="229">
        <f>AN15+2.5</f>
        <v>17.48</v>
      </c>
      <c r="AP15" s="398">
        <f>17.48+2.52</f>
        <v>20</v>
      </c>
      <c r="AQ15" s="399">
        <f>AF15/AE15</f>
        <v>1</v>
      </c>
      <c r="AR15" s="399">
        <f>(N15+T15+Z15+AP15)/J15</f>
        <v>0.9</v>
      </c>
      <c r="AS15" s="395" t="s">
        <v>462</v>
      </c>
      <c r="AT15" s="396" t="s">
        <v>113</v>
      </c>
      <c r="AU15" s="396" t="s">
        <v>104</v>
      </c>
      <c r="AV15" s="379" t="s">
        <v>114</v>
      </c>
      <c r="AW15" s="397" t="s">
        <v>115</v>
      </c>
      <c r="AX15" s="51"/>
      <c r="AY15" s="51"/>
    </row>
    <row r="16" spans="1:51" s="50" customFormat="1" ht="206.25" customHeight="1">
      <c r="A16" s="775"/>
      <c r="B16" s="217">
        <v>177</v>
      </c>
      <c r="C16" s="379" t="s">
        <v>109</v>
      </c>
      <c r="D16" s="375">
        <v>462</v>
      </c>
      <c r="E16" s="374" t="s">
        <v>116</v>
      </c>
      <c r="F16" s="375">
        <v>339</v>
      </c>
      <c r="G16" s="377" t="s">
        <v>117</v>
      </c>
      <c r="H16" s="375" t="s">
        <v>102</v>
      </c>
      <c r="I16" s="375" t="s">
        <v>103</v>
      </c>
      <c r="J16" s="382">
        <v>100</v>
      </c>
      <c r="K16" s="285">
        <v>10</v>
      </c>
      <c r="L16" s="224">
        <v>10</v>
      </c>
      <c r="M16" s="286">
        <v>0.1</v>
      </c>
      <c r="N16" s="287">
        <v>0.08</v>
      </c>
      <c r="O16" s="286">
        <v>0.2</v>
      </c>
      <c r="P16" s="286">
        <v>0.2</v>
      </c>
      <c r="Q16" s="286">
        <v>0.2</v>
      </c>
      <c r="R16" s="286">
        <v>0.2</v>
      </c>
      <c r="S16" s="286">
        <v>0.3</v>
      </c>
      <c r="T16" s="288">
        <v>0.295</v>
      </c>
      <c r="U16" s="224">
        <v>60</v>
      </c>
      <c r="V16" s="224">
        <v>60</v>
      </c>
      <c r="W16" s="224">
        <v>60</v>
      </c>
      <c r="X16" s="225">
        <v>60</v>
      </c>
      <c r="Y16" s="225">
        <v>60</v>
      </c>
      <c r="Z16" s="224">
        <v>60</v>
      </c>
      <c r="AA16" s="225">
        <v>90</v>
      </c>
      <c r="AB16" s="225">
        <v>90</v>
      </c>
      <c r="AC16" s="225">
        <v>90</v>
      </c>
      <c r="AD16" s="225">
        <v>90</v>
      </c>
      <c r="AE16" s="657">
        <v>90</v>
      </c>
      <c r="AF16" s="405">
        <f>74.4+13.6</f>
        <v>88</v>
      </c>
      <c r="AG16" s="400">
        <v>100</v>
      </c>
      <c r="AH16" s="329"/>
      <c r="AI16" s="225"/>
      <c r="AJ16" s="225"/>
      <c r="AK16" s="289"/>
      <c r="AL16" s="290"/>
      <c r="AM16" s="291">
        <v>63.2</v>
      </c>
      <c r="AN16" s="312">
        <v>68.3</v>
      </c>
      <c r="AO16" s="292">
        <f>AN16+6.1</f>
        <v>74.39999999999999</v>
      </c>
      <c r="AP16" s="403">
        <f>AO16+13.6</f>
        <v>87.99999999999999</v>
      </c>
      <c r="AQ16" s="399">
        <f>AF16/AE16</f>
        <v>0.9777777777777777</v>
      </c>
      <c r="AR16" s="404">
        <f>AP16/J16</f>
        <v>0.8799999999999999</v>
      </c>
      <c r="AS16" s="402" t="s">
        <v>470</v>
      </c>
      <c r="AT16" s="402" t="s">
        <v>471</v>
      </c>
      <c r="AU16" s="402" t="s">
        <v>472</v>
      </c>
      <c r="AV16" s="402" t="s">
        <v>118</v>
      </c>
      <c r="AW16" s="402" t="s">
        <v>473</v>
      </c>
      <c r="AX16" s="51"/>
      <c r="AY16" s="51"/>
    </row>
    <row r="17" spans="1:51" s="50" customFormat="1" ht="177" customHeight="1">
      <c r="A17" s="775"/>
      <c r="B17" s="216">
        <v>177</v>
      </c>
      <c r="C17" s="383" t="s">
        <v>109</v>
      </c>
      <c r="D17" s="384">
        <v>434</v>
      </c>
      <c r="E17" s="385" t="s">
        <v>119</v>
      </c>
      <c r="F17" s="384">
        <v>332</v>
      </c>
      <c r="G17" s="386" t="s">
        <v>120</v>
      </c>
      <c r="H17" s="387" t="s">
        <v>121</v>
      </c>
      <c r="I17" s="384" t="s">
        <v>105</v>
      </c>
      <c r="J17" s="297">
        <v>15</v>
      </c>
      <c r="K17" s="230">
        <v>15</v>
      </c>
      <c r="L17" s="219">
        <v>15</v>
      </c>
      <c r="M17" s="219">
        <v>15</v>
      </c>
      <c r="N17" s="221">
        <v>0</v>
      </c>
      <c r="O17" s="219">
        <v>15</v>
      </c>
      <c r="P17" s="219">
        <v>15</v>
      </c>
      <c r="Q17" s="219">
        <v>15</v>
      </c>
      <c r="R17" s="219">
        <v>15</v>
      </c>
      <c r="S17" s="219">
        <v>15</v>
      </c>
      <c r="T17" s="227">
        <v>15</v>
      </c>
      <c r="U17" s="614"/>
      <c r="V17" s="614"/>
      <c r="W17" s="614"/>
      <c r="X17" s="614"/>
      <c r="Y17" s="614"/>
      <c r="Z17" s="614"/>
      <c r="AA17" s="615"/>
      <c r="AB17" s="614"/>
      <c r="AC17" s="614"/>
      <c r="AD17" s="614"/>
      <c r="AE17" s="614"/>
      <c r="AF17" s="616"/>
      <c r="AG17" s="617"/>
      <c r="AH17" s="618"/>
      <c r="AI17" s="614"/>
      <c r="AJ17" s="614"/>
      <c r="AK17" s="614"/>
      <c r="AL17" s="619"/>
      <c r="AM17" s="620"/>
      <c r="AN17" s="614"/>
      <c r="AO17" s="621"/>
      <c r="AP17" s="622"/>
      <c r="AQ17" s="623"/>
      <c r="AR17" s="614">
        <v>100</v>
      </c>
      <c r="AS17" s="614" t="s">
        <v>565</v>
      </c>
      <c r="AT17" s="615" t="s">
        <v>113</v>
      </c>
      <c r="AU17" s="615" t="s">
        <v>104</v>
      </c>
      <c r="AV17" s="615" t="s">
        <v>104</v>
      </c>
      <c r="AW17" s="615" t="s">
        <v>104</v>
      </c>
      <c r="AX17" s="51"/>
      <c r="AY17" s="51"/>
    </row>
    <row r="18" spans="1:51" s="50" customFormat="1" ht="369" customHeight="1">
      <c r="A18" s="775"/>
      <c r="B18" s="216">
        <v>177</v>
      </c>
      <c r="C18" s="383" t="s">
        <v>109</v>
      </c>
      <c r="D18" s="384">
        <v>464</v>
      </c>
      <c r="E18" s="383" t="s">
        <v>122</v>
      </c>
      <c r="F18" s="384">
        <v>341</v>
      </c>
      <c r="G18" s="386" t="s">
        <v>123</v>
      </c>
      <c r="H18" s="387" t="s">
        <v>112</v>
      </c>
      <c r="I18" s="384" t="s">
        <v>103</v>
      </c>
      <c r="J18" s="297">
        <v>800</v>
      </c>
      <c r="K18" s="230">
        <v>342</v>
      </c>
      <c r="L18" s="219">
        <v>342</v>
      </c>
      <c r="M18" s="219">
        <v>342</v>
      </c>
      <c r="N18" s="221">
        <v>342</v>
      </c>
      <c r="O18" s="219">
        <v>520</v>
      </c>
      <c r="P18" s="219">
        <v>520</v>
      </c>
      <c r="Q18" s="219">
        <v>520</v>
      </c>
      <c r="R18" s="219">
        <v>475</v>
      </c>
      <c r="S18" s="226">
        <v>342.1</v>
      </c>
      <c r="T18" s="219">
        <v>315</v>
      </c>
      <c r="U18" s="223">
        <v>408</v>
      </c>
      <c r="V18" s="224">
        <v>445</v>
      </c>
      <c r="W18" s="225">
        <v>445</v>
      </c>
      <c r="X18" s="223">
        <v>408</v>
      </c>
      <c r="Y18" s="223">
        <v>408</v>
      </c>
      <c r="Z18" s="223">
        <v>408</v>
      </c>
      <c r="AA18" s="223">
        <v>523</v>
      </c>
      <c r="AB18" s="223">
        <v>523</v>
      </c>
      <c r="AC18" s="231">
        <v>523</v>
      </c>
      <c r="AD18" s="223">
        <v>523</v>
      </c>
      <c r="AE18" s="389">
        <v>523</v>
      </c>
      <c r="AF18" s="409">
        <v>480.5</v>
      </c>
      <c r="AG18" s="409">
        <v>800</v>
      </c>
      <c r="AH18" s="410"/>
      <c r="AI18" s="411"/>
      <c r="AJ18" s="411"/>
      <c r="AK18" s="412"/>
      <c r="AL18" s="413"/>
      <c r="AM18" s="414">
        <v>408</v>
      </c>
      <c r="AN18" s="412">
        <v>408</v>
      </c>
      <c r="AO18" s="415">
        <v>477.1</v>
      </c>
      <c r="AP18" s="409">
        <v>480.5</v>
      </c>
      <c r="AQ18" s="416">
        <f>AF18/AE18</f>
        <v>0.9187380497131931</v>
      </c>
      <c r="AR18" s="417">
        <f>AP18/J18</f>
        <v>0.600625</v>
      </c>
      <c r="AS18" s="407" t="s">
        <v>484</v>
      </c>
      <c r="AT18" s="407" t="s">
        <v>562</v>
      </c>
      <c r="AU18" s="407" t="s">
        <v>548</v>
      </c>
      <c r="AV18" s="407" t="s">
        <v>124</v>
      </c>
      <c r="AW18" s="408" t="s">
        <v>485</v>
      </c>
      <c r="AX18" s="51"/>
      <c r="AY18" s="51"/>
    </row>
    <row r="19" spans="1:49" s="51" customFormat="1" ht="408.75" customHeight="1">
      <c r="A19" s="775"/>
      <c r="B19" s="216">
        <v>177</v>
      </c>
      <c r="C19" s="383" t="s">
        <v>109</v>
      </c>
      <c r="D19" s="384">
        <v>437</v>
      </c>
      <c r="E19" s="383" t="s">
        <v>125</v>
      </c>
      <c r="F19" s="384">
        <v>335</v>
      </c>
      <c r="G19" s="386" t="s">
        <v>126</v>
      </c>
      <c r="H19" s="387" t="s">
        <v>102</v>
      </c>
      <c r="I19" s="384" t="s">
        <v>103</v>
      </c>
      <c r="J19" s="297">
        <v>100</v>
      </c>
      <c r="K19" s="230"/>
      <c r="L19" s="219"/>
      <c r="M19" s="219"/>
      <c r="N19" s="221"/>
      <c r="O19" s="219">
        <v>21</v>
      </c>
      <c r="P19" s="219">
        <v>21</v>
      </c>
      <c r="Q19" s="219">
        <v>21</v>
      </c>
      <c r="R19" s="219">
        <v>21</v>
      </c>
      <c r="S19" s="226">
        <v>21</v>
      </c>
      <c r="T19" s="219">
        <v>0</v>
      </c>
      <c r="U19" s="223">
        <v>50</v>
      </c>
      <c r="V19" s="224">
        <v>50</v>
      </c>
      <c r="W19" s="225">
        <v>50</v>
      </c>
      <c r="X19" s="223">
        <v>50</v>
      </c>
      <c r="Y19" s="223">
        <v>50</v>
      </c>
      <c r="Z19" s="232">
        <v>0</v>
      </c>
      <c r="AA19" s="223">
        <v>75</v>
      </c>
      <c r="AB19" s="223">
        <v>75</v>
      </c>
      <c r="AC19" s="223">
        <v>75</v>
      </c>
      <c r="AD19" s="223">
        <v>75</v>
      </c>
      <c r="AE19" s="411">
        <v>75</v>
      </c>
      <c r="AF19" s="422">
        <v>30</v>
      </c>
      <c r="AG19" s="223">
        <v>100</v>
      </c>
      <c r="AH19" s="330"/>
      <c r="AI19" s="223"/>
      <c r="AJ19" s="223"/>
      <c r="AK19" s="220"/>
      <c r="AL19" s="233"/>
      <c r="AM19" s="238">
        <v>0</v>
      </c>
      <c r="AN19" s="229">
        <v>0</v>
      </c>
      <c r="AO19" s="293">
        <v>0</v>
      </c>
      <c r="AP19" s="418">
        <v>30</v>
      </c>
      <c r="AQ19" s="416">
        <f aca="true" t="shared" si="0" ref="AQ19:AQ21">AF19/AE19</f>
        <v>0.4</v>
      </c>
      <c r="AR19" s="419">
        <f>AP19/J19</f>
        <v>0.3</v>
      </c>
      <c r="AS19" s="420" t="s">
        <v>556</v>
      </c>
      <c r="AT19" s="420" t="s">
        <v>557</v>
      </c>
      <c r="AU19" s="421" t="s">
        <v>563</v>
      </c>
      <c r="AV19" s="420" t="s">
        <v>522</v>
      </c>
      <c r="AW19" s="420" t="s">
        <v>558</v>
      </c>
    </row>
    <row r="20" spans="1:49" s="51" customFormat="1" ht="365.25" customHeight="1">
      <c r="A20" s="775"/>
      <c r="B20" s="216">
        <v>177</v>
      </c>
      <c r="C20" s="383" t="s">
        <v>109</v>
      </c>
      <c r="D20" s="384">
        <v>438</v>
      </c>
      <c r="E20" s="386" t="s">
        <v>127</v>
      </c>
      <c r="F20" s="384">
        <v>336</v>
      </c>
      <c r="G20" s="386" t="s">
        <v>128</v>
      </c>
      <c r="H20" s="387" t="s">
        <v>112</v>
      </c>
      <c r="I20" s="384" t="s">
        <v>103</v>
      </c>
      <c r="J20" s="297">
        <v>115</v>
      </c>
      <c r="K20" s="426">
        <v>0</v>
      </c>
      <c r="L20" s="381">
        <v>0</v>
      </c>
      <c r="M20" s="381">
        <v>10</v>
      </c>
      <c r="N20" s="406">
        <v>1</v>
      </c>
      <c r="O20" s="427">
        <v>33.6</v>
      </c>
      <c r="P20" s="427">
        <v>33.6</v>
      </c>
      <c r="Q20" s="427">
        <v>33.6</v>
      </c>
      <c r="R20" s="428">
        <v>33.6</v>
      </c>
      <c r="S20" s="428">
        <v>33.6</v>
      </c>
      <c r="T20" s="428">
        <v>27.6</v>
      </c>
      <c r="U20" s="429">
        <v>40.6</v>
      </c>
      <c r="V20" s="429">
        <v>40.6</v>
      </c>
      <c r="W20" s="430">
        <v>40.6</v>
      </c>
      <c r="X20" s="411">
        <v>40.6</v>
      </c>
      <c r="Y20" s="431">
        <v>40.6</v>
      </c>
      <c r="Z20" s="432">
        <v>33.6</v>
      </c>
      <c r="AA20" s="433">
        <v>85.6</v>
      </c>
      <c r="AB20" s="433">
        <v>85.6</v>
      </c>
      <c r="AC20" s="433">
        <v>85.6</v>
      </c>
      <c r="AD20" s="433">
        <v>85.6</v>
      </c>
      <c r="AE20" s="433">
        <v>85.6</v>
      </c>
      <c r="AF20" s="434">
        <v>63.8</v>
      </c>
      <c r="AG20" s="411">
        <v>115</v>
      </c>
      <c r="AH20" s="410"/>
      <c r="AI20" s="411"/>
      <c r="AJ20" s="411"/>
      <c r="AK20" s="412"/>
      <c r="AL20" s="413"/>
      <c r="AM20" s="435">
        <v>33.6</v>
      </c>
      <c r="AN20" s="436">
        <v>33.6</v>
      </c>
      <c r="AO20" s="436">
        <v>59.8</v>
      </c>
      <c r="AP20" s="437">
        <v>63.8</v>
      </c>
      <c r="AQ20" s="416">
        <f t="shared" si="0"/>
        <v>0.7453271028037384</v>
      </c>
      <c r="AR20" s="419">
        <f>AP20/J20</f>
        <v>0.5547826086956521</v>
      </c>
      <c r="AS20" s="423" t="s">
        <v>564</v>
      </c>
      <c r="AT20" s="424" t="s">
        <v>129</v>
      </c>
      <c r="AU20" s="424" t="s">
        <v>559</v>
      </c>
      <c r="AV20" s="425" t="s">
        <v>130</v>
      </c>
      <c r="AW20" s="425" t="s">
        <v>528</v>
      </c>
    </row>
    <row r="21" spans="1:51" s="50" customFormat="1" ht="222" customHeight="1">
      <c r="A21" s="775"/>
      <c r="B21" s="216">
        <v>177</v>
      </c>
      <c r="C21" s="383" t="s">
        <v>109</v>
      </c>
      <c r="D21" s="383">
        <v>439</v>
      </c>
      <c r="E21" s="383" t="s">
        <v>131</v>
      </c>
      <c r="F21" s="383">
        <v>337</v>
      </c>
      <c r="G21" s="383" t="s">
        <v>132</v>
      </c>
      <c r="H21" s="387" t="s">
        <v>112</v>
      </c>
      <c r="I21" s="387" t="s">
        <v>105</v>
      </c>
      <c r="J21" s="297">
        <v>200</v>
      </c>
      <c r="K21" s="230">
        <v>10</v>
      </c>
      <c r="L21" s="219">
        <v>10</v>
      </c>
      <c r="M21" s="219">
        <v>10</v>
      </c>
      <c r="N21" s="221">
        <v>6.33</v>
      </c>
      <c r="O21" s="227">
        <v>43.67</v>
      </c>
      <c r="P21" s="227">
        <v>43.67</v>
      </c>
      <c r="Q21" s="227">
        <v>43.67</v>
      </c>
      <c r="R21" s="227">
        <v>73.67</v>
      </c>
      <c r="S21" s="227">
        <v>73.67</v>
      </c>
      <c r="T21" s="226">
        <v>11.8</v>
      </c>
      <c r="U21" s="236">
        <v>121.87</v>
      </c>
      <c r="V21" s="236">
        <v>121.87</v>
      </c>
      <c r="W21" s="237">
        <v>121.87</v>
      </c>
      <c r="X21" s="232">
        <v>121.87</v>
      </c>
      <c r="Y21" s="232">
        <v>121.87</v>
      </c>
      <c r="Z21" s="229">
        <v>36.84</v>
      </c>
      <c r="AA21" s="232">
        <v>135.03</v>
      </c>
      <c r="AB21" s="313">
        <v>135.03</v>
      </c>
      <c r="AC21" s="232">
        <v>135.03</v>
      </c>
      <c r="AD21" s="232">
        <v>135.03</v>
      </c>
      <c r="AE21" s="438">
        <v>135.03</v>
      </c>
      <c r="AF21" s="439">
        <v>42.17</v>
      </c>
      <c r="AG21" s="400">
        <v>10</v>
      </c>
      <c r="AH21" s="282"/>
      <c r="AI21" s="223"/>
      <c r="AJ21" s="223"/>
      <c r="AK21" s="220"/>
      <c r="AL21" s="233"/>
      <c r="AM21" s="294">
        <v>0.34</v>
      </c>
      <c r="AN21" s="229">
        <f>0.6+AM21</f>
        <v>0.94</v>
      </c>
      <c r="AO21" s="232">
        <f>AN21+40.59</f>
        <v>41.53</v>
      </c>
      <c r="AP21" s="440">
        <f>AO21+0.64</f>
        <v>42.17</v>
      </c>
      <c r="AQ21" s="416">
        <f t="shared" si="0"/>
        <v>0.3123009701547804</v>
      </c>
      <c r="AR21" s="441">
        <f>(AP21+T21+N21+Z21)/J21</f>
        <v>0.4857</v>
      </c>
      <c r="AS21" s="423" t="s">
        <v>502</v>
      </c>
      <c r="AT21" s="423" t="s">
        <v>499</v>
      </c>
      <c r="AU21" s="423" t="s">
        <v>249</v>
      </c>
      <c r="AV21" s="442" t="s">
        <v>133</v>
      </c>
      <c r="AW21" s="442" t="s">
        <v>500</v>
      </c>
      <c r="AX21" s="51"/>
      <c r="AY21" s="51"/>
    </row>
    <row r="22" spans="1:51" s="50" customFormat="1" ht="271.5" customHeight="1">
      <c r="A22" s="776"/>
      <c r="B22" s="216">
        <v>177</v>
      </c>
      <c r="C22" s="383" t="s">
        <v>109</v>
      </c>
      <c r="D22" s="383">
        <v>435</v>
      </c>
      <c r="E22" s="383" t="s">
        <v>134</v>
      </c>
      <c r="F22" s="383">
        <v>333</v>
      </c>
      <c r="G22" s="383" t="s">
        <v>135</v>
      </c>
      <c r="H22" s="387" t="s">
        <v>112</v>
      </c>
      <c r="I22" s="384" t="s">
        <v>105</v>
      </c>
      <c r="J22" s="297">
        <v>400</v>
      </c>
      <c r="K22" s="230">
        <v>20</v>
      </c>
      <c r="L22" s="219">
        <v>20</v>
      </c>
      <c r="M22" s="219">
        <v>20</v>
      </c>
      <c r="N22" s="221">
        <v>16.7</v>
      </c>
      <c r="O22" s="219">
        <v>80</v>
      </c>
      <c r="P22" s="219">
        <v>80</v>
      </c>
      <c r="Q22" s="219">
        <v>80</v>
      </c>
      <c r="R22" s="226">
        <v>83.3</v>
      </c>
      <c r="S22" s="226">
        <v>83.3</v>
      </c>
      <c r="T22" s="226">
        <v>39.9</v>
      </c>
      <c r="U22" s="234">
        <v>183.4</v>
      </c>
      <c r="V22" s="234">
        <v>183.4</v>
      </c>
      <c r="W22" s="235">
        <v>183.4</v>
      </c>
      <c r="X22" s="228">
        <v>183.4</v>
      </c>
      <c r="Y22" s="228">
        <v>183.4</v>
      </c>
      <c r="Z22" s="229">
        <v>80</v>
      </c>
      <c r="AA22" s="232">
        <v>243.4</v>
      </c>
      <c r="AB22" s="313">
        <v>243.4</v>
      </c>
      <c r="AC22" s="228">
        <v>243.4</v>
      </c>
      <c r="AD22" s="228">
        <v>243.4</v>
      </c>
      <c r="AE22" s="438">
        <v>243.4</v>
      </c>
      <c r="AF22" s="443">
        <v>101.81</v>
      </c>
      <c r="AG22" s="444">
        <v>20</v>
      </c>
      <c r="AH22" s="282"/>
      <c r="AI22" s="223"/>
      <c r="AJ22" s="223"/>
      <c r="AK22" s="220"/>
      <c r="AL22" s="233"/>
      <c r="AM22" s="238">
        <v>0</v>
      </c>
      <c r="AN22" s="229">
        <v>0</v>
      </c>
      <c r="AO22" s="229">
        <v>61.61</v>
      </c>
      <c r="AP22" s="440">
        <f>AO22+40.2</f>
        <v>101.81</v>
      </c>
      <c r="AQ22" s="416">
        <f>AP22/AE22</f>
        <v>0.41828266228430566</v>
      </c>
      <c r="AR22" s="441">
        <f>(AP22+T22+N22+Z22)/J22</f>
        <v>0.596025</v>
      </c>
      <c r="AS22" s="423" t="s">
        <v>521</v>
      </c>
      <c r="AT22" s="424" t="s">
        <v>507</v>
      </c>
      <c r="AU22" s="424" t="s">
        <v>508</v>
      </c>
      <c r="AV22" s="442" t="s">
        <v>136</v>
      </c>
      <c r="AW22" s="442" t="s">
        <v>509</v>
      </c>
      <c r="AX22" s="51"/>
      <c r="AY22" s="51"/>
    </row>
    <row r="23" spans="1:49" s="51" customFormat="1" ht="120" customHeight="1">
      <c r="A23" s="777">
        <v>40</v>
      </c>
      <c r="B23" s="216">
        <v>177</v>
      </c>
      <c r="C23" s="383" t="s">
        <v>109</v>
      </c>
      <c r="D23" s="624">
        <v>467</v>
      </c>
      <c r="E23" s="625" t="s">
        <v>137</v>
      </c>
      <c r="F23" s="624">
        <v>383</v>
      </c>
      <c r="G23" s="626" t="s">
        <v>138</v>
      </c>
      <c r="H23" s="626" t="s">
        <v>112</v>
      </c>
      <c r="I23" s="624" t="s">
        <v>103</v>
      </c>
      <c r="J23" s="627">
        <v>200</v>
      </c>
      <c r="K23" s="628"/>
      <c r="L23" s="629"/>
      <c r="M23" s="630">
        <v>55</v>
      </c>
      <c r="N23" s="630"/>
      <c r="O23" s="630"/>
      <c r="P23" s="630"/>
      <c r="Q23" s="630"/>
      <c r="R23" s="630"/>
      <c r="S23" s="630"/>
      <c r="T23" s="630"/>
      <c r="U23" s="630"/>
      <c r="V23" s="630"/>
      <c r="W23" s="630"/>
      <c r="X23" s="630"/>
      <c r="Y23" s="630"/>
      <c r="Z23" s="630"/>
      <c r="AA23" s="631"/>
      <c r="AB23" s="630"/>
      <c r="AC23" s="630"/>
      <c r="AD23" s="630"/>
      <c r="AE23" s="630"/>
      <c r="AF23" s="632"/>
      <c r="AG23" s="628"/>
      <c r="AH23" s="630"/>
      <c r="AI23" s="633"/>
      <c r="AJ23" s="633"/>
      <c r="AK23" s="634"/>
      <c r="AL23" s="635"/>
      <c r="AM23" s="636"/>
      <c r="AN23" s="614"/>
      <c r="AO23" s="621"/>
      <c r="AP23" s="637"/>
      <c r="AQ23" s="638"/>
      <c r="AR23" s="639"/>
      <c r="AS23" s="640" t="s">
        <v>139</v>
      </c>
      <c r="AT23" s="641"/>
      <c r="AU23" s="642"/>
      <c r="AV23" s="643"/>
      <c r="AW23" s="643"/>
    </row>
    <row r="24" spans="1:49" s="51" customFormat="1" ht="95.25" customHeight="1">
      <c r="A24" s="778"/>
      <c r="B24" s="216">
        <v>177</v>
      </c>
      <c r="C24" s="383" t="s">
        <v>140</v>
      </c>
      <c r="D24" s="624">
        <v>456</v>
      </c>
      <c r="E24" s="625" t="s">
        <v>141</v>
      </c>
      <c r="F24" s="624">
        <v>381</v>
      </c>
      <c r="G24" s="626" t="s">
        <v>142</v>
      </c>
      <c r="H24" s="626" t="s">
        <v>143</v>
      </c>
      <c r="I24" s="624" t="s">
        <v>105</v>
      </c>
      <c r="J24" s="627">
        <v>1</v>
      </c>
      <c r="K24" s="628"/>
      <c r="L24" s="629"/>
      <c r="M24" s="630">
        <v>1</v>
      </c>
      <c r="N24" s="630"/>
      <c r="O24" s="644"/>
      <c r="P24" s="644"/>
      <c r="Q24" s="644"/>
      <c r="R24" s="644"/>
      <c r="S24" s="644"/>
      <c r="T24" s="644"/>
      <c r="U24" s="644"/>
      <c r="V24" s="644"/>
      <c r="W24" s="644"/>
      <c r="X24" s="644"/>
      <c r="Y24" s="644"/>
      <c r="Z24" s="644"/>
      <c r="AA24" s="645"/>
      <c r="AB24" s="644"/>
      <c r="AC24" s="644"/>
      <c r="AD24" s="644"/>
      <c r="AE24" s="644"/>
      <c r="AF24" s="646"/>
      <c r="AG24" s="647"/>
      <c r="AH24" s="644"/>
      <c r="AI24" s="648"/>
      <c r="AJ24" s="648"/>
      <c r="AK24" s="649"/>
      <c r="AL24" s="650"/>
      <c r="AM24" s="651"/>
      <c r="AN24" s="649"/>
      <c r="AO24" s="634"/>
      <c r="AP24" s="617"/>
      <c r="AQ24" s="652"/>
      <c r="AR24" s="638"/>
      <c r="AS24" s="653" t="s">
        <v>139</v>
      </c>
      <c r="AT24" s="654"/>
      <c r="AU24" s="655"/>
      <c r="AV24" s="656"/>
      <c r="AW24" s="656"/>
    </row>
    <row r="25" spans="1:50" s="51" customFormat="1" ht="207" customHeight="1" thickBot="1">
      <c r="A25" s="218">
        <v>38</v>
      </c>
      <c r="B25" s="217">
        <v>177</v>
      </c>
      <c r="C25" s="379" t="s">
        <v>109</v>
      </c>
      <c r="D25" s="295">
        <v>440</v>
      </c>
      <c r="E25" s="380" t="s">
        <v>255</v>
      </c>
      <c r="F25" s="295">
        <v>338</v>
      </c>
      <c r="G25" s="296" t="s">
        <v>144</v>
      </c>
      <c r="H25" s="295" t="s">
        <v>102</v>
      </c>
      <c r="I25" s="295" t="s">
        <v>103</v>
      </c>
      <c r="J25" s="297">
        <v>2</v>
      </c>
      <c r="K25" s="298">
        <v>0.5</v>
      </c>
      <c r="L25" s="299">
        <v>0.5</v>
      </c>
      <c r="M25" s="299">
        <v>0.5</v>
      </c>
      <c r="N25" s="300">
        <v>0.5</v>
      </c>
      <c r="O25" s="301">
        <v>1</v>
      </c>
      <c r="P25" s="301">
        <v>1</v>
      </c>
      <c r="Q25" s="301">
        <v>1</v>
      </c>
      <c r="R25" s="302">
        <v>1</v>
      </c>
      <c r="S25" s="302">
        <v>1</v>
      </c>
      <c r="T25" s="303">
        <v>0.85</v>
      </c>
      <c r="U25" s="301">
        <v>1.5</v>
      </c>
      <c r="V25" s="301">
        <v>1.5</v>
      </c>
      <c r="W25" s="304">
        <v>1.5</v>
      </c>
      <c r="X25" s="305">
        <v>1.5</v>
      </c>
      <c r="Y25" s="304">
        <v>1.5</v>
      </c>
      <c r="Z25" s="306">
        <v>1.34</v>
      </c>
      <c r="AA25" s="301">
        <v>1.7</v>
      </c>
      <c r="AB25" s="301">
        <v>1.7</v>
      </c>
      <c r="AC25" s="301">
        <v>1.7</v>
      </c>
      <c r="AD25" s="301">
        <v>1.7</v>
      </c>
      <c r="AE25" s="301">
        <v>1.7</v>
      </c>
      <c r="AF25" s="445">
        <v>1.6</v>
      </c>
      <c r="AG25" s="307">
        <v>2</v>
      </c>
      <c r="AH25" s="304"/>
      <c r="AI25" s="305"/>
      <c r="AJ25" s="305"/>
      <c r="AK25" s="308"/>
      <c r="AL25" s="309"/>
      <c r="AM25" s="310">
        <v>1.45</v>
      </c>
      <c r="AN25" s="311">
        <v>1.48</v>
      </c>
      <c r="AO25" s="311">
        <v>1.52</v>
      </c>
      <c r="AP25" s="445">
        <v>1.6</v>
      </c>
      <c r="AQ25" s="416">
        <f aca="true" t="shared" si="1" ref="AQ25">AF25/AE25</f>
        <v>0.9411764705882354</v>
      </c>
      <c r="AR25" s="441">
        <f>AP25/J25</f>
        <v>0.8</v>
      </c>
      <c r="AS25" s="447" t="s">
        <v>523</v>
      </c>
      <c r="AT25" s="379" t="s">
        <v>524</v>
      </c>
      <c r="AU25" s="379" t="s">
        <v>525</v>
      </c>
      <c r="AV25" s="379" t="s">
        <v>145</v>
      </c>
      <c r="AW25" s="379" t="s">
        <v>526</v>
      </c>
      <c r="AX25" s="446"/>
    </row>
    <row r="26" spans="1:49" ht="77.25" customHeight="1">
      <c r="A26" s="20"/>
      <c r="B26" s="20"/>
      <c r="C26" s="20"/>
      <c r="D26" s="20"/>
      <c r="E26" s="20"/>
      <c r="F26" s="20"/>
      <c r="G26" s="20"/>
      <c r="H26" s="20"/>
      <c r="I26" s="20"/>
      <c r="J26" s="28"/>
      <c r="K26" s="28"/>
      <c r="L26" s="28"/>
      <c r="M26" s="28"/>
      <c r="N26" s="28"/>
      <c r="O26" s="28"/>
      <c r="P26" s="28"/>
      <c r="Q26" s="28"/>
      <c r="R26" s="28"/>
      <c r="S26" s="28"/>
      <c r="T26" s="28"/>
      <c r="U26" s="28"/>
      <c r="V26" s="28"/>
      <c r="W26" s="28"/>
      <c r="X26" s="28"/>
      <c r="Y26" s="28"/>
      <c r="Z26" s="28"/>
      <c r="AA26" s="28"/>
      <c r="AB26" s="28"/>
      <c r="AC26" s="28"/>
      <c r="AD26" s="28"/>
      <c r="AE26" s="336"/>
      <c r="AF26" s="336"/>
      <c r="AG26" s="28"/>
      <c r="AH26" s="28"/>
      <c r="AI26" s="28"/>
      <c r="AJ26" s="28"/>
      <c r="AK26" s="28"/>
      <c r="AL26" s="28"/>
      <c r="AM26" s="20"/>
      <c r="AN26" s="20"/>
      <c r="AO26" s="20"/>
      <c r="AP26" s="20"/>
      <c r="AQ26" s="20"/>
      <c r="AR26" s="20"/>
      <c r="AS26" s="20"/>
      <c r="AT26" s="20"/>
      <c r="AU26" s="20"/>
      <c r="AV26" s="20"/>
      <c r="AW26" s="20"/>
    </row>
    <row r="27" spans="1:49" ht="77.25" customHeight="1">
      <c r="A27" s="20"/>
      <c r="B27" s="20"/>
      <c r="C27" s="20"/>
      <c r="D27" s="20"/>
      <c r="E27" s="20"/>
      <c r="F27" s="20"/>
      <c r="G27" s="20"/>
      <c r="H27" s="20"/>
      <c r="I27" s="20"/>
      <c r="J27" s="28"/>
      <c r="K27" s="28"/>
      <c r="L27" s="28"/>
      <c r="M27" s="28"/>
      <c r="N27" s="28"/>
      <c r="O27" s="28"/>
      <c r="P27" s="28"/>
      <c r="Q27" s="28"/>
      <c r="R27" s="28"/>
      <c r="S27" s="28"/>
      <c r="T27" s="28"/>
      <c r="U27" s="28"/>
      <c r="V27" s="28"/>
      <c r="W27" s="28"/>
      <c r="X27" s="28"/>
      <c r="Y27" s="28"/>
      <c r="Z27" s="28"/>
      <c r="AA27" s="28"/>
      <c r="AB27" s="28"/>
      <c r="AC27" s="28"/>
      <c r="AD27" s="28"/>
      <c r="AE27" s="28"/>
      <c r="AF27" s="337"/>
      <c r="AG27" s="28"/>
      <c r="AH27" s="28"/>
      <c r="AI27" s="28"/>
      <c r="AJ27" s="28"/>
      <c r="AK27" s="28"/>
      <c r="AL27" s="28"/>
      <c r="AM27" s="55"/>
      <c r="AN27" s="20"/>
      <c r="AO27" s="20"/>
      <c r="AP27" s="20"/>
      <c r="AQ27" s="55"/>
      <c r="AR27" s="55"/>
      <c r="AS27" s="20"/>
      <c r="AT27" s="20"/>
      <c r="AU27" s="20"/>
      <c r="AV27" s="20"/>
      <c r="AW27" s="20"/>
    </row>
    <row r="28" spans="1:49" ht="77.25" customHeight="1">
      <c r="A28" s="21" t="s">
        <v>91</v>
      </c>
      <c r="B28" s="20"/>
      <c r="C28" s="20"/>
      <c r="D28" s="20"/>
      <c r="E28" s="20"/>
      <c r="F28" s="20"/>
      <c r="G28" s="20"/>
      <c r="H28" s="20"/>
      <c r="I28" s="20"/>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0"/>
      <c r="AN28" s="20"/>
      <c r="AO28" s="20"/>
      <c r="AP28" s="20"/>
      <c r="AQ28" s="20"/>
      <c r="AR28" s="20"/>
      <c r="AS28" s="20"/>
      <c r="AT28" s="20"/>
      <c r="AU28" s="20"/>
      <c r="AV28" s="20"/>
      <c r="AW28" s="20"/>
    </row>
    <row r="29" spans="1:49" ht="77.25" customHeight="1">
      <c r="A29" s="59" t="s">
        <v>92</v>
      </c>
      <c r="B29" s="60" t="s">
        <v>93</v>
      </c>
      <c r="C29" s="60"/>
      <c r="D29" s="60"/>
      <c r="E29" s="60"/>
      <c r="F29" s="60"/>
      <c r="G29" s="60"/>
      <c r="H29" s="61" t="s">
        <v>94</v>
      </c>
      <c r="I29" s="61"/>
      <c r="J29" s="61"/>
      <c r="K29" s="61"/>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0"/>
      <c r="AN29" s="20"/>
      <c r="AO29" s="20"/>
      <c r="AP29" s="20"/>
      <c r="AQ29" s="20"/>
      <c r="AR29" s="20"/>
      <c r="AS29" s="20"/>
      <c r="AT29" s="20"/>
      <c r="AU29" s="20"/>
      <c r="AV29" s="20"/>
      <c r="AW29" s="20"/>
    </row>
    <row r="30" spans="1:49" ht="77.25" customHeight="1">
      <c r="A30" s="52">
        <v>11</v>
      </c>
      <c r="B30" s="62" t="s">
        <v>95</v>
      </c>
      <c r="C30" s="62"/>
      <c r="D30" s="62"/>
      <c r="E30" s="62"/>
      <c r="F30" s="62"/>
      <c r="G30" s="62"/>
      <c r="H30" s="63" t="s">
        <v>97</v>
      </c>
      <c r="I30" s="63"/>
      <c r="J30" s="63"/>
      <c r="K30" s="63"/>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0"/>
      <c r="AN30" s="20"/>
      <c r="AO30" s="20"/>
      <c r="AP30" s="20"/>
      <c r="AQ30" s="20"/>
      <c r="AR30" s="20">
        <f>115-63.8</f>
        <v>51.2</v>
      </c>
      <c r="AS30" s="20"/>
      <c r="AT30" s="20"/>
      <c r="AU30" s="20"/>
      <c r="AV30" s="20"/>
      <c r="AW30" s="20"/>
    </row>
  </sheetData>
  <protectedRanges>
    <protectedRange sqref="K21:T24 K14:T14 K17:T19" name="Rango1"/>
    <protectedRange sqref="K20:T20" name="Rango1_4"/>
    <protectedRange sqref="K25:T25" name="Rango1_2_2"/>
    <protectedRange sqref="K16:T16" name="Rango1_3"/>
    <protectedRange sqref="K15:T15" name="Rango1_1_1"/>
  </protectedRanges>
  <mergeCells count="47">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A14:A22"/>
    <mergeCell ref="A23:A24"/>
    <mergeCell ref="A9:Q9"/>
    <mergeCell ref="A11:A13"/>
    <mergeCell ref="A10:C10"/>
    <mergeCell ref="D10:E10"/>
    <mergeCell ref="J11:J13"/>
    <mergeCell ref="B11:B13"/>
    <mergeCell ref="C11:C13"/>
    <mergeCell ref="D11:D13"/>
    <mergeCell ref="E11:E13"/>
  </mergeCells>
  <dataValidations count="2">
    <dataValidation type="list" allowBlank="1" showInputMessage="1" showErrorMessage="1" sqref="I14 I17:I24">
      <formula1>#REF!</formula1>
    </dataValidation>
    <dataValidation type="list" allowBlank="1" showInputMessage="1" showErrorMessage="1" sqref="I25 I15:I16">
      <formula1>#REF!</formula1>
    </dataValidation>
  </dataValidations>
  <printOptions horizontalCentered="1" verticalCentered="1"/>
  <pageMargins left="0" right="0" top="0" bottom="0.5905511811023623"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8"/>
  <sheetViews>
    <sheetView zoomScale="50" zoomScaleNormal="50" zoomScaleSheetLayoutView="40" workbookViewId="0" topLeftCell="X92">
      <selection activeCell="AD106" sqref="AD106"/>
    </sheetView>
  </sheetViews>
  <sheetFormatPr defaultColWidth="11.421875" defaultRowHeight="15"/>
  <cols>
    <col min="1" max="1" width="9.421875" style="24" customWidth="1"/>
    <col min="2" max="2" width="11.28125" style="24" customWidth="1"/>
    <col min="3" max="3" width="18.421875" style="24" customWidth="1"/>
    <col min="4" max="4" width="4.421875" style="2" customWidth="1"/>
    <col min="5" max="5" width="6.7109375" style="2" customWidth="1"/>
    <col min="6" max="6" width="6.28125" style="2" customWidth="1"/>
    <col min="7" max="7" width="6.140625" style="6" customWidth="1"/>
    <col min="8" max="8" width="19.57421875" style="3" customWidth="1"/>
    <col min="9" max="9" width="22.421875" style="3" customWidth="1"/>
    <col min="10" max="10" width="23.140625" style="3" customWidth="1"/>
    <col min="11" max="11" width="17.140625" style="3" customWidth="1"/>
    <col min="12" max="12" width="23.140625" style="3" customWidth="1"/>
    <col min="13" max="13" width="20.28125" style="3" customWidth="1"/>
    <col min="14" max="14" width="19.421875" style="3" customWidth="1"/>
    <col min="15" max="15" width="23.421875" style="3" customWidth="1"/>
    <col min="16" max="16" width="21.140625" style="3" customWidth="1"/>
    <col min="17" max="17" width="20.28125" style="3" customWidth="1"/>
    <col min="18" max="18" width="18.28125" style="3" customWidth="1"/>
    <col min="19" max="20" width="20.421875" style="3" customWidth="1"/>
    <col min="21" max="21" width="20.140625" style="3" customWidth="1"/>
    <col min="22" max="22" width="19.8515625" style="3" customWidth="1"/>
    <col min="23" max="23" width="19.140625" style="3" customWidth="1"/>
    <col min="24" max="24" width="19.8515625" style="3" customWidth="1"/>
    <col min="25" max="25" width="24.7109375" style="3" customWidth="1"/>
    <col min="26" max="26" width="16.140625" style="3" customWidth="1"/>
    <col min="27" max="27" width="19.7109375" style="3" customWidth="1"/>
    <col min="28" max="28" width="19.7109375" style="369" customWidth="1"/>
    <col min="29" max="29" width="20.7109375" style="3" customWidth="1"/>
    <col min="30" max="30" width="21.140625" style="3" customWidth="1"/>
    <col min="31" max="31" width="25.57421875" style="3" customWidth="1"/>
    <col min="32" max="36" width="10.7109375" style="3" customWidth="1"/>
    <col min="37" max="37" width="18.28125" style="24" customWidth="1"/>
    <col min="38" max="38" width="20.421875" style="24" customWidth="1"/>
    <col min="39" max="39" width="20.140625" style="34" customWidth="1"/>
    <col min="40" max="40" width="22.28125" style="34" customWidth="1"/>
    <col min="41" max="41" width="11.421875" style="242" customWidth="1"/>
    <col min="42" max="42" width="11.00390625" style="24" customWidth="1"/>
    <col min="43" max="43" width="95.00390625" style="24" customWidth="1"/>
    <col min="44" max="45" width="56.28125" style="24" customWidth="1"/>
    <col min="46" max="46" width="43.57421875" style="24" customWidth="1"/>
    <col min="47" max="47" width="61.57421875" style="24" customWidth="1"/>
    <col min="48" max="16384" width="11.421875" style="24" customWidth="1"/>
  </cols>
  <sheetData>
    <row r="1" spans="1:47" s="26" customFormat="1" ht="52.5" customHeight="1">
      <c r="A1" s="914"/>
      <c r="B1" s="915"/>
      <c r="C1" s="915"/>
      <c r="D1" s="915"/>
      <c r="E1" s="916"/>
      <c r="F1" s="793" t="s">
        <v>100</v>
      </c>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row>
    <row r="2" spans="1:47" s="26" customFormat="1" ht="79.5" customHeight="1">
      <c r="A2" s="779"/>
      <c r="B2" s="780"/>
      <c r="C2" s="780"/>
      <c r="D2" s="780"/>
      <c r="E2" s="917"/>
      <c r="F2" s="933" t="s">
        <v>98</v>
      </c>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row>
    <row r="3" spans="1:47" s="27" customFormat="1" ht="49.5" customHeight="1" thickBot="1">
      <c r="A3" s="918"/>
      <c r="B3" s="919"/>
      <c r="C3" s="919"/>
      <c r="D3" s="919"/>
      <c r="E3" s="920"/>
      <c r="F3" s="802" t="s">
        <v>89</v>
      </c>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4"/>
      <c r="AM3" s="802" t="s">
        <v>90</v>
      </c>
      <c r="AN3" s="803"/>
      <c r="AO3" s="803"/>
      <c r="AP3" s="803"/>
      <c r="AQ3" s="803"/>
      <c r="AR3" s="803"/>
      <c r="AS3" s="803"/>
      <c r="AT3" s="803"/>
      <c r="AU3" s="803"/>
    </row>
    <row r="4" spans="1:47" ht="48" customHeight="1">
      <c r="A4" s="921" t="s">
        <v>0</v>
      </c>
      <c r="B4" s="922"/>
      <c r="C4" s="922"/>
      <c r="D4" s="922"/>
      <c r="E4" s="922"/>
      <c r="F4" s="922"/>
      <c r="G4" s="922"/>
      <c r="H4" s="922"/>
      <c r="I4" s="922"/>
      <c r="J4" s="922"/>
      <c r="K4" s="922"/>
      <c r="L4" s="922"/>
      <c r="M4" s="922"/>
      <c r="N4" s="922"/>
      <c r="O4" s="922"/>
      <c r="P4" s="923"/>
      <c r="Q4" s="927" t="s">
        <v>107</v>
      </c>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928"/>
      <c r="AT4" s="928"/>
      <c r="AU4" s="929"/>
    </row>
    <row r="5" spans="1:47" ht="36" customHeight="1" thickBot="1">
      <c r="A5" s="924" t="s">
        <v>2</v>
      </c>
      <c r="B5" s="925"/>
      <c r="C5" s="925"/>
      <c r="D5" s="925"/>
      <c r="E5" s="925"/>
      <c r="F5" s="925"/>
      <c r="G5" s="925"/>
      <c r="H5" s="925"/>
      <c r="I5" s="925"/>
      <c r="J5" s="925"/>
      <c r="K5" s="925"/>
      <c r="L5" s="925"/>
      <c r="M5" s="925"/>
      <c r="N5" s="925"/>
      <c r="O5" s="925"/>
      <c r="P5" s="926"/>
      <c r="Q5" s="930" t="s">
        <v>171</v>
      </c>
      <c r="R5" s="931"/>
      <c r="S5" s="931"/>
      <c r="T5" s="931"/>
      <c r="U5" s="931"/>
      <c r="V5" s="931"/>
      <c r="W5" s="931"/>
      <c r="X5" s="931"/>
      <c r="Y5" s="931"/>
      <c r="Z5" s="931"/>
      <c r="AA5" s="931"/>
      <c r="AB5" s="931"/>
      <c r="AC5" s="931"/>
      <c r="AD5" s="931"/>
      <c r="AE5" s="931"/>
      <c r="AF5" s="931"/>
      <c r="AG5" s="931"/>
      <c r="AH5" s="931"/>
      <c r="AI5" s="931"/>
      <c r="AJ5" s="931"/>
      <c r="AK5" s="931"/>
      <c r="AL5" s="931"/>
      <c r="AM5" s="931"/>
      <c r="AN5" s="931"/>
      <c r="AO5" s="931"/>
      <c r="AP5" s="931"/>
      <c r="AQ5" s="931"/>
      <c r="AR5" s="931"/>
      <c r="AS5" s="931"/>
      <c r="AT5" s="931"/>
      <c r="AU5" s="932"/>
    </row>
    <row r="6" spans="1:47" ht="14.25" customHeight="1" thickBot="1">
      <c r="A6" s="20"/>
      <c r="B6" s="20"/>
      <c r="C6" s="20"/>
      <c r="D6" s="11"/>
      <c r="E6" s="11"/>
      <c r="F6" s="11"/>
      <c r="G6" s="12"/>
      <c r="H6" s="13"/>
      <c r="I6" s="13"/>
      <c r="J6" s="13"/>
      <c r="K6" s="13"/>
      <c r="L6" s="13"/>
      <c r="M6" s="13"/>
      <c r="N6" s="13"/>
      <c r="O6" s="13"/>
      <c r="P6" s="13"/>
      <c r="Q6" s="13"/>
      <c r="R6" s="13"/>
      <c r="S6" s="13"/>
      <c r="T6" s="13"/>
      <c r="U6" s="13"/>
      <c r="V6" s="13"/>
      <c r="W6" s="13"/>
      <c r="X6" s="13"/>
      <c r="Y6" s="13"/>
      <c r="Z6" s="13"/>
      <c r="AA6" s="13"/>
      <c r="AB6" s="343"/>
      <c r="AC6" s="13"/>
      <c r="AD6" s="13"/>
      <c r="AE6" s="13"/>
      <c r="AF6" s="13"/>
      <c r="AG6" s="13"/>
      <c r="AH6" s="13"/>
      <c r="AI6" s="13"/>
      <c r="AJ6" s="13"/>
      <c r="AK6" s="20"/>
      <c r="AL6" s="20"/>
      <c r="AM6" s="28"/>
      <c r="AN6" s="29"/>
      <c r="AO6" s="240"/>
      <c r="AP6" s="20"/>
      <c r="AQ6" s="20"/>
      <c r="AR6" s="20"/>
      <c r="AS6" s="20"/>
      <c r="AT6" s="20"/>
      <c r="AU6" s="20"/>
    </row>
    <row r="7" spans="1:47" s="30" customFormat="1" ht="36.75" customHeight="1">
      <c r="A7" s="783" t="s">
        <v>32</v>
      </c>
      <c r="B7" s="898" t="s">
        <v>42</v>
      </c>
      <c r="C7" s="898"/>
      <c r="D7" s="898"/>
      <c r="E7" s="898" t="s">
        <v>46</v>
      </c>
      <c r="F7" s="898" t="s">
        <v>76</v>
      </c>
      <c r="G7" s="898" t="s">
        <v>47</v>
      </c>
      <c r="H7" s="898" t="s">
        <v>81</v>
      </c>
      <c r="I7" s="8"/>
      <c r="J7" s="901" t="s">
        <v>48</v>
      </c>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3"/>
      <c r="AK7" s="898" t="s">
        <v>49</v>
      </c>
      <c r="AL7" s="898"/>
      <c r="AM7" s="898"/>
      <c r="AN7" s="898"/>
      <c r="AO7" s="939" t="s">
        <v>51</v>
      </c>
      <c r="AP7" s="898" t="s">
        <v>52</v>
      </c>
      <c r="AQ7" s="898" t="s">
        <v>53</v>
      </c>
      <c r="AR7" s="908" t="s">
        <v>54</v>
      </c>
      <c r="AS7" s="898" t="s">
        <v>55</v>
      </c>
      <c r="AT7" s="898" t="s">
        <v>56</v>
      </c>
      <c r="AU7" s="911" t="s">
        <v>57</v>
      </c>
    </row>
    <row r="8" spans="1:47" s="30" customFormat="1" ht="23.25" customHeight="1">
      <c r="A8" s="781"/>
      <c r="B8" s="899"/>
      <c r="C8" s="899"/>
      <c r="D8" s="899"/>
      <c r="E8" s="899"/>
      <c r="F8" s="899"/>
      <c r="G8" s="899"/>
      <c r="H8" s="899"/>
      <c r="I8" s="904">
        <v>2016</v>
      </c>
      <c r="J8" s="905"/>
      <c r="K8" s="905"/>
      <c r="L8" s="906"/>
      <c r="M8" s="904">
        <v>2017</v>
      </c>
      <c r="N8" s="905"/>
      <c r="O8" s="905"/>
      <c r="P8" s="905"/>
      <c r="Q8" s="905"/>
      <c r="R8" s="906"/>
      <c r="S8" s="904">
        <v>2018</v>
      </c>
      <c r="T8" s="905"/>
      <c r="U8" s="905"/>
      <c r="V8" s="905"/>
      <c r="W8" s="905"/>
      <c r="X8" s="906"/>
      <c r="Y8" s="904">
        <v>2019</v>
      </c>
      <c r="Z8" s="905"/>
      <c r="AA8" s="905"/>
      <c r="AB8" s="905"/>
      <c r="AC8" s="905"/>
      <c r="AD8" s="906"/>
      <c r="AE8" s="904">
        <v>2020</v>
      </c>
      <c r="AF8" s="905"/>
      <c r="AG8" s="905"/>
      <c r="AH8" s="905"/>
      <c r="AI8" s="905"/>
      <c r="AJ8" s="906"/>
      <c r="AK8" s="907" t="s">
        <v>50</v>
      </c>
      <c r="AL8" s="907"/>
      <c r="AM8" s="907"/>
      <c r="AN8" s="907"/>
      <c r="AO8" s="940"/>
      <c r="AP8" s="899"/>
      <c r="AQ8" s="899"/>
      <c r="AR8" s="909"/>
      <c r="AS8" s="899"/>
      <c r="AT8" s="899"/>
      <c r="AU8" s="912"/>
    </row>
    <row r="9" spans="1:47" s="30" customFormat="1" ht="41.25" customHeight="1" thickBot="1">
      <c r="A9" s="782"/>
      <c r="B9" s="35" t="s">
        <v>43</v>
      </c>
      <c r="C9" s="35" t="s">
        <v>44</v>
      </c>
      <c r="D9" s="35" t="s">
        <v>45</v>
      </c>
      <c r="E9" s="900"/>
      <c r="F9" s="900"/>
      <c r="G9" s="900"/>
      <c r="H9" s="942"/>
      <c r="I9" s="35" t="s">
        <v>82</v>
      </c>
      <c r="J9" s="35" t="s">
        <v>84</v>
      </c>
      <c r="K9" s="35" t="s">
        <v>85</v>
      </c>
      <c r="L9" s="35" t="s">
        <v>31</v>
      </c>
      <c r="M9" s="35" t="s">
        <v>83</v>
      </c>
      <c r="N9" s="35" t="s">
        <v>86</v>
      </c>
      <c r="O9" s="35" t="s">
        <v>87</v>
      </c>
      <c r="P9" s="35" t="s">
        <v>84</v>
      </c>
      <c r="Q9" s="35" t="s">
        <v>88</v>
      </c>
      <c r="R9" s="35" t="s">
        <v>31</v>
      </c>
      <c r="S9" s="35" t="s">
        <v>83</v>
      </c>
      <c r="T9" s="35" t="s">
        <v>86</v>
      </c>
      <c r="U9" s="35" t="s">
        <v>87</v>
      </c>
      <c r="V9" s="35" t="s">
        <v>84</v>
      </c>
      <c r="W9" s="35" t="s">
        <v>88</v>
      </c>
      <c r="X9" s="35" t="s">
        <v>31</v>
      </c>
      <c r="Y9" s="35" t="s">
        <v>83</v>
      </c>
      <c r="Z9" s="35" t="s">
        <v>86</v>
      </c>
      <c r="AA9" s="35" t="s">
        <v>87</v>
      </c>
      <c r="AB9" s="344" t="s">
        <v>84</v>
      </c>
      <c r="AC9" s="283" t="s">
        <v>88</v>
      </c>
      <c r="AD9" s="283" t="s">
        <v>31</v>
      </c>
      <c r="AE9" s="35" t="s">
        <v>83</v>
      </c>
      <c r="AF9" s="35" t="s">
        <v>86</v>
      </c>
      <c r="AG9" s="35" t="s">
        <v>87</v>
      </c>
      <c r="AH9" s="35" t="s">
        <v>84</v>
      </c>
      <c r="AI9" s="35" t="s">
        <v>88</v>
      </c>
      <c r="AJ9" s="35" t="s">
        <v>31</v>
      </c>
      <c r="AK9" s="35" t="s">
        <v>4</v>
      </c>
      <c r="AL9" s="35" t="s">
        <v>5</v>
      </c>
      <c r="AM9" s="283" t="s">
        <v>6</v>
      </c>
      <c r="AN9" s="35" t="s">
        <v>7</v>
      </c>
      <c r="AO9" s="941"/>
      <c r="AP9" s="900"/>
      <c r="AQ9" s="900"/>
      <c r="AR9" s="910"/>
      <c r="AS9" s="900"/>
      <c r="AT9" s="900"/>
      <c r="AU9" s="913"/>
    </row>
    <row r="10" spans="1:47" s="31" customFormat="1" ht="33.75" customHeight="1">
      <c r="A10" s="955" t="s">
        <v>168</v>
      </c>
      <c r="B10" s="861">
        <v>1</v>
      </c>
      <c r="C10" s="861" t="s">
        <v>146</v>
      </c>
      <c r="D10" s="864" t="s">
        <v>105</v>
      </c>
      <c r="E10" s="864">
        <v>463</v>
      </c>
      <c r="F10" s="864">
        <v>177</v>
      </c>
      <c r="G10" s="68" t="s">
        <v>8</v>
      </c>
      <c r="H10" s="69">
        <v>100</v>
      </c>
      <c r="I10" s="658"/>
      <c r="J10" s="658"/>
      <c r="K10" s="659"/>
      <c r="L10" s="659"/>
      <c r="M10" s="659"/>
      <c r="N10" s="659"/>
      <c r="O10" s="659"/>
      <c r="P10" s="659"/>
      <c r="Q10" s="659"/>
      <c r="R10" s="660"/>
      <c r="S10" s="73">
        <v>50</v>
      </c>
      <c r="T10" s="73">
        <v>50</v>
      </c>
      <c r="U10" s="74">
        <v>50</v>
      </c>
      <c r="V10" s="75">
        <v>50</v>
      </c>
      <c r="W10" s="76">
        <v>50</v>
      </c>
      <c r="X10" s="76">
        <v>0</v>
      </c>
      <c r="Y10" s="75">
        <v>45</v>
      </c>
      <c r="Z10" s="75">
        <v>45</v>
      </c>
      <c r="AA10" s="77">
        <v>45</v>
      </c>
      <c r="AB10" s="345">
        <v>45</v>
      </c>
      <c r="AC10" s="76">
        <v>45</v>
      </c>
      <c r="AD10" s="472">
        <v>0</v>
      </c>
      <c r="AE10" s="473">
        <v>5</v>
      </c>
      <c r="AF10" s="75"/>
      <c r="AG10" s="110"/>
      <c r="AH10" s="75"/>
      <c r="AI10" s="75"/>
      <c r="AJ10" s="474"/>
      <c r="AK10" s="475">
        <v>0</v>
      </c>
      <c r="AL10" s="476">
        <v>0</v>
      </c>
      <c r="AM10" s="248">
        <v>0</v>
      </c>
      <c r="AN10" s="248">
        <v>0</v>
      </c>
      <c r="AO10" s="477">
        <f>AN10/AC10</f>
        <v>0</v>
      </c>
      <c r="AP10" s="478">
        <f>(L10+R10+X10+AD10)/H10</f>
        <v>0</v>
      </c>
      <c r="AQ10" s="841" t="s">
        <v>561</v>
      </c>
      <c r="AR10" s="882" t="s">
        <v>461</v>
      </c>
      <c r="AS10" s="882" t="s">
        <v>241</v>
      </c>
      <c r="AT10" s="882" t="s">
        <v>241</v>
      </c>
      <c r="AU10" s="882" t="s">
        <v>464</v>
      </c>
    </row>
    <row r="11" spans="1:47" s="31" customFormat="1" ht="33.75" customHeight="1">
      <c r="A11" s="956"/>
      <c r="B11" s="862"/>
      <c r="C11" s="862"/>
      <c r="D11" s="865"/>
      <c r="E11" s="865"/>
      <c r="F11" s="865"/>
      <c r="G11" s="80" t="s">
        <v>9</v>
      </c>
      <c r="H11" s="201">
        <v>373168000</v>
      </c>
      <c r="I11" s="661"/>
      <c r="J11" s="662"/>
      <c r="K11" s="662"/>
      <c r="L11" s="662"/>
      <c r="M11" s="662"/>
      <c r="N11" s="662"/>
      <c r="O11" s="662"/>
      <c r="P11" s="662"/>
      <c r="Q11" s="662"/>
      <c r="R11" s="662"/>
      <c r="S11" s="200">
        <v>153273000</v>
      </c>
      <c r="T11" s="200">
        <v>153273000</v>
      </c>
      <c r="U11" s="202">
        <v>156926500</v>
      </c>
      <c r="V11" s="202">
        <v>156926500</v>
      </c>
      <c r="W11" s="202">
        <v>162157000</v>
      </c>
      <c r="X11" s="202">
        <v>158253000</v>
      </c>
      <c r="Y11" s="202">
        <v>213915000</v>
      </c>
      <c r="Z11" s="202">
        <v>213915000</v>
      </c>
      <c r="AA11" s="200">
        <v>213915000</v>
      </c>
      <c r="AB11" s="346">
        <v>213915000</v>
      </c>
      <c r="AC11" s="202">
        <v>213915000</v>
      </c>
      <c r="AD11" s="202">
        <v>147232000</v>
      </c>
      <c r="AE11" s="202">
        <v>161821000</v>
      </c>
      <c r="AF11" s="85"/>
      <c r="AG11" s="93"/>
      <c r="AH11" s="85"/>
      <c r="AI11" s="85"/>
      <c r="AJ11" s="247"/>
      <c r="AK11" s="448">
        <v>96998000</v>
      </c>
      <c r="AL11" s="449">
        <v>141273000</v>
      </c>
      <c r="AM11" s="239">
        <v>141273000</v>
      </c>
      <c r="AN11" s="202">
        <v>147232000</v>
      </c>
      <c r="AO11" s="450">
        <f>AD11/AC11</f>
        <v>0.6882733796133979</v>
      </c>
      <c r="AP11" s="451">
        <f>(L11+R11+X11+AN11)/H11</f>
        <v>0.8186259271963298</v>
      </c>
      <c r="AQ11" s="842"/>
      <c r="AR11" s="883"/>
      <c r="AS11" s="883"/>
      <c r="AT11" s="883"/>
      <c r="AU11" s="883"/>
    </row>
    <row r="12" spans="1:47" s="31" customFormat="1" ht="34.5" customHeight="1">
      <c r="A12" s="956"/>
      <c r="B12" s="862"/>
      <c r="C12" s="862"/>
      <c r="D12" s="865"/>
      <c r="E12" s="865"/>
      <c r="F12" s="865"/>
      <c r="G12" s="87" t="s">
        <v>10</v>
      </c>
      <c r="H12" s="663"/>
      <c r="I12" s="663"/>
      <c r="J12" s="664"/>
      <c r="K12" s="663"/>
      <c r="L12" s="663"/>
      <c r="M12" s="663"/>
      <c r="N12" s="663"/>
      <c r="O12" s="663"/>
      <c r="P12" s="663"/>
      <c r="Q12" s="663"/>
      <c r="R12" s="665"/>
      <c r="S12" s="665"/>
      <c r="T12" s="665"/>
      <c r="U12" s="663"/>
      <c r="V12" s="670"/>
      <c r="W12" s="670"/>
      <c r="X12" s="671"/>
      <c r="Y12" s="93">
        <v>50</v>
      </c>
      <c r="Z12" s="93">
        <v>50</v>
      </c>
      <c r="AA12" s="94">
        <v>50</v>
      </c>
      <c r="AB12" s="347">
        <v>50</v>
      </c>
      <c r="AC12" s="452">
        <v>50</v>
      </c>
      <c r="AD12" s="452">
        <v>0</v>
      </c>
      <c r="AE12" s="453"/>
      <c r="AF12" s="93"/>
      <c r="AG12" s="93"/>
      <c r="AH12" s="93"/>
      <c r="AI12" s="93"/>
      <c r="AJ12" s="247"/>
      <c r="AK12" s="454">
        <v>0</v>
      </c>
      <c r="AL12" s="455">
        <v>0</v>
      </c>
      <c r="AM12" s="248">
        <v>0</v>
      </c>
      <c r="AN12" s="456">
        <v>0</v>
      </c>
      <c r="AO12" s="457">
        <f>AN12/AC12</f>
        <v>0</v>
      </c>
      <c r="AP12" s="458">
        <v>0</v>
      </c>
      <c r="AQ12" s="842"/>
      <c r="AR12" s="883"/>
      <c r="AS12" s="883"/>
      <c r="AT12" s="883"/>
      <c r="AU12" s="883"/>
    </row>
    <row r="13" spans="1:47" s="31" customFormat="1" ht="33.75" customHeight="1">
      <c r="A13" s="956"/>
      <c r="B13" s="862"/>
      <c r="C13" s="862"/>
      <c r="D13" s="865"/>
      <c r="E13" s="865"/>
      <c r="F13" s="865"/>
      <c r="G13" s="80" t="s">
        <v>11</v>
      </c>
      <c r="H13" s="203">
        <v>40926433</v>
      </c>
      <c r="I13" s="666"/>
      <c r="J13" s="666"/>
      <c r="K13" s="666"/>
      <c r="L13" s="666"/>
      <c r="M13" s="666"/>
      <c r="N13" s="666"/>
      <c r="O13" s="666"/>
      <c r="P13" s="666"/>
      <c r="Q13" s="666"/>
      <c r="R13" s="662"/>
      <c r="S13" s="662"/>
      <c r="T13" s="662"/>
      <c r="U13" s="666"/>
      <c r="V13" s="662"/>
      <c r="W13" s="662"/>
      <c r="X13" s="662"/>
      <c r="Y13" s="202">
        <v>40926433</v>
      </c>
      <c r="Z13" s="202">
        <v>40926433</v>
      </c>
      <c r="AA13" s="200">
        <v>40926433</v>
      </c>
      <c r="AB13" s="346">
        <v>40926433</v>
      </c>
      <c r="AC13" s="202">
        <v>40926433</v>
      </c>
      <c r="AD13" s="202">
        <v>10844833</v>
      </c>
      <c r="AE13" s="239"/>
      <c r="AF13" s="93"/>
      <c r="AG13" s="93"/>
      <c r="AH13" s="93"/>
      <c r="AI13" s="93"/>
      <c r="AJ13" s="247"/>
      <c r="AK13" s="448">
        <v>10844833</v>
      </c>
      <c r="AL13" s="459">
        <v>10844833</v>
      </c>
      <c r="AM13" s="239">
        <v>10844833</v>
      </c>
      <c r="AN13" s="202">
        <v>10844833</v>
      </c>
      <c r="AO13" s="450">
        <f>AD13/AC13</f>
        <v>0.26498358652463067</v>
      </c>
      <c r="AP13" s="451">
        <f>(L13+R13+X13+AN13)/H13</f>
        <v>0.26498358652463067</v>
      </c>
      <c r="AQ13" s="842"/>
      <c r="AR13" s="883"/>
      <c r="AS13" s="883"/>
      <c r="AT13" s="883"/>
      <c r="AU13" s="883"/>
    </row>
    <row r="14" spans="1:47" s="31" customFormat="1" ht="31.5" customHeight="1">
      <c r="A14" s="956"/>
      <c r="B14" s="862"/>
      <c r="C14" s="862"/>
      <c r="D14" s="865"/>
      <c r="E14" s="865"/>
      <c r="F14" s="865"/>
      <c r="G14" s="87" t="s">
        <v>12</v>
      </c>
      <c r="H14" s="95">
        <v>100</v>
      </c>
      <c r="I14" s="667"/>
      <c r="J14" s="668"/>
      <c r="K14" s="667"/>
      <c r="L14" s="667"/>
      <c r="M14" s="667"/>
      <c r="N14" s="667"/>
      <c r="O14" s="667"/>
      <c r="P14" s="667"/>
      <c r="Q14" s="667"/>
      <c r="R14" s="669"/>
      <c r="S14" s="99">
        <v>50</v>
      </c>
      <c r="T14" s="84">
        <v>50</v>
      </c>
      <c r="U14" s="93">
        <v>50</v>
      </c>
      <c r="V14" s="95">
        <v>50</v>
      </c>
      <c r="W14" s="100">
        <v>50</v>
      </c>
      <c r="X14" s="101">
        <v>0</v>
      </c>
      <c r="Y14" s="95">
        <v>95</v>
      </c>
      <c r="Z14" s="95">
        <v>95</v>
      </c>
      <c r="AA14" s="94">
        <v>95</v>
      </c>
      <c r="AB14" s="348">
        <v>95</v>
      </c>
      <c r="AC14" s="100">
        <f>+AC10+AC12</f>
        <v>95</v>
      </c>
      <c r="AD14" s="100">
        <f>+AD10+AD12</f>
        <v>0</v>
      </c>
      <c r="AE14" s="460">
        <v>5</v>
      </c>
      <c r="AF14" s="95"/>
      <c r="AG14" s="93"/>
      <c r="AH14" s="95"/>
      <c r="AI14" s="95"/>
      <c r="AJ14" s="247"/>
      <c r="AK14" s="249">
        <v>0</v>
      </c>
      <c r="AL14" s="250">
        <v>0</v>
      </c>
      <c r="AM14" s="248">
        <v>0</v>
      </c>
      <c r="AN14" s="100">
        <f>+AN10+AN12</f>
        <v>0</v>
      </c>
      <c r="AO14" s="461">
        <f>AN14/AC14</f>
        <v>0</v>
      </c>
      <c r="AP14" s="458">
        <f>(L14+R14+X14+AM14)/H14</f>
        <v>0</v>
      </c>
      <c r="AQ14" s="842"/>
      <c r="AR14" s="883"/>
      <c r="AS14" s="883"/>
      <c r="AT14" s="883"/>
      <c r="AU14" s="883"/>
    </row>
    <row r="15" spans="1:47" s="31" customFormat="1" ht="41.25" customHeight="1" thickBot="1">
      <c r="A15" s="956"/>
      <c r="B15" s="863"/>
      <c r="C15" s="863"/>
      <c r="D15" s="866"/>
      <c r="E15" s="866"/>
      <c r="F15" s="866"/>
      <c r="G15" s="103" t="s">
        <v>13</v>
      </c>
      <c r="H15" s="204">
        <f>+H11+H13</f>
        <v>414094433</v>
      </c>
      <c r="I15" s="204">
        <f aca="true" t="shared" si="0" ref="I15:AB15">+I11+I13</f>
        <v>0</v>
      </c>
      <c r="J15" s="204">
        <f t="shared" si="0"/>
        <v>0</v>
      </c>
      <c r="K15" s="204">
        <f t="shared" si="0"/>
        <v>0</v>
      </c>
      <c r="L15" s="204">
        <f t="shared" si="0"/>
        <v>0</v>
      </c>
      <c r="M15" s="204">
        <f t="shared" si="0"/>
        <v>0</v>
      </c>
      <c r="N15" s="204">
        <f t="shared" si="0"/>
        <v>0</v>
      </c>
      <c r="O15" s="204">
        <f t="shared" si="0"/>
        <v>0</v>
      </c>
      <c r="P15" s="204">
        <f t="shared" si="0"/>
        <v>0</v>
      </c>
      <c r="Q15" s="204">
        <f t="shared" si="0"/>
        <v>0</v>
      </c>
      <c r="R15" s="204">
        <f t="shared" si="0"/>
        <v>0</v>
      </c>
      <c r="S15" s="204">
        <f t="shared" si="0"/>
        <v>153273000</v>
      </c>
      <c r="T15" s="204">
        <f t="shared" si="0"/>
        <v>153273000</v>
      </c>
      <c r="U15" s="204">
        <f t="shared" si="0"/>
        <v>156926500</v>
      </c>
      <c r="V15" s="204">
        <f t="shared" si="0"/>
        <v>156926500</v>
      </c>
      <c r="W15" s="204">
        <f t="shared" si="0"/>
        <v>162157000</v>
      </c>
      <c r="X15" s="204">
        <f t="shared" si="0"/>
        <v>158253000</v>
      </c>
      <c r="Y15" s="204">
        <f t="shared" si="0"/>
        <v>254841433</v>
      </c>
      <c r="Z15" s="204">
        <f t="shared" si="0"/>
        <v>254841433</v>
      </c>
      <c r="AA15" s="204">
        <f t="shared" si="0"/>
        <v>254841433</v>
      </c>
      <c r="AB15" s="204">
        <f t="shared" si="0"/>
        <v>254841433</v>
      </c>
      <c r="AC15" s="204">
        <f>+AC11+AC13</f>
        <v>254841433</v>
      </c>
      <c r="AD15" s="204">
        <f>+AD11+AD13</f>
        <v>158076833</v>
      </c>
      <c r="AE15" s="104">
        <f>+AE11+AE13</f>
        <v>161821000</v>
      </c>
      <c r="AF15" s="104"/>
      <c r="AG15" s="251"/>
      <c r="AH15" s="104"/>
      <c r="AI15" s="104"/>
      <c r="AJ15" s="247"/>
      <c r="AK15" s="204">
        <f>+AK11+AK13</f>
        <v>107842833</v>
      </c>
      <c r="AL15" s="204">
        <f>+AL11+AL13</f>
        <v>152117833</v>
      </c>
      <c r="AM15" s="204">
        <f>+AM11+AM13</f>
        <v>152117833</v>
      </c>
      <c r="AN15" s="204">
        <f>+AN11+AN13</f>
        <v>158076833</v>
      </c>
      <c r="AO15" s="462">
        <f>AM15/AC15</f>
        <v>0.596911699990323</v>
      </c>
      <c r="AP15" s="463">
        <f>(L15+R15+X15+AM15)/H15</f>
        <v>0.749517038303193</v>
      </c>
      <c r="AQ15" s="843"/>
      <c r="AR15" s="884"/>
      <c r="AS15" s="884"/>
      <c r="AT15" s="884"/>
      <c r="AU15" s="884"/>
    </row>
    <row r="16" spans="1:47" s="31" customFormat="1" ht="33.75" customHeight="1">
      <c r="A16" s="956"/>
      <c r="B16" s="861">
        <v>2</v>
      </c>
      <c r="C16" s="861" t="s">
        <v>147</v>
      </c>
      <c r="D16" s="864" t="s">
        <v>103</v>
      </c>
      <c r="E16" s="864">
        <v>436</v>
      </c>
      <c r="F16" s="864">
        <v>177</v>
      </c>
      <c r="G16" s="68" t="s">
        <v>8</v>
      </c>
      <c r="H16" s="69">
        <v>100</v>
      </c>
      <c r="I16" s="69">
        <v>10</v>
      </c>
      <c r="J16" s="75">
        <v>10</v>
      </c>
      <c r="K16" s="75">
        <v>10</v>
      </c>
      <c r="L16" s="75">
        <v>8</v>
      </c>
      <c r="M16" s="75">
        <v>20</v>
      </c>
      <c r="N16" s="75">
        <v>20</v>
      </c>
      <c r="O16" s="75">
        <v>20</v>
      </c>
      <c r="P16" s="75">
        <v>30</v>
      </c>
      <c r="Q16" s="69">
        <v>30</v>
      </c>
      <c r="R16" s="74">
        <v>30</v>
      </c>
      <c r="S16" s="74">
        <v>65</v>
      </c>
      <c r="T16" s="74">
        <v>70</v>
      </c>
      <c r="U16" s="110">
        <v>70</v>
      </c>
      <c r="V16" s="75">
        <v>70</v>
      </c>
      <c r="W16" s="76">
        <v>70</v>
      </c>
      <c r="X16" s="76">
        <v>70</v>
      </c>
      <c r="Y16" s="75">
        <v>90</v>
      </c>
      <c r="Z16" s="75">
        <v>90</v>
      </c>
      <c r="AA16" s="77">
        <v>90</v>
      </c>
      <c r="AB16" s="345">
        <v>90</v>
      </c>
      <c r="AC16" s="259">
        <v>90</v>
      </c>
      <c r="AD16" s="464">
        <v>90</v>
      </c>
      <c r="AE16" s="465">
        <v>100</v>
      </c>
      <c r="AF16" s="75"/>
      <c r="AG16" s="75"/>
      <c r="AH16" s="75"/>
      <c r="AI16" s="75"/>
      <c r="AJ16" s="247"/>
      <c r="AK16" s="466">
        <v>74.98</v>
      </c>
      <c r="AL16" s="467">
        <v>84.98</v>
      </c>
      <c r="AM16" s="468">
        <f>AL16+2.5</f>
        <v>87.48</v>
      </c>
      <c r="AN16" s="469">
        <f>AM16+2.52</f>
        <v>90</v>
      </c>
      <c r="AO16" s="470">
        <f>AN16/AC16</f>
        <v>1</v>
      </c>
      <c r="AP16" s="471">
        <f>AN16/H16</f>
        <v>0.9</v>
      </c>
      <c r="AQ16" s="841" t="s">
        <v>463</v>
      </c>
      <c r="AR16" s="864" t="s">
        <v>113</v>
      </c>
      <c r="AS16" s="864" t="s">
        <v>104</v>
      </c>
      <c r="AT16" s="879" t="s">
        <v>114</v>
      </c>
      <c r="AU16" s="873" t="s">
        <v>115</v>
      </c>
    </row>
    <row r="17" spans="1:47" s="31" customFormat="1" ht="33.75" customHeight="1">
      <c r="A17" s="956"/>
      <c r="B17" s="862"/>
      <c r="C17" s="862"/>
      <c r="D17" s="865"/>
      <c r="E17" s="865"/>
      <c r="F17" s="865"/>
      <c r="G17" s="80" t="s">
        <v>9</v>
      </c>
      <c r="H17" s="202">
        <v>4420678950</v>
      </c>
      <c r="I17" s="202">
        <v>686407000</v>
      </c>
      <c r="J17" s="202">
        <v>686407000</v>
      </c>
      <c r="K17" s="202">
        <v>487401997</v>
      </c>
      <c r="L17" s="201">
        <v>449078460</v>
      </c>
      <c r="M17" s="202">
        <v>1178754000</v>
      </c>
      <c r="N17" s="202">
        <v>1178754000</v>
      </c>
      <c r="O17" s="202">
        <v>1178754000</v>
      </c>
      <c r="P17" s="202">
        <v>1060539000</v>
      </c>
      <c r="Q17" s="202">
        <v>1042086100</v>
      </c>
      <c r="R17" s="206">
        <v>963658733</v>
      </c>
      <c r="S17" s="202">
        <v>873258000</v>
      </c>
      <c r="T17" s="202">
        <v>873258000</v>
      </c>
      <c r="U17" s="202">
        <v>962681257</v>
      </c>
      <c r="V17" s="202">
        <v>962681257</v>
      </c>
      <c r="W17" s="202">
        <v>933188757</v>
      </c>
      <c r="X17" s="202">
        <v>921910757</v>
      </c>
      <c r="Y17" s="202">
        <v>1163330000</v>
      </c>
      <c r="Z17" s="202">
        <v>1163330000</v>
      </c>
      <c r="AA17" s="200">
        <v>1163330000</v>
      </c>
      <c r="AB17" s="346">
        <v>1005141000</v>
      </c>
      <c r="AC17" s="202">
        <v>990635935</v>
      </c>
      <c r="AD17" s="202">
        <v>962190000</v>
      </c>
      <c r="AE17" s="202">
        <v>1034357000</v>
      </c>
      <c r="AF17" s="202"/>
      <c r="AG17" s="202"/>
      <c r="AH17" s="202"/>
      <c r="AI17" s="202"/>
      <c r="AJ17" s="202"/>
      <c r="AK17" s="202">
        <v>679698000</v>
      </c>
      <c r="AL17" s="202">
        <v>831965000</v>
      </c>
      <c r="AM17" s="202">
        <v>879314000</v>
      </c>
      <c r="AN17" s="202">
        <v>962190000</v>
      </c>
      <c r="AO17" s="450">
        <f>AD17/AC17</f>
        <v>0.9712851775359835</v>
      </c>
      <c r="AP17" s="451">
        <f>(L17+R17+X17+AL17)/H17</f>
        <v>0.7163182365912367</v>
      </c>
      <c r="AQ17" s="842"/>
      <c r="AR17" s="865"/>
      <c r="AS17" s="865"/>
      <c r="AT17" s="880"/>
      <c r="AU17" s="874"/>
    </row>
    <row r="18" spans="1:47" s="31" customFormat="1" ht="33.75" customHeight="1">
      <c r="A18" s="956"/>
      <c r="B18" s="862"/>
      <c r="C18" s="862"/>
      <c r="D18" s="865"/>
      <c r="E18" s="865"/>
      <c r="F18" s="865"/>
      <c r="G18" s="87" t="s">
        <v>10</v>
      </c>
      <c r="H18" s="663"/>
      <c r="I18" s="663"/>
      <c r="J18" s="664"/>
      <c r="K18" s="663"/>
      <c r="L18" s="663"/>
      <c r="M18" s="663"/>
      <c r="N18" s="663"/>
      <c r="O18" s="670"/>
      <c r="P18" s="663"/>
      <c r="Q18" s="672"/>
      <c r="R18" s="673"/>
      <c r="S18" s="673"/>
      <c r="T18" s="673"/>
      <c r="U18" s="673"/>
      <c r="V18" s="673"/>
      <c r="W18" s="673"/>
      <c r="X18" s="673"/>
      <c r="Y18" s="670"/>
      <c r="Z18" s="670"/>
      <c r="AA18" s="670"/>
      <c r="AB18" s="674"/>
      <c r="AC18" s="670"/>
      <c r="AD18" s="670"/>
      <c r="AE18" s="670"/>
      <c r="AF18" s="670"/>
      <c r="AG18" s="670"/>
      <c r="AH18" s="670"/>
      <c r="AI18" s="670"/>
      <c r="AJ18" s="670"/>
      <c r="AK18" s="670"/>
      <c r="AL18" s="670"/>
      <c r="AM18" s="670"/>
      <c r="AN18" s="670"/>
      <c r="AO18" s="675"/>
      <c r="AP18" s="676"/>
      <c r="AQ18" s="842"/>
      <c r="AR18" s="865"/>
      <c r="AS18" s="865"/>
      <c r="AT18" s="880"/>
      <c r="AU18" s="874"/>
    </row>
    <row r="19" spans="1:47" s="31" customFormat="1" ht="33.75" customHeight="1">
      <c r="A19" s="956"/>
      <c r="B19" s="862"/>
      <c r="C19" s="862"/>
      <c r="D19" s="865"/>
      <c r="E19" s="865"/>
      <c r="F19" s="865"/>
      <c r="G19" s="80" t="s">
        <v>11</v>
      </c>
      <c r="H19" s="202">
        <v>587533120.0110195</v>
      </c>
      <c r="I19" s="666"/>
      <c r="J19" s="662"/>
      <c r="K19" s="666"/>
      <c r="L19" s="666"/>
      <c r="M19" s="207">
        <v>193031020</v>
      </c>
      <c r="N19" s="207">
        <v>193031020</v>
      </c>
      <c r="O19" s="207">
        <v>193031020</v>
      </c>
      <c r="P19" s="207">
        <v>184639301</v>
      </c>
      <c r="Q19" s="202">
        <v>184639301</v>
      </c>
      <c r="R19" s="202">
        <v>171093119</v>
      </c>
      <c r="S19" s="202">
        <v>326804201</v>
      </c>
      <c r="T19" s="202">
        <v>288094201</v>
      </c>
      <c r="U19" s="202">
        <v>288094201</v>
      </c>
      <c r="V19" s="202">
        <v>288094201</v>
      </c>
      <c r="W19" s="202">
        <v>288094201</v>
      </c>
      <c r="X19" s="202">
        <v>271054868</v>
      </c>
      <c r="Y19" s="202">
        <v>145385133</v>
      </c>
      <c r="Z19" s="202">
        <v>145385133.01101953</v>
      </c>
      <c r="AA19" s="200">
        <v>145385133</v>
      </c>
      <c r="AB19" s="346">
        <v>145385133</v>
      </c>
      <c r="AC19" s="202">
        <v>145385133</v>
      </c>
      <c r="AD19" s="202">
        <v>145385133</v>
      </c>
      <c r="AE19" s="202"/>
      <c r="AF19" s="202"/>
      <c r="AG19" s="202"/>
      <c r="AH19" s="202"/>
      <c r="AI19" s="202"/>
      <c r="AJ19" s="202"/>
      <c r="AK19" s="202">
        <v>106659767</v>
      </c>
      <c r="AL19" s="202">
        <v>124647910</v>
      </c>
      <c r="AM19" s="202">
        <v>143937186</v>
      </c>
      <c r="AN19" s="202">
        <v>145385133</v>
      </c>
      <c r="AO19" s="450">
        <f>AD19/AC19</f>
        <v>1</v>
      </c>
      <c r="AP19" s="479">
        <f>(L19+R19+X19+AM19)/H19</f>
        <v>0.9975355482751469</v>
      </c>
      <c r="AQ19" s="842"/>
      <c r="AR19" s="865"/>
      <c r="AS19" s="865"/>
      <c r="AT19" s="880"/>
      <c r="AU19" s="874"/>
    </row>
    <row r="20" spans="1:47" s="31" customFormat="1" ht="33.75" customHeight="1">
      <c r="A20" s="956"/>
      <c r="B20" s="862"/>
      <c r="C20" s="862"/>
      <c r="D20" s="865"/>
      <c r="E20" s="865"/>
      <c r="F20" s="865"/>
      <c r="G20" s="87" t="s">
        <v>12</v>
      </c>
      <c r="H20" s="95">
        <v>100</v>
      </c>
      <c r="I20" s="95">
        <v>10</v>
      </c>
      <c r="J20" s="119">
        <v>10</v>
      </c>
      <c r="K20" s="95">
        <v>10</v>
      </c>
      <c r="L20" s="95">
        <v>8</v>
      </c>
      <c r="M20" s="102">
        <v>20</v>
      </c>
      <c r="N20" s="102">
        <v>20</v>
      </c>
      <c r="O20" s="102">
        <v>20</v>
      </c>
      <c r="P20" s="102">
        <v>30</v>
      </c>
      <c r="Q20" s="119">
        <v>30</v>
      </c>
      <c r="R20" s="120">
        <v>30</v>
      </c>
      <c r="S20" s="120">
        <v>65</v>
      </c>
      <c r="T20" s="120">
        <v>70</v>
      </c>
      <c r="U20" s="93">
        <v>70</v>
      </c>
      <c r="V20" s="95">
        <v>70</v>
      </c>
      <c r="W20" s="120">
        <v>70</v>
      </c>
      <c r="X20" s="120">
        <v>70</v>
      </c>
      <c r="Y20" s="81">
        <v>90</v>
      </c>
      <c r="Z20" s="81">
        <v>90</v>
      </c>
      <c r="AA20" s="94">
        <v>90</v>
      </c>
      <c r="AB20" s="347">
        <v>90</v>
      </c>
      <c r="AC20" s="100">
        <v>90</v>
      </c>
      <c r="AD20" s="145">
        <v>90</v>
      </c>
      <c r="AE20" s="100">
        <v>100</v>
      </c>
      <c r="AF20" s="95"/>
      <c r="AG20" s="93"/>
      <c r="AH20" s="95"/>
      <c r="AI20" s="95"/>
      <c r="AJ20" s="247"/>
      <c r="AK20" s="253">
        <v>74.98</v>
      </c>
      <c r="AL20" s="254">
        <v>84.98</v>
      </c>
      <c r="AM20" s="480">
        <f>AM16</f>
        <v>87.48</v>
      </c>
      <c r="AN20" s="469">
        <v>90</v>
      </c>
      <c r="AO20" s="450">
        <f>AN20/AC20</f>
        <v>1</v>
      </c>
      <c r="AP20" s="481">
        <f>AN20/H20</f>
        <v>0.9</v>
      </c>
      <c r="AQ20" s="842"/>
      <c r="AR20" s="865"/>
      <c r="AS20" s="865"/>
      <c r="AT20" s="880"/>
      <c r="AU20" s="874"/>
    </row>
    <row r="21" spans="1:47" s="31" customFormat="1" ht="29.25" customHeight="1" thickBot="1">
      <c r="A21" s="957"/>
      <c r="B21" s="863"/>
      <c r="C21" s="863"/>
      <c r="D21" s="866"/>
      <c r="E21" s="866"/>
      <c r="F21" s="866"/>
      <c r="G21" s="103" t="s">
        <v>13</v>
      </c>
      <c r="H21" s="252">
        <f>H17+H19</f>
        <v>5008212070.01102</v>
      </c>
      <c r="I21" s="252">
        <f aca="true" t="shared" si="1" ref="I21:AB21">I17+I19</f>
        <v>686407000</v>
      </c>
      <c r="J21" s="252">
        <f t="shared" si="1"/>
        <v>686407000</v>
      </c>
      <c r="K21" s="252">
        <f t="shared" si="1"/>
        <v>487401997</v>
      </c>
      <c r="L21" s="252">
        <f t="shared" si="1"/>
        <v>449078460</v>
      </c>
      <c r="M21" s="252">
        <f t="shared" si="1"/>
        <v>1371785020</v>
      </c>
      <c r="N21" s="252">
        <f t="shared" si="1"/>
        <v>1371785020</v>
      </c>
      <c r="O21" s="252">
        <f t="shared" si="1"/>
        <v>1371785020</v>
      </c>
      <c r="P21" s="252">
        <f t="shared" si="1"/>
        <v>1245178301</v>
      </c>
      <c r="Q21" s="252">
        <f t="shared" si="1"/>
        <v>1226725401</v>
      </c>
      <c r="R21" s="252">
        <f t="shared" si="1"/>
        <v>1134751852</v>
      </c>
      <c r="S21" s="252">
        <f t="shared" si="1"/>
        <v>1200062201</v>
      </c>
      <c r="T21" s="252">
        <f t="shared" si="1"/>
        <v>1161352201</v>
      </c>
      <c r="U21" s="252">
        <f t="shared" si="1"/>
        <v>1250775458</v>
      </c>
      <c r="V21" s="252">
        <f t="shared" si="1"/>
        <v>1250775458</v>
      </c>
      <c r="W21" s="252">
        <f t="shared" si="1"/>
        <v>1221282958</v>
      </c>
      <c r="X21" s="252">
        <f t="shared" si="1"/>
        <v>1192965625</v>
      </c>
      <c r="Y21" s="252">
        <f t="shared" si="1"/>
        <v>1308715133</v>
      </c>
      <c r="Z21" s="252">
        <f t="shared" si="1"/>
        <v>1308715133.0110195</v>
      </c>
      <c r="AA21" s="252">
        <f t="shared" si="1"/>
        <v>1308715133</v>
      </c>
      <c r="AB21" s="252">
        <f t="shared" si="1"/>
        <v>1150526133</v>
      </c>
      <c r="AC21" s="252">
        <f>AC17+AC19</f>
        <v>1136021068</v>
      </c>
      <c r="AD21" s="252">
        <f>AD17+AD19</f>
        <v>1107575133</v>
      </c>
      <c r="AE21" s="252">
        <f>AE17+AE19</f>
        <v>1034357000</v>
      </c>
      <c r="AF21" s="104"/>
      <c r="AG21" s="251"/>
      <c r="AH21" s="104"/>
      <c r="AI21" s="104"/>
      <c r="AJ21" s="247"/>
      <c r="AK21" s="252">
        <f>AK17+AK19</f>
        <v>786357767</v>
      </c>
      <c r="AL21" s="252">
        <f>AL17+AL19</f>
        <v>956612910</v>
      </c>
      <c r="AM21" s="252">
        <f>AM17+AM19</f>
        <v>1023251186</v>
      </c>
      <c r="AN21" s="252">
        <f>AN17+AN19</f>
        <v>1107575133</v>
      </c>
      <c r="AO21" s="450">
        <f>AN21/AC21</f>
        <v>0.9749600286462293</v>
      </c>
      <c r="AP21" s="482">
        <f>(L21+R21+X21+AM21)/H21</f>
        <v>0.7587632212610435</v>
      </c>
      <c r="AQ21" s="843"/>
      <c r="AR21" s="866"/>
      <c r="AS21" s="866"/>
      <c r="AT21" s="881"/>
      <c r="AU21" s="875"/>
    </row>
    <row r="22" spans="1:47" s="31" customFormat="1" ht="36" customHeight="1">
      <c r="A22" s="955" t="s">
        <v>169</v>
      </c>
      <c r="B22" s="861">
        <v>3</v>
      </c>
      <c r="C22" s="861" t="s">
        <v>148</v>
      </c>
      <c r="D22" s="864" t="s">
        <v>103</v>
      </c>
      <c r="E22" s="864">
        <v>462</v>
      </c>
      <c r="F22" s="864">
        <v>177</v>
      </c>
      <c r="G22" s="68" t="s">
        <v>8</v>
      </c>
      <c r="H22" s="123">
        <v>100</v>
      </c>
      <c r="I22" s="123">
        <v>2</v>
      </c>
      <c r="J22" s="124">
        <v>2</v>
      </c>
      <c r="K22" s="75">
        <v>2</v>
      </c>
      <c r="L22" s="69">
        <v>1.1</v>
      </c>
      <c r="M22" s="69">
        <v>30</v>
      </c>
      <c r="N22" s="69">
        <v>30</v>
      </c>
      <c r="O22" s="75">
        <v>30</v>
      </c>
      <c r="P22" s="75">
        <v>30</v>
      </c>
      <c r="Q22" s="69">
        <v>30</v>
      </c>
      <c r="R22" s="125">
        <v>29.5</v>
      </c>
      <c r="S22" s="74">
        <v>60</v>
      </c>
      <c r="T22" s="74">
        <v>60</v>
      </c>
      <c r="U22" s="110">
        <v>60</v>
      </c>
      <c r="V22" s="75">
        <v>60</v>
      </c>
      <c r="W22" s="76">
        <v>60</v>
      </c>
      <c r="X22" s="126">
        <v>60</v>
      </c>
      <c r="Y22" s="75">
        <v>90</v>
      </c>
      <c r="Z22" s="75">
        <v>90</v>
      </c>
      <c r="AA22" s="77">
        <v>90</v>
      </c>
      <c r="AB22" s="350">
        <v>90</v>
      </c>
      <c r="AC22" s="75">
        <v>90</v>
      </c>
      <c r="AD22" s="483">
        <v>88</v>
      </c>
      <c r="AE22" s="76">
        <v>100</v>
      </c>
      <c r="AF22" s="75"/>
      <c r="AG22" s="75"/>
      <c r="AH22" s="75"/>
      <c r="AI22" s="75"/>
      <c r="AJ22" s="247"/>
      <c r="AK22" s="484">
        <v>63.2</v>
      </c>
      <c r="AL22" s="485">
        <v>68.3</v>
      </c>
      <c r="AM22" s="483">
        <v>74.4</v>
      </c>
      <c r="AN22" s="483">
        <v>88</v>
      </c>
      <c r="AO22" s="450">
        <f aca="true" t="shared" si="2" ref="AO22:AO27">AN22/AC22</f>
        <v>0.9777777777777777</v>
      </c>
      <c r="AP22" s="486">
        <f>AN22/H22</f>
        <v>0.88</v>
      </c>
      <c r="AQ22" s="882" t="s">
        <v>540</v>
      </c>
      <c r="AR22" s="864" t="s">
        <v>474</v>
      </c>
      <c r="AS22" s="864" t="s">
        <v>475</v>
      </c>
      <c r="AT22" s="879" t="s">
        <v>149</v>
      </c>
      <c r="AU22" s="873" t="s">
        <v>476</v>
      </c>
    </row>
    <row r="23" spans="1:47" s="31" customFormat="1" ht="45" customHeight="1">
      <c r="A23" s="956"/>
      <c r="B23" s="862"/>
      <c r="C23" s="862"/>
      <c r="D23" s="865"/>
      <c r="E23" s="865"/>
      <c r="F23" s="865"/>
      <c r="G23" s="80" t="s">
        <v>9</v>
      </c>
      <c r="H23" s="202">
        <v>3798784689</v>
      </c>
      <c r="I23" s="202">
        <v>279439153</v>
      </c>
      <c r="J23" s="202">
        <v>279439153</v>
      </c>
      <c r="K23" s="202">
        <v>408364271</v>
      </c>
      <c r="L23" s="201">
        <v>395492725</v>
      </c>
      <c r="M23" s="202">
        <v>1222364000</v>
      </c>
      <c r="N23" s="202">
        <v>1222364000</v>
      </c>
      <c r="O23" s="202">
        <v>1222364000</v>
      </c>
      <c r="P23" s="202">
        <v>1222364000</v>
      </c>
      <c r="Q23" s="202">
        <v>1222364000</v>
      </c>
      <c r="R23" s="202">
        <v>102509800</v>
      </c>
      <c r="S23" s="202">
        <v>1400562000</v>
      </c>
      <c r="T23" s="202">
        <v>1400562000</v>
      </c>
      <c r="U23" s="202">
        <v>1416588000</v>
      </c>
      <c r="V23" s="202">
        <v>1220430090</v>
      </c>
      <c r="W23" s="202">
        <v>1103587164</v>
      </c>
      <c r="X23" s="202">
        <v>1092373164</v>
      </c>
      <c r="Y23" s="202">
        <v>2129645000</v>
      </c>
      <c r="Z23" s="202">
        <v>2129645000</v>
      </c>
      <c r="AA23" s="200">
        <v>2129645000</v>
      </c>
      <c r="AB23" s="346">
        <v>2129645000</v>
      </c>
      <c r="AC23" s="202">
        <v>129645000</v>
      </c>
      <c r="AD23" s="202">
        <v>84011500</v>
      </c>
      <c r="AE23" s="202">
        <v>980248000</v>
      </c>
      <c r="AF23" s="202"/>
      <c r="AG23" s="202"/>
      <c r="AH23" s="202"/>
      <c r="AI23" s="202"/>
      <c r="AJ23" s="202"/>
      <c r="AK23" s="202">
        <v>84011500</v>
      </c>
      <c r="AL23" s="202">
        <v>84011500</v>
      </c>
      <c r="AM23" s="202">
        <v>84011500</v>
      </c>
      <c r="AN23" s="202">
        <v>84011500</v>
      </c>
      <c r="AO23" s="450">
        <f t="shared" si="2"/>
        <v>0.6480118785915384</v>
      </c>
      <c r="AP23" s="487">
        <f>(L23+R23+X23+AN23)/H23</f>
        <v>0.4407691738487998</v>
      </c>
      <c r="AQ23" s="883"/>
      <c r="AR23" s="865"/>
      <c r="AS23" s="865"/>
      <c r="AT23" s="880"/>
      <c r="AU23" s="874"/>
    </row>
    <row r="24" spans="1:47" s="31" customFormat="1" ht="36.75" customHeight="1">
      <c r="A24" s="956"/>
      <c r="B24" s="862"/>
      <c r="C24" s="862"/>
      <c r="D24" s="865"/>
      <c r="E24" s="865"/>
      <c r="F24" s="865"/>
      <c r="G24" s="87" t="s">
        <v>10</v>
      </c>
      <c r="H24" s="663"/>
      <c r="I24" s="663"/>
      <c r="J24" s="664"/>
      <c r="K24" s="663"/>
      <c r="L24" s="663"/>
      <c r="M24" s="663"/>
      <c r="N24" s="663"/>
      <c r="O24" s="663"/>
      <c r="P24" s="663"/>
      <c r="Q24" s="672"/>
      <c r="R24" s="665"/>
      <c r="S24" s="665"/>
      <c r="T24" s="665"/>
      <c r="U24" s="665"/>
      <c r="V24" s="665"/>
      <c r="W24" s="670"/>
      <c r="X24" s="671"/>
      <c r="Y24" s="670"/>
      <c r="Z24" s="670"/>
      <c r="AA24" s="670"/>
      <c r="AB24" s="674"/>
      <c r="AC24" s="670"/>
      <c r="AD24" s="670"/>
      <c r="AE24" s="670"/>
      <c r="AF24" s="670"/>
      <c r="AG24" s="670"/>
      <c r="AH24" s="670"/>
      <c r="AI24" s="670"/>
      <c r="AJ24" s="670"/>
      <c r="AK24" s="670"/>
      <c r="AL24" s="670"/>
      <c r="AM24" s="670"/>
      <c r="AN24" s="670"/>
      <c r="AO24" s="670"/>
      <c r="AP24" s="677"/>
      <c r="AQ24" s="883"/>
      <c r="AR24" s="865"/>
      <c r="AS24" s="865"/>
      <c r="AT24" s="880"/>
      <c r="AU24" s="874"/>
    </row>
    <row r="25" spans="1:47" s="31" customFormat="1" ht="46.5" customHeight="1">
      <c r="A25" s="956"/>
      <c r="B25" s="862"/>
      <c r="C25" s="862"/>
      <c r="D25" s="865"/>
      <c r="E25" s="865"/>
      <c r="F25" s="865"/>
      <c r="G25" s="80" t="s">
        <v>11</v>
      </c>
      <c r="H25" s="203">
        <v>1230639577</v>
      </c>
      <c r="I25" s="666"/>
      <c r="J25" s="666"/>
      <c r="K25" s="666"/>
      <c r="L25" s="666"/>
      <c r="M25" s="207">
        <v>239090079</v>
      </c>
      <c r="N25" s="207">
        <v>239090079</v>
      </c>
      <c r="O25" s="207">
        <v>239090079</v>
      </c>
      <c r="P25" s="207">
        <v>239090079</v>
      </c>
      <c r="Q25" s="202">
        <v>239090079</v>
      </c>
      <c r="R25" s="202">
        <v>239090079</v>
      </c>
      <c r="S25" s="662"/>
      <c r="T25" s="662"/>
      <c r="U25" s="662"/>
      <c r="V25" s="662"/>
      <c r="W25" s="662"/>
      <c r="X25" s="662"/>
      <c r="Y25" s="202">
        <v>991549498</v>
      </c>
      <c r="Z25" s="202">
        <v>991549498</v>
      </c>
      <c r="AA25" s="200">
        <v>991549498</v>
      </c>
      <c r="AB25" s="202">
        <v>991549498</v>
      </c>
      <c r="AC25" s="202">
        <v>991549498</v>
      </c>
      <c r="AD25" s="202">
        <v>921010374</v>
      </c>
      <c r="AE25" s="202"/>
      <c r="AF25" s="202"/>
      <c r="AG25" s="202"/>
      <c r="AH25" s="202"/>
      <c r="AI25" s="202"/>
      <c r="AJ25" s="202"/>
      <c r="AK25" s="202">
        <v>12404834</v>
      </c>
      <c r="AL25" s="202">
        <v>378466836</v>
      </c>
      <c r="AM25" s="202">
        <v>656991857</v>
      </c>
      <c r="AN25" s="202">
        <v>921010374</v>
      </c>
      <c r="AO25" s="450">
        <f t="shared" si="2"/>
        <v>0.9288597047930732</v>
      </c>
      <c r="AP25" s="488">
        <f>(L25+R25+X25+AN25)/H25</f>
        <v>0.9426809235471224</v>
      </c>
      <c r="AQ25" s="883"/>
      <c r="AR25" s="865"/>
      <c r="AS25" s="865"/>
      <c r="AT25" s="880"/>
      <c r="AU25" s="874"/>
    </row>
    <row r="26" spans="1:47" s="31" customFormat="1" ht="60.75" customHeight="1">
      <c r="A26" s="956"/>
      <c r="B26" s="862"/>
      <c r="C26" s="862"/>
      <c r="D26" s="865"/>
      <c r="E26" s="865"/>
      <c r="F26" s="865"/>
      <c r="G26" s="87" t="s">
        <v>12</v>
      </c>
      <c r="H26" s="95">
        <v>100</v>
      </c>
      <c r="I26" s="95">
        <v>2</v>
      </c>
      <c r="J26" s="119">
        <v>2</v>
      </c>
      <c r="K26" s="95">
        <v>2</v>
      </c>
      <c r="L26" s="119">
        <v>1.1</v>
      </c>
      <c r="M26" s="119"/>
      <c r="N26" s="119"/>
      <c r="O26" s="95">
        <v>30</v>
      </c>
      <c r="P26" s="95">
        <v>30</v>
      </c>
      <c r="Q26" s="119">
        <v>30</v>
      </c>
      <c r="R26" s="130">
        <v>29.5</v>
      </c>
      <c r="S26" s="120">
        <v>60</v>
      </c>
      <c r="T26" s="120">
        <v>60</v>
      </c>
      <c r="U26" s="93">
        <v>60</v>
      </c>
      <c r="V26" s="95">
        <v>60</v>
      </c>
      <c r="W26" s="131">
        <v>60</v>
      </c>
      <c r="X26" s="131">
        <v>60</v>
      </c>
      <c r="Y26" s="95">
        <v>90</v>
      </c>
      <c r="Z26" s="95">
        <v>90</v>
      </c>
      <c r="AA26" s="94">
        <v>90</v>
      </c>
      <c r="AB26" s="489">
        <f>AB22</f>
        <v>90</v>
      </c>
      <c r="AC26" s="95">
        <f>AC22</f>
        <v>90</v>
      </c>
      <c r="AD26" s="468">
        <f>+AD22</f>
        <v>88</v>
      </c>
      <c r="AE26" s="490">
        <v>100</v>
      </c>
      <c r="AF26" s="256"/>
      <c r="AG26" s="257"/>
      <c r="AH26" s="256"/>
      <c r="AI26" s="256"/>
      <c r="AJ26" s="247"/>
      <c r="AK26" s="491">
        <v>63.2</v>
      </c>
      <c r="AL26" s="492">
        <v>68.3</v>
      </c>
      <c r="AM26" s="468">
        <v>74.4</v>
      </c>
      <c r="AN26" s="468">
        <v>88</v>
      </c>
      <c r="AO26" s="450">
        <f t="shared" si="2"/>
        <v>0.9777777777777777</v>
      </c>
      <c r="AP26" s="493">
        <f>AN26/H26</f>
        <v>0.88</v>
      </c>
      <c r="AQ26" s="883"/>
      <c r="AR26" s="865"/>
      <c r="AS26" s="865"/>
      <c r="AT26" s="880"/>
      <c r="AU26" s="874"/>
    </row>
    <row r="27" spans="1:47" s="31" customFormat="1" ht="81.75" customHeight="1" thickBot="1">
      <c r="A27" s="956"/>
      <c r="B27" s="863"/>
      <c r="C27" s="863"/>
      <c r="D27" s="866"/>
      <c r="E27" s="866"/>
      <c r="F27" s="866"/>
      <c r="G27" s="103" t="s">
        <v>13</v>
      </c>
      <c r="H27" s="204">
        <v>5029424266</v>
      </c>
      <c r="I27" s="204">
        <v>279439153</v>
      </c>
      <c r="J27" s="204">
        <v>279439153</v>
      </c>
      <c r="K27" s="204">
        <v>408364271</v>
      </c>
      <c r="L27" s="204">
        <v>395492725</v>
      </c>
      <c r="M27" s="204">
        <v>1461454079</v>
      </c>
      <c r="N27" s="204">
        <v>1461454079</v>
      </c>
      <c r="O27" s="204">
        <v>1461454079</v>
      </c>
      <c r="P27" s="204">
        <v>1461454079</v>
      </c>
      <c r="Q27" s="204">
        <v>1461454079</v>
      </c>
      <c r="R27" s="204">
        <v>341599879</v>
      </c>
      <c r="S27" s="204">
        <v>1400562000</v>
      </c>
      <c r="T27" s="204">
        <v>1400562000</v>
      </c>
      <c r="U27" s="204">
        <v>1416588000</v>
      </c>
      <c r="V27" s="204">
        <v>1220430090</v>
      </c>
      <c r="W27" s="204">
        <v>1103587164</v>
      </c>
      <c r="X27" s="204">
        <v>1092373164</v>
      </c>
      <c r="Y27" s="204">
        <v>3121194498</v>
      </c>
      <c r="Z27" s="204">
        <v>3121194498</v>
      </c>
      <c r="AA27" s="205">
        <v>3121194498</v>
      </c>
      <c r="AB27" s="204">
        <f>+AB23+AB25</f>
        <v>3121194498</v>
      </c>
      <c r="AC27" s="204">
        <f>+AC23+AC25</f>
        <v>1121194498</v>
      </c>
      <c r="AD27" s="204">
        <f>+AD23+AD25</f>
        <v>1005021874</v>
      </c>
      <c r="AE27" s="104">
        <f>AE23+AE25</f>
        <v>980248000</v>
      </c>
      <c r="AF27" s="104"/>
      <c r="AG27" s="251"/>
      <c r="AH27" s="104"/>
      <c r="AI27" s="104"/>
      <c r="AJ27" s="247"/>
      <c r="AK27" s="204">
        <f>+AK23+AK25</f>
        <v>96416334</v>
      </c>
      <c r="AL27" s="204">
        <f>+AL23+AL25</f>
        <v>462478336</v>
      </c>
      <c r="AM27" s="204">
        <f>+AM23+AM25</f>
        <v>741003357</v>
      </c>
      <c r="AN27" s="204">
        <f>+AN23+AN25</f>
        <v>1005021874</v>
      </c>
      <c r="AO27" s="450">
        <f t="shared" si="2"/>
        <v>0.8963849499732383</v>
      </c>
      <c r="AP27" s="494">
        <f>(L27+R27+X27+AN27)/H27</f>
        <v>0.5635809373175678</v>
      </c>
      <c r="AQ27" s="884"/>
      <c r="AR27" s="866"/>
      <c r="AS27" s="866"/>
      <c r="AT27" s="881"/>
      <c r="AU27" s="875"/>
    </row>
    <row r="28" spans="1:47" s="31" customFormat="1" ht="33.75" customHeight="1">
      <c r="A28" s="956"/>
      <c r="B28" s="861">
        <v>4</v>
      </c>
      <c r="C28" s="861" t="s">
        <v>150</v>
      </c>
      <c r="D28" s="864" t="s">
        <v>106</v>
      </c>
      <c r="E28" s="864">
        <v>462</v>
      </c>
      <c r="F28" s="864">
        <v>177</v>
      </c>
      <c r="G28" s="68" t="s">
        <v>8</v>
      </c>
      <c r="H28" s="123">
        <v>15</v>
      </c>
      <c r="I28" s="78">
        <v>15</v>
      </c>
      <c r="J28" s="112">
        <v>15</v>
      </c>
      <c r="K28" s="75">
        <v>15</v>
      </c>
      <c r="L28" s="75">
        <v>15</v>
      </c>
      <c r="M28" s="75">
        <v>15</v>
      </c>
      <c r="N28" s="75">
        <v>15</v>
      </c>
      <c r="O28" s="75">
        <v>15</v>
      </c>
      <c r="P28" s="75">
        <v>15</v>
      </c>
      <c r="Q28" s="69">
        <v>15</v>
      </c>
      <c r="R28" s="74">
        <v>15</v>
      </c>
      <c r="S28" s="74">
        <v>15</v>
      </c>
      <c r="T28" s="74">
        <v>15</v>
      </c>
      <c r="U28" s="110">
        <v>15</v>
      </c>
      <c r="V28" s="75">
        <v>15</v>
      </c>
      <c r="W28" s="76">
        <v>15</v>
      </c>
      <c r="X28" s="76">
        <v>15</v>
      </c>
      <c r="Y28" s="74">
        <v>15</v>
      </c>
      <c r="Z28" s="74">
        <v>15</v>
      </c>
      <c r="AA28" s="77">
        <v>15</v>
      </c>
      <c r="AB28" s="495">
        <v>15</v>
      </c>
      <c r="AC28" s="75">
        <v>15</v>
      </c>
      <c r="AD28" s="76">
        <v>15</v>
      </c>
      <c r="AE28" s="496">
        <v>15</v>
      </c>
      <c r="AF28" s="75"/>
      <c r="AG28" s="75"/>
      <c r="AH28" s="75"/>
      <c r="AI28" s="75"/>
      <c r="AJ28" s="247"/>
      <c r="AK28" s="497">
        <v>15</v>
      </c>
      <c r="AL28" s="339">
        <v>15</v>
      </c>
      <c r="AM28" s="498">
        <v>15</v>
      </c>
      <c r="AN28" s="498">
        <v>15</v>
      </c>
      <c r="AO28" s="450">
        <f>AN28/AC28</f>
        <v>1</v>
      </c>
      <c r="AP28" s="471">
        <f>AN28/AB28</f>
        <v>1</v>
      </c>
      <c r="AQ28" s="882" t="s">
        <v>489</v>
      </c>
      <c r="AR28" s="844" t="s">
        <v>113</v>
      </c>
      <c r="AS28" s="844" t="s">
        <v>104</v>
      </c>
      <c r="AT28" s="885" t="s">
        <v>151</v>
      </c>
      <c r="AU28" s="873" t="s">
        <v>152</v>
      </c>
    </row>
    <row r="29" spans="1:47" s="31" customFormat="1" ht="33.75" customHeight="1">
      <c r="A29" s="956"/>
      <c r="B29" s="862"/>
      <c r="C29" s="862"/>
      <c r="D29" s="865"/>
      <c r="E29" s="865"/>
      <c r="F29" s="865"/>
      <c r="G29" s="80" t="s">
        <v>9</v>
      </c>
      <c r="H29" s="202">
        <v>15884983208</v>
      </c>
      <c r="I29" s="200">
        <v>956012090</v>
      </c>
      <c r="J29" s="200">
        <v>956012090</v>
      </c>
      <c r="K29" s="202">
        <v>1070593101</v>
      </c>
      <c r="L29" s="201">
        <v>1023888298</v>
      </c>
      <c r="M29" s="202">
        <v>3422927000</v>
      </c>
      <c r="N29" s="202">
        <v>3422927000</v>
      </c>
      <c r="O29" s="202">
        <v>3422927000</v>
      </c>
      <c r="P29" s="202">
        <v>3422927000</v>
      </c>
      <c r="Q29" s="202">
        <v>3554106733</v>
      </c>
      <c r="R29" s="202">
        <v>3428621656</v>
      </c>
      <c r="S29" s="202">
        <v>4672138000</v>
      </c>
      <c r="T29" s="202">
        <v>4672138000</v>
      </c>
      <c r="U29" s="202">
        <v>4696766000</v>
      </c>
      <c r="V29" s="202">
        <v>4862581320</v>
      </c>
      <c r="W29" s="202">
        <v>5061711210</v>
      </c>
      <c r="X29" s="202">
        <v>4811778254</v>
      </c>
      <c r="Y29" s="202">
        <v>4435244000</v>
      </c>
      <c r="Z29" s="202">
        <v>4435244000</v>
      </c>
      <c r="AA29" s="200">
        <v>4435244000</v>
      </c>
      <c r="AB29" s="499">
        <v>4435244000</v>
      </c>
      <c r="AC29" s="500">
        <v>4152377340</v>
      </c>
      <c r="AD29" s="202">
        <v>4151628719</v>
      </c>
      <c r="AE29" s="202">
        <v>3312847000</v>
      </c>
      <c r="AF29" s="85"/>
      <c r="AG29" s="85"/>
      <c r="AH29" s="85"/>
      <c r="AI29" s="247"/>
      <c r="AJ29" s="448"/>
      <c r="AK29" s="449">
        <v>486605000</v>
      </c>
      <c r="AL29" s="449">
        <v>3776647949</v>
      </c>
      <c r="AM29" s="501">
        <v>4063728986</v>
      </c>
      <c r="AN29" s="202">
        <v>4151628719</v>
      </c>
      <c r="AO29" s="450">
        <f>AN29/AC29</f>
        <v>0.9998197126757271</v>
      </c>
      <c r="AP29" s="451">
        <f>(L29+R29+X29+AN29)/H29</f>
        <v>0.8445660125245503</v>
      </c>
      <c r="AQ29" s="883"/>
      <c r="AR29" s="845"/>
      <c r="AS29" s="845"/>
      <c r="AT29" s="886"/>
      <c r="AU29" s="874"/>
    </row>
    <row r="30" spans="1:47" s="31" customFormat="1" ht="33.75" customHeight="1">
      <c r="A30" s="956"/>
      <c r="B30" s="862"/>
      <c r="C30" s="862"/>
      <c r="D30" s="865"/>
      <c r="E30" s="865"/>
      <c r="F30" s="865"/>
      <c r="G30" s="87" t="s">
        <v>10</v>
      </c>
      <c r="H30" s="663"/>
      <c r="I30" s="663"/>
      <c r="J30" s="664"/>
      <c r="K30" s="663"/>
      <c r="L30" s="663"/>
      <c r="M30" s="663"/>
      <c r="N30" s="663"/>
      <c r="O30" s="663"/>
      <c r="P30" s="663"/>
      <c r="Q30" s="672"/>
      <c r="R30" s="665"/>
      <c r="S30" s="665"/>
      <c r="T30" s="665"/>
      <c r="U30" s="665"/>
      <c r="V30" s="665"/>
      <c r="W30" s="665"/>
      <c r="X30" s="665"/>
      <c r="Y30" s="670"/>
      <c r="Z30" s="670"/>
      <c r="AA30" s="670"/>
      <c r="AB30" s="674"/>
      <c r="AC30" s="670"/>
      <c r="AD30" s="670"/>
      <c r="AE30" s="670"/>
      <c r="AF30" s="670"/>
      <c r="AG30" s="670"/>
      <c r="AH30" s="670"/>
      <c r="AI30" s="670"/>
      <c r="AJ30" s="670"/>
      <c r="AK30" s="670"/>
      <c r="AL30" s="670"/>
      <c r="AM30" s="670"/>
      <c r="AN30" s="670"/>
      <c r="AO30" s="675"/>
      <c r="AP30" s="676"/>
      <c r="AQ30" s="883"/>
      <c r="AR30" s="845"/>
      <c r="AS30" s="845"/>
      <c r="AT30" s="886"/>
      <c r="AU30" s="874"/>
    </row>
    <row r="31" spans="1:47" s="31" customFormat="1" ht="33.75" customHeight="1">
      <c r="A31" s="956"/>
      <c r="B31" s="862"/>
      <c r="C31" s="862"/>
      <c r="D31" s="865"/>
      <c r="E31" s="865"/>
      <c r="F31" s="865"/>
      <c r="G31" s="80" t="s">
        <v>11</v>
      </c>
      <c r="H31" s="202">
        <v>2904115961.224318</v>
      </c>
      <c r="I31" s="666"/>
      <c r="J31" s="666"/>
      <c r="K31" s="666"/>
      <c r="L31" s="666"/>
      <c r="M31" s="207">
        <v>809070023</v>
      </c>
      <c r="N31" s="207">
        <v>809070023</v>
      </c>
      <c r="O31" s="207">
        <v>809070023</v>
      </c>
      <c r="P31" s="207">
        <v>808235801</v>
      </c>
      <c r="Q31" s="202">
        <v>806314864</v>
      </c>
      <c r="R31" s="202">
        <v>805513758</v>
      </c>
      <c r="S31" s="202">
        <v>1375089764</v>
      </c>
      <c r="T31" s="202">
        <v>1375089764</v>
      </c>
      <c r="U31" s="202">
        <v>1375089764</v>
      </c>
      <c r="V31" s="202">
        <v>1365629231</v>
      </c>
      <c r="W31" s="202">
        <v>1364377898</v>
      </c>
      <c r="X31" s="202">
        <v>1364377898.224318</v>
      </c>
      <c r="Y31" s="202">
        <v>734393077</v>
      </c>
      <c r="Z31" s="202">
        <v>734224305</v>
      </c>
      <c r="AA31" s="200">
        <v>719020004</v>
      </c>
      <c r="AB31" s="202">
        <v>719020004</v>
      </c>
      <c r="AC31" s="202">
        <v>719020004</v>
      </c>
      <c r="AD31" s="202">
        <v>708540804</v>
      </c>
      <c r="AE31" s="127"/>
      <c r="AF31" s="85"/>
      <c r="AG31" s="85"/>
      <c r="AH31" s="85"/>
      <c r="AI31" s="85"/>
      <c r="AJ31" s="247"/>
      <c r="AK31" s="448">
        <v>274847614</v>
      </c>
      <c r="AL31" s="449">
        <v>348022375</v>
      </c>
      <c r="AM31" s="459">
        <v>699457276</v>
      </c>
      <c r="AN31" s="202">
        <v>708540804</v>
      </c>
      <c r="AO31" s="450">
        <f>AN31/AC31</f>
        <v>0.9854257184199287</v>
      </c>
      <c r="AP31" s="479">
        <f>(L31+R31+X31+AN31)/H31</f>
        <v>0.991156172362631</v>
      </c>
      <c r="AQ31" s="883"/>
      <c r="AR31" s="845"/>
      <c r="AS31" s="845"/>
      <c r="AT31" s="886"/>
      <c r="AU31" s="874"/>
    </row>
    <row r="32" spans="1:47" s="31" customFormat="1" ht="33.75" customHeight="1">
      <c r="A32" s="956"/>
      <c r="B32" s="862"/>
      <c r="C32" s="862"/>
      <c r="D32" s="865"/>
      <c r="E32" s="865"/>
      <c r="F32" s="865"/>
      <c r="G32" s="87" t="s">
        <v>12</v>
      </c>
      <c r="H32" s="95">
        <v>15</v>
      </c>
      <c r="I32" s="102">
        <v>15</v>
      </c>
      <c r="J32" s="121">
        <v>15</v>
      </c>
      <c r="K32" s="95">
        <v>15</v>
      </c>
      <c r="L32" s="95">
        <v>15</v>
      </c>
      <c r="M32" s="102">
        <v>15</v>
      </c>
      <c r="N32" s="102">
        <v>15</v>
      </c>
      <c r="O32" s="102">
        <v>15</v>
      </c>
      <c r="P32" s="102">
        <v>15</v>
      </c>
      <c r="Q32" s="132">
        <v>15</v>
      </c>
      <c r="R32" s="81">
        <v>15</v>
      </c>
      <c r="S32" s="81">
        <v>15</v>
      </c>
      <c r="T32" s="81">
        <v>15</v>
      </c>
      <c r="U32" s="93">
        <v>15</v>
      </c>
      <c r="V32" s="95">
        <v>15</v>
      </c>
      <c r="W32" s="100">
        <v>15</v>
      </c>
      <c r="X32" s="133">
        <v>15</v>
      </c>
      <c r="Y32" s="95">
        <v>15</v>
      </c>
      <c r="Z32" s="95">
        <v>15</v>
      </c>
      <c r="AA32" s="94">
        <v>15</v>
      </c>
      <c r="AB32" s="502">
        <f>+AB28+AB30</f>
        <v>15</v>
      </c>
      <c r="AC32" s="502">
        <f>+AC28+AC30</f>
        <v>15</v>
      </c>
      <c r="AD32" s="145">
        <v>15</v>
      </c>
      <c r="AE32" s="100">
        <v>15</v>
      </c>
      <c r="AF32" s="95"/>
      <c r="AG32" s="93"/>
      <c r="AH32" s="95"/>
      <c r="AI32" s="95"/>
      <c r="AJ32" s="247"/>
      <c r="AK32" s="258">
        <v>15</v>
      </c>
      <c r="AL32" s="198">
        <v>15</v>
      </c>
      <c r="AM32" s="259">
        <v>15</v>
      </c>
      <c r="AN32" s="259">
        <v>15</v>
      </c>
      <c r="AO32" s="450">
        <f aca="true" t="shared" si="3" ref="AO32:AO33">AN32/AC32</f>
        <v>1</v>
      </c>
      <c r="AP32" s="481">
        <f>AN32/H32</f>
        <v>1</v>
      </c>
      <c r="AQ32" s="883"/>
      <c r="AR32" s="845"/>
      <c r="AS32" s="845"/>
      <c r="AT32" s="886"/>
      <c r="AU32" s="874"/>
    </row>
    <row r="33" spans="1:47" s="31" customFormat="1" ht="33.75" customHeight="1" thickBot="1">
      <c r="A33" s="956"/>
      <c r="B33" s="863"/>
      <c r="C33" s="863"/>
      <c r="D33" s="866"/>
      <c r="E33" s="866"/>
      <c r="F33" s="866"/>
      <c r="G33" s="103" t="s">
        <v>13</v>
      </c>
      <c r="H33" s="204">
        <v>18789099169.22432</v>
      </c>
      <c r="I33" s="204">
        <v>956012090</v>
      </c>
      <c r="J33" s="204">
        <v>956012090</v>
      </c>
      <c r="K33" s="204">
        <v>1070593101</v>
      </c>
      <c r="L33" s="204">
        <v>1023888298</v>
      </c>
      <c r="M33" s="205">
        <v>4231997023</v>
      </c>
      <c r="N33" s="205">
        <v>4231997023</v>
      </c>
      <c r="O33" s="205">
        <v>4231997023</v>
      </c>
      <c r="P33" s="205">
        <v>4231162801</v>
      </c>
      <c r="Q33" s="204">
        <v>4360421597</v>
      </c>
      <c r="R33" s="204">
        <v>4234135414</v>
      </c>
      <c r="S33" s="204">
        <v>6047227764</v>
      </c>
      <c r="T33" s="204">
        <v>6047227764</v>
      </c>
      <c r="U33" s="204">
        <v>6071855764</v>
      </c>
      <c r="V33" s="204">
        <v>6228210551</v>
      </c>
      <c r="W33" s="204">
        <v>6426089108</v>
      </c>
      <c r="X33" s="204">
        <v>6176156152.224318</v>
      </c>
      <c r="Y33" s="204">
        <v>5169637077</v>
      </c>
      <c r="Z33" s="204">
        <v>5169468305</v>
      </c>
      <c r="AA33" s="205">
        <v>5154264004</v>
      </c>
      <c r="AB33" s="204">
        <f>AB29+AB31</f>
        <v>5154264004</v>
      </c>
      <c r="AC33" s="204">
        <f>AC29+AC31</f>
        <v>4871397344</v>
      </c>
      <c r="AD33" s="204">
        <f>AD29+AD31</f>
        <v>4860169523</v>
      </c>
      <c r="AE33" s="104">
        <f>AE29</f>
        <v>3312847000</v>
      </c>
      <c r="AF33" s="104"/>
      <c r="AG33" s="104"/>
      <c r="AH33" s="104"/>
      <c r="AI33" s="104"/>
      <c r="AJ33" s="247"/>
      <c r="AK33" s="503">
        <f>AK29+AK31</f>
        <v>761452614</v>
      </c>
      <c r="AL33" s="503">
        <f>AL29+AL31</f>
        <v>4124670324</v>
      </c>
      <c r="AM33" s="503">
        <f>AM29+AM31</f>
        <v>4763186262</v>
      </c>
      <c r="AN33" s="503">
        <f>AN29+AN31</f>
        <v>4860169523</v>
      </c>
      <c r="AO33" s="450">
        <f t="shared" si="3"/>
        <v>0.9976951539348706</v>
      </c>
      <c r="AP33" s="482">
        <f>(L33+R33+X33+AN33)/H33</f>
        <v>0.8672235555557508</v>
      </c>
      <c r="AQ33" s="884"/>
      <c r="AR33" s="846"/>
      <c r="AS33" s="846"/>
      <c r="AT33" s="887"/>
      <c r="AU33" s="888"/>
    </row>
    <row r="34" spans="1:47" s="31" customFormat="1" ht="33.75" customHeight="1">
      <c r="A34" s="956"/>
      <c r="B34" s="858">
        <v>5</v>
      </c>
      <c r="C34" s="861" t="s">
        <v>153</v>
      </c>
      <c r="D34" s="864" t="s">
        <v>103</v>
      </c>
      <c r="E34" s="864">
        <v>464</v>
      </c>
      <c r="F34" s="864">
        <v>177</v>
      </c>
      <c r="G34" s="68" t="s">
        <v>8</v>
      </c>
      <c r="H34" s="123">
        <v>1</v>
      </c>
      <c r="I34" s="78">
        <v>0.2</v>
      </c>
      <c r="J34" s="112">
        <v>0.2</v>
      </c>
      <c r="K34" s="69">
        <v>0.2</v>
      </c>
      <c r="L34" s="134">
        <v>0.2</v>
      </c>
      <c r="M34" s="134">
        <v>0.9</v>
      </c>
      <c r="N34" s="134">
        <v>0.9</v>
      </c>
      <c r="O34" s="69">
        <v>0.9</v>
      </c>
      <c r="P34" s="134">
        <v>0.9</v>
      </c>
      <c r="Q34" s="69">
        <v>0.9</v>
      </c>
      <c r="R34" s="125">
        <v>0.9</v>
      </c>
      <c r="S34" s="135">
        <v>1</v>
      </c>
      <c r="T34" s="135">
        <v>1</v>
      </c>
      <c r="U34" s="135">
        <v>1</v>
      </c>
      <c r="V34" s="135">
        <v>1</v>
      </c>
      <c r="W34" s="135">
        <v>0.9</v>
      </c>
      <c r="X34" s="135">
        <v>0.9</v>
      </c>
      <c r="Y34" s="135">
        <v>1</v>
      </c>
      <c r="Z34" s="135">
        <v>1</v>
      </c>
      <c r="AA34" s="136">
        <v>1</v>
      </c>
      <c r="AB34" s="504">
        <v>1</v>
      </c>
      <c r="AC34" s="149">
        <v>1</v>
      </c>
      <c r="AD34" s="505">
        <v>0.99</v>
      </c>
      <c r="AE34" s="506">
        <v>1</v>
      </c>
      <c r="AF34" s="75"/>
      <c r="AG34" s="110"/>
      <c r="AH34" s="75"/>
      <c r="AI34" s="75"/>
      <c r="AJ34" s="247"/>
      <c r="AK34" s="484">
        <v>0.93</v>
      </c>
      <c r="AL34" s="507">
        <v>0.94</v>
      </c>
      <c r="AM34" s="508">
        <v>0.97</v>
      </c>
      <c r="AN34" s="505">
        <v>0.99</v>
      </c>
      <c r="AO34" s="509">
        <f>AD34/AC34</f>
        <v>0.99</v>
      </c>
      <c r="AP34" s="486">
        <f>AN34/H34</f>
        <v>0.99</v>
      </c>
      <c r="AQ34" s="870" t="s">
        <v>547</v>
      </c>
      <c r="AR34" s="870" t="s">
        <v>486</v>
      </c>
      <c r="AS34" s="870" t="s">
        <v>487</v>
      </c>
      <c r="AT34" s="870" t="s">
        <v>253</v>
      </c>
      <c r="AU34" s="870" t="s">
        <v>488</v>
      </c>
    </row>
    <row r="35" spans="1:47" s="31" customFormat="1" ht="33.75" customHeight="1" thickBot="1">
      <c r="A35" s="956"/>
      <c r="B35" s="859"/>
      <c r="C35" s="862"/>
      <c r="D35" s="865"/>
      <c r="E35" s="865"/>
      <c r="F35" s="865"/>
      <c r="G35" s="80" t="s">
        <v>9</v>
      </c>
      <c r="H35" s="202">
        <f>L35+R35+X35+AD35+AE35</f>
        <v>13863557150</v>
      </c>
      <c r="I35" s="202">
        <v>293134159</v>
      </c>
      <c r="J35" s="202">
        <v>293134159</v>
      </c>
      <c r="K35" s="202">
        <v>394000000</v>
      </c>
      <c r="L35" s="201">
        <v>393240000</v>
      </c>
      <c r="M35" s="202">
        <v>4310056000</v>
      </c>
      <c r="N35" s="202">
        <v>4310056000</v>
      </c>
      <c r="O35" s="202">
        <v>4310056000</v>
      </c>
      <c r="P35" s="202">
        <v>4297406000</v>
      </c>
      <c r="Q35" s="202">
        <v>4331730900</v>
      </c>
      <c r="R35" s="202">
        <v>65056000</v>
      </c>
      <c r="S35" s="202">
        <v>6867186000</v>
      </c>
      <c r="T35" s="202">
        <v>6859037043</v>
      </c>
      <c r="U35" s="202">
        <v>6414288135</v>
      </c>
      <c r="V35" s="202">
        <v>10778672135</v>
      </c>
      <c r="W35" s="202">
        <v>10749656245</v>
      </c>
      <c r="X35" s="202">
        <v>10666823736</v>
      </c>
      <c r="Y35" s="202">
        <v>797740000</v>
      </c>
      <c r="Z35" s="200">
        <v>797740000</v>
      </c>
      <c r="AA35" s="200">
        <v>2457740000</v>
      </c>
      <c r="AB35" s="499">
        <v>2669560000</v>
      </c>
      <c r="AC35" s="202">
        <v>2802754409</v>
      </c>
      <c r="AD35" s="202">
        <v>2738437414</v>
      </c>
      <c r="AE35" s="85">
        <v>0</v>
      </c>
      <c r="AF35" s="85"/>
      <c r="AG35" s="85"/>
      <c r="AH35" s="85"/>
      <c r="AI35" s="85"/>
      <c r="AJ35" s="247"/>
      <c r="AK35" s="448">
        <v>88800000</v>
      </c>
      <c r="AL35" s="449">
        <v>790281000</v>
      </c>
      <c r="AM35" s="449">
        <v>988909858</v>
      </c>
      <c r="AN35" s="510">
        <v>2738437414</v>
      </c>
      <c r="AO35" s="509">
        <f aca="true" t="shared" si="4" ref="AO35:AO39">AD35/AC35</f>
        <v>0.9770522187768326</v>
      </c>
      <c r="AP35" s="482">
        <f>(L35+R35+X35+AN35)/H35</f>
        <v>1</v>
      </c>
      <c r="AQ35" s="871"/>
      <c r="AR35" s="871"/>
      <c r="AS35" s="871"/>
      <c r="AT35" s="871"/>
      <c r="AU35" s="871"/>
    </row>
    <row r="36" spans="1:47" s="31" customFormat="1" ht="33.75" customHeight="1">
      <c r="A36" s="956"/>
      <c r="B36" s="859"/>
      <c r="C36" s="862"/>
      <c r="D36" s="865"/>
      <c r="E36" s="865"/>
      <c r="F36" s="865"/>
      <c r="G36" s="87" t="s">
        <v>10</v>
      </c>
      <c r="H36" s="678"/>
      <c r="I36" s="663"/>
      <c r="J36" s="664"/>
      <c r="K36" s="663"/>
      <c r="L36" s="663"/>
      <c r="M36" s="663"/>
      <c r="N36" s="663"/>
      <c r="O36" s="663"/>
      <c r="P36" s="663"/>
      <c r="Q36" s="672"/>
      <c r="R36" s="665"/>
      <c r="S36" s="665"/>
      <c r="T36" s="665"/>
      <c r="U36" s="665"/>
      <c r="V36" s="665"/>
      <c r="W36" s="665"/>
      <c r="X36" s="665"/>
      <c r="Y36" s="665"/>
      <c r="Z36" s="665"/>
      <c r="AA36" s="665"/>
      <c r="AB36" s="679"/>
      <c r="AC36" s="665"/>
      <c r="AD36" s="665"/>
      <c r="AE36" s="665"/>
      <c r="AF36" s="665"/>
      <c r="AG36" s="665"/>
      <c r="AH36" s="665"/>
      <c r="AI36" s="665"/>
      <c r="AJ36" s="665"/>
      <c r="AK36" s="665"/>
      <c r="AL36" s="665"/>
      <c r="AM36" s="665"/>
      <c r="AN36" s="665"/>
      <c r="AO36" s="665"/>
      <c r="AP36" s="680"/>
      <c r="AQ36" s="871"/>
      <c r="AR36" s="871"/>
      <c r="AS36" s="871"/>
      <c r="AT36" s="871"/>
      <c r="AU36" s="871"/>
    </row>
    <row r="37" spans="1:47" s="31" customFormat="1" ht="33.75" customHeight="1" thickBot="1">
      <c r="A37" s="956"/>
      <c r="B37" s="859"/>
      <c r="C37" s="862"/>
      <c r="D37" s="865"/>
      <c r="E37" s="865"/>
      <c r="F37" s="865"/>
      <c r="G37" s="80" t="s">
        <v>11</v>
      </c>
      <c r="H37" s="202">
        <v>4604221755</v>
      </c>
      <c r="I37" s="666"/>
      <c r="J37" s="666"/>
      <c r="K37" s="666"/>
      <c r="L37" s="666"/>
      <c r="M37" s="203">
        <v>393240000</v>
      </c>
      <c r="N37" s="203">
        <v>393240000</v>
      </c>
      <c r="O37" s="203">
        <v>393240000</v>
      </c>
      <c r="P37" s="203">
        <v>393240000</v>
      </c>
      <c r="Q37" s="202">
        <v>393240000</v>
      </c>
      <c r="R37" s="202">
        <v>393240000</v>
      </c>
      <c r="S37" s="202">
        <v>7318800</v>
      </c>
      <c r="T37" s="202">
        <v>7318800</v>
      </c>
      <c r="U37" s="202">
        <v>7318800</v>
      </c>
      <c r="V37" s="202">
        <v>7318800</v>
      </c>
      <c r="W37" s="202">
        <v>7318800</v>
      </c>
      <c r="X37" s="202">
        <v>7318800</v>
      </c>
      <c r="Y37" s="202">
        <v>4203662955</v>
      </c>
      <c r="Z37" s="202">
        <v>4203662955</v>
      </c>
      <c r="AA37" s="200">
        <v>4203662955</v>
      </c>
      <c r="AB37" s="499">
        <v>4203662955</v>
      </c>
      <c r="AC37" s="202">
        <v>4203662955</v>
      </c>
      <c r="AD37" s="202">
        <v>4203662955</v>
      </c>
      <c r="AE37" s="117">
        <v>0</v>
      </c>
      <c r="AF37" s="182"/>
      <c r="AG37" s="93"/>
      <c r="AH37" s="182"/>
      <c r="AI37" s="182"/>
      <c r="AJ37" s="247"/>
      <c r="AK37" s="454">
        <v>23679600</v>
      </c>
      <c r="AL37" s="449">
        <v>1697434598</v>
      </c>
      <c r="AM37" s="459">
        <v>3326254684</v>
      </c>
      <c r="AN37" s="202">
        <v>4203662955</v>
      </c>
      <c r="AO37" s="509">
        <f t="shared" si="4"/>
        <v>1</v>
      </c>
      <c r="AP37" s="482">
        <f>(L37+R37+X37+AN37)/H37</f>
        <v>1</v>
      </c>
      <c r="AQ37" s="871"/>
      <c r="AR37" s="871"/>
      <c r="AS37" s="871"/>
      <c r="AT37" s="871"/>
      <c r="AU37" s="871"/>
    </row>
    <row r="38" spans="1:47" s="31" customFormat="1" ht="33.75" customHeight="1">
      <c r="A38" s="956"/>
      <c r="B38" s="859"/>
      <c r="C38" s="862"/>
      <c r="D38" s="865"/>
      <c r="E38" s="865"/>
      <c r="F38" s="865"/>
      <c r="G38" s="87" t="s">
        <v>12</v>
      </c>
      <c r="H38" s="95">
        <v>1</v>
      </c>
      <c r="I38" s="95">
        <v>0.2</v>
      </c>
      <c r="J38" s="119">
        <v>0.2</v>
      </c>
      <c r="K38" s="119">
        <v>0.2</v>
      </c>
      <c r="L38" s="137">
        <v>0.2</v>
      </c>
      <c r="M38" s="137">
        <v>0.9</v>
      </c>
      <c r="N38" s="119">
        <v>0.9</v>
      </c>
      <c r="O38" s="119">
        <v>0.9</v>
      </c>
      <c r="P38" s="137">
        <v>0.9</v>
      </c>
      <c r="Q38" s="119">
        <v>0.9</v>
      </c>
      <c r="R38" s="138">
        <v>0.9</v>
      </c>
      <c r="S38" s="138">
        <v>1</v>
      </c>
      <c r="T38" s="138">
        <v>1</v>
      </c>
      <c r="U38" s="93">
        <v>1</v>
      </c>
      <c r="V38" s="119">
        <v>1</v>
      </c>
      <c r="W38" s="132">
        <v>0.9</v>
      </c>
      <c r="X38" s="139">
        <v>0.9</v>
      </c>
      <c r="Y38" s="139">
        <v>1</v>
      </c>
      <c r="Z38" s="139">
        <v>1</v>
      </c>
      <c r="AA38" s="143">
        <v>1</v>
      </c>
      <c r="AB38" s="511">
        <v>1</v>
      </c>
      <c r="AC38" s="152">
        <v>1</v>
      </c>
      <c r="AD38" s="152">
        <v>0.99</v>
      </c>
      <c r="AE38" s="506">
        <v>1</v>
      </c>
      <c r="AF38" s="81"/>
      <c r="AG38" s="93"/>
      <c r="AH38" s="81"/>
      <c r="AI38" s="81"/>
      <c r="AJ38" s="247"/>
      <c r="AK38" s="253">
        <v>0.93</v>
      </c>
      <c r="AL38" s="254">
        <v>0.94</v>
      </c>
      <c r="AM38" s="261">
        <v>0.97</v>
      </c>
      <c r="AN38" s="512">
        <v>0.99</v>
      </c>
      <c r="AO38" s="509">
        <f t="shared" si="4"/>
        <v>0.99</v>
      </c>
      <c r="AP38" s="493">
        <f>AN38/H38</f>
        <v>0.99</v>
      </c>
      <c r="AQ38" s="871"/>
      <c r="AR38" s="871"/>
      <c r="AS38" s="871"/>
      <c r="AT38" s="871"/>
      <c r="AU38" s="871"/>
    </row>
    <row r="39" spans="1:47" s="31" customFormat="1" ht="33.75" customHeight="1" thickBot="1">
      <c r="A39" s="956"/>
      <c r="B39" s="860"/>
      <c r="C39" s="863"/>
      <c r="D39" s="866"/>
      <c r="E39" s="866"/>
      <c r="F39" s="866"/>
      <c r="G39" s="103" t="s">
        <v>13</v>
      </c>
      <c r="H39" s="204">
        <v>16527081491</v>
      </c>
      <c r="I39" s="204">
        <v>293134159</v>
      </c>
      <c r="J39" s="204">
        <v>293134159</v>
      </c>
      <c r="K39" s="204">
        <v>394000000</v>
      </c>
      <c r="L39" s="204">
        <v>393240000</v>
      </c>
      <c r="M39" s="204">
        <v>4703296000</v>
      </c>
      <c r="N39" s="204">
        <v>4703296000</v>
      </c>
      <c r="O39" s="204">
        <v>4703296000</v>
      </c>
      <c r="P39" s="204">
        <v>4690646000</v>
      </c>
      <c r="Q39" s="204">
        <v>4724970900</v>
      </c>
      <c r="R39" s="204">
        <v>458296000</v>
      </c>
      <c r="S39" s="204">
        <v>6874504800</v>
      </c>
      <c r="T39" s="204">
        <v>6866355843</v>
      </c>
      <c r="U39" s="204">
        <v>6421606935</v>
      </c>
      <c r="V39" s="204">
        <v>10785990935</v>
      </c>
      <c r="W39" s="204">
        <v>10756975045</v>
      </c>
      <c r="X39" s="204">
        <v>10674142536</v>
      </c>
      <c r="Y39" s="204">
        <v>5001402955</v>
      </c>
      <c r="Z39" s="204">
        <v>5001402955</v>
      </c>
      <c r="AA39" s="205">
        <v>6661402955</v>
      </c>
      <c r="AB39" s="513">
        <v>6873222955</v>
      </c>
      <c r="AC39" s="204">
        <f>+AC35+AC37</f>
        <v>7006417364</v>
      </c>
      <c r="AD39" s="204">
        <f>+AD35+AD37</f>
        <v>6942100369</v>
      </c>
      <c r="AE39" s="117">
        <v>0</v>
      </c>
      <c r="AF39" s="104"/>
      <c r="AG39" s="104"/>
      <c r="AH39" s="251"/>
      <c r="AI39" s="104"/>
      <c r="AJ39" s="247"/>
      <c r="AK39" s="204">
        <f>+AK35+AK37</f>
        <v>112479600</v>
      </c>
      <c r="AL39" s="204">
        <f>+AL35+AL37</f>
        <v>2487715598</v>
      </c>
      <c r="AM39" s="204">
        <f>+AM35+AM37</f>
        <v>4315164542</v>
      </c>
      <c r="AN39" s="204">
        <f>+AN35+AN37</f>
        <v>6942100369</v>
      </c>
      <c r="AO39" s="509">
        <f t="shared" si="4"/>
        <v>0.990820273520891</v>
      </c>
      <c r="AP39" s="494">
        <f>(L39+R39+X39+AM39)/H39</f>
        <v>0.9584779434061786</v>
      </c>
      <c r="AQ39" s="872"/>
      <c r="AR39" s="872"/>
      <c r="AS39" s="872"/>
      <c r="AT39" s="872"/>
      <c r="AU39" s="872"/>
    </row>
    <row r="40" spans="1:47" s="31" customFormat="1" ht="33.75" customHeight="1">
      <c r="A40" s="956"/>
      <c r="B40" s="858">
        <v>6</v>
      </c>
      <c r="C40" s="861" t="s">
        <v>154</v>
      </c>
      <c r="D40" s="864" t="s">
        <v>105</v>
      </c>
      <c r="E40" s="864">
        <v>464</v>
      </c>
      <c r="F40" s="864">
        <v>177</v>
      </c>
      <c r="G40" s="68" t="s">
        <v>8</v>
      </c>
      <c r="H40" s="112">
        <v>38.4</v>
      </c>
      <c r="I40" s="75">
        <v>4</v>
      </c>
      <c r="J40" s="69">
        <v>4</v>
      </c>
      <c r="K40" s="75">
        <v>4</v>
      </c>
      <c r="L40" s="69">
        <v>4.28</v>
      </c>
      <c r="M40" s="69">
        <v>15</v>
      </c>
      <c r="N40" s="69">
        <v>15</v>
      </c>
      <c r="O40" s="75">
        <v>15</v>
      </c>
      <c r="P40" s="75">
        <v>15</v>
      </c>
      <c r="Q40" s="75">
        <v>15</v>
      </c>
      <c r="R40" s="125">
        <v>3.4</v>
      </c>
      <c r="S40" s="74">
        <v>15</v>
      </c>
      <c r="T40" s="74">
        <v>10</v>
      </c>
      <c r="U40" s="110">
        <v>10</v>
      </c>
      <c r="V40" s="76">
        <v>10</v>
      </c>
      <c r="W40" s="69">
        <v>10</v>
      </c>
      <c r="X40" s="69">
        <v>0</v>
      </c>
      <c r="Y40" s="69">
        <v>20</v>
      </c>
      <c r="Z40" s="69">
        <v>20</v>
      </c>
      <c r="AA40" s="79">
        <v>20</v>
      </c>
      <c r="AB40" s="504">
        <v>20</v>
      </c>
      <c r="AC40" s="149">
        <v>20</v>
      </c>
      <c r="AD40" s="514">
        <v>2.94</v>
      </c>
      <c r="AE40" s="69">
        <v>10.72</v>
      </c>
      <c r="AF40" s="75"/>
      <c r="AG40" s="110"/>
      <c r="AH40" s="75"/>
      <c r="AI40" s="75"/>
      <c r="AJ40" s="247"/>
      <c r="AK40" s="484">
        <v>0</v>
      </c>
      <c r="AL40" s="507">
        <v>0</v>
      </c>
      <c r="AM40" s="485">
        <v>0</v>
      </c>
      <c r="AN40" s="342">
        <v>2.94</v>
      </c>
      <c r="AO40" s="450">
        <f aca="true" t="shared" si="5" ref="AO40:AO45">AN40/AC40</f>
        <v>0.147</v>
      </c>
      <c r="AP40" s="471">
        <f>(L40+R40+X40+AN40)/H40</f>
        <v>0.2765625</v>
      </c>
      <c r="AQ40" s="841" t="s">
        <v>540</v>
      </c>
      <c r="AR40" s="879" t="s">
        <v>541</v>
      </c>
      <c r="AS40" s="879" t="s">
        <v>542</v>
      </c>
      <c r="AT40" s="864" t="s">
        <v>242</v>
      </c>
      <c r="AU40" s="864" t="s">
        <v>230</v>
      </c>
    </row>
    <row r="41" spans="1:47" s="31" customFormat="1" ht="33.75" customHeight="1">
      <c r="A41" s="956"/>
      <c r="B41" s="859"/>
      <c r="C41" s="862"/>
      <c r="D41" s="865"/>
      <c r="E41" s="865"/>
      <c r="F41" s="865"/>
      <c r="G41" s="80" t="s">
        <v>9</v>
      </c>
      <c r="H41" s="202">
        <v>4002694053</v>
      </c>
      <c r="I41" s="202">
        <v>1684857126</v>
      </c>
      <c r="J41" s="202">
        <v>1684857126</v>
      </c>
      <c r="K41" s="202">
        <v>1684857126</v>
      </c>
      <c r="L41" s="201">
        <v>848451625</v>
      </c>
      <c r="M41" s="202">
        <v>1526619000</v>
      </c>
      <c r="N41" s="202">
        <v>1526619000</v>
      </c>
      <c r="O41" s="202">
        <v>1526619000</v>
      </c>
      <c r="P41" s="202">
        <v>1526619000</v>
      </c>
      <c r="Q41" s="202">
        <v>1526619000</v>
      </c>
      <c r="R41" s="202">
        <v>293692909</v>
      </c>
      <c r="S41" s="202">
        <v>959057000</v>
      </c>
      <c r="T41" s="202">
        <v>959057000</v>
      </c>
      <c r="U41" s="202">
        <v>1017710408</v>
      </c>
      <c r="V41" s="202">
        <v>1027710408</v>
      </c>
      <c r="W41" s="202">
        <v>1038205308</v>
      </c>
      <c r="X41" s="202">
        <v>817484519</v>
      </c>
      <c r="Y41" s="202">
        <v>1039853000</v>
      </c>
      <c r="Z41" s="202">
        <v>1039853000</v>
      </c>
      <c r="AA41" s="200">
        <v>1039853000</v>
      </c>
      <c r="AB41" s="499">
        <v>1039853000</v>
      </c>
      <c r="AC41" s="202">
        <v>997222000</v>
      </c>
      <c r="AD41" s="202">
        <v>946493386</v>
      </c>
      <c r="AE41" s="202">
        <v>835925000</v>
      </c>
      <c r="AF41" s="85"/>
      <c r="AG41" s="85"/>
      <c r="AH41" s="85"/>
      <c r="AI41" s="85"/>
      <c r="AJ41" s="247"/>
      <c r="AK41" s="448">
        <v>103140000</v>
      </c>
      <c r="AL41" s="449">
        <v>233615000</v>
      </c>
      <c r="AM41" s="449">
        <v>233615000</v>
      </c>
      <c r="AN41" s="510">
        <v>946493386</v>
      </c>
      <c r="AO41" s="450">
        <f t="shared" si="5"/>
        <v>0.949130069332606</v>
      </c>
      <c r="AP41" s="451">
        <f>(L41+R41+X41+AN41)/H41</f>
        <v>0.7260416111048695</v>
      </c>
      <c r="AQ41" s="842"/>
      <c r="AR41" s="880"/>
      <c r="AS41" s="880"/>
      <c r="AT41" s="865"/>
      <c r="AU41" s="865"/>
    </row>
    <row r="42" spans="1:47" s="31" customFormat="1" ht="33.75" customHeight="1">
      <c r="A42" s="956"/>
      <c r="B42" s="859"/>
      <c r="C42" s="862"/>
      <c r="D42" s="865"/>
      <c r="E42" s="865"/>
      <c r="F42" s="865"/>
      <c r="G42" s="87" t="s">
        <v>10</v>
      </c>
      <c r="H42" s="140">
        <v>21.6</v>
      </c>
      <c r="I42" s="663"/>
      <c r="J42" s="664"/>
      <c r="K42" s="663"/>
      <c r="L42" s="663"/>
      <c r="M42" s="663"/>
      <c r="N42" s="663"/>
      <c r="O42" s="663"/>
      <c r="P42" s="663"/>
      <c r="Q42" s="672"/>
      <c r="R42" s="665"/>
      <c r="S42" s="141">
        <v>11.6</v>
      </c>
      <c r="T42" s="141">
        <v>11.6</v>
      </c>
      <c r="U42" s="141">
        <v>11.6</v>
      </c>
      <c r="V42" s="142">
        <v>11.6</v>
      </c>
      <c r="W42" s="142">
        <v>11.6</v>
      </c>
      <c r="X42" s="132">
        <v>0</v>
      </c>
      <c r="Y42" s="132">
        <v>21.6</v>
      </c>
      <c r="Z42" s="132">
        <v>21.6</v>
      </c>
      <c r="AA42" s="86">
        <v>21.6</v>
      </c>
      <c r="AB42" s="515">
        <v>21.6</v>
      </c>
      <c r="AC42" s="516">
        <v>21.6</v>
      </c>
      <c r="AD42" s="517">
        <v>0.9</v>
      </c>
      <c r="AE42" s="93"/>
      <c r="AF42" s="93"/>
      <c r="AG42" s="93"/>
      <c r="AH42" s="93"/>
      <c r="AI42" s="93"/>
      <c r="AJ42" s="247"/>
      <c r="AK42" s="253">
        <v>0</v>
      </c>
      <c r="AL42" s="254">
        <v>0.1</v>
      </c>
      <c r="AM42" s="261">
        <v>0.9</v>
      </c>
      <c r="AN42" s="518">
        <v>0.9</v>
      </c>
      <c r="AO42" s="450">
        <f>AN42/AC42</f>
        <v>0.041666666666666664</v>
      </c>
      <c r="AP42" s="519">
        <f>X42+AN42/H42</f>
        <v>0.041666666666666664</v>
      </c>
      <c r="AQ42" s="842"/>
      <c r="AR42" s="880"/>
      <c r="AS42" s="880"/>
      <c r="AT42" s="865"/>
      <c r="AU42" s="865"/>
    </row>
    <row r="43" spans="1:47" s="31" customFormat="1" ht="33.75" customHeight="1">
      <c r="A43" s="956"/>
      <c r="B43" s="859"/>
      <c r="C43" s="862"/>
      <c r="D43" s="865"/>
      <c r="E43" s="865"/>
      <c r="F43" s="865"/>
      <c r="G43" s="80" t="s">
        <v>11</v>
      </c>
      <c r="H43" s="200">
        <v>1208187752</v>
      </c>
      <c r="I43" s="666"/>
      <c r="J43" s="666"/>
      <c r="K43" s="666"/>
      <c r="L43" s="666"/>
      <c r="M43" s="207">
        <v>499364921</v>
      </c>
      <c r="N43" s="207">
        <v>499364921</v>
      </c>
      <c r="O43" s="207">
        <v>499364921</v>
      </c>
      <c r="P43" s="207">
        <v>499364921</v>
      </c>
      <c r="Q43" s="202">
        <v>499364921</v>
      </c>
      <c r="R43" s="202">
        <v>488639766</v>
      </c>
      <c r="S43" s="200">
        <v>153669060</v>
      </c>
      <c r="T43" s="200">
        <v>153669060</v>
      </c>
      <c r="U43" s="200">
        <v>153669060</v>
      </c>
      <c r="V43" s="202">
        <v>153669060</v>
      </c>
      <c r="W43" s="202">
        <v>153665244</v>
      </c>
      <c r="X43" s="202">
        <v>153665244</v>
      </c>
      <c r="Y43" s="202">
        <v>565882742</v>
      </c>
      <c r="Z43" s="202">
        <v>565882742</v>
      </c>
      <c r="AA43" s="200">
        <v>565882742</v>
      </c>
      <c r="AB43" s="202">
        <v>565882742</v>
      </c>
      <c r="AC43" s="202">
        <v>565882742</v>
      </c>
      <c r="AD43" s="202">
        <v>411671508</v>
      </c>
      <c r="AE43" s="182"/>
      <c r="AF43" s="93"/>
      <c r="AG43" s="93"/>
      <c r="AH43" s="93"/>
      <c r="AI43" s="93"/>
      <c r="AJ43" s="247"/>
      <c r="AK43" s="448">
        <v>162300814</v>
      </c>
      <c r="AL43" s="449">
        <v>162300814</v>
      </c>
      <c r="AM43" s="459">
        <v>223018138</v>
      </c>
      <c r="AN43" s="202">
        <v>411671508</v>
      </c>
      <c r="AO43" s="450">
        <f t="shared" si="5"/>
        <v>0.7274855326830236</v>
      </c>
      <c r="AP43" s="451">
        <f>(L43+R43+X43+AN43)/H43</f>
        <v>0.8723615317696086</v>
      </c>
      <c r="AQ43" s="842"/>
      <c r="AR43" s="880"/>
      <c r="AS43" s="880"/>
      <c r="AT43" s="865"/>
      <c r="AU43" s="865"/>
    </row>
    <row r="44" spans="1:47" s="31" customFormat="1" ht="33.75" customHeight="1">
      <c r="A44" s="956"/>
      <c r="B44" s="859"/>
      <c r="C44" s="862"/>
      <c r="D44" s="865"/>
      <c r="E44" s="865"/>
      <c r="F44" s="865"/>
      <c r="G44" s="87" t="s">
        <v>12</v>
      </c>
      <c r="H44" s="102">
        <v>60</v>
      </c>
      <c r="I44" s="95">
        <v>4</v>
      </c>
      <c r="J44" s="119">
        <v>4</v>
      </c>
      <c r="K44" s="95">
        <v>4</v>
      </c>
      <c r="L44" s="119">
        <v>4.28</v>
      </c>
      <c r="M44" s="121">
        <v>15</v>
      </c>
      <c r="N44" s="102">
        <v>15</v>
      </c>
      <c r="O44" s="102">
        <v>15</v>
      </c>
      <c r="P44" s="102">
        <v>15</v>
      </c>
      <c r="Q44" s="95">
        <v>15</v>
      </c>
      <c r="R44" s="138">
        <v>3.4</v>
      </c>
      <c r="S44" s="141">
        <v>26.6</v>
      </c>
      <c r="T44" s="144">
        <v>21.6</v>
      </c>
      <c r="U44" s="86">
        <v>21.6</v>
      </c>
      <c r="V44" s="137">
        <v>21.6</v>
      </c>
      <c r="W44" s="132">
        <v>21.6</v>
      </c>
      <c r="X44" s="132">
        <v>0</v>
      </c>
      <c r="Y44" s="132">
        <v>41.6</v>
      </c>
      <c r="Z44" s="132">
        <v>41.6</v>
      </c>
      <c r="AA44" s="144">
        <v>41.6</v>
      </c>
      <c r="AB44" s="520">
        <v>41.6</v>
      </c>
      <c r="AC44" s="263">
        <f>+AC40+AC42</f>
        <v>41.6</v>
      </c>
      <c r="AD44" s="262">
        <f>+AD40+AD42</f>
        <v>3.84</v>
      </c>
      <c r="AE44" s="262">
        <f aca="true" t="shared" si="6" ref="AE44:AN44">+AE40+AE42</f>
        <v>10.72</v>
      </c>
      <c r="AF44" s="262"/>
      <c r="AG44" s="262"/>
      <c r="AH44" s="262"/>
      <c r="AI44" s="262"/>
      <c r="AJ44" s="262"/>
      <c r="AK44" s="262">
        <f t="shared" si="6"/>
        <v>0</v>
      </c>
      <c r="AL44" s="262">
        <f t="shared" si="6"/>
        <v>0.1</v>
      </c>
      <c r="AM44" s="262">
        <f t="shared" si="6"/>
        <v>0.9</v>
      </c>
      <c r="AN44" s="262">
        <f t="shared" si="6"/>
        <v>3.84</v>
      </c>
      <c r="AO44" s="450">
        <f t="shared" si="5"/>
        <v>0.0923076923076923</v>
      </c>
      <c r="AP44" s="481">
        <f>(L44+R44+X44+AN44)/H44</f>
        <v>0.192</v>
      </c>
      <c r="AQ44" s="842"/>
      <c r="AR44" s="880"/>
      <c r="AS44" s="880"/>
      <c r="AT44" s="865"/>
      <c r="AU44" s="865"/>
    </row>
    <row r="45" spans="1:47" s="31" customFormat="1" ht="33.75" customHeight="1" thickBot="1">
      <c r="A45" s="956"/>
      <c r="B45" s="860"/>
      <c r="C45" s="863"/>
      <c r="D45" s="866"/>
      <c r="E45" s="866"/>
      <c r="F45" s="866"/>
      <c r="G45" s="103" t="s">
        <v>13</v>
      </c>
      <c r="H45" s="205">
        <v>5210881805</v>
      </c>
      <c r="I45" s="205">
        <v>1684857126</v>
      </c>
      <c r="J45" s="205">
        <v>1684857126</v>
      </c>
      <c r="K45" s="205">
        <v>1684857126</v>
      </c>
      <c r="L45" s="205">
        <v>848451625</v>
      </c>
      <c r="M45" s="205">
        <v>2025983921</v>
      </c>
      <c r="N45" s="205">
        <v>2025983921</v>
      </c>
      <c r="O45" s="205">
        <v>2025983921</v>
      </c>
      <c r="P45" s="205">
        <v>2025983921</v>
      </c>
      <c r="Q45" s="205">
        <v>2025983921</v>
      </c>
      <c r="R45" s="205">
        <v>782332675</v>
      </c>
      <c r="S45" s="205">
        <v>1112726060</v>
      </c>
      <c r="T45" s="205">
        <v>1112726060</v>
      </c>
      <c r="U45" s="205">
        <v>1171379468</v>
      </c>
      <c r="V45" s="205">
        <v>1181379468</v>
      </c>
      <c r="W45" s="205">
        <v>1191870552</v>
      </c>
      <c r="X45" s="205">
        <v>971149763</v>
      </c>
      <c r="Y45" s="205">
        <v>1605735742</v>
      </c>
      <c r="Z45" s="205">
        <v>1605735742</v>
      </c>
      <c r="AA45" s="204">
        <f>+AA41+AA43</f>
        <v>1605735742</v>
      </c>
      <c r="AB45" s="204">
        <f>+AB41+AB43</f>
        <v>1605735742</v>
      </c>
      <c r="AC45" s="204">
        <f>+AC41+AC43</f>
        <v>1563104742</v>
      </c>
      <c r="AD45" s="204">
        <f>+AD41+AD43</f>
        <v>1358164894</v>
      </c>
      <c r="AE45" s="104">
        <f>+AE41+AE43</f>
        <v>835925000</v>
      </c>
      <c r="AF45" s="104"/>
      <c r="AG45" s="104"/>
      <c r="AH45" s="104"/>
      <c r="AI45" s="104"/>
      <c r="AJ45" s="247"/>
      <c r="AK45" s="204">
        <f>+AK41+AK43</f>
        <v>265440814</v>
      </c>
      <c r="AL45" s="204">
        <f>+AL41+AL43</f>
        <v>395915814</v>
      </c>
      <c r="AM45" s="204">
        <f>+AM41+AM43</f>
        <v>456633138</v>
      </c>
      <c r="AN45" s="204">
        <f>+AN41+AN43</f>
        <v>1358164894</v>
      </c>
      <c r="AO45" s="244">
        <f t="shared" si="5"/>
        <v>0.8688892417165989</v>
      </c>
      <c r="AP45" s="246">
        <f>(L45+R45+X45+AN45)/H45</f>
        <v>0.759967142835626</v>
      </c>
      <c r="AQ45" s="843"/>
      <c r="AR45" s="881"/>
      <c r="AS45" s="881"/>
      <c r="AT45" s="866"/>
      <c r="AU45" s="866"/>
    </row>
    <row r="46" spans="1:47" s="31" customFormat="1" ht="33.75" customHeight="1" thickBot="1">
      <c r="A46" s="956"/>
      <c r="B46" s="858">
        <v>7</v>
      </c>
      <c r="C46" s="861" t="s">
        <v>155</v>
      </c>
      <c r="D46" s="864" t="s">
        <v>103</v>
      </c>
      <c r="E46" s="864">
        <v>464</v>
      </c>
      <c r="F46" s="864">
        <v>177</v>
      </c>
      <c r="G46" s="68" t="s">
        <v>8</v>
      </c>
      <c r="H46" s="78">
        <v>800</v>
      </c>
      <c r="I46" s="78">
        <v>342</v>
      </c>
      <c r="J46" s="112">
        <v>342</v>
      </c>
      <c r="K46" s="75">
        <v>342</v>
      </c>
      <c r="L46" s="75">
        <v>342</v>
      </c>
      <c r="M46" s="75">
        <v>520</v>
      </c>
      <c r="N46" s="75">
        <v>520</v>
      </c>
      <c r="O46" s="75">
        <v>520</v>
      </c>
      <c r="P46" s="75">
        <v>520</v>
      </c>
      <c r="Q46" s="75">
        <v>475</v>
      </c>
      <c r="R46" s="74">
        <v>315</v>
      </c>
      <c r="S46" s="74">
        <v>445</v>
      </c>
      <c r="T46" s="74">
        <v>445</v>
      </c>
      <c r="U46" s="110">
        <v>445</v>
      </c>
      <c r="V46" s="76">
        <v>408</v>
      </c>
      <c r="W46" s="74">
        <v>408</v>
      </c>
      <c r="X46" s="74">
        <v>408</v>
      </c>
      <c r="Y46" s="75">
        <v>522.6</v>
      </c>
      <c r="Z46" s="75">
        <v>522.6</v>
      </c>
      <c r="AA46" s="77">
        <v>523</v>
      </c>
      <c r="AB46" s="352">
        <v>523</v>
      </c>
      <c r="AC46" s="521">
        <v>523</v>
      </c>
      <c r="AD46" s="522">
        <v>480.5</v>
      </c>
      <c r="AE46" s="76">
        <v>800</v>
      </c>
      <c r="AF46" s="75"/>
      <c r="AG46" s="110"/>
      <c r="AH46" s="75"/>
      <c r="AI46" s="75"/>
      <c r="AJ46" s="247"/>
      <c r="AK46" s="258">
        <v>408</v>
      </c>
      <c r="AL46" s="198">
        <v>408</v>
      </c>
      <c r="AM46" s="523">
        <v>477.1</v>
      </c>
      <c r="AN46" s="522">
        <v>480.5</v>
      </c>
      <c r="AO46" s="470">
        <f>AN46/AC46</f>
        <v>0.9187380497131931</v>
      </c>
      <c r="AP46" s="471">
        <f>AN46/H46</f>
        <v>0.600625</v>
      </c>
      <c r="AQ46" s="870" t="s">
        <v>501</v>
      </c>
      <c r="AR46" s="870" t="s">
        <v>490</v>
      </c>
      <c r="AS46" s="870" t="s">
        <v>491</v>
      </c>
      <c r="AT46" s="876" t="s">
        <v>124</v>
      </c>
      <c r="AU46" s="873" t="s">
        <v>492</v>
      </c>
    </row>
    <row r="47" spans="1:47" s="31" customFormat="1" ht="33.75" customHeight="1">
      <c r="A47" s="956"/>
      <c r="B47" s="859"/>
      <c r="C47" s="862"/>
      <c r="D47" s="865"/>
      <c r="E47" s="865"/>
      <c r="F47" s="865"/>
      <c r="G47" s="80" t="s">
        <v>9</v>
      </c>
      <c r="H47" s="208">
        <v>22284436168.5</v>
      </c>
      <c r="I47" s="202">
        <v>1427329433</v>
      </c>
      <c r="J47" s="202">
        <v>1427329433</v>
      </c>
      <c r="K47" s="202">
        <v>1293598995</v>
      </c>
      <c r="L47" s="201">
        <v>1220549002</v>
      </c>
      <c r="M47" s="202">
        <v>4861167000</v>
      </c>
      <c r="N47" s="202">
        <v>4861167000</v>
      </c>
      <c r="O47" s="202">
        <v>4861167000</v>
      </c>
      <c r="P47" s="202">
        <v>6678817000</v>
      </c>
      <c r="Q47" s="202">
        <v>6773775642</v>
      </c>
      <c r="R47" s="202">
        <v>4028365738</v>
      </c>
      <c r="S47" s="202">
        <v>9471492000</v>
      </c>
      <c r="T47" s="202">
        <v>9479640957</v>
      </c>
      <c r="U47" s="202">
        <v>9381957242</v>
      </c>
      <c r="V47" s="202">
        <v>9319527942</v>
      </c>
      <c r="W47" s="202">
        <v>9282375408</v>
      </c>
      <c r="X47" s="202">
        <v>7997243428.5</v>
      </c>
      <c r="Y47" s="202">
        <v>5924041000</v>
      </c>
      <c r="Z47" s="200">
        <v>5924041000</v>
      </c>
      <c r="AA47" s="200">
        <v>5464041000</v>
      </c>
      <c r="AB47" s="346">
        <v>5404379990</v>
      </c>
      <c r="AC47" s="202">
        <v>7210128370</v>
      </c>
      <c r="AD47" s="202">
        <v>6750714192</v>
      </c>
      <c r="AE47" s="202">
        <v>5048654000</v>
      </c>
      <c r="AF47" s="85"/>
      <c r="AG47" s="85"/>
      <c r="AH47" s="85"/>
      <c r="AI47" s="85"/>
      <c r="AJ47" s="247"/>
      <c r="AK47" s="448">
        <v>238505000</v>
      </c>
      <c r="AL47" s="449">
        <v>3857518704</v>
      </c>
      <c r="AM47" s="449">
        <v>5171036817</v>
      </c>
      <c r="AN47" s="510">
        <v>6750714192</v>
      </c>
      <c r="AO47" s="470">
        <f aca="true" t="shared" si="7" ref="AO47:AO51">AN47/AC47</f>
        <v>0.9362821083863726</v>
      </c>
      <c r="AP47" s="451">
        <f>(L47+R47+X47+AN47)/H47</f>
        <v>0.8973470187577117</v>
      </c>
      <c r="AQ47" s="871"/>
      <c r="AR47" s="871"/>
      <c r="AS47" s="871"/>
      <c r="AT47" s="877"/>
      <c r="AU47" s="874"/>
    </row>
    <row r="48" spans="1:47" s="31" customFormat="1" ht="33.75" customHeight="1" thickBot="1">
      <c r="A48" s="956"/>
      <c r="B48" s="859"/>
      <c r="C48" s="862"/>
      <c r="D48" s="865"/>
      <c r="E48" s="865"/>
      <c r="F48" s="865"/>
      <c r="G48" s="87" t="s">
        <v>10</v>
      </c>
      <c r="H48" s="663"/>
      <c r="I48" s="663"/>
      <c r="J48" s="664"/>
      <c r="K48" s="663"/>
      <c r="L48" s="663"/>
      <c r="M48" s="663"/>
      <c r="N48" s="663"/>
      <c r="O48" s="663"/>
      <c r="P48" s="663"/>
      <c r="Q48" s="663"/>
      <c r="R48" s="663"/>
      <c r="S48" s="663"/>
      <c r="T48" s="663"/>
      <c r="U48" s="663"/>
      <c r="V48" s="670"/>
      <c r="W48" s="670"/>
      <c r="X48" s="670"/>
      <c r="Y48" s="670"/>
      <c r="Z48" s="670"/>
      <c r="AA48" s="670"/>
      <c r="AB48" s="674"/>
      <c r="AC48" s="670"/>
      <c r="AD48" s="670"/>
      <c r="AE48" s="670"/>
      <c r="AF48" s="670"/>
      <c r="AG48" s="670"/>
      <c r="AH48" s="670"/>
      <c r="AI48" s="670"/>
      <c r="AJ48" s="670"/>
      <c r="AK48" s="670"/>
      <c r="AL48" s="670"/>
      <c r="AM48" s="670"/>
      <c r="AN48" s="670"/>
      <c r="AO48" s="670"/>
      <c r="AP48" s="676"/>
      <c r="AQ48" s="871"/>
      <c r="AR48" s="871"/>
      <c r="AS48" s="871"/>
      <c r="AT48" s="877"/>
      <c r="AU48" s="874"/>
    </row>
    <row r="49" spans="1:47" s="31" customFormat="1" ht="33.75" customHeight="1" thickBot="1">
      <c r="A49" s="956"/>
      <c r="B49" s="859"/>
      <c r="C49" s="862"/>
      <c r="D49" s="865"/>
      <c r="E49" s="865"/>
      <c r="F49" s="865"/>
      <c r="G49" s="80" t="s">
        <v>11</v>
      </c>
      <c r="H49" s="208">
        <v>7778117994</v>
      </c>
      <c r="I49" s="666"/>
      <c r="J49" s="666"/>
      <c r="K49" s="666"/>
      <c r="L49" s="666"/>
      <c r="M49" s="207">
        <v>757313420</v>
      </c>
      <c r="N49" s="207">
        <v>757313420</v>
      </c>
      <c r="O49" s="207">
        <v>757313420</v>
      </c>
      <c r="P49" s="207">
        <v>757218646</v>
      </c>
      <c r="Q49" s="202">
        <v>724594941</v>
      </c>
      <c r="R49" s="202">
        <v>648177502</v>
      </c>
      <c r="S49" s="202">
        <v>1082028252</v>
      </c>
      <c r="T49" s="202">
        <v>1082028252</v>
      </c>
      <c r="U49" s="202">
        <v>1082028252</v>
      </c>
      <c r="V49" s="202">
        <v>1082028252</v>
      </c>
      <c r="W49" s="202">
        <v>1079806286</v>
      </c>
      <c r="X49" s="209">
        <v>1075607586</v>
      </c>
      <c r="Y49" s="202">
        <v>6054501678</v>
      </c>
      <c r="Z49" s="200">
        <v>6054332906</v>
      </c>
      <c r="AA49" s="200">
        <v>6053881907</v>
      </c>
      <c r="AB49" s="346">
        <v>6049134974</v>
      </c>
      <c r="AC49" s="202">
        <v>6049134974</v>
      </c>
      <c r="AD49" s="202">
        <v>5692416297.999999</v>
      </c>
      <c r="AE49" s="202"/>
      <c r="AF49" s="85"/>
      <c r="AG49" s="85"/>
      <c r="AH49" s="85"/>
      <c r="AI49" s="85"/>
      <c r="AJ49" s="247"/>
      <c r="AK49" s="448">
        <v>1652884649</v>
      </c>
      <c r="AL49" s="449">
        <v>4117537623</v>
      </c>
      <c r="AM49" s="449">
        <v>4313177153</v>
      </c>
      <c r="AN49" s="510">
        <v>5692416297.999999</v>
      </c>
      <c r="AO49" s="470">
        <f t="shared" si="7"/>
        <v>0.9410298038424955</v>
      </c>
      <c r="AP49" s="451">
        <f>(L49+R49+X49+AN49)/H49</f>
        <v>0.9534699000093363</v>
      </c>
      <c r="AQ49" s="871"/>
      <c r="AR49" s="871"/>
      <c r="AS49" s="871"/>
      <c r="AT49" s="877"/>
      <c r="AU49" s="874"/>
    </row>
    <row r="50" spans="1:47" s="31" customFormat="1" ht="33.75" customHeight="1" thickBot="1">
      <c r="A50" s="956"/>
      <c r="B50" s="859"/>
      <c r="C50" s="862"/>
      <c r="D50" s="865"/>
      <c r="E50" s="865"/>
      <c r="F50" s="865"/>
      <c r="G50" s="87" t="s">
        <v>12</v>
      </c>
      <c r="H50" s="102">
        <v>800</v>
      </c>
      <c r="I50" s="102">
        <v>342</v>
      </c>
      <c r="J50" s="121">
        <v>342</v>
      </c>
      <c r="K50" s="95">
        <v>342</v>
      </c>
      <c r="L50" s="95">
        <v>342</v>
      </c>
      <c r="M50" s="102">
        <v>520</v>
      </c>
      <c r="N50" s="102">
        <v>520</v>
      </c>
      <c r="O50" s="102">
        <v>520</v>
      </c>
      <c r="P50" s="102">
        <v>520</v>
      </c>
      <c r="Q50" s="95">
        <v>475</v>
      </c>
      <c r="R50" s="120">
        <v>315</v>
      </c>
      <c r="S50" s="120">
        <v>445</v>
      </c>
      <c r="T50" s="85">
        <v>445</v>
      </c>
      <c r="U50" s="93">
        <v>445</v>
      </c>
      <c r="V50" s="145">
        <v>408</v>
      </c>
      <c r="W50" s="74">
        <v>408</v>
      </c>
      <c r="X50" s="198">
        <v>408</v>
      </c>
      <c r="Y50" s="81">
        <v>522.6</v>
      </c>
      <c r="Z50" s="81">
        <v>522.6</v>
      </c>
      <c r="AA50" s="94">
        <v>523</v>
      </c>
      <c r="AB50" s="348">
        <v>523</v>
      </c>
      <c r="AC50" s="100">
        <v>523</v>
      </c>
      <c r="AD50" s="524">
        <f>+AD46</f>
        <v>480.5</v>
      </c>
      <c r="AE50" s="259">
        <v>800</v>
      </c>
      <c r="AF50" s="95"/>
      <c r="AG50" s="93"/>
      <c r="AH50" s="95"/>
      <c r="AI50" s="95"/>
      <c r="AJ50" s="247"/>
      <c r="AK50" s="258">
        <v>408</v>
      </c>
      <c r="AL50" s="198">
        <v>408</v>
      </c>
      <c r="AM50" s="265">
        <v>477.1</v>
      </c>
      <c r="AN50" s="525">
        <v>480.5</v>
      </c>
      <c r="AO50" s="470">
        <f t="shared" si="7"/>
        <v>0.9187380497131931</v>
      </c>
      <c r="AP50" s="481">
        <f>AN50/H50</f>
        <v>0.600625</v>
      </c>
      <c r="AQ50" s="871"/>
      <c r="AR50" s="871"/>
      <c r="AS50" s="871"/>
      <c r="AT50" s="877"/>
      <c r="AU50" s="874"/>
    </row>
    <row r="51" spans="1:47" s="31" customFormat="1" ht="32.25" customHeight="1" thickBot="1">
      <c r="A51" s="956"/>
      <c r="B51" s="860"/>
      <c r="C51" s="863"/>
      <c r="D51" s="866"/>
      <c r="E51" s="866"/>
      <c r="F51" s="866"/>
      <c r="G51" s="103" t="s">
        <v>13</v>
      </c>
      <c r="H51" s="204">
        <v>30062554162.5</v>
      </c>
      <c r="I51" s="204">
        <v>1427329433</v>
      </c>
      <c r="J51" s="204">
        <v>1427329433</v>
      </c>
      <c r="K51" s="204">
        <v>1293598995</v>
      </c>
      <c r="L51" s="204">
        <v>1220549002</v>
      </c>
      <c r="M51" s="204">
        <v>5618480420</v>
      </c>
      <c r="N51" s="204">
        <v>5618480420</v>
      </c>
      <c r="O51" s="204">
        <v>5618480420</v>
      </c>
      <c r="P51" s="204">
        <v>7436035646</v>
      </c>
      <c r="Q51" s="204">
        <v>7498370583</v>
      </c>
      <c r="R51" s="204">
        <v>4676543240</v>
      </c>
      <c r="S51" s="204">
        <v>10553520252</v>
      </c>
      <c r="T51" s="204">
        <v>10561669209</v>
      </c>
      <c r="U51" s="204">
        <v>10463985494</v>
      </c>
      <c r="V51" s="204">
        <v>10401556194</v>
      </c>
      <c r="W51" s="204">
        <v>10362181694</v>
      </c>
      <c r="X51" s="204">
        <v>9072851014.5</v>
      </c>
      <c r="Y51" s="205">
        <f aca="true" t="shared" si="8" ref="Y51:AA51">+Y47+Y49</f>
        <v>11978542678</v>
      </c>
      <c r="Z51" s="205">
        <f t="shared" si="8"/>
        <v>11978373906</v>
      </c>
      <c r="AA51" s="205">
        <f t="shared" si="8"/>
        <v>11517922907</v>
      </c>
      <c r="AB51" s="349">
        <f>+AB47+AB49</f>
        <v>11453514964</v>
      </c>
      <c r="AC51" s="204">
        <f>+AC47+AC49</f>
        <v>13259263344</v>
      </c>
      <c r="AD51" s="204">
        <f>+AD47+AD49</f>
        <v>12443130490</v>
      </c>
      <c r="AE51" s="104">
        <f>+AE47+AE49</f>
        <v>5048654000</v>
      </c>
      <c r="AF51" s="104"/>
      <c r="AG51" s="104"/>
      <c r="AH51" s="104"/>
      <c r="AI51" s="104"/>
      <c r="AJ51" s="247"/>
      <c r="AK51" s="260">
        <v>1891389649</v>
      </c>
      <c r="AL51" s="252">
        <v>7975056327</v>
      </c>
      <c r="AM51" s="252">
        <f>+AM47+AM49</f>
        <v>9484213970</v>
      </c>
      <c r="AN51" s="204">
        <f>+AN47+AN49</f>
        <v>12443130490</v>
      </c>
      <c r="AO51" s="470">
        <f t="shared" si="7"/>
        <v>0.9384480998056871</v>
      </c>
      <c r="AP51" s="482">
        <f>(L51+R51+X51+AN51)/H51</f>
        <v>0.9118677540943957</v>
      </c>
      <c r="AQ51" s="872"/>
      <c r="AR51" s="872"/>
      <c r="AS51" s="872"/>
      <c r="AT51" s="878"/>
      <c r="AU51" s="875"/>
    </row>
    <row r="52" spans="1:47" s="31" customFormat="1" ht="33.75" customHeight="1" thickBot="1">
      <c r="A52" s="956"/>
      <c r="B52" s="856">
        <v>8</v>
      </c>
      <c r="C52" s="858" t="s">
        <v>156</v>
      </c>
      <c r="D52" s="861" t="s">
        <v>103</v>
      </c>
      <c r="E52" s="861">
        <v>438</v>
      </c>
      <c r="F52" s="864">
        <v>177</v>
      </c>
      <c r="G52" s="68" t="s">
        <v>8</v>
      </c>
      <c r="H52" s="75">
        <v>115</v>
      </c>
      <c r="I52" s="75">
        <v>10</v>
      </c>
      <c r="J52" s="69">
        <v>10</v>
      </c>
      <c r="K52" s="75">
        <v>10</v>
      </c>
      <c r="L52" s="75">
        <v>1</v>
      </c>
      <c r="M52" s="75">
        <v>33.6</v>
      </c>
      <c r="N52" s="69">
        <v>33.6</v>
      </c>
      <c r="O52" s="69">
        <v>33.6</v>
      </c>
      <c r="P52" s="134">
        <v>33.6</v>
      </c>
      <c r="Q52" s="69">
        <v>33.6</v>
      </c>
      <c r="R52" s="135">
        <v>27.6</v>
      </c>
      <c r="S52" s="135">
        <v>40.6</v>
      </c>
      <c r="T52" s="135">
        <v>40.6</v>
      </c>
      <c r="U52" s="146">
        <v>40.6</v>
      </c>
      <c r="V52" s="69">
        <v>40.6</v>
      </c>
      <c r="W52" s="135">
        <v>40.6</v>
      </c>
      <c r="X52" s="135">
        <v>33.6</v>
      </c>
      <c r="Y52" s="69">
        <v>85.6</v>
      </c>
      <c r="Z52" s="69">
        <v>85.6</v>
      </c>
      <c r="AA52" s="112">
        <v>85.6</v>
      </c>
      <c r="AB52" s="353">
        <v>85.6</v>
      </c>
      <c r="AC52" s="69">
        <v>85.6</v>
      </c>
      <c r="AD52" s="342">
        <v>63.8</v>
      </c>
      <c r="AE52" s="75">
        <v>115</v>
      </c>
      <c r="AF52" s="75"/>
      <c r="AG52" s="110"/>
      <c r="AH52" s="75"/>
      <c r="AI52" s="75"/>
      <c r="AJ52" s="247"/>
      <c r="AK52" s="526">
        <v>33.6</v>
      </c>
      <c r="AL52" s="527">
        <v>33.6</v>
      </c>
      <c r="AM52" s="341">
        <v>59.8</v>
      </c>
      <c r="AN52" s="342">
        <v>63.8</v>
      </c>
      <c r="AO52" s="470">
        <f>AN52/AC52</f>
        <v>0.7453271028037384</v>
      </c>
      <c r="AP52" s="471">
        <f>AN52/H52</f>
        <v>0.5547826086956521</v>
      </c>
      <c r="AQ52" s="841" t="s">
        <v>555</v>
      </c>
      <c r="AR52" s="844" t="s">
        <v>129</v>
      </c>
      <c r="AS52" s="847" t="s">
        <v>527</v>
      </c>
      <c r="AT52" s="850" t="s">
        <v>157</v>
      </c>
      <c r="AU52" s="853" t="s">
        <v>529</v>
      </c>
    </row>
    <row r="53" spans="1:47" s="31" customFormat="1" ht="33.75" customHeight="1" thickBot="1">
      <c r="A53" s="956"/>
      <c r="B53" s="857"/>
      <c r="C53" s="859"/>
      <c r="D53" s="862"/>
      <c r="E53" s="862"/>
      <c r="F53" s="865"/>
      <c r="G53" s="80" t="s">
        <v>9</v>
      </c>
      <c r="H53" s="208">
        <v>5198915489</v>
      </c>
      <c r="I53" s="202">
        <v>587994548.9</v>
      </c>
      <c r="J53" s="202">
        <v>587994548.9</v>
      </c>
      <c r="K53" s="202">
        <v>555967780</v>
      </c>
      <c r="L53" s="201">
        <v>387590454</v>
      </c>
      <c r="M53" s="202">
        <v>2073967000</v>
      </c>
      <c r="N53" s="202">
        <v>2073967000</v>
      </c>
      <c r="O53" s="202">
        <v>2073967000</v>
      </c>
      <c r="P53" s="202">
        <v>444967000</v>
      </c>
      <c r="Q53" s="201">
        <v>393318585</v>
      </c>
      <c r="R53" s="202">
        <v>365209035</v>
      </c>
      <c r="S53" s="202">
        <v>261351000</v>
      </c>
      <c r="T53" s="202">
        <v>261351000</v>
      </c>
      <c r="U53" s="202">
        <v>302688500</v>
      </c>
      <c r="V53" s="202">
        <v>302688500</v>
      </c>
      <c r="W53" s="202">
        <v>301032000</v>
      </c>
      <c r="X53" s="202">
        <v>301032000</v>
      </c>
      <c r="Y53" s="202">
        <v>1327835000</v>
      </c>
      <c r="Z53" s="200">
        <v>1327835000</v>
      </c>
      <c r="AA53" s="200">
        <v>1218744000</v>
      </c>
      <c r="AB53" s="346">
        <v>1204122900</v>
      </c>
      <c r="AC53" s="202">
        <v>1187321000</v>
      </c>
      <c r="AD53" s="202">
        <v>1187141000</v>
      </c>
      <c r="AE53" s="202">
        <v>902303000</v>
      </c>
      <c r="AF53" s="85"/>
      <c r="AG53" s="85"/>
      <c r="AH53" s="85"/>
      <c r="AI53" s="85"/>
      <c r="AJ53" s="247"/>
      <c r="AK53" s="528">
        <v>70321000</v>
      </c>
      <c r="AL53" s="449">
        <v>1181571000</v>
      </c>
      <c r="AM53" s="449">
        <v>1181571000</v>
      </c>
      <c r="AN53" s="510">
        <v>1187141000</v>
      </c>
      <c r="AO53" s="450">
        <f aca="true" t="shared" si="9" ref="AO53">AN53/AC53</f>
        <v>0.9998483982006551</v>
      </c>
      <c r="AP53" s="482">
        <f>(L53+R53+X53+AN53)/H53</f>
        <v>0.4310461467860956</v>
      </c>
      <c r="AQ53" s="842"/>
      <c r="AR53" s="845"/>
      <c r="AS53" s="848"/>
      <c r="AT53" s="851"/>
      <c r="AU53" s="854"/>
    </row>
    <row r="54" spans="1:47" s="31" customFormat="1" ht="48" customHeight="1" thickBot="1">
      <c r="A54" s="956"/>
      <c r="B54" s="857"/>
      <c r="C54" s="859"/>
      <c r="D54" s="862"/>
      <c r="E54" s="862"/>
      <c r="F54" s="865"/>
      <c r="G54" s="87" t="s">
        <v>10</v>
      </c>
      <c r="H54" s="663"/>
      <c r="I54" s="663"/>
      <c r="J54" s="664"/>
      <c r="K54" s="663"/>
      <c r="L54" s="663"/>
      <c r="M54" s="663"/>
      <c r="N54" s="663"/>
      <c r="O54" s="663"/>
      <c r="P54" s="663"/>
      <c r="Q54" s="681"/>
      <c r="R54" s="665"/>
      <c r="S54" s="665"/>
      <c r="T54" s="665"/>
      <c r="U54" s="665"/>
      <c r="V54" s="665"/>
      <c r="W54" s="665"/>
      <c r="X54" s="665"/>
      <c r="Y54" s="665"/>
      <c r="Z54" s="665"/>
      <c r="AA54" s="665"/>
      <c r="AB54" s="679"/>
      <c r="AC54" s="665"/>
      <c r="AD54" s="665"/>
      <c r="AE54" s="665"/>
      <c r="AF54" s="665"/>
      <c r="AG54" s="665"/>
      <c r="AH54" s="665"/>
      <c r="AI54" s="665"/>
      <c r="AJ54" s="665"/>
      <c r="AK54" s="665"/>
      <c r="AL54" s="665"/>
      <c r="AM54" s="665"/>
      <c r="AN54" s="665"/>
      <c r="AO54" s="675"/>
      <c r="AP54" s="682"/>
      <c r="AQ54" s="842"/>
      <c r="AR54" s="845"/>
      <c r="AS54" s="848"/>
      <c r="AT54" s="851"/>
      <c r="AU54" s="854"/>
    </row>
    <row r="55" spans="1:47" s="31" customFormat="1" ht="60" customHeight="1" thickBot="1">
      <c r="A55" s="956"/>
      <c r="B55" s="857"/>
      <c r="C55" s="859"/>
      <c r="D55" s="862"/>
      <c r="E55" s="862"/>
      <c r="F55" s="865"/>
      <c r="G55" s="80" t="s">
        <v>11</v>
      </c>
      <c r="H55" s="208">
        <v>718786012</v>
      </c>
      <c r="I55" s="666"/>
      <c r="J55" s="666"/>
      <c r="K55" s="666"/>
      <c r="L55" s="666"/>
      <c r="M55" s="207">
        <v>349492474</v>
      </c>
      <c r="N55" s="207">
        <v>349492474</v>
      </c>
      <c r="O55" s="207">
        <v>349492474</v>
      </c>
      <c r="P55" s="207">
        <v>349492474</v>
      </c>
      <c r="Q55" s="201">
        <v>349492474</v>
      </c>
      <c r="R55" s="201">
        <v>283153510</v>
      </c>
      <c r="S55" s="201">
        <v>211838202</v>
      </c>
      <c r="T55" s="201">
        <v>211838202</v>
      </c>
      <c r="U55" s="201">
        <v>211838202</v>
      </c>
      <c r="V55" s="201">
        <v>211838202</v>
      </c>
      <c r="W55" s="201">
        <v>211838202</v>
      </c>
      <c r="X55" s="201">
        <v>197217102</v>
      </c>
      <c r="Y55" s="201">
        <v>238415400</v>
      </c>
      <c r="Z55" s="201">
        <v>238415400</v>
      </c>
      <c r="AA55" s="210">
        <v>238415400</v>
      </c>
      <c r="AB55" s="201">
        <v>238415400</v>
      </c>
      <c r="AC55" s="201">
        <v>238415400</v>
      </c>
      <c r="AD55" s="201">
        <v>187834193</v>
      </c>
      <c r="AE55" s="117"/>
      <c r="AF55" s="147"/>
      <c r="AG55" s="147"/>
      <c r="AH55" s="147"/>
      <c r="AI55" s="147"/>
      <c r="AJ55" s="247"/>
      <c r="AK55" s="528">
        <v>68738322</v>
      </c>
      <c r="AL55" s="449">
        <v>187834193</v>
      </c>
      <c r="AM55" s="459">
        <v>187834193</v>
      </c>
      <c r="AN55" s="201">
        <v>187834193</v>
      </c>
      <c r="AO55" s="529">
        <f>AD55/AC55</f>
        <v>0.7878442122446788</v>
      </c>
      <c r="AP55" s="479">
        <f>(L55+R55+X55+AN55)/H55</f>
        <v>0.9296296725930164</v>
      </c>
      <c r="AQ55" s="842"/>
      <c r="AR55" s="845"/>
      <c r="AS55" s="848"/>
      <c r="AT55" s="851"/>
      <c r="AU55" s="854"/>
    </row>
    <row r="56" spans="1:47" s="31" customFormat="1" ht="47.25" customHeight="1">
      <c r="A56" s="956"/>
      <c r="B56" s="857"/>
      <c r="C56" s="859"/>
      <c r="D56" s="862"/>
      <c r="E56" s="862"/>
      <c r="F56" s="865"/>
      <c r="G56" s="87" t="s">
        <v>12</v>
      </c>
      <c r="H56" s="102">
        <v>115</v>
      </c>
      <c r="I56" s="95">
        <v>10</v>
      </c>
      <c r="J56" s="119">
        <v>10</v>
      </c>
      <c r="K56" s="95">
        <v>10</v>
      </c>
      <c r="L56" s="95">
        <v>1</v>
      </c>
      <c r="M56" s="95">
        <v>33.6</v>
      </c>
      <c r="N56" s="95">
        <v>33.6</v>
      </c>
      <c r="O56" s="95">
        <v>33.6</v>
      </c>
      <c r="P56" s="137">
        <v>33.6</v>
      </c>
      <c r="Q56" s="119">
        <v>33.6</v>
      </c>
      <c r="R56" s="138">
        <v>27.6</v>
      </c>
      <c r="S56" s="138">
        <v>27.6</v>
      </c>
      <c r="T56" s="138">
        <v>27.6</v>
      </c>
      <c r="U56" s="138">
        <v>27.6</v>
      </c>
      <c r="V56" s="138">
        <v>27.6</v>
      </c>
      <c r="W56" s="138">
        <v>40.6</v>
      </c>
      <c r="X56" s="138">
        <v>33.6</v>
      </c>
      <c r="Y56" s="132">
        <v>85.6</v>
      </c>
      <c r="Z56" s="132">
        <v>85.6</v>
      </c>
      <c r="AA56" s="148">
        <v>85.6</v>
      </c>
      <c r="AB56" s="530">
        <f>+AB52+AB54</f>
        <v>85.6</v>
      </c>
      <c r="AC56" s="119">
        <f>+AC52</f>
        <v>85.6</v>
      </c>
      <c r="AD56" s="266">
        <f>+AD52</f>
        <v>63.8</v>
      </c>
      <c r="AE56" s="95">
        <v>115</v>
      </c>
      <c r="AF56" s="95"/>
      <c r="AG56" s="93"/>
      <c r="AH56" s="95"/>
      <c r="AI56" s="95"/>
      <c r="AJ56" s="247"/>
      <c r="AK56" s="267">
        <v>33.6</v>
      </c>
      <c r="AL56" s="268">
        <f>+AL52</f>
        <v>33.6</v>
      </c>
      <c r="AM56" s="269">
        <f>+AM52</f>
        <v>59.8</v>
      </c>
      <c r="AN56" s="269">
        <f>+AN52</f>
        <v>63.8</v>
      </c>
      <c r="AO56" s="450">
        <f>AN56/AC56</f>
        <v>0.7453271028037384</v>
      </c>
      <c r="AP56" s="471">
        <f>AN56/H56</f>
        <v>0.5547826086956521</v>
      </c>
      <c r="AQ56" s="842"/>
      <c r="AR56" s="845"/>
      <c r="AS56" s="848"/>
      <c r="AT56" s="851"/>
      <c r="AU56" s="854"/>
    </row>
    <row r="57" spans="1:47" s="31" customFormat="1" ht="94.5" customHeight="1" thickBot="1">
      <c r="A57" s="956"/>
      <c r="B57" s="857"/>
      <c r="C57" s="860"/>
      <c r="D57" s="863"/>
      <c r="E57" s="863"/>
      <c r="F57" s="866"/>
      <c r="G57" s="103" t="s">
        <v>13</v>
      </c>
      <c r="H57" s="204">
        <v>5917701501</v>
      </c>
      <c r="I57" s="204">
        <v>587994548.9</v>
      </c>
      <c r="J57" s="204">
        <v>587994548.9</v>
      </c>
      <c r="K57" s="204">
        <v>555967780</v>
      </c>
      <c r="L57" s="204">
        <v>387590454</v>
      </c>
      <c r="M57" s="204">
        <v>2423459474</v>
      </c>
      <c r="N57" s="204">
        <v>2423459474</v>
      </c>
      <c r="O57" s="204">
        <v>2423459474</v>
      </c>
      <c r="P57" s="204">
        <v>794459474</v>
      </c>
      <c r="Q57" s="204">
        <v>742811059</v>
      </c>
      <c r="R57" s="204">
        <v>648362545</v>
      </c>
      <c r="S57" s="204">
        <v>473189202</v>
      </c>
      <c r="T57" s="204">
        <v>473189202</v>
      </c>
      <c r="U57" s="204">
        <v>514526702</v>
      </c>
      <c r="V57" s="204">
        <v>514526702</v>
      </c>
      <c r="W57" s="204">
        <v>512870202</v>
      </c>
      <c r="X57" s="204">
        <v>498249102</v>
      </c>
      <c r="Y57" s="204">
        <v>1566250400</v>
      </c>
      <c r="Z57" s="204">
        <v>1566250400</v>
      </c>
      <c r="AA57" s="205">
        <v>1457159400</v>
      </c>
      <c r="AB57" s="513">
        <v>1442538300</v>
      </c>
      <c r="AC57" s="204">
        <f>+AC53+AC55</f>
        <v>1425736400</v>
      </c>
      <c r="AD57" s="204">
        <f>+AD53+AD55</f>
        <v>1374975193</v>
      </c>
      <c r="AE57" s="104">
        <f>+AE53+AE55</f>
        <v>902303000</v>
      </c>
      <c r="AF57" s="104"/>
      <c r="AG57" s="104"/>
      <c r="AH57" s="104"/>
      <c r="AI57" s="104"/>
      <c r="AJ57" s="247"/>
      <c r="AK57" s="204">
        <f>AK53+AK55</f>
        <v>139059322</v>
      </c>
      <c r="AL57" s="204">
        <f>AL53+AL55</f>
        <v>1369405193</v>
      </c>
      <c r="AM57" s="204">
        <f>+AM53+AM55</f>
        <v>1369405193</v>
      </c>
      <c r="AN57" s="204">
        <f>+AN53+AN55</f>
        <v>1374975193</v>
      </c>
      <c r="AO57" s="529">
        <f>AD57/AC57</f>
        <v>0.964396499240673</v>
      </c>
      <c r="AP57" s="482">
        <f aca="true" t="shared" si="10" ref="AP57:AP69">(L57+R57+X57+AN57)/H57</f>
        <v>0.49160595435717636</v>
      </c>
      <c r="AQ57" s="843"/>
      <c r="AR57" s="846"/>
      <c r="AS57" s="849"/>
      <c r="AT57" s="852"/>
      <c r="AU57" s="855"/>
    </row>
    <row r="58" spans="1:47" s="31" customFormat="1" ht="27.75" customHeight="1" thickBot="1">
      <c r="A58" s="956"/>
      <c r="B58" s="858">
        <v>9</v>
      </c>
      <c r="C58" s="861" t="s">
        <v>158</v>
      </c>
      <c r="D58" s="864" t="s">
        <v>105</v>
      </c>
      <c r="E58" s="864">
        <v>439</v>
      </c>
      <c r="F58" s="864">
        <v>177</v>
      </c>
      <c r="G58" s="68" t="s">
        <v>8</v>
      </c>
      <c r="H58" s="112">
        <v>84.80000000000001</v>
      </c>
      <c r="I58" s="75">
        <v>10</v>
      </c>
      <c r="J58" s="69">
        <v>10</v>
      </c>
      <c r="K58" s="75">
        <v>10</v>
      </c>
      <c r="L58" s="69">
        <v>6.33</v>
      </c>
      <c r="M58" s="69">
        <v>45</v>
      </c>
      <c r="N58" s="134">
        <v>45</v>
      </c>
      <c r="O58" s="75">
        <v>45</v>
      </c>
      <c r="P58" s="75">
        <v>70</v>
      </c>
      <c r="Q58" s="69">
        <v>70</v>
      </c>
      <c r="R58" s="135">
        <v>11.8</v>
      </c>
      <c r="S58" s="135">
        <v>60</v>
      </c>
      <c r="T58" s="135">
        <v>44.67</v>
      </c>
      <c r="U58" s="110">
        <v>44.67</v>
      </c>
      <c r="V58" s="149">
        <v>44.67</v>
      </c>
      <c r="W58" s="135">
        <v>44.67</v>
      </c>
      <c r="X58" s="135">
        <v>3.64</v>
      </c>
      <c r="Y58" s="69">
        <v>53.03</v>
      </c>
      <c r="Z58" s="69">
        <v>53.03</v>
      </c>
      <c r="AA58" s="77">
        <v>53.03</v>
      </c>
      <c r="AB58" s="504">
        <v>53.03</v>
      </c>
      <c r="AC58" s="149">
        <v>53.03</v>
      </c>
      <c r="AD58" s="149">
        <v>1.73</v>
      </c>
      <c r="AE58" s="531">
        <v>10</v>
      </c>
      <c r="AF58" s="75"/>
      <c r="AG58" s="110"/>
      <c r="AH58" s="75"/>
      <c r="AI58" s="75"/>
      <c r="AJ58" s="247"/>
      <c r="AK58" s="532">
        <v>0</v>
      </c>
      <c r="AL58" s="483">
        <v>0.5</v>
      </c>
      <c r="AM58" s="483">
        <v>1.0899999999999999</v>
      </c>
      <c r="AN58" s="483">
        <f>AM58+0.64</f>
        <v>1.73</v>
      </c>
      <c r="AO58" s="470">
        <f>AN58/AC58</f>
        <v>0.032623043560248914</v>
      </c>
      <c r="AP58" s="471">
        <f t="shared" si="10"/>
        <v>0.27712264150943394</v>
      </c>
      <c r="AQ58" s="867" t="s">
        <v>544</v>
      </c>
      <c r="AR58" s="870" t="s">
        <v>243</v>
      </c>
      <c r="AS58" s="870" t="s">
        <v>244</v>
      </c>
      <c r="AT58" s="870" t="s">
        <v>133</v>
      </c>
      <c r="AU58" s="873" t="s">
        <v>503</v>
      </c>
    </row>
    <row r="59" spans="1:47" s="31" customFormat="1" ht="33.75" customHeight="1" thickBot="1">
      <c r="A59" s="956"/>
      <c r="B59" s="859"/>
      <c r="C59" s="862"/>
      <c r="D59" s="865"/>
      <c r="E59" s="865"/>
      <c r="F59" s="865"/>
      <c r="G59" s="80" t="s">
        <v>9</v>
      </c>
      <c r="H59" s="202">
        <v>8089690303</v>
      </c>
      <c r="I59" s="202">
        <v>1122604667</v>
      </c>
      <c r="J59" s="202">
        <v>1122604667</v>
      </c>
      <c r="K59" s="202">
        <v>1139706445</v>
      </c>
      <c r="L59" s="201">
        <v>1138082493</v>
      </c>
      <c r="M59" s="202">
        <v>1851963000</v>
      </c>
      <c r="N59" s="202">
        <v>1851963000</v>
      </c>
      <c r="O59" s="202">
        <v>1851963000</v>
      </c>
      <c r="P59" s="202">
        <v>1851963000</v>
      </c>
      <c r="Q59" s="202">
        <v>1779090740</v>
      </c>
      <c r="R59" s="202">
        <v>1764074733</v>
      </c>
      <c r="S59" s="202">
        <v>1860257000</v>
      </c>
      <c r="T59" s="202">
        <v>1860257000</v>
      </c>
      <c r="U59" s="202">
        <v>1836868000</v>
      </c>
      <c r="V59" s="202">
        <v>1831892077</v>
      </c>
      <c r="W59" s="211">
        <v>1887596077</v>
      </c>
      <c r="X59" s="211">
        <v>1886841077</v>
      </c>
      <c r="Y59" s="202">
        <v>2301446000</v>
      </c>
      <c r="Z59" s="202">
        <v>2301446000</v>
      </c>
      <c r="AA59" s="200">
        <v>2231519000</v>
      </c>
      <c r="AB59" s="533">
        <v>2231519000</v>
      </c>
      <c r="AC59" s="202">
        <v>2839301643</v>
      </c>
      <c r="AD59" s="202">
        <v>2174963000</v>
      </c>
      <c r="AE59" s="202">
        <v>1652289000</v>
      </c>
      <c r="AF59" s="85"/>
      <c r="AG59" s="85"/>
      <c r="AH59" s="85"/>
      <c r="AI59" s="85"/>
      <c r="AJ59" s="247"/>
      <c r="AK59" s="448">
        <v>75910000</v>
      </c>
      <c r="AL59" s="449">
        <v>1625916000</v>
      </c>
      <c r="AM59" s="449">
        <v>1655916000</v>
      </c>
      <c r="AN59" s="510">
        <v>2174963000</v>
      </c>
      <c r="AO59" s="470">
        <f aca="true" t="shared" si="11" ref="AO59:AO63">AN59/AC59</f>
        <v>0.7660204069413135</v>
      </c>
      <c r="AP59" s="451">
        <f t="shared" si="10"/>
        <v>0.8608439930534136</v>
      </c>
      <c r="AQ59" s="868"/>
      <c r="AR59" s="871"/>
      <c r="AS59" s="871"/>
      <c r="AT59" s="871" t="s">
        <v>133</v>
      </c>
      <c r="AU59" s="874"/>
    </row>
    <row r="60" spans="1:47" s="31" customFormat="1" ht="29.25" customHeight="1" thickBot="1">
      <c r="A60" s="956"/>
      <c r="B60" s="859"/>
      <c r="C60" s="862"/>
      <c r="D60" s="865"/>
      <c r="E60" s="865"/>
      <c r="F60" s="865"/>
      <c r="G60" s="87" t="s">
        <v>10</v>
      </c>
      <c r="H60" s="140">
        <v>115.2</v>
      </c>
      <c r="I60" s="663"/>
      <c r="J60" s="664"/>
      <c r="K60" s="663"/>
      <c r="L60" s="663"/>
      <c r="M60" s="150">
        <v>3.67</v>
      </c>
      <c r="N60" s="150">
        <v>3.67</v>
      </c>
      <c r="O60" s="150">
        <v>3.67</v>
      </c>
      <c r="P60" s="150">
        <v>3.67</v>
      </c>
      <c r="Q60" s="132">
        <v>3.67</v>
      </c>
      <c r="R60" s="117">
        <v>0</v>
      </c>
      <c r="S60" s="117">
        <v>61.9</v>
      </c>
      <c r="T60" s="139">
        <v>77.2</v>
      </c>
      <c r="U60" s="151">
        <v>77.2</v>
      </c>
      <c r="V60" s="152">
        <v>77.2</v>
      </c>
      <c r="W60" s="139">
        <v>77.2</v>
      </c>
      <c r="X60" s="139">
        <v>33.2</v>
      </c>
      <c r="Y60" s="93">
        <v>82</v>
      </c>
      <c r="Z60" s="93">
        <v>82</v>
      </c>
      <c r="AA60" s="94">
        <v>82</v>
      </c>
      <c r="AB60" s="534">
        <v>82</v>
      </c>
      <c r="AC60" s="516">
        <v>82</v>
      </c>
      <c r="AD60" s="535">
        <v>40.78</v>
      </c>
      <c r="AE60" s="536">
        <v>0</v>
      </c>
      <c r="AF60" s="93"/>
      <c r="AG60" s="93"/>
      <c r="AH60" s="93"/>
      <c r="AI60" s="93"/>
      <c r="AJ60" s="247"/>
      <c r="AK60" s="537">
        <v>0.34</v>
      </c>
      <c r="AL60" s="535">
        <v>0.44</v>
      </c>
      <c r="AM60" s="538">
        <v>40.78</v>
      </c>
      <c r="AN60" s="539">
        <v>40.78</v>
      </c>
      <c r="AO60" s="470">
        <f t="shared" si="11"/>
        <v>0.4973170731707317</v>
      </c>
      <c r="AP60" s="481">
        <f t="shared" si="10"/>
        <v>0.6421875</v>
      </c>
      <c r="AQ60" s="868"/>
      <c r="AR60" s="871"/>
      <c r="AS60" s="871"/>
      <c r="AT60" s="871" t="s">
        <v>133</v>
      </c>
      <c r="AU60" s="874"/>
    </row>
    <row r="61" spans="1:47" s="31" customFormat="1" ht="28.5" customHeight="1" thickBot="1">
      <c r="A61" s="956"/>
      <c r="B61" s="859"/>
      <c r="C61" s="862"/>
      <c r="D61" s="865"/>
      <c r="E61" s="865"/>
      <c r="F61" s="865"/>
      <c r="G61" s="80" t="s">
        <v>11</v>
      </c>
      <c r="H61" s="200">
        <v>3507058034</v>
      </c>
      <c r="I61" s="666"/>
      <c r="J61" s="666"/>
      <c r="K61" s="666"/>
      <c r="L61" s="666"/>
      <c r="M61" s="203">
        <v>1073707081</v>
      </c>
      <c r="N61" s="203">
        <v>1073707081</v>
      </c>
      <c r="O61" s="203">
        <v>1073707081</v>
      </c>
      <c r="P61" s="203">
        <v>1073707081</v>
      </c>
      <c r="Q61" s="201">
        <v>1073707081</v>
      </c>
      <c r="R61" s="201">
        <v>1073707081</v>
      </c>
      <c r="S61" s="201">
        <v>1469796490</v>
      </c>
      <c r="T61" s="201">
        <v>1469796490</v>
      </c>
      <c r="U61" s="201">
        <v>1469796490</v>
      </c>
      <c r="V61" s="201">
        <v>1469796490</v>
      </c>
      <c r="W61" s="201">
        <v>1469796490</v>
      </c>
      <c r="X61" s="201">
        <v>1469796490</v>
      </c>
      <c r="Y61" s="201">
        <v>963554463</v>
      </c>
      <c r="Z61" s="201">
        <v>963554463</v>
      </c>
      <c r="AA61" s="210">
        <v>963554463</v>
      </c>
      <c r="AB61" s="540">
        <v>963554463</v>
      </c>
      <c r="AC61" s="204">
        <v>963554463</v>
      </c>
      <c r="AD61" s="204">
        <v>776050572</v>
      </c>
      <c r="AE61" s="541"/>
      <c r="AF61" s="147"/>
      <c r="AG61" s="147"/>
      <c r="AH61" s="147"/>
      <c r="AI61" s="147"/>
      <c r="AJ61" s="247"/>
      <c r="AK61" s="528">
        <v>413715338</v>
      </c>
      <c r="AL61" s="542">
        <v>681239572</v>
      </c>
      <c r="AM61" s="459">
        <v>746222572</v>
      </c>
      <c r="AN61" s="204">
        <v>776050572</v>
      </c>
      <c r="AO61" s="470">
        <f t="shared" si="11"/>
        <v>0.8054039515148819</v>
      </c>
      <c r="AP61" s="451">
        <f t="shared" si="10"/>
        <v>0.9465352756691793</v>
      </c>
      <c r="AQ61" s="868"/>
      <c r="AR61" s="871"/>
      <c r="AS61" s="871"/>
      <c r="AT61" s="871" t="s">
        <v>133</v>
      </c>
      <c r="AU61" s="874"/>
    </row>
    <row r="62" spans="1:47" s="31" customFormat="1" ht="25.5" customHeight="1" thickBot="1">
      <c r="A62" s="956"/>
      <c r="B62" s="859"/>
      <c r="C62" s="862"/>
      <c r="D62" s="865"/>
      <c r="E62" s="865"/>
      <c r="F62" s="865"/>
      <c r="G62" s="87" t="s">
        <v>12</v>
      </c>
      <c r="H62" s="102">
        <v>200</v>
      </c>
      <c r="I62" s="95">
        <v>10</v>
      </c>
      <c r="J62" s="119">
        <v>10</v>
      </c>
      <c r="K62" s="95">
        <v>10</v>
      </c>
      <c r="L62" s="119">
        <v>6.33</v>
      </c>
      <c r="M62" s="119">
        <v>48.67</v>
      </c>
      <c r="N62" s="119">
        <v>48.67</v>
      </c>
      <c r="O62" s="119">
        <v>48.67</v>
      </c>
      <c r="P62" s="119">
        <v>73.67</v>
      </c>
      <c r="Q62" s="119">
        <v>73.67</v>
      </c>
      <c r="R62" s="117">
        <v>11.8</v>
      </c>
      <c r="S62" s="117">
        <v>121.9</v>
      </c>
      <c r="T62" s="139">
        <v>121.87</v>
      </c>
      <c r="U62" s="93">
        <v>121.87</v>
      </c>
      <c r="V62" s="152">
        <v>121.87</v>
      </c>
      <c r="W62" s="153">
        <v>121.87</v>
      </c>
      <c r="X62" s="153">
        <v>36.84</v>
      </c>
      <c r="Y62" s="132">
        <v>135.03</v>
      </c>
      <c r="Z62" s="132">
        <v>135.03</v>
      </c>
      <c r="AA62" s="94">
        <v>135.03</v>
      </c>
      <c r="AB62" s="543">
        <v>135.03</v>
      </c>
      <c r="AC62" s="544">
        <f>AC58+AC60</f>
        <v>135.03</v>
      </c>
      <c r="AD62" s="538">
        <f>AD58+AD60</f>
        <v>42.51</v>
      </c>
      <c r="AE62" s="545">
        <f>AE58+AE60</f>
        <v>10</v>
      </c>
      <c r="AF62" s="95"/>
      <c r="AG62" s="93"/>
      <c r="AH62" s="95"/>
      <c r="AI62" s="95"/>
      <c r="AJ62" s="247"/>
      <c r="AK62" s="537">
        <v>0.34</v>
      </c>
      <c r="AL62" s="538">
        <v>0.94</v>
      </c>
      <c r="AM62" s="538">
        <v>41.870000000000005</v>
      </c>
      <c r="AN62" s="468">
        <f>AN58+AN60</f>
        <v>42.51</v>
      </c>
      <c r="AO62" s="470">
        <f t="shared" si="11"/>
        <v>0.31481892912686066</v>
      </c>
      <c r="AP62" s="481">
        <f t="shared" si="10"/>
        <v>0.4874</v>
      </c>
      <c r="AQ62" s="868"/>
      <c r="AR62" s="871"/>
      <c r="AS62" s="871"/>
      <c r="AT62" s="871" t="s">
        <v>133</v>
      </c>
      <c r="AU62" s="874"/>
    </row>
    <row r="63" spans="1:47" s="31" customFormat="1" ht="39.75" customHeight="1" thickBot="1">
      <c r="A63" s="956"/>
      <c r="B63" s="860"/>
      <c r="C63" s="863"/>
      <c r="D63" s="866"/>
      <c r="E63" s="866"/>
      <c r="F63" s="866"/>
      <c r="G63" s="103" t="s">
        <v>13</v>
      </c>
      <c r="H63" s="205">
        <v>11596748337</v>
      </c>
      <c r="I63" s="204">
        <v>1122604667</v>
      </c>
      <c r="J63" s="204">
        <v>1122604667</v>
      </c>
      <c r="K63" s="204">
        <v>1139706445</v>
      </c>
      <c r="L63" s="204">
        <v>1138082493</v>
      </c>
      <c r="M63" s="204">
        <v>2925670081</v>
      </c>
      <c r="N63" s="204">
        <v>2925670081</v>
      </c>
      <c r="O63" s="204">
        <v>2925670081</v>
      </c>
      <c r="P63" s="204">
        <v>2925670081</v>
      </c>
      <c r="Q63" s="204">
        <v>2852797821</v>
      </c>
      <c r="R63" s="204">
        <v>2837781814</v>
      </c>
      <c r="S63" s="204">
        <v>3330053490</v>
      </c>
      <c r="T63" s="204">
        <v>3330053490</v>
      </c>
      <c r="U63" s="204">
        <v>3306664490</v>
      </c>
      <c r="V63" s="204">
        <v>3301688567</v>
      </c>
      <c r="W63" s="204">
        <v>3357392567</v>
      </c>
      <c r="X63" s="204">
        <v>3356637567</v>
      </c>
      <c r="Y63" s="204">
        <v>3265000463</v>
      </c>
      <c r="Z63" s="204">
        <v>3265000463</v>
      </c>
      <c r="AA63" s="205">
        <v>3195073463</v>
      </c>
      <c r="AB63" s="513">
        <f>+AB59+AB61</f>
        <v>3195073463</v>
      </c>
      <c r="AC63" s="204">
        <f>+AC59+AC61</f>
        <v>3802856106</v>
      </c>
      <c r="AD63" s="204">
        <f>+AD59+AD61</f>
        <v>2951013572</v>
      </c>
      <c r="AE63" s="104">
        <f>+AE59+AE61</f>
        <v>1652289000</v>
      </c>
      <c r="AF63" s="104"/>
      <c r="AG63" s="251"/>
      <c r="AH63" s="104"/>
      <c r="AI63" s="104"/>
      <c r="AJ63" s="247"/>
      <c r="AK63" s="204">
        <f>+AK59+AK61</f>
        <v>489625338</v>
      </c>
      <c r="AL63" s="204">
        <f>+AL59+AL61</f>
        <v>2307155572</v>
      </c>
      <c r="AM63" s="204">
        <f>+AM59+AM61</f>
        <v>2402138572</v>
      </c>
      <c r="AN63" s="204">
        <f>+AN59+AN61</f>
        <v>2951013572</v>
      </c>
      <c r="AO63" s="470">
        <f t="shared" si="11"/>
        <v>0.7759992725846251</v>
      </c>
      <c r="AP63" s="463">
        <f t="shared" si="10"/>
        <v>0.8867585246452175</v>
      </c>
      <c r="AQ63" s="869"/>
      <c r="AR63" s="872"/>
      <c r="AS63" s="872"/>
      <c r="AT63" s="872" t="s">
        <v>133</v>
      </c>
      <c r="AU63" s="875"/>
    </row>
    <row r="64" spans="1:47" s="31" customFormat="1" ht="45.75" customHeight="1" thickBot="1">
      <c r="A64" s="956"/>
      <c r="B64" s="858">
        <v>10</v>
      </c>
      <c r="C64" s="861" t="s">
        <v>159</v>
      </c>
      <c r="D64" s="864" t="s">
        <v>105</v>
      </c>
      <c r="E64" s="864">
        <v>435</v>
      </c>
      <c r="F64" s="864">
        <v>177</v>
      </c>
      <c r="G64" s="68" t="s">
        <v>8</v>
      </c>
      <c r="H64" s="154">
        <v>0.532</v>
      </c>
      <c r="I64" s="155">
        <v>5</v>
      </c>
      <c r="J64" s="69">
        <v>5</v>
      </c>
      <c r="K64" s="156">
        <v>0.05</v>
      </c>
      <c r="L64" s="156">
        <v>0.031</v>
      </c>
      <c r="M64" s="156">
        <v>0.2</v>
      </c>
      <c r="N64" s="156">
        <v>0.2</v>
      </c>
      <c r="O64" s="157">
        <v>0.2</v>
      </c>
      <c r="P64" s="157">
        <v>0.2</v>
      </c>
      <c r="Q64" s="158">
        <v>0.2</v>
      </c>
      <c r="R64" s="159">
        <v>0.137</v>
      </c>
      <c r="S64" s="159">
        <v>0.35</v>
      </c>
      <c r="T64" s="159">
        <v>0.2585</v>
      </c>
      <c r="U64" s="159">
        <v>0.2585</v>
      </c>
      <c r="V64" s="160">
        <v>0.2585</v>
      </c>
      <c r="W64" s="158">
        <v>0.2585</v>
      </c>
      <c r="X64" s="158">
        <v>0</v>
      </c>
      <c r="Y64" s="158">
        <v>0.35</v>
      </c>
      <c r="Z64" s="158">
        <v>0.35</v>
      </c>
      <c r="AA64" s="161">
        <v>0.35</v>
      </c>
      <c r="AB64" s="546">
        <v>0.35</v>
      </c>
      <c r="AC64" s="547">
        <v>0.35</v>
      </c>
      <c r="AD64" s="547">
        <v>0.308</v>
      </c>
      <c r="AE64" s="548">
        <v>0.014</v>
      </c>
      <c r="AF64" s="157"/>
      <c r="AG64" s="110"/>
      <c r="AH64" s="157"/>
      <c r="AI64" s="157"/>
      <c r="AJ64" s="247"/>
      <c r="AK64" s="549">
        <v>0</v>
      </c>
      <c r="AL64" s="550">
        <v>0</v>
      </c>
      <c r="AM64" s="550">
        <v>0</v>
      </c>
      <c r="AN64" s="551">
        <v>0.308</v>
      </c>
      <c r="AO64" s="470">
        <f>AN64/AC64</f>
        <v>0.88</v>
      </c>
      <c r="AP64" s="470">
        <f t="shared" si="10"/>
        <v>0.894736842105263</v>
      </c>
      <c r="AQ64" s="882" t="s">
        <v>545</v>
      </c>
      <c r="AR64" s="864" t="s">
        <v>250</v>
      </c>
      <c r="AS64" s="864" t="s">
        <v>245</v>
      </c>
      <c r="AT64" s="879" t="s">
        <v>136</v>
      </c>
      <c r="AU64" s="873" t="s">
        <v>510</v>
      </c>
    </row>
    <row r="65" spans="1:47" s="31" customFormat="1" ht="56.25" customHeight="1" thickBot="1">
      <c r="A65" s="956"/>
      <c r="B65" s="859"/>
      <c r="C65" s="862"/>
      <c r="D65" s="865"/>
      <c r="E65" s="865"/>
      <c r="F65" s="865"/>
      <c r="G65" s="80" t="s">
        <v>9</v>
      </c>
      <c r="H65" s="202">
        <v>5232162713</v>
      </c>
      <c r="I65" s="202">
        <v>454522393</v>
      </c>
      <c r="J65" s="202">
        <v>454522393</v>
      </c>
      <c r="K65" s="202">
        <v>277869386</v>
      </c>
      <c r="L65" s="201">
        <v>277154416</v>
      </c>
      <c r="M65" s="202">
        <v>1233357000</v>
      </c>
      <c r="N65" s="202">
        <v>1233357000</v>
      </c>
      <c r="O65" s="202">
        <v>1233357000</v>
      </c>
      <c r="P65" s="202">
        <v>1226007000</v>
      </c>
      <c r="Q65" s="202">
        <v>970783000</v>
      </c>
      <c r="R65" s="202">
        <v>935053537</v>
      </c>
      <c r="S65" s="202">
        <v>1553036000</v>
      </c>
      <c r="T65" s="202">
        <v>1553036000</v>
      </c>
      <c r="U65" s="202">
        <v>1621761458</v>
      </c>
      <c r="V65" s="202">
        <v>1621761458</v>
      </c>
      <c r="W65" s="202">
        <v>1503657458</v>
      </c>
      <c r="X65" s="202">
        <v>1487006760</v>
      </c>
      <c r="Y65" s="202">
        <v>1913202000</v>
      </c>
      <c r="Z65" s="212">
        <v>1913202000</v>
      </c>
      <c r="AA65" s="200">
        <v>1292220000</v>
      </c>
      <c r="AB65" s="499">
        <v>1292220000</v>
      </c>
      <c r="AC65" s="552">
        <v>1266947258</v>
      </c>
      <c r="AD65" s="552">
        <v>1244586459</v>
      </c>
      <c r="AE65" s="239">
        <v>1013907000</v>
      </c>
      <c r="AF65" s="85"/>
      <c r="AG65" s="85"/>
      <c r="AH65" s="85"/>
      <c r="AI65" s="85"/>
      <c r="AJ65" s="247"/>
      <c r="AK65" s="448">
        <v>95696584</v>
      </c>
      <c r="AL65" s="449">
        <v>1104146243</v>
      </c>
      <c r="AM65" s="449">
        <v>1142278256</v>
      </c>
      <c r="AN65" s="510">
        <v>1244586459</v>
      </c>
      <c r="AO65" s="470">
        <f aca="true" t="shared" si="12" ref="AO65:AO69">AN65/AC65</f>
        <v>0.9823506473068984</v>
      </c>
      <c r="AP65" s="451">
        <f t="shared" si="10"/>
        <v>0.7537611860199043</v>
      </c>
      <c r="AQ65" s="883"/>
      <c r="AR65" s="865"/>
      <c r="AS65" s="865"/>
      <c r="AT65" s="880"/>
      <c r="AU65" s="874"/>
    </row>
    <row r="66" spans="1:47" s="31" customFormat="1" ht="33.75" customHeight="1" thickBot="1">
      <c r="A66" s="956"/>
      <c r="B66" s="859"/>
      <c r="C66" s="862"/>
      <c r="D66" s="865"/>
      <c r="E66" s="865"/>
      <c r="F66" s="865"/>
      <c r="G66" s="87" t="s">
        <v>10</v>
      </c>
      <c r="H66" s="162">
        <v>0.468</v>
      </c>
      <c r="I66" s="663"/>
      <c r="J66" s="664"/>
      <c r="K66" s="663"/>
      <c r="L66" s="663"/>
      <c r="M66" s="163">
        <v>0.019</v>
      </c>
      <c r="N66" s="164">
        <v>0.019</v>
      </c>
      <c r="O66" s="163">
        <v>1.9</v>
      </c>
      <c r="P66" s="165">
        <v>0.019</v>
      </c>
      <c r="Q66" s="158">
        <v>0.019</v>
      </c>
      <c r="R66" s="158">
        <v>0.0095</v>
      </c>
      <c r="S66" s="158">
        <v>0.075</v>
      </c>
      <c r="T66" s="158">
        <v>0.2</v>
      </c>
      <c r="U66" s="158">
        <v>0.2</v>
      </c>
      <c r="V66" s="158">
        <v>0.2</v>
      </c>
      <c r="W66" s="158">
        <v>0.2</v>
      </c>
      <c r="X66" s="158">
        <v>0.2</v>
      </c>
      <c r="Y66" s="158">
        <v>0.2585</v>
      </c>
      <c r="Z66" s="166">
        <v>0.2585</v>
      </c>
      <c r="AA66" s="167">
        <v>0.2585</v>
      </c>
      <c r="AB66" s="553">
        <v>0.2585</v>
      </c>
      <c r="AC66" s="554">
        <v>25.85</v>
      </c>
      <c r="AD66" s="557">
        <v>0.154</v>
      </c>
      <c r="AE66" s="516">
        <v>0</v>
      </c>
      <c r="AF66" s="452"/>
      <c r="AG66" s="452"/>
      <c r="AH66" s="452"/>
      <c r="AI66" s="452"/>
      <c r="AJ66" s="247"/>
      <c r="AK66" s="556">
        <v>0</v>
      </c>
      <c r="AL66" s="555">
        <v>0</v>
      </c>
      <c r="AM66" s="555">
        <v>0.154</v>
      </c>
      <c r="AN66" s="557">
        <v>0.154</v>
      </c>
      <c r="AO66" s="470">
        <f t="shared" si="12"/>
        <v>0.005957446808510638</v>
      </c>
      <c r="AP66" s="481">
        <f t="shared" si="10"/>
        <v>0.7767094017094017</v>
      </c>
      <c r="AQ66" s="883"/>
      <c r="AR66" s="865"/>
      <c r="AS66" s="865"/>
      <c r="AT66" s="880"/>
      <c r="AU66" s="874"/>
    </row>
    <row r="67" spans="1:47" s="31" customFormat="1" ht="33.75" customHeight="1" thickBot="1">
      <c r="A67" s="956"/>
      <c r="B67" s="859"/>
      <c r="C67" s="862"/>
      <c r="D67" s="865"/>
      <c r="E67" s="865"/>
      <c r="F67" s="865"/>
      <c r="G67" s="80" t="s">
        <v>11</v>
      </c>
      <c r="H67" s="200">
        <v>1906119382.0110195</v>
      </c>
      <c r="I67" s="666"/>
      <c r="J67" s="666"/>
      <c r="K67" s="666"/>
      <c r="L67" s="666"/>
      <c r="M67" s="207">
        <v>211924274</v>
      </c>
      <c r="N67" s="207">
        <v>211924274</v>
      </c>
      <c r="O67" s="207">
        <v>211924274</v>
      </c>
      <c r="P67" s="207">
        <v>211924274</v>
      </c>
      <c r="Q67" s="201">
        <v>211216300</v>
      </c>
      <c r="R67" s="201">
        <v>184434737</v>
      </c>
      <c r="S67" s="201">
        <v>485081534</v>
      </c>
      <c r="T67" s="201">
        <v>493661534</v>
      </c>
      <c r="U67" s="201">
        <v>493661534</v>
      </c>
      <c r="V67" s="201">
        <v>493661534</v>
      </c>
      <c r="W67" s="201">
        <v>485367534</v>
      </c>
      <c r="X67" s="201">
        <v>402532054</v>
      </c>
      <c r="Y67" s="201">
        <v>1319152591</v>
      </c>
      <c r="Z67" s="213">
        <v>1319152591.0110195</v>
      </c>
      <c r="AA67" s="210">
        <v>1319152591</v>
      </c>
      <c r="AB67" s="540">
        <v>1319152591</v>
      </c>
      <c r="AC67" s="201">
        <v>1319152591</v>
      </c>
      <c r="AD67" s="201">
        <v>1050062263</v>
      </c>
      <c r="AE67" s="147"/>
      <c r="AF67" s="147"/>
      <c r="AG67" s="147"/>
      <c r="AH67" s="147"/>
      <c r="AI67" s="147"/>
      <c r="AJ67" s="247"/>
      <c r="AK67" s="528">
        <v>322858758</v>
      </c>
      <c r="AL67" s="449">
        <v>962891410</v>
      </c>
      <c r="AM67" s="459">
        <v>1015645618</v>
      </c>
      <c r="AN67" s="201">
        <v>1050062263</v>
      </c>
      <c r="AO67" s="470">
        <f t="shared" si="12"/>
        <v>0.7960127358761334</v>
      </c>
      <c r="AP67" s="451">
        <f t="shared" si="10"/>
        <v>0.8588281874941536</v>
      </c>
      <c r="AQ67" s="883"/>
      <c r="AR67" s="865"/>
      <c r="AS67" s="865"/>
      <c r="AT67" s="880"/>
      <c r="AU67" s="874"/>
    </row>
    <row r="68" spans="1:47" s="31" customFormat="1" ht="33.75" customHeight="1" thickBot="1">
      <c r="A68" s="956"/>
      <c r="B68" s="859"/>
      <c r="C68" s="862"/>
      <c r="D68" s="865"/>
      <c r="E68" s="865"/>
      <c r="F68" s="865"/>
      <c r="G68" s="87" t="s">
        <v>12</v>
      </c>
      <c r="H68" s="168">
        <v>1</v>
      </c>
      <c r="I68" s="169">
        <v>0.05</v>
      </c>
      <c r="J68" s="119">
        <v>5</v>
      </c>
      <c r="K68" s="170">
        <v>0.05</v>
      </c>
      <c r="L68" s="170">
        <v>0.031</v>
      </c>
      <c r="M68" s="171">
        <v>0.219</v>
      </c>
      <c r="N68" s="164">
        <v>0.219</v>
      </c>
      <c r="O68" s="121">
        <v>21.9</v>
      </c>
      <c r="P68" s="164">
        <v>0.219</v>
      </c>
      <c r="Q68" s="158">
        <v>0.219</v>
      </c>
      <c r="R68" s="158">
        <v>0.14650000000000002</v>
      </c>
      <c r="S68" s="158">
        <v>0.425</v>
      </c>
      <c r="T68" s="158">
        <v>0.4585</v>
      </c>
      <c r="U68" s="158">
        <v>0.4585</v>
      </c>
      <c r="V68" s="158">
        <v>0.4585</v>
      </c>
      <c r="W68" s="158">
        <v>0.4585</v>
      </c>
      <c r="X68" s="158">
        <v>0.2</v>
      </c>
      <c r="Y68" s="158">
        <v>0.6085</v>
      </c>
      <c r="Z68" s="166">
        <v>0.6085</v>
      </c>
      <c r="AA68" s="195">
        <v>0.6085</v>
      </c>
      <c r="AB68" s="558">
        <f>+AB64+AB66</f>
        <v>0.6085</v>
      </c>
      <c r="AC68" s="559">
        <v>0.6085</v>
      </c>
      <c r="AD68" s="557">
        <f>AD64+AD66</f>
        <v>0.46199999999999997</v>
      </c>
      <c r="AE68" s="560">
        <f>AE64</f>
        <v>0.014</v>
      </c>
      <c r="AF68" s="270"/>
      <c r="AG68" s="93"/>
      <c r="AH68" s="95"/>
      <c r="AI68" s="95"/>
      <c r="AJ68" s="247"/>
      <c r="AK68" s="556">
        <v>0</v>
      </c>
      <c r="AL68" s="555">
        <v>0</v>
      </c>
      <c r="AM68" s="561">
        <f>+AM64+AM66</f>
        <v>0.154</v>
      </c>
      <c r="AN68" s="557">
        <f>AN64+AN66</f>
        <v>0.46199999999999997</v>
      </c>
      <c r="AO68" s="470">
        <f t="shared" si="12"/>
        <v>0.7592440427280196</v>
      </c>
      <c r="AP68" s="481">
        <f t="shared" si="10"/>
        <v>0.8395</v>
      </c>
      <c r="AQ68" s="883"/>
      <c r="AR68" s="865"/>
      <c r="AS68" s="865"/>
      <c r="AT68" s="880"/>
      <c r="AU68" s="874"/>
    </row>
    <row r="69" spans="1:47" s="31" customFormat="1" ht="48" customHeight="1" thickBot="1">
      <c r="A69" s="956"/>
      <c r="B69" s="860"/>
      <c r="C69" s="863"/>
      <c r="D69" s="866"/>
      <c r="E69" s="866"/>
      <c r="F69" s="866"/>
      <c r="G69" s="103" t="s">
        <v>13</v>
      </c>
      <c r="H69" s="172">
        <v>7138282095.01102</v>
      </c>
      <c r="I69" s="205">
        <v>454522393</v>
      </c>
      <c r="J69" s="205">
        <v>454522393</v>
      </c>
      <c r="K69" s="205">
        <v>277869386</v>
      </c>
      <c r="L69" s="205">
        <v>277154416</v>
      </c>
      <c r="M69" s="205">
        <v>1445281274</v>
      </c>
      <c r="N69" s="205">
        <v>1445281274</v>
      </c>
      <c r="O69" s="205">
        <v>1445281274</v>
      </c>
      <c r="P69" s="205">
        <v>1437931274</v>
      </c>
      <c r="Q69" s="205">
        <v>1181999300</v>
      </c>
      <c r="R69" s="205">
        <v>1119488274</v>
      </c>
      <c r="S69" s="205">
        <v>2038117534</v>
      </c>
      <c r="T69" s="205">
        <v>2046697534</v>
      </c>
      <c r="U69" s="205">
        <v>2115422992</v>
      </c>
      <c r="V69" s="205">
        <v>2115422992</v>
      </c>
      <c r="W69" s="205">
        <v>1989024992</v>
      </c>
      <c r="X69" s="205">
        <v>1889538814</v>
      </c>
      <c r="Y69" s="205">
        <v>3232354591</v>
      </c>
      <c r="Z69" s="205">
        <v>3232354591.0110197</v>
      </c>
      <c r="AA69" s="205">
        <v>2611372591</v>
      </c>
      <c r="AB69" s="513">
        <v>2611372591</v>
      </c>
      <c r="AC69" s="204">
        <f>+AC65+AC67</f>
        <v>2586099849</v>
      </c>
      <c r="AD69" s="204">
        <f>+AD65+AD67</f>
        <v>2294648722</v>
      </c>
      <c r="AE69" s="204">
        <f aca="true" t="shared" si="13" ref="AE69:AN69">+AE65+AE67</f>
        <v>1013907000</v>
      </c>
      <c r="AF69" s="204"/>
      <c r="AG69" s="204"/>
      <c r="AH69" s="204"/>
      <c r="AI69" s="204"/>
      <c r="AJ69" s="204"/>
      <c r="AK69" s="204">
        <f t="shared" si="13"/>
        <v>418555342</v>
      </c>
      <c r="AL69" s="204">
        <f t="shared" si="13"/>
        <v>2067037653</v>
      </c>
      <c r="AM69" s="204">
        <f t="shared" si="13"/>
        <v>2157923874</v>
      </c>
      <c r="AN69" s="204">
        <f t="shared" si="13"/>
        <v>2294648722</v>
      </c>
      <c r="AO69" s="470">
        <f t="shared" si="12"/>
        <v>0.887300899417051</v>
      </c>
      <c r="AP69" s="482">
        <f t="shared" si="10"/>
        <v>0.7818169906594851</v>
      </c>
      <c r="AQ69" s="884"/>
      <c r="AR69" s="866"/>
      <c r="AS69" s="866"/>
      <c r="AT69" s="881"/>
      <c r="AU69" s="875"/>
    </row>
    <row r="70" spans="1:47" s="31" customFormat="1" ht="51.75" customHeight="1">
      <c r="A70" s="956"/>
      <c r="B70" s="858">
        <v>11</v>
      </c>
      <c r="C70" s="958" t="s">
        <v>160</v>
      </c>
      <c r="D70" s="864" t="s">
        <v>103</v>
      </c>
      <c r="E70" s="864">
        <v>435</v>
      </c>
      <c r="F70" s="864">
        <v>177</v>
      </c>
      <c r="G70" s="68" t="s">
        <v>8</v>
      </c>
      <c r="H70" s="173">
        <v>4</v>
      </c>
      <c r="I70" s="112">
        <v>0.5</v>
      </c>
      <c r="J70" s="112">
        <v>0.5</v>
      </c>
      <c r="K70" s="134">
        <v>0.5</v>
      </c>
      <c r="L70" s="134">
        <v>0.5</v>
      </c>
      <c r="M70" s="134">
        <v>1</v>
      </c>
      <c r="N70" s="134">
        <v>1</v>
      </c>
      <c r="O70" s="75">
        <v>1</v>
      </c>
      <c r="P70" s="75">
        <v>1</v>
      </c>
      <c r="Q70" s="69">
        <v>1</v>
      </c>
      <c r="R70" s="135">
        <v>0.9</v>
      </c>
      <c r="S70" s="135">
        <v>2</v>
      </c>
      <c r="T70" s="135">
        <v>2</v>
      </c>
      <c r="U70" s="135">
        <v>1.9</v>
      </c>
      <c r="V70" s="135">
        <v>1.9</v>
      </c>
      <c r="W70" s="135">
        <v>1.9</v>
      </c>
      <c r="X70" s="135">
        <v>1.9</v>
      </c>
      <c r="Y70" s="135">
        <v>3.9</v>
      </c>
      <c r="Z70" s="135">
        <v>3.9</v>
      </c>
      <c r="AA70" s="111">
        <v>3.9</v>
      </c>
      <c r="AB70" s="562">
        <v>3.9</v>
      </c>
      <c r="AC70" s="514">
        <v>3.9</v>
      </c>
      <c r="AD70" s="514">
        <v>3.9</v>
      </c>
      <c r="AE70" s="514">
        <v>4</v>
      </c>
      <c r="AF70" s="135"/>
      <c r="AG70" s="135"/>
      <c r="AH70" s="135"/>
      <c r="AI70" s="135"/>
      <c r="AJ70" s="247"/>
      <c r="AK70" s="484">
        <v>1.98</v>
      </c>
      <c r="AL70" s="507">
        <v>2.4</v>
      </c>
      <c r="AM70" s="538">
        <v>3.2</v>
      </c>
      <c r="AN70" s="514">
        <v>3.9</v>
      </c>
      <c r="AO70" s="470">
        <f>AN70/AC70</f>
        <v>1</v>
      </c>
      <c r="AP70" s="471">
        <f>AN70/H70</f>
        <v>0.975</v>
      </c>
      <c r="AQ70" s="882" t="s">
        <v>519</v>
      </c>
      <c r="AR70" s="864" t="s">
        <v>104</v>
      </c>
      <c r="AS70" s="864" t="s">
        <v>104</v>
      </c>
      <c r="AT70" s="879" t="s">
        <v>229</v>
      </c>
      <c r="AU70" s="873" t="s">
        <v>520</v>
      </c>
    </row>
    <row r="71" spans="1:47" s="31" customFormat="1" ht="33.75" customHeight="1">
      <c r="A71" s="956"/>
      <c r="B71" s="859"/>
      <c r="C71" s="959"/>
      <c r="D71" s="865"/>
      <c r="E71" s="865"/>
      <c r="F71" s="865"/>
      <c r="G71" s="80" t="s">
        <v>9</v>
      </c>
      <c r="H71" s="214">
        <v>2558500172</v>
      </c>
      <c r="I71" s="202">
        <v>291706430</v>
      </c>
      <c r="J71" s="202">
        <v>291706430</v>
      </c>
      <c r="K71" s="202">
        <v>315702212</v>
      </c>
      <c r="L71" s="201">
        <v>303116375</v>
      </c>
      <c r="M71" s="202">
        <v>836704000</v>
      </c>
      <c r="N71" s="202">
        <v>836704000</v>
      </c>
      <c r="O71" s="202">
        <v>836704000</v>
      </c>
      <c r="P71" s="202">
        <v>837269000</v>
      </c>
      <c r="Q71" s="202">
        <v>582337150</v>
      </c>
      <c r="R71" s="202">
        <v>319593507</v>
      </c>
      <c r="S71" s="202">
        <v>330729000</v>
      </c>
      <c r="T71" s="202">
        <v>330729000</v>
      </c>
      <c r="U71" s="202">
        <v>472360000</v>
      </c>
      <c r="V71" s="202">
        <v>472360000</v>
      </c>
      <c r="W71" s="202">
        <v>454578000</v>
      </c>
      <c r="X71" s="202">
        <v>454557290</v>
      </c>
      <c r="Y71" s="202">
        <v>889196000</v>
      </c>
      <c r="Z71" s="200">
        <v>889196000</v>
      </c>
      <c r="AA71" s="210">
        <v>589196000</v>
      </c>
      <c r="AB71" s="540">
        <v>589196000</v>
      </c>
      <c r="AC71" s="201">
        <v>495478258</v>
      </c>
      <c r="AD71" s="201">
        <v>429347991</v>
      </c>
      <c r="AE71" s="201">
        <v>445413000</v>
      </c>
      <c r="AF71" s="85"/>
      <c r="AG71" s="85"/>
      <c r="AH71" s="85"/>
      <c r="AI71" s="85"/>
      <c r="AJ71" s="247"/>
      <c r="AK71" s="448">
        <v>0</v>
      </c>
      <c r="AL71" s="264">
        <v>263819000</v>
      </c>
      <c r="AM71" s="449">
        <v>302819000</v>
      </c>
      <c r="AN71" s="510">
        <v>429347991</v>
      </c>
      <c r="AO71" s="450">
        <f>AN71/AC71</f>
        <v>0.8665324543867271</v>
      </c>
      <c r="AP71" s="451">
        <f>(L71+R71+X71+AN71)/H71</f>
        <v>0.5888665474750651</v>
      </c>
      <c r="AQ71" s="883"/>
      <c r="AR71" s="865"/>
      <c r="AS71" s="865"/>
      <c r="AT71" s="880"/>
      <c r="AU71" s="874"/>
    </row>
    <row r="72" spans="1:47" s="31" customFormat="1" ht="33.75" customHeight="1">
      <c r="A72" s="956"/>
      <c r="B72" s="859"/>
      <c r="C72" s="959"/>
      <c r="D72" s="865"/>
      <c r="E72" s="865"/>
      <c r="F72" s="865"/>
      <c r="G72" s="87" t="s">
        <v>10</v>
      </c>
      <c r="H72" s="683"/>
      <c r="I72" s="663"/>
      <c r="J72" s="664"/>
      <c r="K72" s="663"/>
      <c r="L72" s="663"/>
      <c r="M72" s="663"/>
      <c r="N72" s="663"/>
      <c r="O72" s="663"/>
      <c r="P72" s="663"/>
      <c r="Q72" s="663"/>
      <c r="R72" s="663"/>
      <c r="S72" s="663"/>
      <c r="T72" s="663"/>
      <c r="U72" s="663"/>
      <c r="V72" s="670"/>
      <c r="W72" s="670"/>
      <c r="X72" s="670"/>
      <c r="Y72" s="670"/>
      <c r="Z72" s="670"/>
      <c r="AA72" s="670"/>
      <c r="AB72" s="674"/>
      <c r="AC72" s="670"/>
      <c r="AD72" s="670"/>
      <c r="AE72" s="670"/>
      <c r="AF72" s="670"/>
      <c r="AG72" s="670"/>
      <c r="AH72" s="670"/>
      <c r="AI72" s="670"/>
      <c r="AJ72" s="670"/>
      <c r="AK72" s="670"/>
      <c r="AL72" s="670"/>
      <c r="AM72" s="670"/>
      <c r="AN72" s="670"/>
      <c r="AO72" s="675"/>
      <c r="AP72" s="676"/>
      <c r="AQ72" s="883"/>
      <c r="AR72" s="865"/>
      <c r="AS72" s="865"/>
      <c r="AT72" s="880"/>
      <c r="AU72" s="874"/>
    </row>
    <row r="73" spans="1:47" s="31" customFormat="1" ht="33.75" customHeight="1">
      <c r="A73" s="956"/>
      <c r="B73" s="859"/>
      <c r="C73" s="959"/>
      <c r="D73" s="865"/>
      <c r="E73" s="865"/>
      <c r="F73" s="865"/>
      <c r="G73" s="80" t="s">
        <v>11</v>
      </c>
      <c r="H73" s="214">
        <v>603712091.0110195</v>
      </c>
      <c r="I73" s="666"/>
      <c r="J73" s="666"/>
      <c r="K73" s="666"/>
      <c r="L73" s="666"/>
      <c r="M73" s="207">
        <v>212646884</v>
      </c>
      <c r="N73" s="207">
        <v>212646884</v>
      </c>
      <c r="O73" s="207">
        <v>212646884</v>
      </c>
      <c r="P73" s="207">
        <v>212646882</v>
      </c>
      <c r="Q73" s="201">
        <v>212646882</v>
      </c>
      <c r="R73" s="201">
        <v>212646882</v>
      </c>
      <c r="S73" s="201">
        <v>103935187</v>
      </c>
      <c r="T73" s="201">
        <v>103935187</v>
      </c>
      <c r="U73" s="201">
        <v>103935187</v>
      </c>
      <c r="V73" s="201">
        <v>103925487</v>
      </c>
      <c r="W73" s="201">
        <v>103925487</v>
      </c>
      <c r="X73" s="201">
        <v>97794254</v>
      </c>
      <c r="Y73" s="201">
        <v>293270955</v>
      </c>
      <c r="Z73" s="201">
        <v>293270955.0110195</v>
      </c>
      <c r="AA73" s="210">
        <v>293270955</v>
      </c>
      <c r="AB73" s="354">
        <v>293270955</v>
      </c>
      <c r="AC73" s="201">
        <v>293270955</v>
      </c>
      <c r="AD73" s="201">
        <v>293270955</v>
      </c>
      <c r="AE73" s="147"/>
      <c r="AF73" s="147"/>
      <c r="AG73" s="147"/>
      <c r="AH73" s="147"/>
      <c r="AI73" s="147"/>
      <c r="AJ73" s="247"/>
      <c r="AK73" s="528">
        <v>67825832</v>
      </c>
      <c r="AL73" s="449">
        <v>74588745</v>
      </c>
      <c r="AM73" s="459">
        <v>139949797</v>
      </c>
      <c r="AN73" s="201">
        <v>293270955</v>
      </c>
      <c r="AO73" s="450">
        <f>AN73/AC73</f>
        <v>1</v>
      </c>
      <c r="AP73" s="479">
        <f>(L73+R73+X73+AN73)/H73</f>
        <v>0.9999999999817472</v>
      </c>
      <c r="AQ73" s="883"/>
      <c r="AR73" s="865"/>
      <c r="AS73" s="865"/>
      <c r="AT73" s="880"/>
      <c r="AU73" s="874"/>
    </row>
    <row r="74" spans="1:47" s="31" customFormat="1" ht="33.75" customHeight="1">
      <c r="A74" s="956"/>
      <c r="B74" s="859"/>
      <c r="C74" s="959"/>
      <c r="D74" s="865"/>
      <c r="E74" s="865"/>
      <c r="F74" s="865"/>
      <c r="G74" s="87" t="s">
        <v>12</v>
      </c>
      <c r="H74" s="102">
        <v>4</v>
      </c>
      <c r="I74" s="119">
        <v>0.5</v>
      </c>
      <c r="J74" s="119">
        <v>0.5</v>
      </c>
      <c r="K74" s="137">
        <v>0.5</v>
      </c>
      <c r="L74" s="137">
        <v>0.5</v>
      </c>
      <c r="M74" s="102">
        <v>1</v>
      </c>
      <c r="N74" s="102">
        <v>1</v>
      </c>
      <c r="O74" s="102">
        <v>1</v>
      </c>
      <c r="P74" s="102">
        <v>1</v>
      </c>
      <c r="Q74" s="132">
        <v>1</v>
      </c>
      <c r="R74" s="139">
        <v>0.9</v>
      </c>
      <c r="S74" s="139">
        <v>2</v>
      </c>
      <c r="T74" s="139">
        <v>2</v>
      </c>
      <c r="U74" s="139">
        <v>1.9</v>
      </c>
      <c r="V74" s="119">
        <v>1.9</v>
      </c>
      <c r="W74" s="119">
        <v>1.9</v>
      </c>
      <c r="X74" s="119">
        <v>1.9</v>
      </c>
      <c r="Y74" s="119">
        <v>3.9</v>
      </c>
      <c r="Z74" s="119">
        <v>3.9</v>
      </c>
      <c r="AA74" s="196">
        <v>3.9</v>
      </c>
      <c r="AB74" s="355">
        <f>+AB70</f>
        <v>3.9</v>
      </c>
      <c r="AC74" s="563">
        <v>3.9</v>
      </c>
      <c r="AD74" s="563">
        <v>3.9</v>
      </c>
      <c r="AE74" s="544">
        <v>4</v>
      </c>
      <c r="AF74" s="95"/>
      <c r="AG74" s="93"/>
      <c r="AH74" s="95"/>
      <c r="AI74" s="95"/>
      <c r="AJ74" s="247"/>
      <c r="AK74" s="253">
        <v>1.98</v>
      </c>
      <c r="AL74" s="254">
        <v>2.4</v>
      </c>
      <c r="AM74" s="468">
        <v>3.2</v>
      </c>
      <c r="AN74" s="544">
        <v>3.9</v>
      </c>
      <c r="AO74" s="450">
        <f>AN74/AC74</f>
        <v>1</v>
      </c>
      <c r="AP74" s="481">
        <f>AN74/H70</f>
        <v>0.975</v>
      </c>
      <c r="AQ74" s="883"/>
      <c r="AR74" s="865"/>
      <c r="AS74" s="865"/>
      <c r="AT74" s="880"/>
      <c r="AU74" s="874"/>
    </row>
    <row r="75" spans="1:47" s="31" customFormat="1" ht="33.75" customHeight="1" thickBot="1">
      <c r="A75" s="957"/>
      <c r="B75" s="860"/>
      <c r="C75" s="960"/>
      <c r="D75" s="866"/>
      <c r="E75" s="866"/>
      <c r="F75" s="866"/>
      <c r="G75" s="103" t="s">
        <v>13</v>
      </c>
      <c r="H75" s="204">
        <v>3162212263.0110197</v>
      </c>
      <c r="I75" s="204">
        <v>291706430</v>
      </c>
      <c r="J75" s="204">
        <v>291706430</v>
      </c>
      <c r="K75" s="204">
        <v>315702212</v>
      </c>
      <c r="L75" s="204">
        <v>303116375</v>
      </c>
      <c r="M75" s="204">
        <v>1049350884</v>
      </c>
      <c r="N75" s="204">
        <v>1049350884</v>
      </c>
      <c r="O75" s="204">
        <v>1049350884</v>
      </c>
      <c r="P75" s="204">
        <v>1049915882</v>
      </c>
      <c r="Q75" s="204">
        <v>794984032</v>
      </c>
      <c r="R75" s="204">
        <v>532240389</v>
      </c>
      <c r="S75" s="204">
        <v>434664187</v>
      </c>
      <c r="T75" s="204">
        <v>434664187</v>
      </c>
      <c r="U75" s="204">
        <v>576295187</v>
      </c>
      <c r="V75" s="204">
        <v>576285487</v>
      </c>
      <c r="W75" s="204">
        <v>558503487</v>
      </c>
      <c r="X75" s="204">
        <v>552351544</v>
      </c>
      <c r="Y75" s="204">
        <v>1182466955</v>
      </c>
      <c r="Z75" s="204">
        <v>1182466955.0110195</v>
      </c>
      <c r="AA75" s="205">
        <v>882466955</v>
      </c>
      <c r="AB75" s="349">
        <v>882466955</v>
      </c>
      <c r="AC75" s="204">
        <f>+AC71+AC73</f>
        <v>788749213</v>
      </c>
      <c r="AD75" s="204">
        <f>+AD71+AD73</f>
        <v>722618946</v>
      </c>
      <c r="AE75" s="204">
        <f aca="true" t="shared" si="14" ref="AE75:AN75">+AE71+AE73</f>
        <v>445413000</v>
      </c>
      <c r="AF75" s="204"/>
      <c r="AG75" s="204"/>
      <c r="AH75" s="204"/>
      <c r="AI75" s="204"/>
      <c r="AJ75" s="204"/>
      <c r="AK75" s="204">
        <f t="shared" si="14"/>
        <v>67825832</v>
      </c>
      <c r="AL75" s="204">
        <f t="shared" si="14"/>
        <v>338407745</v>
      </c>
      <c r="AM75" s="204">
        <f t="shared" si="14"/>
        <v>442768797</v>
      </c>
      <c r="AN75" s="204">
        <f t="shared" si="14"/>
        <v>722618946</v>
      </c>
      <c r="AO75" s="529">
        <f>AN75/AC75</f>
        <v>0.9161580564391638</v>
      </c>
      <c r="AP75" s="482">
        <f>(L75+R75+X75+AN75)/H75</f>
        <v>0.6673578743226339</v>
      </c>
      <c r="AQ75" s="884"/>
      <c r="AR75" s="866"/>
      <c r="AS75" s="866"/>
      <c r="AT75" s="881"/>
      <c r="AU75" s="875"/>
    </row>
    <row r="76" spans="1:47" s="31" customFormat="1" ht="33.75" customHeight="1" hidden="1">
      <c r="A76" s="949" t="s">
        <v>170</v>
      </c>
      <c r="B76" s="952">
        <v>12</v>
      </c>
      <c r="C76" s="864" t="s">
        <v>161</v>
      </c>
      <c r="D76" s="864" t="s">
        <v>103</v>
      </c>
      <c r="E76" s="864">
        <v>439</v>
      </c>
      <c r="F76" s="864">
        <v>177</v>
      </c>
      <c r="G76" s="68" t="s">
        <v>8</v>
      </c>
      <c r="H76" s="69">
        <v>62.33</v>
      </c>
      <c r="I76" s="75">
        <v>55</v>
      </c>
      <c r="J76" s="69">
        <v>55</v>
      </c>
      <c r="K76" s="134">
        <v>55</v>
      </c>
      <c r="L76" s="69">
        <v>62.33</v>
      </c>
      <c r="M76" s="70"/>
      <c r="N76" s="70"/>
      <c r="O76" s="70"/>
      <c r="P76" s="71"/>
      <c r="Q76" s="70"/>
      <c r="R76" s="72"/>
      <c r="S76" s="72"/>
      <c r="T76" s="72"/>
      <c r="U76" s="71"/>
      <c r="V76" s="71"/>
      <c r="W76" s="71"/>
      <c r="X76" s="174"/>
      <c r="Y76" s="71"/>
      <c r="Z76" s="71"/>
      <c r="AA76" s="79"/>
      <c r="AB76" s="350"/>
      <c r="AC76" s="75"/>
      <c r="AD76" s="75"/>
      <c r="AE76" s="75"/>
      <c r="AF76" s="75"/>
      <c r="AG76" s="110"/>
      <c r="AH76" s="75"/>
      <c r="AI76" s="75"/>
      <c r="AJ76" s="247"/>
      <c r="AK76" s="484"/>
      <c r="AL76" s="507"/>
      <c r="AM76" s="507"/>
      <c r="AN76" s="564"/>
      <c r="AO76" s="509" t="e">
        <f aca="true" t="shared" si="15" ref="AO76:AO87">AM76/AB76</f>
        <v>#DIV/0!</v>
      </c>
      <c r="AP76" s="166"/>
      <c r="AQ76" s="864"/>
      <c r="AR76" s="864"/>
      <c r="AS76" s="864"/>
      <c r="AT76" s="864"/>
      <c r="AU76" s="973"/>
    </row>
    <row r="77" spans="1:47" s="31" customFormat="1" ht="33.75" customHeight="1" hidden="1">
      <c r="A77" s="950"/>
      <c r="B77" s="953"/>
      <c r="C77" s="865"/>
      <c r="D77" s="865"/>
      <c r="E77" s="865"/>
      <c r="F77" s="865"/>
      <c r="G77" s="80" t="s">
        <v>9</v>
      </c>
      <c r="H77" s="85">
        <v>243630106</v>
      </c>
      <c r="I77" s="85">
        <v>279700000</v>
      </c>
      <c r="J77" s="113">
        <v>279700000</v>
      </c>
      <c r="K77" s="85">
        <v>243630107</v>
      </c>
      <c r="L77" s="95">
        <v>243630106</v>
      </c>
      <c r="M77" s="82"/>
      <c r="N77" s="82"/>
      <c r="O77" s="82"/>
      <c r="P77" s="82"/>
      <c r="Q77" s="83"/>
      <c r="R77" s="83"/>
      <c r="S77" s="83"/>
      <c r="T77" s="83"/>
      <c r="U77" s="82"/>
      <c r="V77" s="82"/>
      <c r="W77" s="82"/>
      <c r="X77" s="175"/>
      <c r="Y77" s="82"/>
      <c r="Z77" s="82"/>
      <c r="AA77" s="86"/>
      <c r="AB77" s="356"/>
      <c r="AC77" s="85"/>
      <c r="AD77" s="85"/>
      <c r="AE77" s="85"/>
      <c r="AF77" s="85"/>
      <c r="AG77" s="93"/>
      <c r="AH77" s="85"/>
      <c r="AI77" s="85"/>
      <c r="AJ77" s="247"/>
      <c r="AK77" s="565"/>
      <c r="AL77" s="264"/>
      <c r="AM77" s="264"/>
      <c r="AN77" s="566"/>
      <c r="AO77" s="509" t="e">
        <f t="shared" si="15"/>
        <v>#DIV/0!</v>
      </c>
      <c r="AP77" s="567"/>
      <c r="AQ77" s="865"/>
      <c r="AR77" s="865"/>
      <c r="AS77" s="865"/>
      <c r="AT77" s="865"/>
      <c r="AU77" s="974"/>
    </row>
    <row r="78" spans="1:47" s="31" customFormat="1" ht="33.75" customHeight="1" hidden="1">
      <c r="A78" s="950"/>
      <c r="B78" s="953"/>
      <c r="C78" s="865"/>
      <c r="D78" s="865"/>
      <c r="E78" s="865"/>
      <c r="F78" s="865"/>
      <c r="G78" s="87" t="s">
        <v>10</v>
      </c>
      <c r="H78" s="150"/>
      <c r="I78" s="88"/>
      <c r="J78" s="89"/>
      <c r="K78" s="88"/>
      <c r="L78" s="88"/>
      <c r="M78" s="88"/>
      <c r="N78" s="88"/>
      <c r="O78" s="88"/>
      <c r="P78" s="88"/>
      <c r="Q78" s="97"/>
      <c r="R78" s="90"/>
      <c r="S78" s="90"/>
      <c r="T78" s="90"/>
      <c r="U78" s="88"/>
      <c r="V78" s="91"/>
      <c r="W78" s="91"/>
      <c r="X78" s="92"/>
      <c r="Y78" s="91"/>
      <c r="Z78" s="91"/>
      <c r="AA78" s="86"/>
      <c r="AB78" s="357"/>
      <c r="AC78" s="93"/>
      <c r="AD78" s="93"/>
      <c r="AE78" s="93"/>
      <c r="AF78" s="93"/>
      <c r="AG78" s="93"/>
      <c r="AH78" s="93"/>
      <c r="AI78" s="93"/>
      <c r="AJ78" s="247"/>
      <c r="AK78" s="454"/>
      <c r="AL78" s="459"/>
      <c r="AM78" s="459"/>
      <c r="AN78" s="568"/>
      <c r="AO78" s="509" t="e">
        <f t="shared" si="15"/>
        <v>#DIV/0!</v>
      </c>
      <c r="AP78" s="569"/>
      <c r="AQ78" s="865"/>
      <c r="AR78" s="865"/>
      <c r="AS78" s="865"/>
      <c r="AT78" s="865"/>
      <c r="AU78" s="974"/>
    </row>
    <row r="79" spans="1:47" s="31" customFormat="1" ht="33.75" customHeight="1" hidden="1">
      <c r="A79" s="950"/>
      <c r="B79" s="953"/>
      <c r="C79" s="865"/>
      <c r="D79" s="865"/>
      <c r="E79" s="865"/>
      <c r="F79" s="865"/>
      <c r="G79" s="80" t="s">
        <v>11</v>
      </c>
      <c r="H79" s="85">
        <v>183226731</v>
      </c>
      <c r="I79" s="115"/>
      <c r="J79" s="89"/>
      <c r="K79" s="115"/>
      <c r="L79" s="115"/>
      <c r="M79" s="116">
        <v>183303796</v>
      </c>
      <c r="N79" s="116">
        <v>183303796</v>
      </c>
      <c r="O79" s="116">
        <v>183303796</v>
      </c>
      <c r="P79" s="116">
        <v>183303796</v>
      </c>
      <c r="Q79" s="147">
        <v>183303796</v>
      </c>
      <c r="R79" s="85">
        <v>183226731</v>
      </c>
      <c r="S79" s="90"/>
      <c r="T79" s="90"/>
      <c r="U79" s="115"/>
      <c r="V79" s="129"/>
      <c r="W79" s="129"/>
      <c r="X79" s="92"/>
      <c r="Y79" s="129"/>
      <c r="Z79" s="129"/>
      <c r="AA79" s="86"/>
      <c r="AB79" s="358"/>
      <c r="AC79" s="182"/>
      <c r="AD79" s="182"/>
      <c r="AE79" s="182"/>
      <c r="AF79" s="182"/>
      <c r="AG79" s="93"/>
      <c r="AH79" s="182"/>
      <c r="AI79" s="182"/>
      <c r="AJ79" s="247"/>
      <c r="AK79" s="454"/>
      <c r="AL79" s="459"/>
      <c r="AM79" s="459"/>
      <c r="AN79" s="568"/>
      <c r="AO79" s="509" t="e">
        <f t="shared" si="15"/>
        <v>#DIV/0!</v>
      </c>
      <c r="AP79" s="569"/>
      <c r="AQ79" s="865"/>
      <c r="AR79" s="865"/>
      <c r="AS79" s="865"/>
      <c r="AT79" s="865"/>
      <c r="AU79" s="974"/>
    </row>
    <row r="80" spans="1:47" s="31" customFormat="1" ht="33.75" customHeight="1" hidden="1">
      <c r="A80" s="950"/>
      <c r="B80" s="953"/>
      <c r="C80" s="865"/>
      <c r="D80" s="865"/>
      <c r="E80" s="865"/>
      <c r="F80" s="865"/>
      <c r="G80" s="87" t="s">
        <v>12</v>
      </c>
      <c r="H80" s="119">
        <v>62.33</v>
      </c>
      <c r="I80" s="95">
        <v>55</v>
      </c>
      <c r="J80" s="119">
        <v>55</v>
      </c>
      <c r="K80" s="95">
        <v>55</v>
      </c>
      <c r="L80" s="119">
        <v>62.33</v>
      </c>
      <c r="M80" s="96"/>
      <c r="N80" s="96"/>
      <c r="O80" s="97"/>
      <c r="P80" s="96"/>
      <c r="Q80" s="97"/>
      <c r="R80" s="98"/>
      <c r="S80" s="98"/>
      <c r="T80" s="98"/>
      <c r="U80" s="96"/>
      <c r="V80" s="96"/>
      <c r="W80" s="96"/>
      <c r="X80" s="176"/>
      <c r="Y80" s="96"/>
      <c r="Z80" s="96"/>
      <c r="AA80" s="86"/>
      <c r="AB80" s="351"/>
      <c r="AC80" s="95"/>
      <c r="AD80" s="95"/>
      <c r="AE80" s="95"/>
      <c r="AF80" s="95"/>
      <c r="AG80" s="93"/>
      <c r="AH80" s="95"/>
      <c r="AI80" s="95"/>
      <c r="AJ80" s="247"/>
      <c r="AK80" s="570"/>
      <c r="AL80" s="571"/>
      <c r="AM80" s="571"/>
      <c r="AN80" s="572"/>
      <c r="AO80" s="509" t="e">
        <f t="shared" si="15"/>
        <v>#DIV/0!</v>
      </c>
      <c r="AP80" s="573"/>
      <c r="AQ80" s="865"/>
      <c r="AR80" s="865"/>
      <c r="AS80" s="865"/>
      <c r="AT80" s="865"/>
      <c r="AU80" s="974"/>
    </row>
    <row r="81" spans="1:47" s="31" customFormat="1" ht="33.75" customHeight="1" hidden="1" thickBot="1">
      <c r="A81" s="951"/>
      <c r="B81" s="954"/>
      <c r="C81" s="866"/>
      <c r="D81" s="866"/>
      <c r="E81" s="866"/>
      <c r="F81" s="866"/>
      <c r="G81" s="103" t="s">
        <v>13</v>
      </c>
      <c r="H81" s="104">
        <v>426856837</v>
      </c>
      <c r="I81" s="104">
        <v>279700000</v>
      </c>
      <c r="J81" s="122">
        <v>279700000</v>
      </c>
      <c r="K81" s="104">
        <v>243630107</v>
      </c>
      <c r="L81" s="104">
        <v>243630106</v>
      </c>
      <c r="M81" s="107">
        <v>183303796</v>
      </c>
      <c r="N81" s="107">
        <v>183303796</v>
      </c>
      <c r="O81" s="107">
        <v>183303796</v>
      </c>
      <c r="P81" s="107">
        <v>183303796</v>
      </c>
      <c r="Q81" s="104">
        <v>183303796</v>
      </c>
      <c r="R81" s="104">
        <v>183226731</v>
      </c>
      <c r="S81" s="106"/>
      <c r="T81" s="106"/>
      <c r="U81" s="105"/>
      <c r="V81" s="105"/>
      <c r="W81" s="105"/>
      <c r="X81" s="177"/>
      <c r="Y81" s="105"/>
      <c r="Z81" s="105"/>
      <c r="AA81" s="109"/>
      <c r="AB81" s="359"/>
      <c r="AC81" s="104"/>
      <c r="AD81" s="104"/>
      <c r="AE81" s="104"/>
      <c r="AF81" s="104"/>
      <c r="AG81" s="271"/>
      <c r="AH81" s="104"/>
      <c r="AI81" s="104"/>
      <c r="AJ81" s="247"/>
      <c r="AK81" s="574"/>
      <c r="AL81" s="575"/>
      <c r="AM81" s="575"/>
      <c r="AN81" s="576"/>
      <c r="AO81" s="509" t="e">
        <f t="shared" si="15"/>
        <v>#DIV/0!</v>
      </c>
      <c r="AP81" s="577"/>
      <c r="AQ81" s="866"/>
      <c r="AR81" s="866"/>
      <c r="AS81" s="866"/>
      <c r="AT81" s="866"/>
      <c r="AU81" s="975"/>
    </row>
    <row r="82" spans="1:47" s="31" customFormat="1" ht="33.75" customHeight="1" hidden="1">
      <c r="A82" s="949" t="s">
        <v>169</v>
      </c>
      <c r="B82" s="952">
        <v>13</v>
      </c>
      <c r="C82" s="864" t="s">
        <v>162</v>
      </c>
      <c r="D82" s="864" t="s">
        <v>105</v>
      </c>
      <c r="E82" s="864">
        <v>440</v>
      </c>
      <c r="F82" s="864">
        <v>177</v>
      </c>
      <c r="G82" s="68" t="s">
        <v>8</v>
      </c>
      <c r="H82" s="75">
        <v>56</v>
      </c>
      <c r="I82" s="75">
        <v>56</v>
      </c>
      <c r="J82" s="69">
        <v>56</v>
      </c>
      <c r="K82" s="75">
        <v>56</v>
      </c>
      <c r="L82" s="75">
        <v>56</v>
      </c>
      <c r="M82" s="78">
        <v>125</v>
      </c>
      <c r="N82" s="78">
        <v>125</v>
      </c>
      <c r="O82" s="78">
        <v>125</v>
      </c>
      <c r="P82" s="71"/>
      <c r="Q82" s="71"/>
      <c r="R82" s="72"/>
      <c r="S82" s="72"/>
      <c r="T82" s="72"/>
      <c r="U82" s="71"/>
      <c r="V82" s="71"/>
      <c r="W82" s="71"/>
      <c r="X82" s="174"/>
      <c r="Y82" s="71"/>
      <c r="Z82" s="71"/>
      <c r="AA82" s="79"/>
      <c r="AB82" s="350"/>
      <c r="AC82" s="75"/>
      <c r="AD82" s="75"/>
      <c r="AE82" s="75"/>
      <c r="AF82" s="75"/>
      <c r="AG82" s="110"/>
      <c r="AH82" s="75"/>
      <c r="AI82" s="75"/>
      <c r="AJ82" s="247"/>
      <c r="AK82" s="484"/>
      <c r="AL82" s="507"/>
      <c r="AM82" s="507"/>
      <c r="AN82" s="564"/>
      <c r="AO82" s="509" t="e">
        <f t="shared" si="15"/>
        <v>#DIV/0!</v>
      </c>
      <c r="AP82" s="158"/>
      <c r="AQ82" s="864"/>
      <c r="AR82" s="864"/>
      <c r="AS82" s="864"/>
      <c r="AT82" s="864"/>
      <c r="AU82" s="973"/>
    </row>
    <row r="83" spans="1:47" s="31" customFormat="1" ht="33.75" customHeight="1" hidden="1">
      <c r="A83" s="950"/>
      <c r="B83" s="953"/>
      <c r="C83" s="865"/>
      <c r="D83" s="865"/>
      <c r="E83" s="865"/>
      <c r="F83" s="865"/>
      <c r="G83" s="80" t="s">
        <v>9</v>
      </c>
      <c r="H83" s="85">
        <v>496056248</v>
      </c>
      <c r="I83" s="85">
        <v>627036384</v>
      </c>
      <c r="J83" s="113">
        <v>627036384</v>
      </c>
      <c r="K83" s="85">
        <v>509081448</v>
      </c>
      <c r="L83" s="95">
        <v>496056248</v>
      </c>
      <c r="M83" s="82"/>
      <c r="N83" s="82"/>
      <c r="O83" s="82"/>
      <c r="P83" s="82"/>
      <c r="Q83" s="83"/>
      <c r="R83" s="83"/>
      <c r="S83" s="83"/>
      <c r="T83" s="83"/>
      <c r="U83" s="82"/>
      <c r="V83" s="82"/>
      <c r="W83" s="82"/>
      <c r="X83" s="175"/>
      <c r="Y83" s="82"/>
      <c r="Z83" s="82"/>
      <c r="AA83" s="86"/>
      <c r="AB83" s="356"/>
      <c r="AC83" s="85"/>
      <c r="AD83" s="85"/>
      <c r="AE83" s="85"/>
      <c r="AF83" s="85"/>
      <c r="AG83" s="93"/>
      <c r="AH83" s="85"/>
      <c r="AI83" s="85"/>
      <c r="AJ83" s="247"/>
      <c r="AK83" s="565"/>
      <c r="AL83" s="264"/>
      <c r="AM83" s="264"/>
      <c r="AN83" s="578"/>
      <c r="AO83" s="509" t="e">
        <f t="shared" si="15"/>
        <v>#DIV/0!</v>
      </c>
      <c r="AP83" s="567"/>
      <c r="AQ83" s="865"/>
      <c r="AR83" s="865"/>
      <c r="AS83" s="865"/>
      <c r="AT83" s="865"/>
      <c r="AU83" s="974"/>
    </row>
    <row r="84" spans="1:47" s="31" customFormat="1" ht="33.75" customHeight="1" hidden="1">
      <c r="A84" s="950"/>
      <c r="B84" s="953"/>
      <c r="C84" s="865"/>
      <c r="D84" s="865"/>
      <c r="E84" s="865"/>
      <c r="F84" s="865"/>
      <c r="G84" s="87" t="s">
        <v>10</v>
      </c>
      <c r="H84" s="150"/>
      <c r="I84" s="88"/>
      <c r="J84" s="89"/>
      <c r="K84" s="88"/>
      <c r="L84" s="88"/>
      <c r="M84" s="88"/>
      <c r="N84" s="88"/>
      <c r="O84" s="88"/>
      <c r="P84" s="91"/>
      <c r="Q84" s="114"/>
      <c r="R84" s="90"/>
      <c r="S84" s="90"/>
      <c r="T84" s="90"/>
      <c r="U84" s="88"/>
      <c r="V84" s="91"/>
      <c r="W84" s="91"/>
      <c r="X84" s="92"/>
      <c r="Y84" s="91"/>
      <c r="Z84" s="91"/>
      <c r="AA84" s="86"/>
      <c r="AB84" s="357"/>
      <c r="AC84" s="93"/>
      <c r="AD84" s="93"/>
      <c r="AE84" s="93"/>
      <c r="AF84" s="93"/>
      <c r="AG84" s="93"/>
      <c r="AH84" s="93"/>
      <c r="AI84" s="93"/>
      <c r="AJ84" s="247"/>
      <c r="AK84" s="454"/>
      <c r="AL84" s="459"/>
      <c r="AM84" s="459"/>
      <c r="AN84" s="568"/>
      <c r="AO84" s="509" t="e">
        <f t="shared" si="15"/>
        <v>#DIV/0!</v>
      </c>
      <c r="AP84" s="569"/>
      <c r="AQ84" s="865"/>
      <c r="AR84" s="865"/>
      <c r="AS84" s="865"/>
      <c r="AT84" s="865"/>
      <c r="AU84" s="974"/>
    </row>
    <row r="85" spans="1:47" s="31" customFormat="1" ht="33.75" customHeight="1" hidden="1">
      <c r="A85" s="950"/>
      <c r="B85" s="953"/>
      <c r="C85" s="865"/>
      <c r="D85" s="865"/>
      <c r="E85" s="865"/>
      <c r="F85" s="865"/>
      <c r="G85" s="80" t="s">
        <v>11</v>
      </c>
      <c r="H85" s="85">
        <v>383291772</v>
      </c>
      <c r="I85" s="115"/>
      <c r="J85" s="89"/>
      <c r="K85" s="115"/>
      <c r="L85" s="115"/>
      <c r="M85" s="116">
        <v>383607921</v>
      </c>
      <c r="N85" s="116">
        <v>383607921</v>
      </c>
      <c r="O85" s="116">
        <v>383607921</v>
      </c>
      <c r="P85" s="118">
        <v>383607920</v>
      </c>
      <c r="Q85" s="147">
        <v>383456918</v>
      </c>
      <c r="R85" s="147">
        <v>383291772</v>
      </c>
      <c r="S85" s="90"/>
      <c r="T85" s="90"/>
      <c r="U85" s="115"/>
      <c r="V85" s="129"/>
      <c r="W85" s="129"/>
      <c r="X85" s="92"/>
      <c r="Y85" s="129"/>
      <c r="Z85" s="129"/>
      <c r="AA85" s="86"/>
      <c r="AB85" s="358"/>
      <c r="AC85" s="182"/>
      <c r="AD85" s="182"/>
      <c r="AE85" s="182"/>
      <c r="AF85" s="182"/>
      <c r="AG85" s="93"/>
      <c r="AH85" s="182"/>
      <c r="AI85" s="182"/>
      <c r="AJ85" s="247"/>
      <c r="AK85" s="454"/>
      <c r="AL85" s="459"/>
      <c r="AM85" s="459"/>
      <c r="AN85" s="568"/>
      <c r="AO85" s="509" t="e">
        <f t="shared" si="15"/>
        <v>#DIV/0!</v>
      </c>
      <c r="AP85" s="569"/>
      <c r="AQ85" s="865"/>
      <c r="AR85" s="865"/>
      <c r="AS85" s="865"/>
      <c r="AT85" s="865"/>
      <c r="AU85" s="974"/>
    </row>
    <row r="86" spans="1:47" s="31" customFormat="1" ht="33.75" customHeight="1" hidden="1">
      <c r="A86" s="950"/>
      <c r="B86" s="953"/>
      <c r="C86" s="865"/>
      <c r="D86" s="865"/>
      <c r="E86" s="865"/>
      <c r="F86" s="865"/>
      <c r="G86" s="87" t="s">
        <v>12</v>
      </c>
      <c r="H86" s="95">
        <v>56</v>
      </c>
      <c r="I86" s="95">
        <v>56</v>
      </c>
      <c r="J86" s="119">
        <v>56</v>
      </c>
      <c r="K86" s="95">
        <v>56</v>
      </c>
      <c r="L86" s="95">
        <v>56</v>
      </c>
      <c r="M86" s="102">
        <v>125</v>
      </c>
      <c r="N86" s="102">
        <v>125</v>
      </c>
      <c r="O86" s="102">
        <v>125</v>
      </c>
      <c r="P86" s="96"/>
      <c r="Q86" s="96"/>
      <c r="R86" s="98"/>
      <c r="S86" s="98"/>
      <c r="T86" s="98"/>
      <c r="U86" s="96"/>
      <c r="V86" s="96"/>
      <c r="W86" s="96"/>
      <c r="X86" s="176"/>
      <c r="Y86" s="96"/>
      <c r="Z86" s="96"/>
      <c r="AA86" s="86"/>
      <c r="AB86" s="351"/>
      <c r="AC86" s="95"/>
      <c r="AD86" s="95"/>
      <c r="AE86" s="95"/>
      <c r="AF86" s="95"/>
      <c r="AG86" s="93"/>
      <c r="AH86" s="95"/>
      <c r="AI86" s="95"/>
      <c r="AJ86" s="247"/>
      <c r="AK86" s="570"/>
      <c r="AL86" s="571"/>
      <c r="AM86" s="571"/>
      <c r="AN86" s="572"/>
      <c r="AO86" s="509" t="e">
        <f t="shared" si="15"/>
        <v>#DIV/0!</v>
      </c>
      <c r="AP86" s="573"/>
      <c r="AQ86" s="865"/>
      <c r="AR86" s="865"/>
      <c r="AS86" s="865"/>
      <c r="AT86" s="865"/>
      <c r="AU86" s="974"/>
    </row>
    <row r="87" spans="1:47" s="31" customFormat="1" ht="33.75" customHeight="1" hidden="1" thickBot="1">
      <c r="A87" s="950"/>
      <c r="B87" s="954"/>
      <c r="C87" s="866"/>
      <c r="D87" s="866"/>
      <c r="E87" s="866"/>
      <c r="F87" s="866"/>
      <c r="G87" s="103" t="s">
        <v>13</v>
      </c>
      <c r="H87" s="104">
        <v>879348020</v>
      </c>
      <c r="I87" s="104">
        <v>627036384</v>
      </c>
      <c r="J87" s="122">
        <v>627036384</v>
      </c>
      <c r="K87" s="104">
        <v>509081448</v>
      </c>
      <c r="L87" s="104">
        <v>496056248</v>
      </c>
      <c r="M87" s="107">
        <v>383607921</v>
      </c>
      <c r="N87" s="107">
        <v>383607921</v>
      </c>
      <c r="O87" s="107">
        <v>383607921</v>
      </c>
      <c r="P87" s="107">
        <v>383607920</v>
      </c>
      <c r="Q87" s="104">
        <v>383456918</v>
      </c>
      <c r="R87" s="107">
        <v>383291772</v>
      </c>
      <c r="S87" s="106"/>
      <c r="T87" s="106"/>
      <c r="U87" s="105"/>
      <c r="V87" s="105"/>
      <c r="W87" s="105"/>
      <c r="X87" s="177"/>
      <c r="Y87" s="105"/>
      <c r="Z87" s="105"/>
      <c r="AA87" s="108"/>
      <c r="AB87" s="359"/>
      <c r="AC87" s="104"/>
      <c r="AD87" s="104"/>
      <c r="AE87" s="104"/>
      <c r="AF87" s="104"/>
      <c r="AG87" s="271"/>
      <c r="AH87" s="104"/>
      <c r="AI87" s="104"/>
      <c r="AJ87" s="247"/>
      <c r="AK87" s="574"/>
      <c r="AL87" s="575"/>
      <c r="AM87" s="575"/>
      <c r="AN87" s="576"/>
      <c r="AO87" s="579" t="e">
        <f t="shared" si="15"/>
        <v>#DIV/0!</v>
      </c>
      <c r="AP87" s="580"/>
      <c r="AQ87" s="866"/>
      <c r="AR87" s="866"/>
      <c r="AS87" s="866"/>
      <c r="AT87" s="866"/>
      <c r="AU87" s="975"/>
    </row>
    <row r="88" spans="1:47" s="31" customFormat="1" ht="33.75" customHeight="1">
      <c r="A88" s="950"/>
      <c r="B88" s="952">
        <v>14</v>
      </c>
      <c r="C88" s="864" t="s">
        <v>163</v>
      </c>
      <c r="D88" s="864" t="s">
        <v>103</v>
      </c>
      <c r="E88" s="864">
        <v>440</v>
      </c>
      <c r="F88" s="864">
        <v>177</v>
      </c>
      <c r="G88" s="68" t="s">
        <v>8</v>
      </c>
      <c r="H88" s="75">
        <v>2</v>
      </c>
      <c r="I88" s="69">
        <v>0.5</v>
      </c>
      <c r="J88" s="69">
        <v>0.5</v>
      </c>
      <c r="K88" s="134">
        <v>0.5</v>
      </c>
      <c r="L88" s="134">
        <v>0.5</v>
      </c>
      <c r="M88" s="134">
        <v>1</v>
      </c>
      <c r="N88" s="134">
        <v>1</v>
      </c>
      <c r="O88" s="124">
        <v>1</v>
      </c>
      <c r="P88" s="178">
        <v>1</v>
      </c>
      <c r="Q88" s="124">
        <v>0.73</v>
      </c>
      <c r="R88" s="135">
        <v>0.85</v>
      </c>
      <c r="S88" s="135">
        <v>1.5</v>
      </c>
      <c r="T88" s="135">
        <v>1.5</v>
      </c>
      <c r="U88" s="179">
        <v>1.5</v>
      </c>
      <c r="V88" s="179">
        <v>1.5</v>
      </c>
      <c r="W88" s="135">
        <v>1.5</v>
      </c>
      <c r="X88" s="135">
        <v>1.34</v>
      </c>
      <c r="Y88" s="124">
        <v>1.7</v>
      </c>
      <c r="Z88" s="124">
        <v>1.7</v>
      </c>
      <c r="AA88" s="180">
        <v>1.7</v>
      </c>
      <c r="AB88" s="360">
        <v>1.7</v>
      </c>
      <c r="AC88" s="581">
        <v>1.7</v>
      </c>
      <c r="AD88" s="124">
        <v>1.6</v>
      </c>
      <c r="AE88" s="582">
        <v>2</v>
      </c>
      <c r="AF88" s="581"/>
      <c r="AG88" s="110"/>
      <c r="AH88" s="75"/>
      <c r="AI88" s="75"/>
      <c r="AJ88" s="247"/>
      <c r="AK88" s="526">
        <v>1.45</v>
      </c>
      <c r="AL88" s="527">
        <v>1.45</v>
      </c>
      <c r="AM88" s="583">
        <v>1.52</v>
      </c>
      <c r="AN88" s="342">
        <v>1.6</v>
      </c>
      <c r="AO88" s="470">
        <f>AN88/AC88</f>
        <v>0.9411764705882354</v>
      </c>
      <c r="AP88" s="471">
        <f>AN88/H88</f>
        <v>0.8</v>
      </c>
      <c r="AQ88" s="841" t="s">
        <v>543</v>
      </c>
      <c r="AR88" s="983" t="s">
        <v>524</v>
      </c>
      <c r="AS88" s="983" t="s">
        <v>525</v>
      </c>
      <c r="AT88" s="980" t="s">
        <v>164</v>
      </c>
      <c r="AU88" s="976" t="s">
        <v>526</v>
      </c>
    </row>
    <row r="89" spans="1:47" s="31" customFormat="1" ht="33.75" customHeight="1">
      <c r="A89" s="950"/>
      <c r="B89" s="953"/>
      <c r="C89" s="865"/>
      <c r="D89" s="865"/>
      <c r="E89" s="865"/>
      <c r="F89" s="865"/>
      <c r="G89" s="80" t="s">
        <v>9</v>
      </c>
      <c r="H89" s="202">
        <v>1694832716</v>
      </c>
      <c r="I89" s="202">
        <v>94398882</v>
      </c>
      <c r="J89" s="202">
        <v>94398882</v>
      </c>
      <c r="K89" s="202">
        <v>52491882</v>
      </c>
      <c r="L89" s="201">
        <v>52491564</v>
      </c>
      <c r="M89" s="202">
        <v>592217000</v>
      </c>
      <c r="N89" s="202">
        <v>592217000</v>
      </c>
      <c r="O89" s="202">
        <v>592217000</v>
      </c>
      <c r="P89" s="202">
        <v>592217000</v>
      </c>
      <c r="Q89" s="202">
        <v>512378000</v>
      </c>
      <c r="R89" s="202">
        <v>511806152</v>
      </c>
      <c r="S89" s="202">
        <v>239429000</v>
      </c>
      <c r="T89" s="202">
        <v>239429000</v>
      </c>
      <c r="U89" s="202">
        <v>277983500</v>
      </c>
      <c r="V89" s="202">
        <v>275698000</v>
      </c>
      <c r="W89" s="202">
        <v>240352000</v>
      </c>
      <c r="X89" s="202">
        <v>225978000</v>
      </c>
      <c r="Y89" s="202">
        <v>449483000</v>
      </c>
      <c r="Z89" s="200">
        <v>449483000</v>
      </c>
      <c r="AA89" s="200">
        <v>402883000</v>
      </c>
      <c r="AB89" s="346">
        <v>402883000</v>
      </c>
      <c r="AC89" s="202">
        <v>381637000</v>
      </c>
      <c r="AD89" s="202">
        <v>365180000</v>
      </c>
      <c r="AE89" s="202">
        <v>303710000</v>
      </c>
      <c r="AF89" s="127"/>
      <c r="AG89" s="127"/>
      <c r="AH89" s="127"/>
      <c r="AI89" s="127"/>
      <c r="AJ89" s="247"/>
      <c r="AK89" s="565">
        <v>35849000</v>
      </c>
      <c r="AL89" s="264">
        <v>65180000</v>
      </c>
      <c r="AM89" s="449">
        <v>65180000</v>
      </c>
      <c r="AN89" s="510">
        <v>365180000</v>
      </c>
      <c r="AO89" s="450">
        <f>AN89/AC89</f>
        <v>0.9568778708563374</v>
      </c>
      <c r="AP89" s="451">
        <f>(L89+R89+X89+AN89)/H89</f>
        <v>0.6817520721024364</v>
      </c>
      <c r="AQ89" s="842"/>
      <c r="AR89" s="984"/>
      <c r="AS89" s="984"/>
      <c r="AT89" s="981"/>
      <c r="AU89" s="977"/>
    </row>
    <row r="90" spans="1:47" s="31" customFormat="1" ht="33.75" customHeight="1">
      <c r="A90" s="950"/>
      <c r="B90" s="953"/>
      <c r="C90" s="865"/>
      <c r="D90" s="865"/>
      <c r="E90" s="865"/>
      <c r="F90" s="865"/>
      <c r="G90" s="87" t="s">
        <v>10</v>
      </c>
      <c r="H90" s="663"/>
      <c r="I90" s="663"/>
      <c r="J90" s="664"/>
      <c r="K90" s="663"/>
      <c r="L90" s="663"/>
      <c r="M90" s="663"/>
      <c r="N90" s="663"/>
      <c r="O90" s="663"/>
      <c r="P90" s="670"/>
      <c r="Q90" s="672"/>
      <c r="R90" s="665"/>
      <c r="S90" s="665"/>
      <c r="T90" s="665"/>
      <c r="U90" s="665"/>
      <c r="V90" s="665"/>
      <c r="W90" s="665"/>
      <c r="X90" s="665"/>
      <c r="Y90" s="665"/>
      <c r="Z90" s="665"/>
      <c r="AA90" s="665"/>
      <c r="AB90" s="679"/>
      <c r="AC90" s="665"/>
      <c r="AD90" s="665"/>
      <c r="AE90" s="665"/>
      <c r="AF90" s="665"/>
      <c r="AG90" s="665"/>
      <c r="AH90" s="665"/>
      <c r="AI90" s="665"/>
      <c r="AJ90" s="665"/>
      <c r="AK90" s="665"/>
      <c r="AL90" s="665"/>
      <c r="AM90" s="665"/>
      <c r="AN90" s="682"/>
      <c r="AO90" s="675"/>
      <c r="AP90" s="684"/>
      <c r="AQ90" s="842"/>
      <c r="AR90" s="984"/>
      <c r="AS90" s="984"/>
      <c r="AT90" s="981"/>
      <c r="AU90" s="977"/>
    </row>
    <row r="91" spans="1:47" s="31" customFormat="1" ht="33.75" customHeight="1" thickBot="1">
      <c r="A91" s="950"/>
      <c r="B91" s="953"/>
      <c r="C91" s="865"/>
      <c r="D91" s="865"/>
      <c r="E91" s="865"/>
      <c r="F91" s="865"/>
      <c r="G91" s="80" t="s">
        <v>11</v>
      </c>
      <c r="H91" s="202">
        <v>453934610</v>
      </c>
      <c r="I91" s="666"/>
      <c r="J91" s="666"/>
      <c r="K91" s="666"/>
      <c r="L91" s="666"/>
      <c r="M91" s="207">
        <v>18586968</v>
      </c>
      <c r="N91" s="207">
        <v>18586968</v>
      </c>
      <c r="O91" s="207">
        <v>18586968</v>
      </c>
      <c r="P91" s="200">
        <v>18586968</v>
      </c>
      <c r="Q91" s="201">
        <v>18586968</v>
      </c>
      <c r="R91" s="201">
        <v>18586968</v>
      </c>
      <c r="S91" s="202">
        <v>229011909</v>
      </c>
      <c r="T91" s="202">
        <v>239581909</v>
      </c>
      <c r="U91" s="202">
        <v>239581909</v>
      </c>
      <c r="V91" s="202">
        <v>239581909</v>
      </c>
      <c r="W91" s="201">
        <v>239581909</v>
      </c>
      <c r="X91" s="201">
        <v>239581909</v>
      </c>
      <c r="Y91" s="201">
        <v>195765733</v>
      </c>
      <c r="Z91" s="201">
        <v>195765733</v>
      </c>
      <c r="AA91" s="210">
        <v>195765733</v>
      </c>
      <c r="AB91" s="354">
        <v>195765733</v>
      </c>
      <c r="AC91" s="201">
        <v>195765733</v>
      </c>
      <c r="AD91" s="201">
        <v>195765733</v>
      </c>
      <c r="AE91" s="117"/>
      <c r="AF91" s="147"/>
      <c r="AG91" s="147"/>
      <c r="AH91" s="147"/>
      <c r="AI91" s="147"/>
      <c r="AJ91" s="247"/>
      <c r="AK91" s="528">
        <v>44781733</v>
      </c>
      <c r="AL91" s="449">
        <v>158019733</v>
      </c>
      <c r="AM91" s="459">
        <v>195765733</v>
      </c>
      <c r="AN91" s="201">
        <v>195765733</v>
      </c>
      <c r="AO91" s="450">
        <f>AN91/AC91</f>
        <v>1</v>
      </c>
      <c r="AP91" s="246">
        <f aca="true" t="shared" si="16" ref="AP91:AP93">(L91+R91+X91+AN91)/H91</f>
        <v>1</v>
      </c>
      <c r="AQ91" s="842"/>
      <c r="AR91" s="984"/>
      <c r="AS91" s="984"/>
      <c r="AT91" s="981"/>
      <c r="AU91" s="977"/>
    </row>
    <row r="92" spans="1:47" s="31" customFormat="1" ht="33.75" customHeight="1">
      <c r="A92" s="950"/>
      <c r="B92" s="953"/>
      <c r="C92" s="865"/>
      <c r="D92" s="865"/>
      <c r="E92" s="865"/>
      <c r="F92" s="865"/>
      <c r="G92" s="87" t="s">
        <v>12</v>
      </c>
      <c r="H92" s="95">
        <v>2</v>
      </c>
      <c r="I92" s="119">
        <v>0.5</v>
      </c>
      <c r="J92" s="119">
        <v>0.5</v>
      </c>
      <c r="K92" s="119">
        <v>0.5</v>
      </c>
      <c r="L92" s="119">
        <v>0.5</v>
      </c>
      <c r="M92" s="121">
        <v>1</v>
      </c>
      <c r="N92" s="121">
        <v>1</v>
      </c>
      <c r="O92" s="121">
        <v>1</v>
      </c>
      <c r="P92" s="121">
        <v>1</v>
      </c>
      <c r="Q92" s="119">
        <v>0.73</v>
      </c>
      <c r="R92" s="138">
        <v>0.85</v>
      </c>
      <c r="S92" s="117">
        <v>1.5</v>
      </c>
      <c r="T92" s="127">
        <v>1.5</v>
      </c>
      <c r="U92" s="151">
        <v>1.5</v>
      </c>
      <c r="V92" s="139">
        <v>1.5</v>
      </c>
      <c r="W92" s="138">
        <v>1.5</v>
      </c>
      <c r="X92" s="138">
        <v>1.34</v>
      </c>
      <c r="Y92" s="119">
        <v>1.7</v>
      </c>
      <c r="Z92" s="119">
        <v>1.7</v>
      </c>
      <c r="AA92" s="148">
        <v>1.7</v>
      </c>
      <c r="AB92" s="361">
        <v>1.7</v>
      </c>
      <c r="AC92" s="119">
        <f aca="true" t="shared" si="17" ref="AC92:AE93">+AC88+AC90</f>
        <v>1.7</v>
      </c>
      <c r="AD92" s="119">
        <f t="shared" si="17"/>
        <v>1.6</v>
      </c>
      <c r="AE92" s="544">
        <f t="shared" si="17"/>
        <v>2</v>
      </c>
      <c r="AF92" s="119"/>
      <c r="AG92" s="93"/>
      <c r="AH92" s="95"/>
      <c r="AI92" s="95"/>
      <c r="AJ92" s="247"/>
      <c r="AK92" s="267">
        <v>1.45</v>
      </c>
      <c r="AL92" s="323">
        <v>1.45</v>
      </c>
      <c r="AM92" s="584">
        <v>1.52</v>
      </c>
      <c r="AN92" s="119">
        <f>+AN88+AN90</f>
        <v>1.6</v>
      </c>
      <c r="AO92" s="470">
        <f>AN92/AC92</f>
        <v>0.9411764705882354</v>
      </c>
      <c r="AP92" s="245">
        <f>AN92/H92</f>
        <v>0.8</v>
      </c>
      <c r="AQ92" s="842"/>
      <c r="AR92" s="984"/>
      <c r="AS92" s="984"/>
      <c r="AT92" s="981"/>
      <c r="AU92" s="977"/>
    </row>
    <row r="93" spans="1:47" s="31" customFormat="1" ht="33.75" customHeight="1" thickBot="1">
      <c r="A93" s="950"/>
      <c r="B93" s="954"/>
      <c r="C93" s="866"/>
      <c r="D93" s="866"/>
      <c r="E93" s="866"/>
      <c r="F93" s="866"/>
      <c r="G93" s="103" t="s">
        <v>13</v>
      </c>
      <c r="H93" s="204">
        <v>2148767326</v>
      </c>
      <c r="I93" s="204">
        <v>94398882</v>
      </c>
      <c r="J93" s="204">
        <v>94398882</v>
      </c>
      <c r="K93" s="204">
        <v>52491882</v>
      </c>
      <c r="L93" s="204">
        <v>52491564</v>
      </c>
      <c r="M93" s="204">
        <v>610803968</v>
      </c>
      <c r="N93" s="204">
        <v>610803968</v>
      </c>
      <c r="O93" s="204">
        <v>610803968</v>
      </c>
      <c r="P93" s="204">
        <v>610803968</v>
      </c>
      <c r="Q93" s="204">
        <v>530964968</v>
      </c>
      <c r="R93" s="204">
        <v>530393120</v>
      </c>
      <c r="S93" s="204">
        <v>468440909</v>
      </c>
      <c r="T93" s="204">
        <v>479010909</v>
      </c>
      <c r="U93" s="204">
        <v>517565409</v>
      </c>
      <c r="V93" s="204">
        <v>515279909</v>
      </c>
      <c r="W93" s="204">
        <v>479933909</v>
      </c>
      <c r="X93" s="204">
        <v>465559909</v>
      </c>
      <c r="Y93" s="204">
        <v>645248733</v>
      </c>
      <c r="Z93" s="204">
        <v>645248733</v>
      </c>
      <c r="AA93" s="205">
        <v>598648733</v>
      </c>
      <c r="AB93" s="349">
        <v>598648733</v>
      </c>
      <c r="AC93" s="204">
        <f t="shared" si="17"/>
        <v>577402733</v>
      </c>
      <c r="AD93" s="204">
        <f t="shared" si="17"/>
        <v>560945733</v>
      </c>
      <c r="AE93" s="104">
        <f t="shared" si="17"/>
        <v>303710000</v>
      </c>
      <c r="AF93" s="104"/>
      <c r="AG93" s="104"/>
      <c r="AH93" s="104"/>
      <c r="AI93" s="104"/>
      <c r="AJ93" s="247"/>
      <c r="AK93" s="260">
        <v>80630733</v>
      </c>
      <c r="AL93" s="252">
        <v>223199733</v>
      </c>
      <c r="AM93" s="252">
        <v>260945733</v>
      </c>
      <c r="AN93" s="204">
        <f>+AN89+AN91</f>
        <v>560945733</v>
      </c>
      <c r="AO93" s="529">
        <f>AN93/AC93</f>
        <v>0.9714982298152718</v>
      </c>
      <c r="AP93" s="246">
        <f t="shared" si="16"/>
        <v>0.7489830595087893</v>
      </c>
      <c r="AQ93" s="843"/>
      <c r="AR93" s="985"/>
      <c r="AS93" s="985"/>
      <c r="AT93" s="982"/>
      <c r="AU93" s="978"/>
    </row>
    <row r="94" spans="1:47" s="31" customFormat="1" ht="33.75" customHeight="1">
      <c r="A94" s="950"/>
      <c r="B94" s="952">
        <v>15</v>
      </c>
      <c r="C94" s="864" t="s">
        <v>165</v>
      </c>
      <c r="D94" s="864" t="s">
        <v>106</v>
      </c>
      <c r="E94" s="864">
        <v>440</v>
      </c>
      <c r="F94" s="864">
        <v>177</v>
      </c>
      <c r="G94" s="68" t="s">
        <v>8</v>
      </c>
      <c r="H94" s="75">
        <v>4</v>
      </c>
      <c r="I94" s="75">
        <v>4</v>
      </c>
      <c r="J94" s="69">
        <v>4</v>
      </c>
      <c r="K94" s="75">
        <v>4</v>
      </c>
      <c r="L94" s="75">
        <v>4</v>
      </c>
      <c r="M94" s="75">
        <v>4</v>
      </c>
      <c r="N94" s="75">
        <v>4</v>
      </c>
      <c r="O94" s="75">
        <v>4</v>
      </c>
      <c r="P94" s="75">
        <v>4</v>
      </c>
      <c r="Q94" s="75">
        <v>4</v>
      </c>
      <c r="R94" s="74">
        <v>4</v>
      </c>
      <c r="S94" s="135">
        <v>4</v>
      </c>
      <c r="T94" s="135">
        <v>4</v>
      </c>
      <c r="U94" s="135">
        <v>4</v>
      </c>
      <c r="V94" s="135">
        <v>4</v>
      </c>
      <c r="W94" s="74">
        <v>4</v>
      </c>
      <c r="X94" s="74">
        <v>4</v>
      </c>
      <c r="Y94" s="74">
        <v>4</v>
      </c>
      <c r="Z94" s="74">
        <v>4</v>
      </c>
      <c r="AA94" s="73">
        <v>4</v>
      </c>
      <c r="AB94" s="362">
        <v>4</v>
      </c>
      <c r="AC94" s="74">
        <v>4</v>
      </c>
      <c r="AD94" s="272">
        <v>4</v>
      </c>
      <c r="AE94" s="74">
        <v>4</v>
      </c>
      <c r="AF94" s="74"/>
      <c r="AG94" s="74"/>
      <c r="AH94" s="74"/>
      <c r="AI94" s="74"/>
      <c r="AJ94" s="247"/>
      <c r="AK94" s="340">
        <v>4</v>
      </c>
      <c r="AL94" s="527">
        <v>4</v>
      </c>
      <c r="AM94" s="527">
        <v>4</v>
      </c>
      <c r="AN94" s="342">
        <v>4</v>
      </c>
      <c r="AO94" s="470">
        <f>AN94/AC94</f>
        <v>1</v>
      </c>
      <c r="AP94" s="245">
        <f>14/16</f>
        <v>0.875</v>
      </c>
      <c r="AQ94" s="841" t="s">
        <v>537</v>
      </c>
      <c r="AR94" s="864" t="s">
        <v>166</v>
      </c>
      <c r="AS94" s="864" t="s">
        <v>166</v>
      </c>
      <c r="AT94" s="961" t="s">
        <v>258</v>
      </c>
      <c r="AU94" s="964" t="s">
        <v>259</v>
      </c>
    </row>
    <row r="95" spans="1:47" s="31" customFormat="1" ht="33.75" customHeight="1">
      <c r="A95" s="950"/>
      <c r="B95" s="953"/>
      <c r="C95" s="865"/>
      <c r="D95" s="865"/>
      <c r="E95" s="865"/>
      <c r="F95" s="865"/>
      <c r="G95" s="80" t="s">
        <v>9</v>
      </c>
      <c r="H95" s="202">
        <v>2354843127</v>
      </c>
      <c r="I95" s="202">
        <v>417445330</v>
      </c>
      <c r="J95" s="202">
        <v>417445330</v>
      </c>
      <c r="K95" s="202">
        <v>382170830</v>
      </c>
      <c r="L95" s="201">
        <v>377155900</v>
      </c>
      <c r="M95" s="202">
        <v>629964000</v>
      </c>
      <c r="N95" s="202">
        <v>629964000</v>
      </c>
      <c r="O95" s="202">
        <v>629964000</v>
      </c>
      <c r="P95" s="202">
        <v>574964000</v>
      </c>
      <c r="Q95" s="202">
        <v>560272350</v>
      </c>
      <c r="R95" s="202">
        <v>521408343</v>
      </c>
      <c r="S95" s="202">
        <v>442031000</v>
      </c>
      <c r="T95" s="202">
        <v>442031000</v>
      </c>
      <c r="U95" s="202">
        <v>430862000</v>
      </c>
      <c r="V95" s="202">
        <v>419508300</v>
      </c>
      <c r="W95" s="202">
        <v>404295400</v>
      </c>
      <c r="X95" s="202">
        <v>384162884</v>
      </c>
      <c r="Y95" s="202">
        <v>597479000</v>
      </c>
      <c r="Z95" s="200">
        <v>597479000</v>
      </c>
      <c r="AA95" s="200">
        <v>544079000</v>
      </c>
      <c r="AB95" s="346">
        <v>544079000</v>
      </c>
      <c r="AC95" s="202">
        <v>493200677</v>
      </c>
      <c r="AD95" s="202">
        <v>466570346</v>
      </c>
      <c r="AE95" s="85">
        <v>662298000</v>
      </c>
      <c r="AF95" s="85"/>
      <c r="AG95" s="85"/>
      <c r="AH95" s="85"/>
      <c r="AI95" s="85"/>
      <c r="AJ95" s="247"/>
      <c r="AK95" s="448">
        <v>135263017</v>
      </c>
      <c r="AL95" s="449">
        <v>320991244</v>
      </c>
      <c r="AM95" s="449">
        <v>412786047</v>
      </c>
      <c r="AN95" s="510">
        <v>466570346</v>
      </c>
      <c r="AO95" s="450">
        <f>AN95/AC95</f>
        <v>0.9460050801998392</v>
      </c>
      <c r="AP95" s="246">
        <f>(L95+R95+X95+AN95)/H95</f>
        <v>0.7428509580714843</v>
      </c>
      <c r="AQ95" s="842"/>
      <c r="AR95" s="865"/>
      <c r="AS95" s="865"/>
      <c r="AT95" s="962"/>
      <c r="AU95" s="965"/>
    </row>
    <row r="96" spans="1:47" s="31" customFormat="1" ht="33.75" customHeight="1" thickBot="1">
      <c r="A96" s="950"/>
      <c r="B96" s="953"/>
      <c r="C96" s="865"/>
      <c r="D96" s="865"/>
      <c r="E96" s="865"/>
      <c r="F96" s="865"/>
      <c r="G96" s="87" t="s">
        <v>10</v>
      </c>
      <c r="H96" s="663"/>
      <c r="I96" s="663"/>
      <c r="J96" s="664"/>
      <c r="K96" s="663"/>
      <c r="L96" s="663"/>
      <c r="M96" s="663"/>
      <c r="N96" s="663"/>
      <c r="O96" s="663"/>
      <c r="P96" s="672"/>
      <c r="Q96" s="672"/>
      <c r="R96" s="665"/>
      <c r="S96" s="665"/>
      <c r="T96" s="665"/>
      <c r="U96" s="665"/>
      <c r="V96" s="665"/>
      <c r="W96" s="665"/>
      <c r="X96" s="665"/>
      <c r="Y96" s="670"/>
      <c r="Z96" s="670"/>
      <c r="AA96" s="670"/>
      <c r="AB96" s="674"/>
      <c r="AC96" s="670"/>
      <c r="AD96" s="670"/>
      <c r="AE96" s="670"/>
      <c r="AF96" s="670"/>
      <c r="AG96" s="670"/>
      <c r="AH96" s="670"/>
      <c r="AI96" s="670"/>
      <c r="AJ96" s="670"/>
      <c r="AK96" s="670"/>
      <c r="AL96" s="670"/>
      <c r="AM96" s="670"/>
      <c r="AN96" s="670"/>
      <c r="AO96" s="675"/>
      <c r="AP96" s="246"/>
      <c r="AQ96" s="842"/>
      <c r="AR96" s="865"/>
      <c r="AS96" s="865"/>
      <c r="AT96" s="962"/>
      <c r="AU96" s="965"/>
    </row>
    <row r="97" spans="1:47" s="31" customFormat="1" ht="33.75" customHeight="1">
      <c r="A97" s="950"/>
      <c r="B97" s="953"/>
      <c r="C97" s="865"/>
      <c r="D97" s="865"/>
      <c r="E97" s="865"/>
      <c r="F97" s="865"/>
      <c r="G97" s="80" t="s">
        <v>11</v>
      </c>
      <c r="H97" s="202">
        <v>621992236</v>
      </c>
      <c r="I97" s="666"/>
      <c r="J97" s="666"/>
      <c r="K97" s="666"/>
      <c r="L97" s="666"/>
      <c r="M97" s="207">
        <v>260228091</v>
      </c>
      <c r="N97" s="207">
        <v>260228091</v>
      </c>
      <c r="O97" s="207">
        <v>260228091</v>
      </c>
      <c r="P97" s="207">
        <v>260228087</v>
      </c>
      <c r="Q97" s="202">
        <v>255570736</v>
      </c>
      <c r="R97" s="211">
        <v>252712523</v>
      </c>
      <c r="S97" s="211">
        <v>213469317</v>
      </c>
      <c r="T97" s="211">
        <v>233029317</v>
      </c>
      <c r="U97" s="211">
        <v>233029317</v>
      </c>
      <c r="V97" s="211">
        <v>233029317</v>
      </c>
      <c r="W97" s="211">
        <v>233029317</v>
      </c>
      <c r="X97" s="211">
        <v>233023567</v>
      </c>
      <c r="Y97" s="202">
        <v>136256146</v>
      </c>
      <c r="Z97" s="200">
        <v>136256145.76330304</v>
      </c>
      <c r="AA97" s="200">
        <v>133685813</v>
      </c>
      <c r="AB97" s="346">
        <v>133685813</v>
      </c>
      <c r="AC97" s="202">
        <v>133685813</v>
      </c>
      <c r="AD97" s="202">
        <v>133685813</v>
      </c>
      <c r="AE97" s="93"/>
      <c r="AF97" s="182"/>
      <c r="AG97" s="93"/>
      <c r="AH97" s="182"/>
      <c r="AI97" s="182"/>
      <c r="AJ97" s="247"/>
      <c r="AK97" s="448">
        <v>89371243</v>
      </c>
      <c r="AL97" s="449">
        <v>117259935</v>
      </c>
      <c r="AM97" s="459">
        <v>126494345</v>
      </c>
      <c r="AN97" s="202">
        <v>133685813</v>
      </c>
      <c r="AO97" s="244">
        <f>AN97/AC97</f>
        <v>1</v>
      </c>
      <c r="AP97" s="245">
        <f>14/16</f>
        <v>0.875</v>
      </c>
      <c r="AQ97" s="842"/>
      <c r="AR97" s="865"/>
      <c r="AS97" s="865"/>
      <c r="AT97" s="962"/>
      <c r="AU97" s="965"/>
    </row>
    <row r="98" spans="1:47" s="31" customFormat="1" ht="33.75" customHeight="1">
      <c r="A98" s="950"/>
      <c r="B98" s="953"/>
      <c r="C98" s="865"/>
      <c r="D98" s="865"/>
      <c r="E98" s="865"/>
      <c r="F98" s="865"/>
      <c r="G98" s="87" t="s">
        <v>12</v>
      </c>
      <c r="H98" s="95">
        <v>4</v>
      </c>
      <c r="I98" s="95">
        <v>4</v>
      </c>
      <c r="J98" s="119">
        <v>4</v>
      </c>
      <c r="K98" s="102">
        <v>4</v>
      </c>
      <c r="L98" s="102">
        <v>4</v>
      </c>
      <c r="M98" s="102">
        <v>4</v>
      </c>
      <c r="N98" s="102">
        <v>4</v>
      </c>
      <c r="O98" s="102">
        <v>4</v>
      </c>
      <c r="P98" s="102">
        <v>4</v>
      </c>
      <c r="Q98" s="81">
        <v>4</v>
      </c>
      <c r="R98" s="120">
        <v>4</v>
      </c>
      <c r="S98" s="139">
        <v>4</v>
      </c>
      <c r="T98" s="139">
        <v>4</v>
      </c>
      <c r="U98" s="139">
        <v>4</v>
      </c>
      <c r="V98" s="139">
        <v>4</v>
      </c>
      <c r="W98" s="120">
        <v>4</v>
      </c>
      <c r="X98" s="120">
        <v>4</v>
      </c>
      <c r="Y98" s="95">
        <v>4</v>
      </c>
      <c r="Z98" s="95">
        <v>4</v>
      </c>
      <c r="AA98" s="197">
        <v>4</v>
      </c>
      <c r="AB98" s="363">
        <v>4</v>
      </c>
      <c r="AC98" s="95">
        <f>+AC94+AC96</f>
        <v>4</v>
      </c>
      <c r="AD98" s="95">
        <f>+AD94+AD96</f>
        <v>4</v>
      </c>
      <c r="AE98" s="95">
        <v>4</v>
      </c>
      <c r="AF98" s="95"/>
      <c r="AG98" s="93"/>
      <c r="AH98" s="95"/>
      <c r="AI98" s="95"/>
      <c r="AJ98" s="247"/>
      <c r="AK98" s="253">
        <v>4</v>
      </c>
      <c r="AL98" s="254">
        <v>4</v>
      </c>
      <c r="AM98" s="584">
        <v>4</v>
      </c>
      <c r="AN98" s="95">
        <f>+AN94+AN96</f>
        <v>4</v>
      </c>
      <c r="AO98" s="244">
        <f aca="true" t="shared" si="18" ref="AO98:AO107">AN98/AC98</f>
        <v>1</v>
      </c>
      <c r="AP98" s="246">
        <f aca="true" t="shared" si="19" ref="AP98:AP99">(L98+R98+X98+AN98)/H98</f>
        <v>4</v>
      </c>
      <c r="AQ98" s="842"/>
      <c r="AR98" s="865"/>
      <c r="AS98" s="865"/>
      <c r="AT98" s="962"/>
      <c r="AU98" s="965"/>
    </row>
    <row r="99" spans="1:47" s="31" customFormat="1" ht="33.75" customHeight="1" thickBot="1">
      <c r="A99" s="950"/>
      <c r="B99" s="954"/>
      <c r="C99" s="866"/>
      <c r="D99" s="866"/>
      <c r="E99" s="866"/>
      <c r="F99" s="866"/>
      <c r="G99" s="103" t="s">
        <v>13</v>
      </c>
      <c r="H99" s="204">
        <v>2976835363</v>
      </c>
      <c r="I99" s="204">
        <v>417445330</v>
      </c>
      <c r="J99" s="204">
        <v>417445330</v>
      </c>
      <c r="K99" s="204">
        <v>382170830</v>
      </c>
      <c r="L99" s="204">
        <v>377155900</v>
      </c>
      <c r="M99" s="204">
        <v>890192091</v>
      </c>
      <c r="N99" s="204">
        <v>890192091</v>
      </c>
      <c r="O99" s="204">
        <v>890192091</v>
      </c>
      <c r="P99" s="204">
        <v>835192087</v>
      </c>
      <c r="Q99" s="204">
        <v>815843086</v>
      </c>
      <c r="R99" s="204">
        <v>774120866</v>
      </c>
      <c r="S99" s="204">
        <v>655500317</v>
      </c>
      <c r="T99" s="204">
        <v>675060317</v>
      </c>
      <c r="U99" s="204">
        <v>663891317</v>
      </c>
      <c r="V99" s="204">
        <v>652537617</v>
      </c>
      <c r="W99" s="204">
        <v>637324717</v>
      </c>
      <c r="X99" s="204">
        <v>617186451</v>
      </c>
      <c r="Y99" s="204">
        <v>733735146</v>
      </c>
      <c r="Z99" s="204">
        <v>733735145.763303</v>
      </c>
      <c r="AA99" s="205">
        <v>677764813</v>
      </c>
      <c r="AB99" s="349">
        <v>677764813</v>
      </c>
      <c r="AC99" s="204">
        <f>+AC95+AC97</f>
        <v>626886490</v>
      </c>
      <c r="AD99" s="204">
        <f>+AD95+AD97</f>
        <v>600256159</v>
      </c>
      <c r="AE99" s="273">
        <f>+AE95+AE97</f>
        <v>662298000</v>
      </c>
      <c r="AF99" s="273"/>
      <c r="AG99" s="273"/>
      <c r="AH99" s="273"/>
      <c r="AI99" s="273"/>
      <c r="AJ99" s="274"/>
      <c r="AK99" s="585">
        <v>224634260</v>
      </c>
      <c r="AL99" s="273">
        <v>438251179</v>
      </c>
      <c r="AM99" s="273">
        <v>539280392</v>
      </c>
      <c r="AN99" s="204">
        <f>+AN95+AN97</f>
        <v>600256159</v>
      </c>
      <c r="AO99" s="244">
        <f t="shared" si="18"/>
        <v>0.9575196922811336</v>
      </c>
      <c r="AP99" s="246">
        <f t="shared" si="19"/>
        <v>0.795717292747036</v>
      </c>
      <c r="AQ99" s="843"/>
      <c r="AR99" s="866"/>
      <c r="AS99" s="866"/>
      <c r="AT99" s="963"/>
      <c r="AU99" s="979"/>
    </row>
    <row r="100" spans="1:47" s="31" customFormat="1" ht="21.75" customHeight="1">
      <c r="A100" s="949"/>
      <c r="B100" s="967">
        <v>16</v>
      </c>
      <c r="C100" s="864" t="s">
        <v>167</v>
      </c>
      <c r="D100" s="864" t="s">
        <v>106</v>
      </c>
      <c r="E100" s="864">
        <v>464</v>
      </c>
      <c r="F100" s="864">
        <v>177</v>
      </c>
      <c r="G100" s="68" t="s">
        <v>8</v>
      </c>
      <c r="H100" s="75">
        <v>100</v>
      </c>
      <c r="I100" s="658"/>
      <c r="J100" s="658"/>
      <c r="K100" s="659"/>
      <c r="L100" s="659"/>
      <c r="M100" s="659"/>
      <c r="N100" s="659"/>
      <c r="O100" s="659"/>
      <c r="P100" s="659"/>
      <c r="Q100" s="659"/>
      <c r="R100" s="660"/>
      <c r="S100" s="660"/>
      <c r="T100" s="660"/>
      <c r="U100" s="659"/>
      <c r="V100" s="659"/>
      <c r="W100" s="659"/>
      <c r="X100" s="685"/>
      <c r="Y100" s="124">
        <v>100</v>
      </c>
      <c r="Z100" s="124">
        <v>100</v>
      </c>
      <c r="AA100" s="180">
        <v>100</v>
      </c>
      <c r="AB100" s="364">
        <v>100</v>
      </c>
      <c r="AC100" s="135">
        <v>100</v>
      </c>
      <c r="AD100" s="340">
        <v>0.03136375692144212</v>
      </c>
      <c r="AE100" s="340">
        <v>100</v>
      </c>
      <c r="AF100" s="340"/>
      <c r="AG100" s="340"/>
      <c r="AH100" s="340"/>
      <c r="AI100" s="340"/>
      <c r="AJ100" s="340"/>
      <c r="AK100" s="340">
        <v>0.03136375692144212</v>
      </c>
      <c r="AL100" s="340">
        <v>0.03136375692144212</v>
      </c>
      <c r="AM100" s="340">
        <v>0.03136375692144212</v>
      </c>
      <c r="AN100" s="340">
        <v>0.03136375692144212</v>
      </c>
      <c r="AO100" s="244">
        <f t="shared" si="18"/>
        <v>0.00031363756921442117</v>
      </c>
      <c r="AP100" s="245">
        <f>14/16</f>
        <v>0.875</v>
      </c>
      <c r="AQ100" s="882" t="s">
        <v>553</v>
      </c>
      <c r="AR100" s="864" t="s">
        <v>166</v>
      </c>
      <c r="AS100" s="864" t="s">
        <v>166</v>
      </c>
      <c r="AT100" s="970" t="s">
        <v>554</v>
      </c>
      <c r="AU100" s="964" t="s">
        <v>261</v>
      </c>
    </row>
    <row r="101" spans="1:47" s="31" customFormat="1" ht="33.75" customHeight="1">
      <c r="A101" s="950"/>
      <c r="B101" s="968"/>
      <c r="C101" s="865"/>
      <c r="D101" s="865"/>
      <c r="E101" s="865"/>
      <c r="F101" s="865"/>
      <c r="G101" s="80" t="s">
        <v>9</v>
      </c>
      <c r="H101" s="202">
        <v>550218000</v>
      </c>
      <c r="I101" s="661"/>
      <c r="J101" s="662"/>
      <c r="K101" s="662"/>
      <c r="L101" s="662"/>
      <c r="M101" s="662"/>
      <c r="N101" s="662"/>
      <c r="O101" s="662"/>
      <c r="P101" s="662"/>
      <c r="Q101" s="662"/>
      <c r="R101" s="662"/>
      <c r="S101" s="662"/>
      <c r="T101" s="662"/>
      <c r="U101" s="662"/>
      <c r="V101" s="662"/>
      <c r="W101" s="662"/>
      <c r="X101" s="662"/>
      <c r="Y101" s="202">
        <v>550218000</v>
      </c>
      <c r="Z101" s="202">
        <v>550218000</v>
      </c>
      <c r="AA101" s="200">
        <v>550218000</v>
      </c>
      <c r="AB101" s="346">
        <v>570869110</v>
      </c>
      <c r="AC101" s="586">
        <v>572063110</v>
      </c>
      <c r="AD101" s="510">
        <v>20651110</v>
      </c>
      <c r="AE101" s="586">
        <v>947801000</v>
      </c>
      <c r="AF101" s="449"/>
      <c r="AG101" s="449"/>
      <c r="AH101" s="449"/>
      <c r="AI101" s="449"/>
      <c r="AJ101" s="247"/>
      <c r="AK101" s="448">
        <v>0</v>
      </c>
      <c r="AL101" s="449">
        <v>0</v>
      </c>
      <c r="AM101" s="449">
        <v>17904600</v>
      </c>
      <c r="AN101" s="510">
        <v>20651110</v>
      </c>
      <c r="AO101" s="244">
        <f t="shared" si="18"/>
        <v>0.03609935624060779</v>
      </c>
      <c r="AP101" s="246">
        <f>(L101+R101+X101+AN101)/H101</f>
        <v>0.03753259617097223</v>
      </c>
      <c r="AQ101" s="883"/>
      <c r="AR101" s="865"/>
      <c r="AS101" s="865"/>
      <c r="AT101" s="971"/>
      <c r="AU101" s="965"/>
    </row>
    <row r="102" spans="1:47" s="31" customFormat="1" ht="24.75" customHeight="1" thickBot="1">
      <c r="A102" s="950"/>
      <c r="B102" s="968"/>
      <c r="C102" s="865"/>
      <c r="D102" s="865"/>
      <c r="E102" s="865"/>
      <c r="F102" s="865"/>
      <c r="G102" s="87" t="s">
        <v>10</v>
      </c>
      <c r="H102" s="150"/>
      <c r="I102" s="663"/>
      <c r="J102" s="664"/>
      <c r="K102" s="663"/>
      <c r="L102" s="663"/>
      <c r="M102" s="663"/>
      <c r="N102" s="663"/>
      <c r="O102" s="663"/>
      <c r="P102" s="663"/>
      <c r="Q102" s="663"/>
      <c r="R102" s="665"/>
      <c r="S102" s="665"/>
      <c r="T102" s="665"/>
      <c r="U102" s="663"/>
      <c r="V102" s="670"/>
      <c r="W102" s="670"/>
      <c r="X102" s="671"/>
      <c r="Y102" s="665"/>
      <c r="Z102" s="665"/>
      <c r="AA102" s="665"/>
      <c r="AB102" s="679"/>
      <c r="AC102" s="665"/>
      <c r="AD102" s="665"/>
      <c r="AE102" s="665"/>
      <c r="AF102" s="665"/>
      <c r="AG102" s="665"/>
      <c r="AH102" s="665"/>
      <c r="AI102" s="665"/>
      <c r="AJ102" s="665"/>
      <c r="AK102" s="665"/>
      <c r="AL102" s="665"/>
      <c r="AM102" s="665"/>
      <c r="AN102" s="682"/>
      <c r="AO102" s="675"/>
      <c r="AP102" s="684"/>
      <c r="AQ102" s="883"/>
      <c r="AR102" s="865"/>
      <c r="AS102" s="865"/>
      <c r="AT102" s="971"/>
      <c r="AU102" s="965"/>
    </row>
    <row r="103" spans="1:47" s="31" customFormat="1" ht="25.5" customHeight="1">
      <c r="A103" s="950"/>
      <c r="B103" s="968"/>
      <c r="C103" s="865"/>
      <c r="D103" s="865"/>
      <c r="E103" s="865"/>
      <c r="F103" s="865"/>
      <c r="G103" s="80" t="s">
        <v>11</v>
      </c>
      <c r="H103" s="128">
        <v>0</v>
      </c>
      <c r="I103" s="663"/>
      <c r="J103" s="664"/>
      <c r="K103" s="663"/>
      <c r="L103" s="663"/>
      <c r="M103" s="663"/>
      <c r="N103" s="663"/>
      <c r="O103" s="663"/>
      <c r="P103" s="663"/>
      <c r="Q103" s="663"/>
      <c r="R103" s="665"/>
      <c r="S103" s="665"/>
      <c r="T103" s="665"/>
      <c r="U103" s="686"/>
      <c r="V103" s="687"/>
      <c r="W103" s="687"/>
      <c r="X103" s="671"/>
      <c r="Y103" s="182"/>
      <c r="Z103" s="182"/>
      <c r="AA103" s="86"/>
      <c r="AB103" s="358"/>
      <c r="AC103" s="275"/>
      <c r="AD103" s="276"/>
      <c r="AE103" s="255"/>
      <c r="AF103" s="255"/>
      <c r="AG103" s="250"/>
      <c r="AH103" s="255"/>
      <c r="AI103" s="255"/>
      <c r="AJ103" s="275"/>
      <c r="AK103" s="690">
        <v>0</v>
      </c>
      <c r="AL103" s="691"/>
      <c r="AM103" s="680"/>
      <c r="AN103" s="692"/>
      <c r="AO103" s="244" t="e">
        <f t="shared" si="18"/>
        <v>#DIV/0!</v>
      </c>
      <c r="AP103" s="245">
        <f>14/16</f>
        <v>0.875</v>
      </c>
      <c r="AQ103" s="883"/>
      <c r="AR103" s="865"/>
      <c r="AS103" s="865"/>
      <c r="AT103" s="971"/>
      <c r="AU103" s="965"/>
    </row>
    <row r="104" spans="1:47" s="31" customFormat="1" ht="23.25" customHeight="1">
      <c r="A104" s="950"/>
      <c r="B104" s="968"/>
      <c r="C104" s="865"/>
      <c r="D104" s="865"/>
      <c r="E104" s="865"/>
      <c r="F104" s="865"/>
      <c r="G104" s="87" t="s">
        <v>12</v>
      </c>
      <c r="H104" s="102">
        <v>100</v>
      </c>
      <c r="I104" s="667"/>
      <c r="J104" s="668"/>
      <c r="K104" s="667"/>
      <c r="L104" s="667"/>
      <c r="M104" s="667"/>
      <c r="N104" s="667"/>
      <c r="O104" s="667"/>
      <c r="P104" s="667"/>
      <c r="Q104" s="667"/>
      <c r="R104" s="669"/>
      <c r="S104" s="669"/>
      <c r="T104" s="669"/>
      <c r="U104" s="667"/>
      <c r="V104" s="667"/>
      <c r="W104" s="667"/>
      <c r="X104" s="688"/>
      <c r="Y104" s="119">
        <v>100</v>
      </c>
      <c r="Z104" s="119">
        <v>100</v>
      </c>
      <c r="AA104" s="181">
        <v>100</v>
      </c>
      <c r="AB104" s="365">
        <v>100</v>
      </c>
      <c r="AC104" s="277">
        <f>+AC100</f>
        <v>100</v>
      </c>
      <c r="AD104" s="278">
        <f>+AD100</f>
        <v>0.03136375692144212</v>
      </c>
      <c r="AE104" s="279">
        <v>100</v>
      </c>
      <c r="AF104" s="279"/>
      <c r="AG104" s="250"/>
      <c r="AH104" s="279"/>
      <c r="AI104" s="279"/>
      <c r="AJ104" s="280"/>
      <c r="AK104" s="315">
        <v>0</v>
      </c>
      <c r="AL104" s="314">
        <v>0.03136375692144212</v>
      </c>
      <c r="AM104" s="314">
        <v>0.03136375692144212</v>
      </c>
      <c r="AN104" s="278">
        <f>+AN100</f>
        <v>0.03136375692144212</v>
      </c>
      <c r="AO104" s="244">
        <f t="shared" si="18"/>
        <v>0.00031363756921442117</v>
      </c>
      <c r="AP104" s="246">
        <f aca="true" t="shared" si="20" ref="AP104:AP105">(L104+R104+X104+AN104)/H104</f>
        <v>0.00031363756921442117</v>
      </c>
      <c r="AQ104" s="883"/>
      <c r="AR104" s="865"/>
      <c r="AS104" s="865"/>
      <c r="AT104" s="971"/>
      <c r="AU104" s="965"/>
    </row>
    <row r="105" spans="1:47" s="31" customFormat="1" ht="23.25" customHeight="1" thickBot="1">
      <c r="A105" s="951"/>
      <c r="B105" s="969"/>
      <c r="C105" s="866"/>
      <c r="D105" s="866"/>
      <c r="E105" s="866"/>
      <c r="F105" s="866"/>
      <c r="G105" s="103" t="s">
        <v>13</v>
      </c>
      <c r="H105" s="204">
        <v>550218000</v>
      </c>
      <c r="I105" s="689"/>
      <c r="J105" s="689"/>
      <c r="K105" s="689"/>
      <c r="L105" s="689"/>
      <c r="M105" s="689"/>
      <c r="N105" s="689"/>
      <c r="O105" s="689"/>
      <c r="P105" s="689"/>
      <c r="Q105" s="689"/>
      <c r="R105" s="689"/>
      <c r="S105" s="689"/>
      <c r="T105" s="689"/>
      <c r="U105" s="689"/>
      <c r="V105" s="689"/>
      <c r="W105" s="689"/>
      <c r="X105" s="689"/>
      <c r="Y105" s="204">
        <v>550218000</v>
      </c>
      <c r="Z105" s="204">
        <v>550218000</v>
      </c>
      <c r="AA105" s="204">
        <v>550218000</v>
      </c>
      <c r="AB105" s="349">
        <v>570869110</v>
      </c>
      <c r="AC105" s="281">
        <f>+AC101+AC103</f>
        <v>572063110</v>
      </c>
      <c r="AD105" s="281">
        <f aca="true" t="shared" si="21" ref="AD105:AN105">+AD101+AD103</f>
        <v>20651110</v>
      </c>
      <c r="AE105" s="281">
        <f t="shared" si="21"/>
        <v>947801000</v>
      </c>
      <c r="AF105" s="281"/>
      <c r="AG105" s="281"/>
      <c r="AH105" s="281"/>
      <c r="AI105" s="281"/>
      <c r="AJ105" s="281"/>
      <c r="AK105" s="281">
        <f t="shared" si="21"/>
        <v>0</v>
      </c>
      <c r="AL105" s="281">
        <f t="shared" si="21"/>
        <v>0</v>
      </c>
      <c r="AM105" s="281">
        <f t="shared" si="21"/>
        <v>17904600</v>
      </c>
      <c r="AN105" s="281">
        <f t="shared" si="21"/>
        <v>20651110</v>
      </c>
      <c r="AO105" s="244">
        <f t="shared" si="18"/>
        <v>0.03609935624060779</v>
      </c>
      <c r="AP105" s="246">
        <f t="shared" si="20"/>
        <v>0.03753259617097223</v>
      </c>
      <c r="AQ105" s="884"/>
      <c r="AR105" s="866"/>
      <c r="AS105" s="866"/>
      <c r="AT105" s="972"/>
      <c r="AU105" s="966"/>
    </row>
    <row r="106" spans="1:47" s="32" customFormat="1" ht="31.5" customHeight="1">
      <c r="A106" s="943" t="s">
        <v>14</v>
      </c>
      <c r="B106" s="944"/>
      <c r="C106" s="944"/>
      <c r="D106" s="944"/>
      <c r="E106" s="944"/>
      <c r="F106" s="945"/>
      <c r="G106" s="183" t="s">
        <v>9</v>
      </c>
      <c r="H106" s="184">
        <f>H101+H95+H89+H83+H77+H71+H65+H59+H53+H47+H41+H35+H29+H23+H17+H11</f>
        <v>91047151092.5</v>
      </c>
      <c r="I106" s="184">
        <f aca="true" t="shared" si="22" ref="I106:AB106">I101+I95+I89+I83+I77+I71+I65+I59+I53+I47+I41+I35+I29+I23+I17+I11</f>
        <v>9202587595.9</v>
      </c>
      <c r="J106" s="184">
        <f t="shared" si="22"/>
        <v>9202587595.9</v>
      </c>
      <c r="K106" s="184">
        <f t="shared" si="22"/>
        <v>8815435580</v>
      </c>
      <c r="L106" s="184">
        <f t="shared" si="22"/>
        <v>7605977666</v>
      </c>
      <c r="M106" s="184">
        <f t="shared" si="22"/>
        <v>23740059000</v>
      </c>
      <c r="N106" s="184">
        <f t="shared" si="22"/>
        <v>23740059000</v>
      </c>
      <c r="O106" s="184">
        <f t="shared" si="22"/>
        <v>23740059000</v>
      </c>
      <c r="P106" s="184">
        <f t="shared" si="22"/>
        <v>23736059000</v>
      </c>
      <c r="Q106" s="184">
        <f t="shared" si="22"/>
        <v>23248862200</v>
      </c>
      <c r="R106" s="184">
        <f t="shared" si="22"/>
        <v>13299050143</v>
      </c>
      <c r="S106" s="184">
        <f t="shared" si="22"/>
        <v>29083799000</v>
      </c>
      <c r="T106" s="184">
        <f t="shared" si="22"/>
        <v>29083799000</v>
      </c>
      <c r="U106" s="184">
        <f t="shared" si="22"/>
        <v>28989441000</v>
      </c>
      <c r="V106" s="184">
        <f t="shared" si="22"/>
        <v>33252437987</v>
      </c>
      <c r="W106" s="184">
        <f t="shared" si="22"/>
        <v>33122392027</v>
      </c>
      <c r="X106" s="184">
        <f t="shared" si="22"/>
        <v>31205444869.5</v>
      </c>
      <c r="Y106" s="185">
        <f t="shared" si="22"/>
        <v>23732627000</v>
      </c>
      <c r="Z106" s="185">
        <f t="shared" si="22"/>
        <v>23732627000</v>
      </c>
      <c r="AA106" s="184">
        <f t="shared" si="22"/>
        <v>23732627000</v>
      </c>
      <c r="AB106" s="366">
        <f t="shared" si="22"/>
        <v>23732627000</v>
      </c>
      <c r="AC106" s="587">
        <f>AC101+AC95+AC89+AC83+AC77+AC71+AC65+AC59+AC53+AC47+AC41+AC35+AC29+AC23+AC17+AC11</f>
        <v>23732627000</v>
      </c>
      <c r="AD106" s="587">
        <f>AD101+AD95+AD89+AD83+AD77+AD71+AD65+AD59+AD53+AD47+AD41+AD35+AD29+AD23+AD17+AD11</f>
        <v>21669147117</v>
      </c>
      <c r="AE106" s="587">
        <f>AE101+AE95+AE89+AE83+AE77+AE71+AE65+AE59+AE53+AE47+AE41+AE35+AE29+AE23+AE17+AE11</f>
        <v>17301573000</v>
      </c>
      <c r="AF106" s="587"/>
      <c r="AG106" s="587"/>
      <c r="AH106" s="587"/>
      <c r="AI106" s="587"/>
      <c r="AJ106" s="587"/>
      <c r="AK106" s="587">
        <f aca="true" t="shared" si="23" ref="AK106:AM106">AK101+AK95+AK89+AK83+AK77+AK71+AK65+AK59+AK53+AK47+AK41+AK35+AJ29+AJ23+AJ17+AK11</f>
        <v>940482601</v>
      </c>
      <c r="AL106" s="587">
        <f t="shared" si="23"/>
        <v>10834625691</v>
      </c>
      <c r="AM106" s="587">
        <f t="shared" si="23"/>
        <v>16005914027</v>
      </c>
      <c r="AN106" s="587">
        <f>AN101+AN95+AN89+AN83+AN77+AN71+AN65+AN59+AN53+AN47+AN41+AN35+AN29+AN23+AN17+AN11</f>
        <v>21669147117</v>
      </c>
      <c r="AO106" s="244">
        <f t="shared" si="18"/>
        <v>0.9130530352581702</v>
      </c>
      <c r="AP106" s="243"/>
      <c r="AQ106" s="889"/>
      <c r="AR106" s="890"/>
      <c r="AS106" s="890"/>
      <c r="AT106" s="890"/>
      <c r="AU106" s="891"/>
    </row>
    <row r="107" spans="1:47" s="32" customFormat="1" ht="28.5" customHeight="1">
      <c r="A107" s="943"/>
      <c r="B107" s="944"/>
      <c r="C107" s="944"/>
      <c r="D107" s="944"/>
      <c r="E107" s="944"/>
      <c r="F107" s="945"/>
      <c r="G107" s="80" t="s">
        <v>11</v>
      </c>
      <c r="H107" s="186">
        <f>H103+H97+H91+H79+H85+H73+H67+H61+H55+H49+H43+H37+H31+H25+H19+H13</f>
        <v>26731863460.25738</v>
      </c>
      <c r="I107" s="186">
        <f aca="true" t="shared" si="24" ref="I107:AM107">I103+I97+I91+I79+I85+I73+I67+I61+I55+I49+I43+I37+I31+I25+I19+I13</f>
        <v>0</v>
      </c>
      <c r="J107" s="186">
        <f t="shared" si="24"/>
        <v>0</v>
      </c>
      <c r="K107" s="186">
        <f t="shared" si="24"/>
        <v>0</v>
      </c>
      <c r="L107" s="186">
        <f t="shared" si="24"/>
        <v>0</v>
      </c>
      <c r="M107" s="186">
        <f t="shared" si="24"/>
        <v>5584606952</v>
      </c>
      <c r="N107" s="186">
        <f t="shared" si="24"/>
        <v>5584606952</v>
      </c>
      <c r="O107" s="186">
        <f t="shared" si="24"/>
        <v>5584606952</v>
      </c>
      <c r="P107" s="186">
        <f t="shared" si="24"/>
        <v>5575286230</v>
      </c>
      <c r="Q107" s="186">
        <f t="shared" si="24"/>
        <v>5535225261</v>
      </c>
      <c r="R107" s="186">
        <f t="shared" si="24"/>
        <v>5337514428</v>
      </c>
      <c r="S107" s="186">
        <f t="shared" si="24"/>
        <v>5658042716</v>
      </c>
      <c r="T107" s="186">
        <f t="shared" si="24"/>
        <v>5658042716</v>
      </c>
      <c r="U107" s="186">
        <f t="shared" si="24"/>
        <v>5658042716</v>
      </c>
      <c r="V107" s="186">
        <f t="shared" si="24"/>
        <v>5648572483</v>
      </c>
      <c r="W107" s="186">
        <f t="shared" si="24"/>
        <v>5636801368</v>
      </c>
      <c r="X107" s="186">
        <f t="shared" si="24"/>
        <v>5511969772.224318</v>
      </c>
      <c r="Y107" s="187">
        <f t="shared" si="24"/>
        <v>15882716804</v>
      </c>
      <c r="Z107" s="188">
        <f t="shared" si="24"/>
        <v>15882379259.796362</v>
      </c>
      <c r="AA107" s="189">
        <f t="shared" si="24"/>
        <v>15864153627</v>
      </c>
      <c r="AB107" s="367">
        <f t="shared" si="24"/>
        <v>15859406694</v>
      </c>
      <c r="AC107" s="188">
        <f t="shared" si="24"/>
        <v>15859406694</v>
      </c>
      <c r="AD107" s="188">
        <f t="shared" si="24"/>
        <v>14730201434</v>
      </c>
      <c r="AE107" s="188">
        <f t="shared" si="24"/>
        <v>0</v>
      </c>
      <c r="AF107" s="188"/>
      <c r="AG107" s="188"/>
      <c r="AH107" s="188"/>
      <c r="AI107" s="188"/>
      <c r="AJ107" s="188"/>
      <c r="AK107" s="188">
        <f t="shared" si="24"/>
        <v>3250913337</v>
      </c>
      <c r="AL107" s="188">
        <f t="shared" si="24"/>
        <v>9021088577</v>
      </c>
      <c r="AM107" s="188">
        <f t="shared" si="24"/>
        <v>11785593385</v>
      </c>
      <c r="AN107" s="188">
        <f aca="true" t="shared" si="25" ref="AN107">AN103+AN97+AN91+AN79+AN85+AN73+AN67+AN61+AN55+AN49+AN43+AN37+AN31+AN25+AN19+AN13</f>
        <v>14730201434</v>
      </c>
      <c r="AO107" s="244">
        <f t="shared" si="18"/>
        <v>0.928799022448475</v>
      </c>
      <c r="AP107" s="190"/>
      <c r="AQ107" s="892"/>
      <c r="AR107" s="893"/>
      <c r="AS107" s="893"/>
      <c r="AT107" s="893"/>
      <c r="AU107" s="894"/>
    </row>
    <row r="108" spans="1:49" s="32" customFormat="1" ht="35.25" customHeight="1" thickBot="1">
      <c r="A108" s="946"/>
      <c r="B108" s="947"/>
      <c r="C108" s="947"/>
      <c r="D108" s="947"/>
      <c r="E108" s="947"/>
      <c r="F108" s="948"/>
      <c r="G108" s="191" t="s">
        <v>14</v>
      </c>
      <c r="H108" s="192">
        <f>H107+H106</f>
        <v>117779014552.75739</v>
      </c>
      <c r="I108" s="192">
        <f aca="true" t="shared" si="26" ref="I108:AL108">I107+I106</f>
        <v>9202587595.9</v>
      </c>
      <c r="J108" s="192">
        <f t="shared" si="26"/>
        <v>9202587595.9</v>
      </c>
      <c r="K108" s="192">
        <f t="shared" si="26"/>
        <v>8815435580</v>
      </c>
      <c r="L108" s="192">
        <f t="shared" si="26"/>
        <v>7605977666</v>
      </c>
      <c r="M108" s="192">
        <f t="shared" si="26"/>
        <v>29324665952</v>
      </c>
      <c r="N108" s="192">
        <f t="shared" si="26"/>
        <v>29324665952</v>
      </c>
      <c r="O108" s="192">
        <f t="shared" si="26"/>
        <v>29324665952</v>
      </c>
      <c r="P108" s="192">
        <f t="shared" si="26"/>
        <v>29311345230</v>
      </c>
      <c r="Q108" s="192">
        <f t="shared" si="26"/>
        <v>28784087461</v>
      </c>
      <c r="R108" s="192">
        <f t="shared" si="26"/>
        <v>18636564571</v>
      </c>
      <c r="S108" s="192">
        <f t="shared" si="26"/>
        <v>34741841716</v>
      </c>
      <c r="T108" s="192">
        <f t="shared" si="26"/>
        <v>34741841716</v>
      </c>
      <c r="U108" s="192">
        <f t="shared" si="26"/>
        <v>34647483716</v>
      </c>
      <c r="V108" s="192">
        <f t="shared" si="26"/>
        <v>38901010470</v>
      </c>
      <c r="W108" s="192">
        <f t="shared" si="26"/>
        <v>38759193395</v>
      </c>
      <c r="X108" s="192">
        <f t="shared" si="26"/>
        <v>36717414641.72432</v>
      </c>
      <c r="Y108" s="193">
        <f t="shared" si="26"/>
        <v>39615343804</v>
      </c>
      <c r="Z108" s="193">
        <f t="shared" si="26"/>
        <v>39615006259.796364</v>
      </c>
      <c r="AA108" s="192">
        <f t="shared" si="26"/>
        <v>39596780627</v>
      </c>
      <c r="AB108" s="368">
        <f t="shared" si="26"/>
        <v>39592033694</v>
      </c>
      <c r="AC108" s="193">
        <f t="shared" si="26"/>
        <v>39592033694</v>
      </c>
      <c r="AD108" s="193">
        <f>AD107+AD106</f>
        <v>36399348551</v>
      </c>
      <c r="AE108" s="193">
        <f t="shared" si="26"/>
        <v>17301573000</v>
      </c>
      <c r="AF108" s="193"/>
      <c r="AG108" s="193"/>
      <c r="AH108" s="193"/>
      <c r="AI108" s="193"/>
      <c r="AJ108" s="193"/>
      <c r="AK108" s="193">
        <f t="shared" si="26"/>
        <v>4191395938</v>
      </c>
      <c r="AL108" s="193">
        <f t="shared" si="26"/>
        <v>19855714268</v>
      </c>
      <c r="AM108" s="193">
        <f>AM106+AM107</f>
        <v>27791507412</v>
      </c>
      <c r="AN108" s="193">
        <f>AN107+AN106</f>
        <v>36399348551</v>
      </c>
      <c r="AO108" s="241"/>
      <c r="AP108" s="194"/>
      <c r="AQ108" s="895"/>
      <c r="AR108" s="896"/>
      <c r="AS108" s="896"/>
      <c r="AT108" s="896"/>
      <c r="AU108" s="897"/>
      <c r="AV108" s="2"/>
      <c r="AW108" s="2"/>
    </row>
    <row r="109" spans="25:38" ht="15">
      <c r="Y109" s="53"/>
      <c r="Z109" s="53"/>
      <c r="AK109" s="54"/>
      <c r="AL109" s="56"/>
    </row>
    <row r="110" spans="25:40" ht="15">
      <c r="Y110" s="53"/>
      <c r="Z110" s="57"/>
      <c r="AA110" s="56"/>
      <c r="AB110" s="370"/>
      <c r="AC110" s="34"/>
      <c r="AD110" s="24"/>
      <c r="AE110" s="24"/>
      <c r="AF110" s="24"/>
      <c r="AG110" s="24"/>
      <c r="AH110" s="24"/>
      <c r="AI110" s="24"/>
      <c r="AJ110" s="24"/>
      <c r="AM110" s="24"/>
      <c r="AN110" s="24"/>
    </row>
    <row r="111" spans="7:40" ht="15">
      <c r="G111" s="33" t="s">
        <v>91</v>
      </c>
      <c r="H111" s="24"/>
      <c r="I111" s="24"/>
      <c r="J111" s="24"/>
      <c r="K111" s="24"/>
      <c r="L111" s="24"/>
      <c r="M111" s="24"/>
      <c r="Y111" s="53"/>
      <c r="Z111" s="54"/>
      <c r="AA111" s="56"/>
      <c r="AB111" s="371"/>
      <c r="AC111" s="34"/>
      <c r="AD111" s="215"/>
      <c r="AE111" s="24"/>
      <c r="AF111" s="24"/>
      <c r="AG111" s="24"/>
      <c r="AH111" s="24"/>
      <c r="AI111" s="24"/>
      <c r="AJ111" s="24"/>
      <c r="AM111" s="24"/>
      <c r="AN111" s="24"/>
    </row>
    <row r="112" spans="7:40" ht="15.75" customHeight="1">
      <c r="G112" s="22" t="s">
        <v>92</v>
      </c>
      <c r="H112" s="935" t="s">
        <v>93</v>
      </c>
      <c r="I112" s="935"/>
      <c r="J112" s="935"/>
      <c r="K112" s="935"/>
      <c r="L112" s="937" t="s">
        <v>94</v>
      </c>
      <c r="M112" s="937"/>
      <c r="N112" s="937"/>
      <c r="Z112" s="54"/>
      <c r="AA112" s="56"/>
      <c r="AB112" s="370"/>
      <c r="AC112" s="34"/>
      <c r="AD112" s="24"/>
      <c r="AE112" s="24"/>
      <c r="AF112" s="24"/>
      <c r="AG112" s="24"/>
      <c r="AH112" s="24"/>
      <c r="AI112" s="24"/>
      <c r="AJ112" s="24"/>
      <c r="AM112" s="24"/>
      <c r="AN112" s="24"/>
    </row>
    <row r="113" spans="7:40" ht="15">
      <c r="G113" s="23">
        <v>11</v>
      </c>
      <c r="H113" s="936" t="s">
        <v>95</v>
      </c>
      <c r="I113" s="936"/>
      <c r="J113" s="936"/>
      <c r="K113" s="936"/>
      <c r="L113" s="938" t="s">
        <v>97</v>
      </c>
      <c r="M113" s="938"/>
      <c r="N113" s="938"/>
      <c r="Y113" s="53"/>
      <c r="Z113" s="24"/>
      <c r="AA113" s="24"/>
      <c r="AB113" s="370"/>
      <c r="AC113" s="34"/>
      <c r="AD113" s="24"/>
      <c r="AE113" s="24"/>
      <c r="AF113" s="24"/>
      <c r="AG113" s="24"/>
      <c r="AH113" s="24"/>
      <c r="AI113" s="24"/>
      <c r="AJ113" s="24"/>
      <c r="AM113" s="24"/>
      <c r="AN113" s="24"/>
    </row>
    <row r="114" spans="26:40" ht="15">
      <c r="Z114" s="24"/>
      <c r="AA114" s="24"/>
      <c r="AB114" s="370"/>
      <c r="AC114" s="34"/>
      <c r="AD114" s="24"/>
      <c r="AE114" s="24"/>
      <c r="AF114" s="24"/>
      <c r="AG114" s="24"/>
      <c r="AH114" s="24"/>
      <c r="AI114" s="24"/>
      <c r="AJ114" s="24"/>
      <c r="AM114" s="24"/>
      <c r="AN114" s="24"/>
    </row>
    <row r="115" spans="25:40" ht="15">
      <c r="Y115" s="53"/>
      <c r="Z115" s="53"/>
      <c r="AA115" s="24"/>
      <c r="AB115" s="370"/>
      <c r="AC115" s="34"/>
      <c r="AD115" s="24"/>
      <c r="AE115" s="24"/>
      <c r="AF115" s="24"/>
      <c r="AG115" s="24"/>
      <c r="AH115" s="24"/>
      <c r="AI115" s="24"/>
      <c r="AJ115" s="24"/>
      <c r="AM115" s="24"/>
      <c r="AN115" s="24"/>
    </row>
    <row r="116" spans="25:40" ht="15">
      <c r="Y116" s="58"/>
      <c r="Z116" s="58"/>
      <c r="AA116" s="24"/>
      <c r="AB116" s="370"/>
      <c r="AC116" s="34"/>
      <c r="AD116" s="24"/>
      <c r="AE116" s="24"/>
      <c r="AF116" s="24"/>
      <c r="AG116" s="24"/>
      <c r="AH116" s="24"/>
      <c r="AI116" s="24"/>
      <c r="AJ116" s="24"/>
      <c r="AM116" s="24"/>
      <c r="AN116" s="24"/>
    </row>
    <row r="117" spans="26:40" ht="15">
      <c r="Z117" s="24"/>
      <c r="AA117" s="24"/>
      <c r="AB117" s="370"/>
      <c r="AC117" s="34"/>
      <c r="AD117" s="24"/>
      <c r="AE117" s="24"/>
      <c r="AF117" s="24"/>
      <c r="AG117" s="24"/>
      <c r="AH117" s="24"/>
      <c r="AI117" s="24"/>
      <c r="AJ117" s="24"/>
      <c r="AM117" s="24"/>
      <c r="AN117" s="24"/>
    </row>
    <row r="118" spans="26:40" ht="15">
      <c r="Z118" s="24"/>
      <c r="AA118" s="24"/>
      <c r="AB118" s="370"/>
      <c r="AC118" s="34"/>
      <c r="AD118" s="24"/>
      <c r="AE118" s="24"/>
      <c r="AF118" s="24"/>
      <c r="AG118" s="24"/>
      <c r="AH118" s="24"/>
      <c r="AI118" s="24"/>
      <c r="AJ118" s="24"/>
      <c r="AM118" s="24"/>
      <c r="AN118" s="24"/>
    </row>
  </sheetData>
  <mergeCells count="193">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 ref="AU100:AU105"/>
    <mergeCell ref="A100:A105"/>
    <mergeCell ref="B100:B105"/>
    <mergeCell ref="C100:C105"/>
    <mergeCell ref="D100:D105"/>
    <mergeCell ref="E100:E105"/>
    <mergeCell ref="AQ100:AQ105"/>
    <mergeCell ref="AR100:AR105"/>
    <mergeCell ref="AS100:AS105"/>
    <mergeCell ref="AT100:AT105"/>
    <mergeCell ref="F100:F105"/>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28:AQ33"/>
    <mergeCell ref="AR28:AR33"/>
    <mergeCell ref="AS28:AS33"/>
    <mergeCell ref="AT28:AT33"/>
    <mergeCell ref="AU28:AU33"/>
    <mergeCell ref="B28:B33"/>
    <mergeCell ref="C28:C33"/>
    <mergeCell ref="D28:D33"/>
    <mergeCell ref="E28:E33"/>
    <mergeCell ref="F28:F33"/>
    <mergeCell ref="AQ34:AQ39"/>
    <mergeCell ref="AR34:AR39"/>
    <mergeCell ref="AS34:AS39"/>
    <mergeCell ref="AT34:AT39"/>
    <mergeCell ref="AU34:AU39"/>
    <mergeCell ref="B34:B39"/>
    <mergeCell ref="C34:C39"/>
    <mergeCell ref="D34:D39"/>
    <mergeCell ref="E34:E39"/>
    <mergeCell ref="F34:F39"/>
    <mergeCell ref="AQ40:AQ45"/>
    <mergeCell ref="AR40:AR45"/>
    <mergeCell ref="AS40:AS45"/>
    <mergeCell ref="AT40:AT45"/>
    <mergeCell ref="AU40:AU45"/>
    <mergeCell ref="B40:B45"/>
    <mergeCell ref="C40:C45"/>
    <mergeCell ref="D40:D45"/>
    <mergeCell ref="E40:E45"/>
    <mergeCell ref="F40:F45"/>
    <mergeCell ref="AQ46:AQ51"/>
    <mergeCell ref="AR46:AR51"/>
    <mergeCell ref="AS46:AS51"/>
    <mergeCell ref="AT46:AT51"/>
    <mergeCell ref="AU46:AU51"/>
    <mergeCell ref="B46:B51"/>
    <mergeCell ref="C46:C51"/>
    <mergeCell ref="D46:D51"/>
    <mergeCell ref="E46:E51"/>
    <mergeCell ref="F46:F51"/>
    <mergeCell ref="AQ58:AQ63"/>
    <mergeCell ref="AR58:AR63"/>
    <mergeCell ref="AS58:AS63"/>
    <mergeCell ref="AT58:AT63"/>
    <mergeCell ref="AU58:AU63"/>
    <mergeCell ref="B58:B63"/>
    <mergeCell ref="C58:C63"/>
    <mergeCell ref="D58:D63"/>
    <mergeCell ref="E58:E63"/>
    <mergeCell ref="F58:F63"/>
    <mergeCell ref="AQ52:AQ57"/>
    <mergeCell ref="AR52:AR57"/>
    <mergeCell ref="AS52:AS57"/>
    <mergeCell ref="AT52:AT57"/>
    <mergeCell ref="AU52:AU57"/>
    <mergeCell ref="B52:B57"/>
    <mergeCell ref="C52:C57"/>
    <mergeCell ref="D52:D57"/>
    <mergeCell ref="E52:E57"/>
    <mergeCell ref="F52:F57"/>
  </mergeCells>
  <dataValidations count="1">
    <dataValidation type="list" allowBlank="1" showInputMessage="1" showErrorMessage="1" sqref="D94:D105 D52:D87 D34:D45 D16:D2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5905511811023623" header="0.31496062992125984" footer="0"/>
  <pageSetup fitToHeight="0" horizontalDpi="600" verticalDpi="600" orientation="landscape" scale="50" r:id="rId5"/>
  <headerFooter>
    <oddFooter>&amp;C&amp;G</oddFooter>
  </headerFooter>
  <ignoredErrors>
    <ignoredError sqref="AP68"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zoomScale="62" zoomScaleNormal="62" workbookViewId="0" topLeftCell="M95">
      <selection activeCell="V102" sqref="V102"/>
    </sheetView>
  </sheetViews>
  <sheetFormatPr defaultColWidth="11.421875" defaultRowHeight="46.5" customHeight="1"/>
  <cols>
    <col min="1" max="1" width="10.7109375" style="44" customWidth="1"/>
    <col min="2" max="2" width="16.00390625" style="44" customWidth="1"/>
    <col min="3" max="3" width="29.00390625" style="47" customWidth="1"/>
    <col min="4" max="4" width="7.28125" style="44" customWidth="1"/>
    <col min="5" max="5" width="6.421875" style="44" customWidth="1"/>
    <col min="6" max="6" width="7.421875" style="44" customWidth="1"/>
    <col min="7" max="7" width="12.00390625" style="44" customWidth="1"/>
    <col min="8" max="8" width="10.8515625" style="44" customWidth="1"/>
    <col min="9" max="9" width="8.57421875" style="44" customWidth="1"/>
    <col min="10" max="10" width="9.28125" style="44" customWidth="1"/>
    <col min="11" max="11" width="9.00390625" style="44" customWidth="1"/>
    <col min="12" max="12" width="10.140625" style="44" customWidth="1"/>
    <col min="13" max="13" width="9.28125" style="44" customWidth="1"/>
    <col min="14" max="15" width="9.28125" style="46" customWidth="1"/>
    <col min="16" max="18" width="9.57421875" style="46" customWidth="1"/>
    <col min="19" max="19" width="7.7109375" style="46" customWidth="1"/>
    <col min="20" max="20" width="9.28125" style="46" customWidth="1"/>
    <col min="21" max="21" width="7.00390625" style="46" customWidth="1"/>
    <col min="22" max="22" width="56.421875" style="41" customWidth="1"/>
    <col min="23" max="33" width="11.421875" style="41" customWidth="1"/>
    <col min="34" max="16384" width="11.421875" style="44" customWidth="1"/>
  </cols>
  <sheetData>
    <row r="1" spans="1:22" s="39" customFormat="1" ht="46.5" customHeight="1">
      <c r="A1" s="914"/>
      <c r="B1" s="915"/>
      <c r="C1" s="1026"/>
      <c r="D1" s="1028" t="s">
        <v>100</v>
      </c>
      <c r="E1" s="1028"/>
      <c r="F1" s="1028"/>
      <c r="G1" s="1028"/>
      <c r="H1" s="1028"/>
      <c r="I1" s="1028"/>
      <c r="J1" s="1028"/>
      <c r="K1" s="1028"/>
      <c r="L1" s="1028"/>
      <c r="M1" s="1028"/>
      <c r="N1" s="1028"/>
      <c r="O1" s="1028"/>
      <c r="P1" s="1028"/>
      <c r="Q1" s="1028"/>
      <c r="R1" s="1028"/>
      <c r="S1" s="1028"/>
      <c r="T1" s="1028"/>
      <c r="U1" s="1028"/>
      <c r="V1" s="1028"/>
    </row>
    <row r="2" spans="1:22" s="39" customFormat="1" ht="46.5" customHeight="1">
      <c r="A2" s="779"/>
      <c r="B2" s="780"/>
      <c r="C2" s="780"/>
      <c r="D2" s="1029" t="s">
        <v>99</v>
      </c>
      <c r="E2" s="1029"/>
      <c r="F2" s="1029"/>
      <c r="G2" s="1029"/>
      <c r="H2" s="1029"/>
      <c r="I2" s="1029"/>
      <c r="J2" s="1029"/>
      <c r="K2" s="1029"/>
      <c r="L2" s="1029"/>
      <c r="M2" s="1029"/>
      <c r="N2" s="1029"/>
      <c r="O2" s="1029"/>
      <c r="P2" s="1029"/>
      <c r="Q2" s="1029"/>
      <c r="R2" s="1029"/>
      <c r="S2" s="1029"/>
      <c r="T2" s="1029"/>
      <c r="U2" s="1029"/>
      <c r="V2" s="1029"/>
    </row>
    <row r="3" spans="1:22" s="39" customFormat="1" ht="46.5" customHeight="1" thickBot="1">
      <c r="A3" s="918"/>
      <c r="B3" s="919"/>
      <c r="C3" s="1027"/>
      <c r="D3" s="1043" t="s">
        <v>89</v>
      </c>
      <c r="E3" s="1043"/>
      <c r="F3" s="1043"/>
      <c r="G3" s="1043"/>
      <c r="H3" s="1043"/>
      <c r="I3" s="1043"/>
      <c r="J3" s="1043"/>
      <c r="K3" s="1043"/>
      <c r="L3" s="1043"/>
      <c r="M3" s="1043"/>
      <c r="N3" s="1043"/>
      <c r="O3" s="1043"/>
      <c r="P3" s="1043"/>
      <c r="Q3" s="1043"/>
      <c r="R3" s="1043"/>
      <c r="S3" s="1043"/>
      <c r="T3" s="1043"/>
      <c r="U3" s="1043"/>
      <c r="V3" s="316" t="s">
        <v>90</v>
      </c>
    </row>
    <row r="4" spans="1:22" s="39" customFormat="1" ht="46.5" customHeight="1">
      <c r="A4" s="1036" t="s">
        <v>0</v>
      </c>
      <c r="B4" s="1037"/>
      <c r="C4" s="1038"/>
      <c r="D4" s="1035" t="s">
        <v>107</v>
      </c>
      <c r="E4" s="1035"/>
      <c r="F4" s="1035"/>
      <c r="G4" s="1035"/>
      <c r="H4" s="1035"/>
      <c r="I4" s="1035"/>
      <c r="J4" s="1035"/>
      <c r="K4" s="1035"/>
      <c r="L4" s="1035"/>
      <c r="M4" s="1035"/>
      <c r="N4" s="1035"/>
      <c r="O4" s="1035"/>
      <c r="P4" s="1035"/>
      <c r="Q4" s="1035"/>
      <c r="R4" s="1035"/>
      <c r="S4" s="1035"/>
      <c r="T4" s="1035"/>
      <c r="U4" s="1035"/>
      <c r="V4" s="1035"/>
    </row>
    <row r="5" spans="1:22" s="39" customFormat="1" ht="46.5" customHeight="1" thickBot="1">
      <c r="A5" s="924" t="s">
        <v>2</v>
      </c>
      <c r="B5" s="925"/>
      <c r="C5" s="1034"/>
      <c r="D5" s="1035" t="s">
        <v>171</v>
      </c>
      <c r="E5" s="1035"/>
      <c r="F5" s="1035"/>
      <c r="G5" s="1035"/>
      <c r="H5" s="1035"/>
      <c r="I5" s="1035"/>
      <c r="J5" s="1035"/>
      <c r="K5" s="1035"/>
      <c r="L5" s="1035"/>
      <c r="M5" s="1035"/>
      <c r="N5" s="1035"/>
      <c r="O5" s="1035"/>
      <c r="P5" s="1035"/>
      <c r="Q5" s="1035"/>
      <c r="R5" s="1035"/>
      <c r="S5" s="1035"/>
      <c r="T5" s="1035"/>
      <c r="U5" s="1035"/>
      <c r="V5" s="1035"/>
    </row>
    <row r="6" spans="1:22" s="40" customFormat="1" ht="46.5" customHeight="1">
      <c r="A6" s="1039" t="s">
        <v>32</v>
      </c>
      <c r="B6" s="1041" t="s">
        <v>33</v>
      </c>
      <c r="C6" s="1030" t="s">
        <v>34</v>
      </c>
      <c r="D6" s="1032" t="s">
        <v>35</v>
      </c>
      <c r="E6" s="1033"/>
      <c r="F6" s="1023" t="s">
        <v>233</v>
      </c>
      <c r="G6" s="1023"/>
      <c r="H6" s="1023"/>
      <c r="I6" s="1023"/>
      <c r="J6" s="1023"/>
      <c r="K6" s="1023"/>
      <c r="L6" s="1023"/>
      <c r="M6" s="1023"/>
      <c r="N6" s="1023"/>
      <c r="O6" s="1023"/>
      <c r="P6" s="1023"/>
      <c r="Q6" s="1023"/>
      <c r="R6" s="1023"/>
      <c r="S6" s="1023"/>
      <c r="T6" s="1023" t="s">
        <v>39</v>
      </c>
      <c r="U6" s="1023"/>
      <c r="V6" s="1024" t="s">
        <v>550</v>
      </c>
    </row>
    <row r="7" spans="1:22" s="40" customFormat="1" ht="46.5" customHeight="1" thickBot="1">
      <c r="A7" s="1040"/>
      <c r="B7" s="1042"/>
      <c r="C7" s="1031"/>
      <c r="D7" s="36" t="s">
        <v>36</v>
      </c>
      <c r="E7" s="36" t="s">
        <v>37</v>
      </c>
      <c r="F7" s="36" t="s">
        <v>38</v>
      </c>
      <c r="G7" s="37" t="s">
        <v>15</v>
      </c>
      <c r="H7" s="37" t="s">
        <v>16</v>
      </c>
      <c r="I7" s="37" t="s">
        <v>17</v>
      </c>
      <c r="J7" s="37" t="s">
        <v>18</v>
      </c>
      <c r="K7" s="37" t="s">
        <v>19</v>
      </c>
      <c r="L7" s="37" t="s">
        <v>20</v>
      </c>
      <c r="M7" s="37" t="s">
        <v>21</v>
      </c>
      <c r="N7" s="37" t="s">
        <v>22</v>
      </c>
      <c r="O7" s="37" t="s">
        <v>23</v>
      </c>
      <c r="P7" s="37" t="s">
        <v>24</v>
      </c>
      <c r="Q7" s="37" t="s">
        <v>25</v>
      </c>
      <c r="R7" s="37" t="s">
        <v>26</v>
      </c>
      <c r="S7" s="199" t="s">
        <v>27</v>
      </c>
      <c r="T7" s="38" t="s">
        <v>40</v>
      </c>
      <c r="U7" s="38" t="s">
        <v>41</v>
      </c>
      <c r="V7" s="1025"/>
    </row>
    <row r="8" spans="1:22" s="14" customFormat="1" ht="46.5" customHeight="1">
      <c r="A8" s="1044" t="s">
        <v>172</v>
      </c>
      <c r="B8" s="1047" t="s">
        <v>173</v>
      </c>
      <c r="C8" s="1002" t="s">
        <v>174</v>
      </c>
      <c r="D8" s="1003" t="s">
        <v>108</v>
      </c>
      <c r="E8" s="1003"/>
      <c r="F8" s="327" t="s">
        <v>28</v>
      </c>
      <c r="G8" s="588">
        <v>0.3333</v>
      </c>
      <c r="H8" s="588">
        <v>0.3333</v>
      </c>
      <c r="I8" s="588">
        <v>0.3334</v>
      </c>
      <c r="J8" s="588"/>
      <c r="K8" s="588"/>
      <c r="L8" s="588"/>
      <c r="M8" s="588"/>
      <c r="N8" s="588"/>
      <c r="O8" s="588"/>
      <c r="P8" s="588"/>
      <c r="Q8" s="588"/>
      <c r="R8" s="588"/>
      <c r="S8" s="327">
        <f>SUM(G8:R8)</f>
        <v>1</v>
      </c>
      <c r="T8" s="1050">
        <f>SUM(U8:U13)</f>
        <v>0.013</v>
      </c>
      <c r="U8" s="1012">
        <v>0.01</v>
      </c>
      <c r="V8" s="1011" t="s">
        <v>465</v>
      </c>
    </row>
    <row r="9" spans="1:22" s="14" customFormat="1" ht="33.75" customHeight="1" thickBot="1">
      <c r="A9" s="1045"/>
      <c r="B9" s="1048"/>
      <c r="C9" s="1000"/>
      <c r="D9" s="989"/>
      <c r="E9" s="989"/>
      <c r="F9" s="65" t="s">
        <v>29</v>
      </c>
      <c r="G9" s="373">
        <v>0.3333</v>
      </c>
      <c r="H9" s="373">
        <v>0.3333</v>
      </c>
      <c r="I9" s="373">
        <v>0.3334</v>
      </c>
      <c r="J9" s="373"/>
      <c r="K9" s="373"/>
      <c r="L9" s="373"/>
      <c r="M9" s="373"/>
      <c r="N9" s="373"/>
      <c r="O9" s="373"/>
      <c r="P9" s="373"/>
      <c r="Q9" s="373"/>
      <c r="R9" s="373"/>
      <c r="S9" s="65">
        <f>SUM(G9:R9)</f>
        <v>1</v>
      </c>
      <c r="T9" s="1051"/>
      <c r="U9" s="1006"/>
      <c r="V9" s="992"/>
    </row>
    <row r="10" spans="1:22" s="14" customFormat="1" ht="46.5" customHeight="1">
      <c r="A10" s="1045"/>
      <c r="B10" s="1048"/>
      <c r="C10" s="1000" t="s">
        <v>176</v>
      </c>
      <c r="D10" s="989" t="s">
        <v>108</v>
      </c>
      <c r="E10" s="989"/>
      <c r="F10" s="67" t="s">
        <v>28</v>
      </c>
      <c r="G10" s="589">
        <v>0</v>
      </c>
      <c r="H10" s="589">
        <v>0</v>
      </c>
      <c r="I10" s="589">
        <v>0</v>
      </c>
      <c r="J10" s="589">
        <v>0.2</v>
      </c>
      <c r="K10" s="589">
        <v>0.2</v>
      </c>
      <c r="L10" s="589">
        <v>0.1</v>
      </c>
      <c r="M10" s="589">
        <v>0.1</v>
      </c>
      <c r="N10" s="589">
        <v>0.1</v>
      </c>
      <c r="O10" s="589">
        <v>0.1</v>
      </c>
      <c r="P10" s="589">
        <v>0.1</v>
      </c>
      <c r="Q10" s="589">
        <v>0.1</v>
      </c>
      <c r="R10" s="589">
        <v>0</v>
      </c>
      <c r="S10" s="327">
        <f>SUM(G10:R10)</f>
        <v>0.9999999999999999</v>
      </c>
      <c r="T10" s="1051"/>
      <c r="U10" s="1006">
        <f>0.15%</f>
        <v>0.0015</v>
      </c>
      <c r="V10" s="1011" t="s">
        <v>549</v>
      </c>
    </row>
    <row r="11" spans="1:22" s="14" customFormat="1" ht="46.5" customHeight="1" thickBot="1">
      <c r="A11" s="1045"/>
      <c r="B11" s="1048"/>
      <c r="C11" s="1000"/>
      <c r="D11" s="989"/>
      <c r="E11" s="989"/>
      <c r="F11" s="65" t="s">
        <v>29</v>
      </c>
      <c r="G11" s="373">
        <v>0</v>
      </c>
      <c r="H11" s="373">
        <v>0</v>
      </c>
      <c r="I11" s="373">
        <v>0</v>
      </c>
      <c r="J11" s="590">
        <v>0</v>
      </c>
      <c r="K11" s="590">
        <v>0</v>
      </c>
      <c r="L11" s="590">
        <v>0</v>
      </c>
      <c r="M11" s="590">
        <v>0</v>
      </c>
      <c r="N11" s="591">
        <v>0</v>
      </c>
      <c r="O11" s="591">
        <v>0</v>
      </c>
      <c r="P11" s="591">
        <v>0</v>
      </c>
      <c r="Q11" s="591">
        <v>0</v>
      </c>
      <c r="R11" s="591">
        <v>0</v>
      </c>
      <c r="S11" s="65">
        <f>SUM(G11:R11)</f>
        <v>0</v>
      </c>
      <c r="T11" s="1051"/>
      <c r="U11" s="1006"/>
      <c r="V11" s="992"/>
    </row>
    <row r="12" spans="1:22" s="14" customFormat="1" ht="46.5" customHeight="1">
      <c r="A12" s="1045"/>
      <c r="B12" s="1048"/>
      <c r="C12" s="1000" t="s">
        <v>177</v>
      </c>
      <c r="D12" s="989" t="s">
        <v>108</v>
      </c>
      <c r="E12" s="989"/>
      <c r="F12" s="67" t="s">
        <v>28</v>
      </c>
      <c r="G12" s="592">
        <v>0</v>
      </c>
      <c r="H12" s="592">
        <v>0</v>
      </c>
      <c r="I12" s="592">
        <v>0.15</v>
      </c>
      <c r="J12" s="592">
        <v>0.15</v>
      </c>
      <c r="K12" s="592">
        <v>0.15</v>
      </c>
      <c r="L12" s="592">
        <v>0.15</v>
      </c>
      <c r="M12" s="592">
        <v>0.1</v>
      </c>
      <c r="N12" s="592">
        <v>0.1</v>
      </c>
      <c r="O12" s="592">
        <v>0.1</v>
      </c>
      <c r="P12" s="592">
        <v>0.1</v>
      </c>
      <c r="Q12" s="592"/>
      <c r="R12" s="592"/>
      <c r="S12" s="327">
        <f aca="true" t="shared" si="0" ref="S12">SUM(G12:R12)</f>
        <v>0.9999999999999999</v>
      </c>
      <c r="T12" s="1051"/>
      <c r="U12" s="1006">
        <f>0.15%</f>
        <v>0.0015</v>
      </c>
      <c r="V12" s="1011" t="s">
        <v>466</v>
      </c>
    </row>
    <row r="13" spans="1:22" s="14" customFormat="1" ht="75" customHeight="1" thickBot="1">
      <c r="A13" s="1045"/>
      <c r="B13" s="1049"/>
      <c r="C13" s="1001"/>
      <c r="D13" s="1007"/>
      <c r="E13" s="1007"/>
      <c r="F13" s="328" t="s">
        <v>29</v>
      </c>
      <c r="G13" s="372">
        <v>0</v>
      </c>
      <c r="H13" s="372">
        <v>0</v>
      </c>
      <c r="I13" s="372">
        <v>0.15</v>
      </c>
      <c r="J13" s="593">
        <v>0.15</v>
      </c>
      <c r="K13" s="593">
        <v>0.15</v>
      </c>
      <c r="L13" s="593">
        <v>0.15</v>
      </c>
      <c r="M13" s="594">
        <v>0.1</v>
      </c>
      <c r="N13" s="594">
        <v>0.1</v>
      </c>
      <c r="O13" s="594">
        <v>0.1</v>
      </c>
      <c r="P13" s="593">
        <v>0.1</v>
      </c>
      <c r="Q13" s="372"/>
      <c r="R13" s="372"/>
      <c r="S13" s="328">
        <f>SUM(F13:P13)</f>
        <v>0.9999999999999999</v>
      </c>
      <c r="T13" s="1052"/>
      <c r="U13" s="1008"/>
      <c r="V13" s="1009"/>
    </row>
    <row r="14" spans="1:22" s="14" customFormat="1" ht="46.5" customHeight="1">
      <c r="A14" s="1045"/>
      <c r="B14" s="1053" t="s">
        <v>178</v>
      </c>
      <c r="C14" s="1002" t="s">
        <v>179</v>
      </c>
      <c r="D14" s="1003" t="s">
        <v>108</v>
      </c>
      <c r="E14" s="1003"/>
      <c r="F14" s="327" t="s">
        <v>28</v>
      </c>
      <c r="G14" s="588">
        <v>0.14</v>
      </c>
      <c r="H14" s="588">
        <v>0.16</v>
      </c>
      <c r="I14" s="588">
        <v>0.12</v>
      </c>
      <c r="J14" s="588">
        <v>0.12</v>
      </c>
      <c r="K14" s="588">
        <v>0.12</v>
      </c>
      <c r="L14" s="588">
        <v>0.12</v>
      </c>
      <c r="M14" s="588">
        <v>0.06</v>
      </c>
      <c r="N14" s="588">
        <v>0.06</v>
      </c>
      <c r="O14" s="588">
        <v>0.06</v>
      </c>
      <c r="P14" s="588">
        <v>0.04</v>
      </c>
      <c r="Q14" s="588">
        <v>0</v>
      </c>
      <c r="R14" s="588">
        <v>0</v>
      </c>
      <c r="S14" s="327">
        <f aca="true" t="shared" si="1" ref="S14">SUM(G14:R14)</f>
        <v>1.0000000000000002</v>
      </c>
      <c r="T14" s="1050">
        <f>SUM(U14:U23)</f>
        <v>0.077</v>
      </c>
      <c r="U14" s="1012">
        <f>1.54%</f>
        <v>0.0154</v>
      </c>
      <c r="V14" s="1011" t="s">
        <v>467</v>
      </c>
    </row>
    <row r="15" spans="1:22" s="14" customFormat="1" ht="46.5" customHeight="1" thickBot="1">
      <c r="A15" s="1045"/>
      <c r="B15" s="1054"/>
      <c r="C15" s="1000"/>
      <c r="D15" s="989"/>
      <c r="E15" s="989"/>
      <c r="F15" s="65" t="s">
        <v>29</v>
      </c>
      <c r="G15" s="373">
        <v>0.14</v>
      </c>
      <c r="H15" s="373">
        <v>0.16</v>
      </c>
      <c r="I15" s="373">
        <v>0.12</v>
      </c>
      <c r="J15" s="590">
        <v>0.12</v>
      </c>
      <c r="K15" s="590">
        <v>0.12</v>
      </c>
      <c r="L15" s="590">
        <v>0.12</v>
      </c>
      <c r="M15" s="591">
        <v>0.06</v>
      </c>
      <c r="N15" s="591">
        <v>0.06</v>
      </c>
      <c r="O15" s="591">
        <v>0.06</v>
      </c>
      <c r="P15" s="590">
        <v>0.04</v>
      </c>
      <c r="Q15" s="590">
        <v>0</v>
      </c>
      <c r="R15" s="590">
        <v>0</v>
      </c>
      <c r="S15" s="65">
        <f>SUM(G15:R15)</f>
        <v>1.0000000000000002</v>
      </c>
      <c r="T15" s="1051"/>
      <c r="U15" s="1006"/>
      <c r="V15" s="992"/>
    </row>
    <row r="16" spans="1:22" s="14" customFormat="1" ht="46.5" customHeight="1">
      <c r="A16" s="1045"/>
      <c r="B16" s="1054"/>
      <c r="C16" s="1000" t="s">
        <v>180</v>
      </c>
      <c r="D16" s="989" t="s">
        <v>108</v>
      </c>
      <c r="E16" s="989"/>
      <c r="F16" s="67" t="s">
        <v>28</v>
      </c>
      <c r="G16" s="589">
        <v>0.12</v>
      </c>
      <c r="H16" s="589">
        <v>0.12</v>
      </c>
      <c r="I16" s="589">
        <v>0.12</v>
      </c>
      <c r="J16" s="589">
        <v>0.14</v>
      </c>
      <c r="K16" s="589">
        <v>0.16</v>
      </c>
      <c r="L16" s="589">
        <v>0.12</v>
      </c>
      <c r="M16" s="589">
        <v>0.06</v>
      </c>
      <c r="N16" s="589">
        <v>0.06</v>
      </c>
      <c r="O16" s="589">
        <v>0.06</v>
      </c>
      <c r="P16" s="589">
        <v>0.04</v>
      </c>
      <c r="Q16" s="589">
        <v>0</v>
      </c>
      <c r="R16" s="589">
        <v>0</v>
      </c>
      <c r="S16" s="327">
        <f aca="true" t="shared" si="2" ref="S16:S68">SUM(G16:R16)</f>
        <v>1.0000000000000002</v>
      </c>
      <c r="T16" s="1051"/>
      <c r="U16" s="1006">
        <f>1.54%</f>
        <v>0.0154</v>
      </c>
      <c r="V16" s="1022" t="s">
        <v>468</v>
      </c>
    </row>
    <row r="17" spans="1:22" s="14" customFormat="1" ht="98.25" customHeight="1" thickBot="1">
      <c r="A17" s="1045"/>
      <c r="B17" s="1054"/>
      <c r="C17" s="1000"/>
      <c r="D17" s="989"/>
      <c r="E17" s="989"/>
      <c r="F17" s="65" t="s">
        <v>29</v>
      </c>
      <c r="G17" s="373">
        <v>0.12</v>
      </c>
      <c r="H17" s="373">
        <v>0.12</v>
      </c>
      <c r="I17" s="373">
        <v>0.12</v>
      </c>
      <c r="J17" s="590">
        <v>0.14</v>
      </c>
      <c r="K17" s="590">
        <v>0.16</v>
      </c>
      <c r="L17" s="590">
        <v>0.12</v>
      </c>
      <c r="M17" s="591">
        <v>0.06</v>
      </c>
      <c r="N17" s="591">
        <v>0.06</v>
      </c>
      <c r="O17" s="591">
        <v>0.06</v>
      </c>
      <c r="P17" s="595">
        <v>0.04</v>
      </c>
      <c r="Q17" s="590">
        <v>0</v>
      </c>
      <c r="R17" s="590">
        <v>0</v>
      </c>
      <c r="S17" s="65">
        <f>SUM(G17:R17)</f>
        <v>1.0000000000000002</v>
      </c>
      <c r="T17" s="1051"/>
      <c r="U17" s="1006"/>
      <c r="V17" s="992"/>
    </row>
    <row r="18" spans="1:22" s="14" customFormat="1" ht="46.5" customHeight="1">
      <c r="A18" s="1045"/>
      <c r="B18" s="1054"/>
      <c r="C18" s="1000" t="s">
        <v>181</v>
      </c>
      <c r="D18" s="989" t="s">
        <v>108</v>
      </c>
      <c r="E18" s="989"/>
      <c r="F18" s="67" t="s">
        <v>28</v>
      </c>
      <c r="G18" s="589">
        <v>0</v>
      </c>
      <c r="H18" s="589">
        <v>0</v>
      </c>
      <c r="I18" s="589">
        <v>0.22</v>
      </c>
      <c r="J18" s="589">
        <v>0.2</v>
      </c>
      <c r="K18" s="589">
        <v>0.2</v>
      </c>
      <c r="L18" s="589">
        <v>0.16</v>
      </c>
      <c r="M18" s="589">
        <v>0.06</v>
      </c>
      <c r="N18" s="589">
        <v>0.06</v>
      </c>
      <c r="O18" s="589">
        <v>0.06</v>
      </c>
      <c r="P18" s="589">
        <v>0.04</v>
      </c>
      <c r="Q18" s="589">
        <v>0</v>
      </c>
      <c r="R18" s="589">
        <v>0</v>
      </c>
      <c r="S18" s="327">
        <f>SUM(G18:R18)</f>
        <v>1.0000000000000002</v>
      </c>
      <c r="T18" s="1051"/>
      <c r="U18" s="1006">
        <f>1.54%</f>
        <v>0.0154</v>
      </c>
      <c r="V18" s="1022" t="s">
        <v>560</v>
      </c>
    </row>
    <row r="19" spans="1:22" s="14" customFormat="1" ht="46.5" customHeight="1" thickBot="1">
      <c r="A19" s="1045"/>
      <c r="B19" s="1054"/>
      <c r="C19" s="1000"/>
      <c r="D19" s="989"/>
      <c r="E19" s="989"/>
      <c r="F19" s="65" t="s">
        <v>29</v>
      </c>
      <c r="G19" s="373">
        <v>0</v>
      </c>
      <c r="H19" s="373">
        <v>0</v>
      </c>
      <c r="I19" s="373">
        <v>0.22</v>
      </c>
      <c r="J19" s="590">
        <v>0.2</v>
      </c>
      <c r="K19" s="590">
        <v>0.2</v>
      </c>
      <c r="L19" s="590">
        <v>0.16</v>
      </c>
      <c r="M19" s="591">
        <v>0.06</v>
      </c>
      <c r="N19" s="591">
        <v>0.06</v>
      </c>
      <c r="O19" s="591">
        <v>0.06</v>
      </c>
      <c r="P19" s="590">
        <v>0.04</v>
      </c>
      <c r="Q19" s="590">
        <v>0</v>
      </c>
      <c r="R19" s="590">
        <v>0</v>
      </c>
      <c r="S19" s="65">
        <f>SUM(G19:R19)</f>
        <v>1.0000000000000002</v>
      </c>
      <c r="T19" s="1051"/>
      <c r="U19" s="1006"/>
      <c r="V19" s="992"/>
    </row>
    <row r="20" spans="1:22" s="14" customFormat="1" ht="46.5" customHeight="1">
      <c r="A20" s="1045"/>
      <c r="B20" s="1054"/>
      <c r="C20" s="1000" t="s">
        <v>182</v>
      </c>
      <c r="D20" s="989" t="s">
        <v>108</v>
      </c>
      <c r="E20" s="989"/>
      <c r="F20" s="67" t="s">
        <v>28</v>
      </c>
      <c r="G20" s="589">
        <v>0.0837</v>
      </c>
      <c r="H20" s="589">
        <v>0.0833</v>
      </c>
      <c r="I20" s="589">
        <v>0.0833</v>
      </c>
      <c r="J20" s="589">
        <v>0.0833</v>
      </c>
      <c r="K20" s="589">
        <v>0.0833</v>
      </c>
      <c r="L20" s="589">
        <v>0.0833</v>
      </c>
      <c r="M20" s="589">
        <v>0.0833</v>
      </c>
      <c r="N20" s="589">
        <v>0.0833</v>
      </c>
      <c r="O20" s="589">
        <v>0.0833</v>
      </c>
      <c r="P20" s="589">
        <v>0.0833</v>
      </c>
      <c r="Q20" s="589">
        <v>0.0833</v>
      </c>
      <c r="R20" s="589">
        <v>0.0833</v>
      </c>
      <c r="S20" s="327">
        <f>SUM(G20:R20)</f>
        <v>1.0000000000000002</v>
      </c>
      <c r="T20" s="1051"/>
      <c r="U20" s="1006">
        <f>1.54%</f>
        <v>0.0154</v>
      </c>
      <c r="V20" s="1022" t="s">
        <v>469</v>
      </c>
    </row>
    <row r="21" spans="1:22" s="14" customFormat="1" ht="46.5" customHeight="1" thickBot="1">
      <c r="A21" s="1045"/>
      <c r="B21" s="1054"/>
      <c r="C21" s="1000"/>
      <c r="D21" s="989"/>
      <c r="E21" s="989"/>
      <c r="F21" s="65" t="s">
        <v>29</v>
      </c>
      <c r="G21" s="373">
        <v>0.0837</v>
      </c>
      <c r="H21" s="373">
        <v>0.0833</v>
      </c>
      <c r="I21" s="373">
        <v>0.0833</v>
      </c>
      <c r="J21" s="590">
        <v>0.0833</v>
      </c>
      <c r="K21" s="590">
        <v>0.0833</v>
      </c>
      <c r="L21" s="590">
        <v>0.0833</v>
      </c>
      <c r="M21" s="591">
        <v>0.0833</v>
      </c>
      <c r="N21" s="591">
        <v>0.0833</v>
      </c>
      <c r="O21" s="591">
        <v>0.0833</v>
      </c>
      <c r="P21" s="590">
        <v>0.0833</v>
      </c>
      <c r="Q21" s="590">
        <v>0.0833</v>
      </c>
      <c r="R21" s="590">
        <v>0.0833</v>
      </c>
      <c r="S21" s="65">
        <f>SUM(G21:R21)</f>
        <v>1.0000000000000002</v>
      </c>
      <c r="T21" s="1051"/>
      <c r="U21" s="1006"/>
      <c r="V21" s="992"/>
    </row>
    <row r="22" spans="1:22" s="14" customFormat="1" ht="46.5" customHeight="1">
      <c r="A22" s="1045"/>
      <c r="B22" s="1054"/>
      <c r="C22" s="1000" t="s">
        <v>183</v>
      </c>
      <c r="D22" s="989" t="s">
        <v>108</v>
      </c>
      <c r="E22" s="989"/>
      <c r="F22" s="67" t="s">
        <v>28</v>
      </c>
      <c r="G22" s="592">
        <v>0.12</v>
      </c>
      <c r="H22" s="592">
        <v>0.12</v>
      </c>
      <c r="I22" s="592">
        <v>0.12</v>
      </c>
      <c r="J22" s="592">
        <v>0.14</v>
      </c>
      <c r="K22" s="592">
        <v>0.16</v>
      </c>
      <c r="L22" s="592">
        <v>0.12</v>
      </c>
      <c r="M22" s="592">
        <v>0.06</v>
      </c>
      <c r="N22" s="592">
        <v>0.06</v>
      </c>
      <c r="O22" s="592">
        <v>0.06</v>
      </c>
      <c r="P22" s="592">
        <v>0.04</v>
      </c>
      <c r="Q22" s="592">
        <v>0</v>
      </c>
      <c r="R22" s="592">
        <v>0</v>
      </c>
      <c r="S22" s="327">
        <f aca="true" t="shared" si="3" ref="S22">SUM(G22:R22)</f>
        <v>1.0000000000000002</v>
      </c>
      <c r="T22" s="1051"/>
      <c r="U22" s="1006">
        <f>1.54%</f>
        <v>0.0154</v>
      </c>
      <c r="V22" s="1022" t="s">
        <v>468</v>
      </c>
    </row>
    <row r="23" spans="1:22" s="14" customFormat="1" ht="103.5" customHeight="1" thickBot="1">
      <c r="A23" s="1046"/>
      <c r="B23" s="1055"/>
      <c r="C23" s="1001"/>
      <c r="D23" s="1007"/>
      <c r="E23" s="1007"/>
      <c r="F23" s="328" t="s">
        <v>29</v>
      </c>
      <c r="G23" s="372">
        <v>0.12</v>
      </c>
      <c r="H23" s="372">
        <v>0.12</v>
      </c>
      <c r="I23" s="372">
        <v>0.12</v>
      </c>
      <c r="J23" s="593">
        <v>0.14</v>
      </c>
      <c r="K23" s="593">
        <v>0.16</v>
      </c>
      <c r="L23" s="593">
        <v>0.12</v>
      </c>
      <c r="M23" s="594">
        <v>0.06</v>
      </c>
      <c r="N23" s="594">
        <v>0.06</v>
      </c>
      <c r="O23" s="594">
        <v>0.06</v>
      </c>
      <c r="P23" s="593">
        <v>0.04</v>
      </c>
      <c r="Q23" s="593">
        <v>0</v>
      </c>
      <c r="R23" s="593">
        <v>0</v>
      </c>
      <c r="S23" s="328">
        <f>SUM(G23:R23)</f>
        <v>1.0000000000000002</v>
      </c>
      <c r="T23" s="1052"/>
      <c r="U23" s="1008"/>
      <c r="V23" s="1009"/>
    </row>
    <row r="24" spans="1:22" s="15" customFormat="1" ht="46.5" customHeight="1">
      <c r="A24" s="1044" t="s">
        <v>184</v>
      </c>
      <c r="B24" s="1047" t="s">
        <v>185</v>
      </c>
      <c r="C24" s="1002" t="s">
        <v>186</v>
      </c>
      <c r="D24" s="1003" t="s">
        <v>108</v>
      </c>
      <c r="E24" s="1003"/>
      <c r="F24" s="327" t="s">
        <v>28</v>
      </c>
      <c r="G24" s="588">
        <v>0.05</v>
      </c>
      <c r="H24" s="588">
        <v>0.05</v>
      </c>
      <c r="I24" s="588">
        <v>0.07</v>
      </c>
      <c r="J24" s="588">
        <v>0.07</v>
      </c>
      <c r="K24" s="588">
        <v>0.07</v>
      </c>
      <c r="L24" s="588">
        <v>0.07</v>
      </c>
      <c r="M24" s="588">
        <v>0.17</v>
      </c>
      <c r="N24" s="588">
        <v>0.07</v>
      </c>
      <c r="O24" s="588">
        <v>0.07</v>
      </c>
      <c r="P24" s="588">
        <v>0.07</v>
      </c>
      <c r="Q24" s="588">
        <v>0.07</v>
      </c>
      <c r="R24" s="588">
        <v>0.17</v>
      </c>
      <c r="S24" s="327">
        <f t="shared" si="2"/>
        <v>1.0000000000000002</v>
      </c>
      <c r="T24" s="1058">
        <v>0.05</v>
      </c>
      <c r="U24" s="1012">
        <v>0.017</v>
      </c>
      <c r="V24" s="1011" t="s">
        <v>477</v>
      </c>
    </row>
    <row r="25" spans="1:22" s="15" customFormat="1" ht="46.5" customHeight="1" thickBot="1">
      <c r="A25" s="1045"/>
      <c r="B25" s="1048"/>
      <c r="C25" s="1000"/>
      <c r="D25" s="989"/>
      <c r="E25" s="989"/>
      <c r="F25" s="65" t="s">
        <v>29</v>
      </c>
      <c r="G25" s="373">
        <v>0.05</v>
      </c>
      <c r="H25" s="373">
        <v>0.05</v>
      </c>
      <c r="I25" s="373">
        <v>0.07</v>
      </c>
      <c r="J25" s="590">
        <v>0.07</v>
      </c>
      <c r="K25" s="590">
        <v>0.07</v>
      </c>
      <c r="L25" s="590">
        <v>0.07</v>
      </c>
      <c r="M25" s="590">
        <v>0.17</v>
      </c>
      <c r="N25" s="590">
        <v>0.07</v>
      </c>
      <c r="O25" s="590">
        <v>0.07</v>
      </c>
      <c r="P25" s="590">
        <v>0.07</v>
      </c>
      <c r="Q25" s="590">
        <v>0.07</v>
      </c>
      <c r="R25" s="590">
        <v>0.07</v>
      </c>
      <c r="S25" s="65">
        <f>SUM(G25:R25)</f>
        <v>0.9000000000000004</v>
      </c>
      <c r="T25" s="993"/>
      <c r="U25" s="1006"/>
      <c r="V25" s="992"/>
    </row>
    <row r="26" spans="1:22" s="14" customFormat="1" ht="46.5" customHeight="1">
      <c r="A26" s="1045"/>
      <c r="B26" s="1048"/>
      <c r="C26" s="1000" t="s">
        <v>187</v>
      </c>
      <c r="D26" s="989"/>
      <c r="E26" s="989" t="s">
        <v>108</v>
      </c>
      <c r="F26" s="67" t="s">
        <v>28</v>
      </c>
      <c r="G26" s="589">
        <v>0</v>
      </c>
      <c r="H26" s="589">
        <v>0.05</v>
      </c>
      <c r="I26" s="589">
        <v>0.1</v>
      </c>
      <c r="J26" s="589">
        <v>0.1</v>
      </c>
      <c r="K26" s="589">
        <v>0.1</v>
      </c>
      <c r="L26" s="589">
        <v>0.1</v>
      </c>
      <c r="M26" s="589">
        <v>0.1</v>
      </c>
      <c r="N26" s="589">
        <v>0.1</v>
      </c>
      <c r="O26" s="589">
        <v>0.1</v>
      </c>
      <c r="P26" s="589">
        <v>0.1</v>
      </c>
      <c r="Q26" s="589">
        <v>0.1</v>
      </c>
      <c r="R26" s="589">
        <v>0.05</v>
      </c>
      <c r="S26" s="64">
        <f t="shared" si="2"/>
        <v>0.9999999999999999</v>
      </c>
      <c r="T26" s="993"/>
      <c r="U26" s="1006">
        <v>0.017</v>
      </c>
      <c r="V26" s="1011" t="s">
        <v>478</v>
      </c>
    </row>
    <row r="27" spans="1:22" s="14" customFormat="1" ht="46.5" customHeight="1" thickBot="1">
      <c r="A27" s="1045"/>
      <c r="B27" s="1048"/>
      <c r="C27" s="1000"/>
      <c r="D27" s="989"/>
      <c r="E27" s="989"/>
      <c r="F27" s="65" t="s">
        <v>29</v>
      </c>
      <c r="G27" s="373">
        <v>0</v>
      </c>
      <c r="H27" s="373">
        <v>0.05</v>
      </c>
      <c r="I27" s="373">
        <v>0.1</v>
      </c>
      <c r="J27" s="590">
        <v>0.1</v>
      </c>
      <c r="K27" s="590">
        <v>0.1</v>
      </c>
      <c r="L27" s="590">
        <v>0.1</v>
      </c>
      <c r="M27" s="590">
        <v>0.1</v>
      </c>
      <c r="N27" s="590">
        <v>0.1</v>
      </c>
      <c r="O27" s="590">
        <v>0.1</v>
      </c>
      <c r="P27" s="590">
        <v>0.1</v>
      </c>
      <c r="Q27" s="590">
        <v>0.1</v>
      </c>
      <c r="R27" s="590">
        <v>0.05</v>
      </c>
      <c r="S27" s="65">
        <f>SUM(G27:R27)</f>
        <v>0.9999999999999999</v>
      </c>
      <c r="T27" s="993"/>
      <c r="U27" s="1006"/>
      <c r="V27" s="992"/>
    </row>
    <row r="28" spans="1:22" s="14" customFormat="1" ht="46.5" customHeight="1">
      <c r="A28" s="1045"/>
      <c r="B28" s="1048"/>
      <c r="C28" s="1000" t="s">
        <v>260</v>
      </c>
      <c r="D28" s="989" t="s">
        <v>108</v>
      </c>
      <c r="E28" s="989"/>
      <c r="F28" s="67" t="s">
        <v>28</v>
      </c>
      <c r="G28" s="589">
        <v>0</v>
      </c>
      <c r="H28" s="589">
        <v>0</v>
      </c>
      <c r="I28" s="589">
        <v>0</v>
      </c>
      <c r="J28" s="589">
        <v>0</v>
      </c>
      <c r="K28" s="589">
        <v>0</v>
      </c>
      <c r="L28" s="589">
        <v>0.1</v>
      </c>
      <c r="M28" s="589">
        <v>0</v>
      </c>
      <c r="N28" s="589">
        <v>0</v>
      </c>
      <c r="O28" s="589">
        <v>0</v>
      </c>
      <c r="P28" s="589">
        <v>0.2</v>
      </c>
      <c r="Q28" s="589">
        <v>0.3</v>
      </c>
      <c r="R28" s="589">
        <v>0.4</v>
      </c>
      <c r="S28" s="64">
        <f t="shared" si="2"/>
        <v>1</v>
      </c>
      <c r="T28" s="993"/>
      <c r="U28" s="1006">
        <v>0.016</v>
      </c>
      <c r="V28" s="1011" t="s">
        <v>479</v>
      </c>
    </row>
    <row r="29" spans="1:22" s="14" customFormat="1" ht="46.5" customHeight="1" thickBot="1">
      <c r="A29" s="1045"/>
      <c r="B29" s="1049"/>
      <c r="C29" s="1001"/>
      <c r="D29" s="1007"/>
      <c r="E29" s="1007"/>
      <c r="F29" s="328" t="s">
        <v>29</v>
      </c>
      <c r="G29" s="372">
        <v>0</v>
      </c>
      <c r="H29" s="372">
        <v>0</v>
      </c>
      <c r="I29" s="372">
        <v>0</v>
      </c>
      <c r="J29" s="593">
        <v>0</v>
      </c>
      <c r="K29" s="593">
        <v>0</v>
      </c>
      <c r="L29" s="593">
        <v>0</v>
      </c>
      <c r="M29" s="593">
        <v>0</v>
      </c>
      <c r="N29" s="593">
        <v>0</v>
      </c>
      <c r="O29" s="593">
        <v>0</v>
      </c>
      <c r="P29" s="593">
        <v>0.2</v>
      </c>
      <c r="Q29" s="593">
        <v>0.3</v>
      </c>
      <c r="R29" s="593">
        <v>0.4</v>
      </c>
      <c r="S29" s="328">
        <f>SUM(G29:R29)</f>
        <v>0.9</v>
      </c>
      <c r="T29" s="1059"/>
      <c r="U29" s="1008"/>
      <c r="V29" s="1009"/>
    </row>
    <row r="30" spans="1:22" s="14" customFormat="1" ht="46.5" customHeight="1">
      <c r="A30" s="1045"/>
      <c r="B30" s="1047" t="s">
        <v>188</v>
      </c>
      <c r="C30" s="1002" t="s">
        <v>189</v>
      </c>
      <c r="D30" s="1003" t="s">
        <v>108</v>
      </c>
      <c r="E30" s="1003" t="s">
        <v>108</v>
      </c>
      <c r="F30" s="327" t="s">
        <v>28</v>
      </c>
      <c r="G30" s="588">
        <v>0.0834</v>
      </c>
      <c r="H30" s="588">
        <v>0.0834</v>
      </c>
      <c r="I30" s="588">
        <v>0.0834</v>
      </c>
      <c r="J30" s="588">
        <v>0.0834</v>
      </c>
      <c r="K30" s="588">
        <v>0.0834</v>
      </c>
      <c r="L30" s="588">
        <v>0.0834</v>
      </c>
      <c r="M30" s="588">
        <v>0.0834</v>
      </c>
      <c r="N30" s="588">
        <v>0.0834</v>
      </c>
      <c r="O30" s="588">
        <v>0.0834</v>
      </c>
      <c r="P30" s="588">
        <v>0.0834</v>
      </c>
      <c r="Q30" s="588">
        <v>0.0834</v>
      </c>
      <c r="R30" s="588">
        <v>0.0826</v>
      </c>
      <c r="S30" s="327">
        <f t="shared" si="2"/>
        <v>1.0000000000000002</v>
      </c>
      <c r="T30" s="1058">
        <v>0.12</v>
      </c>
      <c r="U30" s="1012">
        <v>0.03</v>
      </c>
      <c r="V30" s="1013" t="s">
        <v>480</v>
      </c>
    </row>
    <row r="31" spans="1:22" s="14" customFormat="1" ht="46.5" customHeight="1" thickBot="1">
      <c r="A31" s="1045"/>
      <c r="B31" s="1048"/>
      <c r="C31" s="1000"/>
      <c r="D31" s="989"/>
      <c r="E31" s="989"/>
      <c r="F31" s="65" t="s">
        <v>29</v>
      </c>
      <c r="G31" s="373">
        <v>0.0834</v>
      </c>
      <c r="H31" s="373">
        <v>0.0834</v>
      </c>
      <c r="I31" s="373">
        <v>0.0834</v>
      </c>
      <c r="J31" s="590">
        <v>0.0834</v>
      </c>
      <c r="K31" s="590">
        <v>0.0834</v>
      </c>
      <c r="L31" s="590">
        <v>0.0834</v>
      </c>
      <c r="M31" s="596">
        <v>0.0834</v>
      </c>
      <c r="N31" s="596">
        <v>0.0834</v>
      </c>
      <c r="O31" s="596">
        <v>0.0834</v>
      </c>
      <c r="P31" s="590">
        <v>0.0834</v>
      </c>
      <c r="Q31" s="590">
        <v>0.0834</v>
      </c>
      <c r="R31" s="590">
        <v>0.0826</v>
      </c>
      <c r="S31" s="65">
        <f>SUM(G31:R31)</f>
        <v>1.0000000000000002</v>
      </c>
      <c r="T31" s="993"/>
      <c r="U31" s="1006"/>
      <c r="V31" s="992"/>
    </row>
    <row r="32" spans="1:22" s="14" customFormat="1" ht="46.5" customHeight="1">
      <c r="A32" s="1045"/>
      <c r="B32" s="1048"/>
      <c r="C32" s="1000" t="s">
        <v>190</v>
      </c>
      <c r="D32" s="989" t="s">
        <v>108</v>
      </c>
      <c r="E32" s="989"/>
      <c r="F32" s="67" t="s">
        <v>28</v>
      </c>
      <c r="G32" s="589">
        <v>0.0826</v>
      </c>
      <c r="H32" s="589">
        <v>0.0834</v>
      </c>
      <c r="I32" s="589">
        <v>0.0834</v>
      </c>
      <c r="J32" s="589">
        <v>0.0834</v>
      </c>
      <c r="K32" s="589">
        <v>0.0834</v>
      </c>
      <c r="L32" s="589">
        <v>0.0834</v>
      </c>
      <c r="M32" s="589">
        <v>0.0834</v>
      </c>
      <c r="N32" s="589">
        <v>0.0834</v>
      </c>
      <c r="O32" s="589">
        <v>0.0834</v>
      </c>
      <c r="P32" s="589">
        <v>0.0834</v>
      </c>
      <c r="Q32" s="589">
        <v>0.0834</v>
      </c>
      <c r="R32" s="589">
        <v>0.0834</v>
      </c>
      <c r="S32" s="327">
        <f aca="true" t="shared" si="4" ref="S32">SUM(G32:R32)</f>
        <v>1.0000000000000002</v>
      </c>
      <c r="T32" s="993"/>
      <c r="U32" s="1006">
        <v>0.03</v>
      </c>
      <c r="V32" s="992" t="s">
        <v>481</v>
      </c>
    </row>
    <row r="33" spans="1:22" s="14" customFormat="1" ht="46.5" customHeight="1">
      <c r="A33" s="1045"/>
      <c r="B33" s="1048"/>
      <c r="C33" s="1000"/>
      <c r="D33" s="989"/>
      <c r="E33" s="989"/>
      <c r="F33" s="65" t="s">
        <v>29</v>
      </c>
      <c r="G33" s="373">
        <v>0.0826</v>
      </c>
      <c r="H33" s="373">
        <v>0.0834</v>
      </c>
      <c r="I33" s="373">
        <v>0.0834</v>
      </c>
      <c r="J33" s="590">
        <v>0.0834</v>
      </c>
      <c r="K33" s="597">
        <v>0.0834</v>
      </c>
      <c r="L33" s="597">
        <v>0.0834</v>
      </c>
      <c r="M33" s="596">
        <v>0.0834</v>
      </c>
      <c r="N33" s="596">
        <v>0.0834</v>
      </c>
      <c r="O33" s="596">
        <v>0.0834</v>
      </c>
      <c r="P33" s="590">
        <v>0.0834</v>
      </c>
      <c r="Q33" s="590">
        <v>0.0834</v>
      </c>
      <c r="R33" s="590">
        <v>0.0834</v>
      </c>
      <c r="S33" s="65">
        <f>SUM(G33:R33)</f>
        <v>1.0000000000000002</v>
      </c>
      <c r="T33" s="993"/>
      <c r="U33" s="1006"/>
      <c r="V33" s="992"/>
    </row>
    <row r="34" spans="1:22" s="14" customFormat="1" ht="46.5" customHeight="1">
      <c r="A34" s="1045"/>
      <c r="B34" s="1048"/>
      <c r="C34" s="1000" t="s">
        <v>191</v>
      </c>
      <c r="D34" s="989" t="s">
        <v>108</v>
      </c>
      <c r="E34" s="989"/>
      <c r="F34" s="67" t="s">
        <v>28</v>
      </c>
      <c r="G34" s="589">
        <v>0.0826</v>
      </c>
      <c r="H34" s="589">
        <v>0.0834</v>
      </c>
      <c r="I34" s="589">
        <v>0.0834</v>
      </c>
      <c r="J34" s="589">
        <v>0.0834</v>
      </c>
      <c r="K34" s="589">
        <v>0.0834</v>
      </c>
      <c r="L34" s="589">
        <v>0.0834</v>
      </c>
      <c r="M34" s="589">
        <v>0.0834</v>
      </c>
      <c r="N34" s="589">
        <v>0.0834</v>
      </c>
      <c r="O34" s="589">
        <v>0.0834</v>
      </c>
      <c r="P34" s="589">
        <v>0.0834</v>
      </c>
      <c r="Q34" s="589">
        <v>0.0834</v>
      </c>
      <c r="R34" s="589">
        <v>0.0834</v>
      </c>
      <c r="S34" s="64">
        <f aca="true" t="shared" si="5" ref="S34">SUM(G34:R34)</f>
        <v>1.0000000000000002</v>
      </c>
      <c r="T34" s="993"/>
      <c r="U34" s="1006">
        <v>0.03</v>
      </c>
      <c r="V34" s="992" t="s">
        <v>482</v>
      </c>
    </row>
    <row r="35" spans="1:22" s="14" customFormat="1" ht="46.5" customHeight="1">
      <c r="A35" s="1045"/>
      <c r="B35" s="1048"/>
      <c r="C35" s="1000"/>
      <c r="D35" s="989"/>
      <c r="E35" s="989"/>
      <c r="F35" s="65" t="s">
        <v>29</v>
      </c>
      <c r="G35" s="373">
        <v>0.0826</v>
      </c>
      <c r="H35" s="373">
        <v>0.0834</v>
      </c>
      <c r="I35" s="373">
        <v>0.0834</v>
      </c>
      <c r="J35" s="590">
        <v>0.0834</v>
      </c>
      <c r="K35" s="597">
        <v>0.0834</v>
      </c>
      <c r="L35" s="597">
        <v>0.0834</v>
      </c>
      <c r="M35" s="596">
        <v>0.0834</v>
      </c>
      <c r="N35" s="596">
        <v>0.0834</v>
      </c>
      <c r="O35" s="596">
        <v>0.0834</v>
      </c>
      <c r="P35" s="590">
        <v>0.0834</v>
      </c>
      <c r="Q35" s="590">
        <v>0.0834</v>
      </c>
      <c r="R35" s="590">
        <v>0.0834</v>
      </c>
      <c r="S35" s="65">
        <f>SUM(G35:O35)</f>
        <v>0.7498000000000001</v>
      </c>
      <c r="T35" s="993"/>
      <c r="U35" s="1006"/>
      <c r="V35" s="992"/>
    </row>
    <row r="36" spans="1:22" s="15" customFormat="1" ht="46.5" customHeight="1">
      <c r="A36" s="1045"/>
      <c r="B36" s="1048"/>
      <c r="C36" s="1000" t="s">
        <v>192</v>
      </c>
      <c r="D36" s="989" t="s">
        <v>108</v>
      </c>
      <c r="E36" s="989"/>
      <c r="F36" s="67" t="s">
        <v>28</v>
      </c>
      <c r="G36" s="589">
        <v>0.0826</v>
      </c>
      <c r="H36" s="589">
        <v>0.0834</v>
      </c>
      <c r="I36" s="589">
        <v>0.0834</v>
      </c>
      <c r="J36" s="589">
        <v>0.0834</v>
      </c>
      <c r="K36" s="589">
        <v>0.0834</v>
      </c>
      <c r="L36" s="589">
        <v>0.0834</v>
      </c>
      <c r="M36" s="589">
        <v>0.0834</v>
      </c>
      <c r="N36" s="589">
        <v>0.0834</v>
      </c>
      <c r="O36" s="589">
        <v>0.0834</v>
      </c>
      <c r="P36" s="589">
        <v>0.0834</v>
      </c>
      <c r="Q36" s="589">
        <v>0.0834</v>
      </c>
      <c r="R36" s="589">
        <v>0.0834</v>
      </c>
      <c r="S36" s="64">
        <f t="shared" si="2"/>
        <v>1.0000000000000002</v>
      </c>
      <c r="T36" s="993"/>
      <c r="U36" s="1006">
        <v>0.03</v>
      </c>
      <c r="V36" s="992" t="s">
        <v>483</v>
      </c>
    </row>
    <row r="37" spans="1:22" s="15" customFormat="1" ht="40.5" customHeight="1" thickBot="1">
      <c r="A37" s="1045"/>
      <c r="B37" s="1049"/>
      <c r="C37" s="1001"/>
      <c r="D37" s="1007"/>
      <c r="E37" s="1007"/>
      <c r="F37" s="328" t="s">
        <v>29</v>
      </c>
      <c r="G37" s="372">
        <v>0.0826</v>
      </c>
      <c r="H37" s="372">
        <v>0.0834</v>
      </c>
      <c r="I37" s="372">
        <v>0.0834</v>
      </c>
      <c r="J37" s="593">
        <v>0.0834</v>
      </c>
      <c r="K37" s="593">
        <v>0.0834</v>
      </c>
      <c r="L37" s="593">
        <v>0.0834</v>
      </c>
      <c r="M37" s="598">
        <v>0.0834</v>
      </c>
      <c r="N37" s="598">
        <v>0.0834</v>
      </c>
      <c r="O37" s="598">
        <v>0.0834</v>
      </c>
      <c r="P37" s="593">
        <v>0.0834</v>
      </c>
      <c r="Q37" s="593">
        <v>0.0834</v>
      </c>
      <c r="R37" s="593">
        <v>0.0834</v>
      </c>
      <c r="S37" s="328">
        <f>SUM(G37:O37)</f>
        <v>0.7498000000000001</v>
      </c>
      <c r="T37" s="1059"/>
      <c r="U37" s="1008"/>
      <c r="V37" s="1009"/>
    </row>
    <row r="38" spans="1:22" s="14" customFormat="1" ht="46.5" customHeight="1">
      <c r="A38" s="1056"/>
      <c r="B38" s="1016" t="s">
        <v>193</v>
      </c>
      <c r="C38" s="999" t="s">
        <v>194</v>
      </c>
      <c r="D38" s="990"/>
      <c r="E38" s="990" t="s">
        <v>108</v>
      </c>
      <c r="F38" s="64" t="s">
        <v>28</v>
      </c>
      <c r="G38" s="592">
        <v>0.02</v>
      </c>
      <c r="H38" s="592">
        <v>0.03</v>
      </c>
      <c r="I38" s="592">
        <v>0.05</v>
      </c>
      <c r="J38" s="592">
        <v>0.2</v>
      </c>
      <c r="K38" s="592">
        <v>0.2</v>
      </c>
      <c r="L38" s="592">
        <v>0.2</v>
      </c>
      <c r="M38" s="592">
        <v>0.2</v>
      </c>
      <c r="N38" s="592">
        <v>0.05</v>
      </c>
      <c r="O38" s="592">
        <v>0.05</v>
      </c>
      <c r="P38" s="592">
        <v>0</v>
      </c>
      <c r="Q38" s="592">
        <v>0</v>
      </c>
      <c r="R38" s="592">
        <v>0</v>
      </c>
      <c r="S38" s="64">
        <f t="shared" si="2"/>
        <v>1</v>
      </c>
      <c r="T38" s="1060">
        <v>0.1</v>
      </c>
      <c r="U38" s="1004">
        <v>0.05</v>
      </c>
      <c r="V38" s="1005" t="s">
        <v>493</v>
      </c>
    </row>
    <row r="39" spans="1:22" s="14" customFormat="1" ht="46.5" customHeight="1">
      <c r="A39" s="1056"/>
      <c r="B39" s="1017"/>
      <c r="C39" s="986"/>
      <c r="D39" s="987"/>
      <c r="E39" s="987"/>
      <c r="F39" s="10" t="s">
        <v>29</v>
      </c>
      <c r="G39" s="599">
        <v>0.02</v>
      </c>
      <c r="H39" s="599">
        <v>0.05</v>
      </c>
      <c r="I39" s="599">
        <v>0.05</v>
      </c>
      <c r="J39" s="600">
        <v>0.01</v>
      </c>
      <c r="K39" s="600">
        <v>0.02</v>
      </c>
      <c r="L39" s="600">
        <v>0.2</v>
      </c>
      <c r="M39" s="600">
        <v>0.2</v>
      </c>
      <c r="N39" s="600">
        <v>0.05</v>
      </c>
      <c r="O39" s="600">
        <v>0.0536</v>
      </c>
      <c r="P39" s="599">
        <v>0.11</v>
      </c>
      <c r="Q39" s="599">
        <v>0.115</v>
      </c>
      <c r="R39" s="599">
        <v>0.115</v>
      </c>
      <c r="S39" s="65">
        <f>SUM(G39:R39)</f>
        <v>0.9936</v>
      </c>
      <c r="T39" s="1061"/>
      <c r="U39" s="991"/>
      <c r="V39" s="992"/>
    </row>
    <row r="40" spans="1:30" s="17" customFormat="1" ht="46.5" customHeight="1">
      <c r="A40" s="1056"/>
      <c r="B40" s="1017"/>
      <c r="C40" s="986" t="s">
        <v>195</v>
      </c>
      <c r="D40" s="987"/>
      <c r="E40" s="987" t="s">
        <v>108</v>
      </c>
      <c r="F40" s="18" t="s">
        <v>28</v>
      </c>
      <c r="G40" s="601">
        <v>0.02</v>
      </c>
      <c r="H40" s="601">
        <v>0.02</v>
      </c>
      <c r="I40" s="601">
        <v>0.06</v>
      </c>
      <c r="J40" s="601">
        <v>0.1</v>
      </c>
      <c r="K40" s="601">
        <v>0.1</v>
      </c>
      <c r="L40" s="601">
        <v>0.1</v>
      </c>
      <c r="M40" s="601">
        <v>0.1</v>
      </c>
      <c r="N40" s="601">
        <v>0.1</v>
      </c>
      <c r="O40" s="601">
        <v>0.1</v>
      </c>
      <c r="P40" s="601">
        <v>0.1</v>
      </c>
      <c r="Q40" s="601">
        <v>0.1</v>
      </c>
      <c r="R40" s="601">
        <v>0.1</v>
      </c>
      <c r="S40" s="64">
        <f aca="true" t="shared" si="6" ref="S40:S41">SUM(G40:R40)</f>
        <v>0.9999999999999999</v>
      </c>
      <c r="T40" s="1061"/>
      <c r="U40" s="991">
        <v>0.05</v>
      </c>
      <c r="V40" s="1005" t="s">
        <v>494</v>
      </c>
      <c r="W40" s="16"/>
      <c r="X40" s="16"/>
      <c r="Y40" s="16"/>
      <c r="Z40" s="16"/>
      <c r="AA40" s="16"/>
      <c r="AB40" s="16"/>
      <c r="AC40" s="16"/>
      <c r="AD40" s="16"/>
    </row>
    <row r="41" spans="1:30" s="17" customFormat="1" ht="102.75" customHeight="1" thickBot="1">
      <c r="A41" s="1056"/>
      <c r="B41" s="1017"/>
      <c r="C41" s="986"/>
      <c r="D41" s="987"/>
      <c r="E41" s="987"/>
      <c r="F41" s="10" t="s">
        <v>29</v>
      </c>
      <c r="G41" s="373">
        <v>0.01</v>
      </c>
      <c r="H41" s="373">
        <v>0.01</v>
      </c>
      <c r="I41" s="373">
        <v>0.03</v>
      </c>
      <c r="J41" s="590">
        <v>0.05</v>
      </c>
      <c r="K41" s="590">
        <v>0.05</v>
      </c>
      <c r="L41" s="590">
        <v>0.1</v>
      </c>
      <c r="M41" s="590">
        <v>0.07</v>
      </c>
      <c r="N41" s="590">
        <v>0.08</v>
      </c>
      <c r="O41" s="590">
        <v>0.08</v>
      </c>
      <c r="P41" s="373">
        <v>0.08</v>
      </c>
      <c r="Q41" s="373">
        <v>0.12</v>
      </c>
      <c r="R41" s="373">
        <v>0.12</v>
      </c>
      <c r="S41" s="10">
        <f t="shared" si="6"/>
        <v>0.8</v>
      </c>
      <c r="T41" s="1061"/>
      <c r="U41" s="991"/>
      <c r="V41" s="992"/>
      <c r="W41" s="16"/>
      <c r="X41" s="16"/>
      <c r="Y41" s="16"/>
      <c r="Z41" s="16"/>
      <c r="AA41" s="16"/>
      <c r="AB41" s="16"/>
      <c r="AC41" s="16"/>
      <c r="AD41" s="16"/>
    </row>
    <row r="42" spans="1:22" s="15" customFormat="1" ht="46.5" customHeight="1">
      <c r="A42" s="1056"/>
      <c r="B42" s="1017" t="s">
        <v>196</v>
      </c>
      <c r="C42" s="986" t="s">
        <v>197</v>
      </c>
      <c r="D42" s="987"/>
      <c r="E42" s="987" t="s">
        <v>108</v>
      </c>
      <c r="F42" s="18" t="s">
        <v>28</v>
      </c>
      <c r="G42" s="592">
        <v>0.0667</v>
      </c>
      <c r="H42" s="592">
        <v>0.0667</v>
      </c>
      <c r="I42" s="592">
        <v>0.0667</v>
      </c>
      <c r="J42" s="592">
        <v>0.0667</v>
      </c>
      <c r="K42" s="592">
        <v>0.0667</v>
      </c>
      <c r="L42" s="592">
        <v>0.0667</v>
      </c>
      <c r="M42" s="592">
        <v>0.0834</v>
      </c>
      <c r="N42" s="592">
        <v>0.0834</v>
      </c>
      <c r="O42" s="592">
        <v>0.0834</v>
      </c>
      <c r="P42" s="592">
        <v>0.1167</v>
      </c>
      <c r="Q42" s="592">
        <v>0.1167</v>
      </c>
      <c r="R42" s="592">
        <v>0.11619999999999989</v>
      </c>
      <c r="S42" s="9">
        <f t="shared" si="2"/>
        <v>0.9999999999999999</v>
      </c>
      <c r="T42" s="1020">
        <v>0.06</v>
      </c>
      <c r="U42" s="991">
        <v>0.03</v>
      </c>
      <c r="V42" s="992" t="s">
        <v>539</v>
      </c>
    </row>
    <row r="43" spans="1:22" s="15" customFormat="1" ht="46.5" customHeight="1" thickBot="1">
      <c r="A43" s="1056"/>
      <c r="B43" s="1017"/>
      <c r="C43" s="986"/>
      <c r="D43" s="987"/>
      <c r="E43" s="987"/>
      <c r="F43" s="10" t="s">
        <v>29</v>
      </c>
      <c r="G43" s="599">
        <v>0.0667</v>
      </c>
      <c r="H43" s="599">
        <v>0.0667</v>
      </c>
      <c r="I43" s="599">
        <v>0.0667</v>
      </c>
      <c r="J43" s="600">
        <v>0.03</v>
      </c>
      <c r="K43" s="600">
        <v>0.03</v>
      </c>
      <c r="L43" s="600">
        <v>0.03</v>
      </c>
      <c r="M43" s="596">
        <v>0.0834</v>
      </c>
      <c r="N43" s="596">
        <v>0.0834</v>
      </c>
      <c r="O43" s="596">
        <v>0.0834</v>
      </c>
      <c r="P43" s="599">
        <v>0.1167</v>
      </c>
      <c r="Q43" s="599">
        <v>0.1167</v>
      </c>
      <c r="R43" s="599">
        <v>0.11619999999999989</v>
      </c>
      <c r="S43" s="10">
        <f>SUM(G43:R43)</f>
        <v>0.8899</v>
      </c>
      <c r="T43" s="1020"/>
      <c r="U43" s="991"/>
      <c r="V43" s="992"/>
    </row>
    <row r="44" spans="1:22" s="14" customFormat="1" ht="46.5" customHeight="1">
      <c r="A44" s="1056"/>
      <c r="B44" s="1017"/>
      <c r="C44" s="986" t="s">
        <v>198</v>
      </c>
      <c r="D44" s="987" t="s">
        <v>108</v>
      </c>
      <c r="E44" s="987"/>
      <c r="F44" s="18" t="s">
        <v>28</v>
      </c>
      <c r="G44" s="601">
        <v>0.0667</v>
      </c>
      <c r="H44" s="601">
        <v>0.0667</v>
      </c>
      <c r="I44" s="601">
        <v>0.0667</v>
      </c>
      <c r="J44" s="601">
        <v>0.0667</v>
      </c>
      <c r="K44" s="601">
        <v>0.0667</v>
      </c>
      <c r="L44" s="601">
        <v>0.0667</v>
      </c>
      <c r="M44" s="601">
        <v>0.0834</v>
      </c>
      <c r="N44" s="601">
        <v>0.0834</v>
      </c>
      <c r="O44" s="601">
        <v>0.0834</v>
      </c>
      <c r="P44" s="601">
        <v>0.1167</v>
      </c>
      <c r="Q44" s="601">
        <v>0.1167</v>
      </c>
      <c r="R44" s="601">
        <v>0.11619999999999989</v>
      </c>
      <c r="S44" s="9">
        <f t="shared" si="2"/>
        <v>0.9999999999999999</v>
      </c>
      <c r="T44" s="1020"/>
      <c r="U44" s="991">
        <v>0.03</v>
      </c>
      <c r="V44" s="992" t="s">
        <v>538</v>
      </c>
    </row>
    <row r="45" spans="1:22" s="14" customFormat="1" ht="46.5" customHeight="1" thickBot="1">
      <c r="A45" s="1056"/>
      <c r="B45" s="1017"/>
      <c r="C45" s="986"/>
      <c r="D45" s="987"/>
      <c r="E45" s="987"/>
      <c r="F45" s="10" t="s">
        <v>29</v>
      </c>
      <c r="G45" s="599">
        <v>0.0667</v>
      </c>
      <c r="H45" s="599">
        <v>0.0667</v>
      </c>
      <c r="I45" s="599">
        <v>0.0667</v>
      </c>
      <c r="J45" s="600">
        <v>0.03</v>
      </c>
      <c r="K45" s="600">
        <v>0.03</v>
      </c>
      <c r="L45" s="600">
        <v>0.03</v>
      </c>
      <c r="M45" s="600">
        <v>0.08</v>
      </c>
      <c r="N45" s="600">
        <v>0.08</v>
      </c>
      <c r="O45" s="600">
        <v>0.09</v>
      </c>
      <c r="P45" s="599">
        <v>0.1167</v>
      </c>
      <c r="Q45" s="599">
        <v>0.1167</v>
      </c>
      <c r="R45" s="599">
        <v>0.11619999999999989</v>
      </c>
      <c r="S45" s="10">
        <f>SUM(G45:R45)</f>
        <v>0.8896999999999999</v>
      </c>
      <c r="T45" s="1020"/>
      <c r="U45" s="991"/>
      <c r="V45" s="992"/>
    </row>
    <row r="46" spans="1:22" s="14" customFormat="1" ht="46.5" customHeight="1">
      <c r="A46" s="1056"/>
      <c r="B46" s="1017" t="s">
        <v>199</v>
      </c>
      <c r="C46" s="986" t="s">
        <v>200</v>
      </c>
      <c r="D46" s="987" t="s">
        <v>108</v>
      </c>
      <c r="E46" s="987" t="s">
        <v>108</v>
      </c>
      <c r="F46" s="18" t="s">
        <v>28</v>
      </c>
      <c r="G46" s="602">
        <v>0.08</v>
      </c>
      <c r="H46" s="602">
        <v>0.08</v>
      </c>
      <c r="I46" s="602">
        <v>0.08</v>
      </c>
      <c r="J46" s="602">
        <v>0.08</v>
      </c>
      <c r="K46" s="602">
        <v>0.08</v>
      </c>
      <c r="L46" s="602">
        <v>0.08</v>
      </c>
      <c r="M46" s="602">
        <v>0.08</v>
      </c>
      <c r="N46" s="602">
        <v>0.08</v>
      </c>
      <c r="O46" s="602">
        <v>0.09</v>
      </c>
      <c r="P46" s="602">
        <v>0.09</v>
      </c>
      <c r="Q46" s="602">
        <v>0.09</v>
      </c>
      <c r="R46" s="602">
        <v>0.09</v>
      </c>
      <c r="S46" s="9">
        <f t="shared" si="2"/>
        <v>0.9999999999999999</v>
      </c>
      <c r="T46" s="1020">
        <v>0.14</v>
      </c>
      <c r="U46" s="991">
        <v>0.035</v>
      </c>
      <c r="V46" s="992" t="s">
        <v>495</v>
      </c>
    </row>
    <row r="47" spans="1:22" s="14" customFormat="1" ht="46.5" customHeight="1" thickBot="1">
      <c r="A47" s="1056"/>
      <c r="B47" s="1017"/>
      <c r="C47" s="986"/>
      <c r="D47" s="987"/>
      <c r="E47" s="987"/>
      <c r="F47" s="10" t="s">
        <v>29</v>
      </c>
      <c r="G47" s="599">
        <v>0.08</v>
      </c>
      <c r="H47" s="599">
        <v>0.08</v>
      </c>
      <c r="I47" s="599">
        <v>0.08</v>
      </c>
      <c r="J47" s="600">
        <v>0.08</v>
      </c>
      <c r="K47" s="600">
        <v>0.08</v>
      </c>
      <c r="L47" s="600">
        <v>0.08</v>
      </c>
      <c r="M47" s="600">
        <v>0.08</v>
      </c>
      <c r="N47" s="600">
        <v>0.08</v>
      </c>
      <c r="O47" s="600">
        <v>0.08</v>
      </c>
      <c r="P47" s="599">
        <v>0.09</v>
      </c>
      <c r="Q47" s="599">
        <v>0.09</v>
      </c>
      <c r="R47" s="599">
        <v>0.09</v>
      </c>
      <c r="S47" s="10">
        <f>SUM(G47:R47)</f>
        <v>0.9899999999999999</v>
      </c>
      <c r="T47" s="1020"/>
      <c r="U47" s="991"/>
      <c r="V47" s="992"/>
    </row>
    <row r="48" spans="1:22" s="14" customFormat="1" ht="46.5" customHeight="1">
      <c r="A48" s="1056"/>
      <c r="B48" s="1017"/>
      <c r="C48" s="986" t="s">
        <v>201</v>
      </c>
      <c r="D48" s="987" t="s">
        <v>108</v>
      </c>
      <c r="E48" s="987" t="s">
        <v>108</v>
      </c>
      <c r="F48" s="18" t="s">
        <v>28</v>
      </c>
      <c r="G48" s="603">
        <v>0.08</v>
      </c>
      <c r="H48" s="603">
        <v>0.08</v>
      </c>
      <c r="I48" s="602">
        <v>0.08</v>
      </c>
      <c r="J48" s="602">
        <v>0.08</v>
      </c>
      <c r="K48" s="602">
        <v>0.08</v>
      </c>
      <c r="L48" s="602">
        <v>0.08</v>
      </c>
      <c r="M48" s="602">
        <v>0.08</v>
      </c>
      <c r="N48" s="602">
        <v>0.08</v>
      </c>
      <c r="O48" s="602">
        <v>0.09</v>
      </c>
      <c r="P48" s="602">
        <v>0.09</v>
      </c>
      <c r="Q48" s="602">
        <v>0.09</v>
      </c>
      <c r="R48" s="602">
        <v>0.09</v>
      </c>
      <c r="S48" s="9">
        <f t="shared" si="2"/>
        <v>0.9999999999999999</v>
      </c>
      <c r="T48" s="1020"/>
      <c r="U48" s="991">
        <v>0.035</v>
      </c>
      <c r="V48" s="992" t="s">
        <v>496</v>
      </c>
    </row>
    <row r="49" spans="1:22" s="14" customFormat="1" ht="46.5" customHeight="1" thickBot="1">
      <c r="A49" s="1056"/>
      <c r="B49" s="1017"/>
      <c r="C49" s="986"/>
      <c r="D49" s="987"/>
      <c r="E49" s="987"/>
      <c r="F49" s="10" t="s">
        <v>29</v>
      </c>
      <c r="G49" s="599">
        <v>0.03</v>
      </c>
      <c r="H49" s="599">
        <v>0.03</v>
      </c>
      <c r="I49" s="599">
        <v>0.05</v>
      </c>
      <c r="J49" s="600">
        <v>0.05</v>
      </c>
      <c r="K49" s="600">
        <v>0.05</v>
      </c>
      <c r="L49" s="600">
        <v>0.05</v>
      </c>
      <c r="M49" s="600">
        <v>0.08</v>
      </c>
      <c r="N49" s="600">
        <v>0.08</v>
      </c>
      <c r="O49" s="600">
        <v>0.09</v>
      </c>
      <c r="P49" s="599">
        <v>0.09</v>
      </c>
      <c r="Q49" s="599">
        <v>0.09</v>
      </c>
      <c r="R49" s="599">
        <v>0.09</v>
      </c>
      <c r="S49" s="10">
        <f>SUM(G49:R49)</f>
        <v>0.7799999999999999</v>
      </c>
      <c r="T49" s="1020"/>
      <c r="U49" s="991"/>
      <c r="V49" s="992"/>
    </row>
    <row r="50" spans="1:27" s="14" customFormat="1" ht="46.5" customHeight="1">
      <c r="A50" s="1056"/>
      <c r="B50" s="1017"/>
      <c r="C50" s="986" t="s">
        <v>202</v>
      </c>
      <c r="D50" s="987" t="s">
        <v>108</v>
      </c>
      <c r="E50" s="987"/>
      <c r="F50" s="18" t="s">
        <v>28</v>
      </c>
      <c r="G50" s="603">
        <v>0.08</v>
      </c>
      <c r="H50" s="603">
        <v>0.08</v>
      </c>
      <c r="I50" s="602">
        <v>0.08</v>
      </c>
      <c r="J50" s="602">
        <v>0.08</v>
      </c>
      <c r="K50" s="602">
        <v>0.08</v>
      </c>
      <c r="L50" s="602">
        <v>0.08</v>
      </c>
      <c r="M50" s="602">
        <v>0.08</v>
      </c>
      <c r="N50" s="602">
        <v>0.08</v>
      </c>
      <c r="O50" s="602">
        <v>0.09</v>
      </c>
      <c r="P50" s="602">
        <v>0.09</v>
      </c>
      <c r="Q50" s="602">
        <v>0.09</v>
      </c>
      <c r="R50" s="602">
        <v>0.09</v>
      </c>
      <c r="S50" s="9">
        <f>SUM(G50:R50)</f>
        <v>0.9999999999999999</v>
      </c>
      <c r="T50" s="1020"/>
      <c r="U50" s="991">
        <v>0.035</v>
      </c>
      <c r="V50" s="992" t="s">
        <v>497</v>
      </c>
      <c r="AA50" s="4"/>
    </row>
    <row r="51" spans="1:22" s="14" customFormat="1" ht="46.5" customHeight="1" thickBot="1">
      <c r="A51" s="1056"/>
      <c r="B51" s="1017"/>
      <c r="C51" s="986"/>
      <c r="D51" s="987"/>
      <c r="E51" s="987"/>
      <c r="F51" s="10" t="s">
        <v>29</v>
      </c>
      <c r="G51" s="599">
        <v>0.02</v>
      </c>
      <c r="H51" s="599">
        <v>0.02</v>
      </c>
      <c r="I51" s="599">
        <v>0.02</v>
      </c>
      <c r="J51" s="600">
        <v>0.05</v>
      </c>
      <c r="K51" s="600">
        <v>0.08</v>
      </c>
      <c r="L51" s="600">
        <v>0.08</v>
      </c>
      <c r="M51" s="600">
        <v>0.08</v>
      </c>
      <c r="N51" s="600">
        <v>0.095</v>
      </c>
      <c r="O51" s="600">
        <v>0.105</v>
      </c>
      <c r="P51" s="599">
        <v>0.09</v>
      </c>
      <c r="Q51" s="599">
        <v>0.15</v>
      </c>
      <c r="R51" s="599">
        <v>0.15</v>
      </c>
      <c r="S51" s="10">
        <f>SUM(G51:R51)</f>
        <v>0.9400000000000001</v>
      </c>
      <c r="T51" s="1020"/>
      <c r="U51" s="991"/>
      <c r="V51" s="992"/>
    </row>
    <row r="52" spans="1:22" s="14" customFormat="1" ht="46.5" customHeight="1">
      <c r="A52" s="1056"/>
      <c r="B52" s="1017"/>
      <c r="C52" s="986" t="s">
        <v>203</v>
      </c>
      <c r="D52" s="987" t="s">
        <v>108</v>
      </c>
      <c r="E52" s="987" t="s">
        <v>108</v>
      </c>
      <c r="F52" s="18" t="s">
        <v>28</v>
      </c>
      <c r="G52" s="603">
        <v>0.08</v>
      </c>
      <c r="H52" s="603">
        <v>0.08</v>
      </c>
      <c r="I52" s="602">
        <v>0.08</v>
      </c>
      <c r="J52" s="602">
        <v>0.08</v>
      </c>
      <c r="K52" s="602">
        <v>0.08</v>
      </c>
      <c r="L52" s="602">
        <v>0.08</v>
      </c>
      <c r="M52" s="602">
        <v>0.08</v>
      </c>
      <c r="N52" s="602">
        <v>0.08</v>
      </c>
      <c r="O52" s="602">
        <v>0.09</v>
      </c>
      <c r="P52" s="602">
        <v>0.09</v>
      </c>
      <c r="Q52" s="602">
        <v>0.09</v>
      </c>
      <c r="R52" s="602">
        <v>0.09</v>
      </c>
      <c r="S52" s="9">
        <f t="shared" si="2"/>
        <v>0.9999999999999999</v>
      </c>
      <c r="T52" s="1020"/>
      <c r="U52" s="991">
        <v>0.035</v>
      </c>
      <c r="V52" s="992" t="s">
        <v>498</v>
      </c>
    </row>
    <row r="53" spans="1:22" s="14" customFormat="1" ht="46.5" customHeight="1" thickBot="1">
      <c r="A53" s="1056"/>
      <c r="B53" s="1017"/>
      <c r="C53" s="986"/>
      <c r="D53" s="987"/>
      <c r="E53" s="987"/>
      <c r="F53" s="10" t="s">
        <v>29</v>
      </c>
      <c r="G53" s="599">
        <v>0.05</v>
      </c>
      <c r="H53" s="599">
        <v>0.05</v>
      </c>
      <c r="I53" s="599">
        <v>0.03</v>
      </c>
      <c r="J53" s="600">
        <v>0.02</v>
      </c>
      <c r="K53" s="600">
        <v>0.05</v>
      </c>
      <c r="L53" s="600">
        <v>0.08</v>
      </c>
      <c r="M53" s="600">
        <v>0.08</v>
      </c>
      <c r="N53" s="600">
        <v>0.08</v>
      </c>
      <c r="O53" s="600">
        <v>0.09</v>
      </c>
      <c r="P53" s="599">
        <v>0.11</v>
      </c>
      <c r="Q53" s="599">
        <v>0.25</v>
      </c>
      <c r="R53" s="599">
        <v>0.09</v>
      </c>
      <c r="S53" s="10">
        <f t="shared" si="2"/>
        <v>0.98</v>
      </c>
      <c r="T53" s="1020"/>
      <c r="U53" s="991"/>
      <c r="V53" s="992"/>
    </row>
    <row r="54" spans="1:22" s="15" customFormat="1" ht="46.5" customHeight="1" thickBot="1">
      <c r="A54" s="1056"/>
      <c r="B54" s="1017" t="s">
        <v>204</v>
      </c>
      <c r="C54" s="986" t="s">
        <v>205</v>
      </c>
      <c r="D54" s="987" t="s">
        <v>175</v>
      </c>
      <c r="E54" s="987" t="s">
        <v>175</v>
      </c>
      <c r="F54" s="18" t="s">
        <v>28</v>
      </c>
      <c r="G54" s="602">
        <v>0.02</v>
      </c>
      <c r="H54" s="602">
        <v>0.02</v>
      </c>
      <c r="I54" s="602">
        <v>0.02</v>
      </c>
      <c r="J54" s="602">
        <v>0.02</v>
      </c>
      <c r="K54" s="602">
        <v>0.02</v>
      </c>
      <c r="L54" s="602">
        <v>0.02</v>
      </c>
      <c r="M54" s="602">
        <v>0.02</v>
      </c>
      <c r="N54" s="602">
        <v>0.05</v>
      </c>
      <c r="O54" s="602">
        <v>0.06</v>
      </c>
      <c r="P54" s="602">
        <v>0.25</v>
      </c>
      <c r="Q54" s="602">
        <v>0.25</v>
      </c>
      <c r="R54" s="602">
        <v>0.25</v>
      </c>
      <c r="S54" s="9">
        <f>SUM(G54:R54)</f>
        <v>1</v>
      </c>
      <c r="T54" s="1061">
        <v>0.06</v>
      </c>
      <c r="U54" s="991">
        <f>2%</f>
        <v>0.02</v>
      </c>
      <c r="V54" s="992" t="s">
        <v>530</v>
      </c>
    </row>
    <row r="55" spans="1:22" s="15" customFormat="1" ht="46.5" customHeight="1" thickBot="1">
      <c r="A55" s="1056"/>
      <c r="B55" s="1017"/>
      <c r="C55" s="986"/>
      <c r="D55" s="987"/>
      <c r="E55" s="987"/>
      <c r="F55" s="10" t="s">
        <v>29</v>
      </c>
      <c r="G55" s="599">
        <v>0.02</v>
      </c>
      <c r="H55" s="599">
        <v>0.02</v>
      </c>
      <c r="I55" s="599">
        <v>0.02</v>
      </c>
      <c r="J55" s="599">
        <v>0.02</v>
      </c>
      <c r="K55" s="599">
        <v>0.02</v>
      </c>
      <c r="L55" s="599">
        <v>0.02</v>
      </c>
      <c r="M55" s="599">
        <v>0.02</v>
      </c>
      <c r="N55" s="599">
        <v>0.05</v>
      </c>
      <c r="O55" s="599">
        <v>0.06</v>
      </c>
      <c r="P55" s="588">
        <v>0.2</v>
      </c>
      <c r="Q55" s="373">
        <v>0.01</v>
      </c>
      <c r="R55" s="373">
        <v>0.01</v>
      </c>
      <c r="S55" s="10">
        <f>SUM(G55:R55)</f>
        <v>0.47000000000000003</v>
      </c>
      <c r="T55" s="1061"/>
      <c r="U55" s="991"/>
      <c r="V55" s="992"/>
    </row>
    <row r="56" spans="1:22" s="14" customFormat="1" ht="46.5" customHeight="1">
      <c r="A56" s="1056"/>
      <c r="B56" s="1017"/>
      <c r="C56" s="986" t="s">
        <v>206</v>
      </c>
      <c r="D56" s="987" t="s">
        <v>175</v>
      </c>
      <c r="E56" s="987"/>
      <c r="F56" s="18" t="s">
        <v>28</v>
      </c>
      <c r="G56" s="601">
        <v>0.05</v>
      </c>
      <c r="H56" s="601">
        <v>0.07</v>
      </c>
      <c r="I56" s="601">
        <v>0.1</v>
      </c>
      <c r="J56" s="601">
        <v>0.1</v>
      </c>
      <c r="K56" s="601">
        <v>0.1</v>
      </c>
      <c r="L56" s="601">
        <v>0.1</v>
      </c>
      <c r="M56" s="601">
        <v>0.1</v>
      </c>
      <c r="N56" s="601">
        <v>0.1</v>
      </c>
      <c r="O56" s="601">
        <v>0.1</v>
      </c>
      <c r="P56" s="601">
        <v>0.08</v>
      </c>
      <c r="Q56" s="601">
        <v>0.05</v>
      </c>
      <c r="R56" s="601">
        <v>0.05</v>
      </c>
      <c r="S56" s="9">
        <f t="shared" si="2"/>
        <v>1</v>
      </c>
      <c r="T56" s="1061"/>
      <c r="U56" s="991">
        <f>2%</f>
        <v>0.02</v>
      </c>
      <c r="V56" s="992" t="s">
        <v>531</v>
      </c>
    </row>
    <row r="57" spans="1:22" s="14" customFormat="1" ht="46.5" customHeight="1" thickBot="1">
      <c r="A57" s="1056"/>
      <c r="B57" s="1017"/>
      <c r="C57" s="986"/>
      <c r="D57" s="987"/>
      <c r="E57" s="987"/>
      <c r="F57" s="10" t="s">
        <v>29</v>
      </c>
      <c r="G57" s="599">
        <v>0.05</v>
      </c>
      <c r="H57" s="599">
        <v>0.07</v>
      </c>
      <c r="I57" s="599">
        <v>0.1</v>
      </c>
      <c r="J57" s="599">
        <v>0.1</v>
      </c>
      <c r="K57" s="599">
        <v>0.05</v>
      </c>
      <c r="L57" s="599">
        <v>0.05</v>
      </c>
      <c r="M57" s="599">
        <v>0.1</v>
      </c>
      <c r="N57" s="599">
        <v>0.1</v>
      </c>
      <c r="O57" s="599">
        <v>0.1</v>
      </c>
      <c r="P57" s="589">
        <v>0.08</v>
      </c>
      <c r="Q57" s="373">
        <v>0.05</v>
      </c>
      <c r="R57" s="373">
        <v>0.05</v>
      </c>
      <c r="S57" s="10">
        <f t="shared" si="2"/>
        <v>0.9</v>
      </c>
      <c r="T57" s="1061"/>
      <c r="U57" s="991"/>
      <c r="V57" s="992"/>
    </row>
    <row r="58" spans="1:30" s="17" customFormat="1" ht="46.5" customHeight="1">
      <c r="A58" s="1056"/>
      <c r="B58" s="1017"/>
      <c r="C58" s="986" t="s">
        <v>257</v>
      </c>
      <c r="D58" s="987" t="s">
        <v>175</v>
      </c>
      <c r="E58" s="987"/>
      <c r="F58" s="18" t="s">
        <v>28</v>
      </c>
      <c r="G58" s="601">
        <v>0.05</v>
      </c>
      <c r="H58" s="601">
        <v>0.12</v>
      </c>
      <c r="I58" s="601">
        <v>0.15</v>
      </c>
      <c r="J58" s="601">
        <v>0.1</v>
      </c>
      <c r="K58" s="601">
        <v>0.15</v>
      </c>
      <c r="L58" s="601">
        <v>0.1</v>
      </c>
      <c r="M58" s="601">
        <v>0.1</v>
      </c>
      <c r="N58" s="601">
        <v>0.1</v>
      </c>
      <c r="O58" s="601">
        <v>0.05</v>
      </c>
      <c r="P58" s="601">
        <v>0.04</v>
      </c>
      <c r="Q58" s="601">
        <v>0.02</v>
      </c>
      <c r="R58" s="601">
        <v>0.02</v>
      </c>
      <c r="S58" s="9">
        <f t="shared" si="2"/>
        <v>1</v>
      </c>
      <c r="T58" s="1061"/>
      <c r="U58" s="991">
        <f>2%</f>
        <v>0.02</v>
      </c>
      <c r="V58" s="992" t="s">
        <v>532</v>
      </c>
      <c r="W58" s="16"/>
      <c r="X58" s="16"/>
      <c r="Y58" s="16"/>
      <c r="Z58" s="16"/>
      <c r="AA58" s="16"/>
      <c r="AB58" s="16"/>
      <c r="AC58" s="16"/>
      <c r="AD58" s="16"/>
    </row>
    <row r="59" spans="1:30" s="17" customFormat="1" ht="46.5" customHeight="1" thickBot="1">
      <c r="A59" s="1056"/>
      <c r="B59" s="1017"/>
      <c r="C59" s="986"/>
      <c r="D59" s="987"/>
      <c r="E59" s="987"/>
      <c r="F59" s="10" t="s">
        <v>29</v>
      </c>
      <c r="G59" s="599">
        <v>0.05</v>
      </c>
      <c r="H59" s="599">
        <v>0.12</v>
      </c>
      <c r="I59" s="599">
        <v>0.15</v>
      </c>
      <c r="J59" s="599">
        <v>0.1</v>
      </c>
      <c r="K59" s="601">
        <v>0.15</v>
      </c>
      <c r="L59" s="601">
        <v>0.1</v>
      </c>
      <c r="M59" s="599">
        <v>0.1</v>
      </c>
      <c r="N59" s="599">
        <v>0.1</v>
      </c>
      <c r="O59" s="599">
        <v>0.05</v>
      </c>
      <c r="P59" s="589">
        <v>0.04</v>
      </c>
      <c r="Q59" s="373">
        <v>0.02</v>
      </c>
      <c r="R59" s="373">
        <v>0.02</v>
      </c>
      <c r="S59" s="10">
        <f t="shared" si="2"/>
        <v>1</v>
      </c>
      <c r="T59" s="1061"/>
      <c r="U59" s="991"/>
      <c r="V59" s="992"/>
      <c r="W59" s="16"/>
      <c r="X59" s="16"/>
      <c r="Y59" s="16"/>
      <c r="Z59" s="16"/>
      <c r="AA59" s="16"/>
      <c r="AB59" s="16"/>
      <c r="AC59" s="16"/>
      <c r="AD59" s="16"/>
    </row>
    <row r="60" spans="1:30" s="17" customFormat="1" ht="46.5" customHeight="1">
      <c r="A60" s="1056"/>
      <c r="B60" s="1017" t="s">
        <v>207</v>
      </c>
      <c r="C60" s="986" t="s">
        <v>208</v>
      </c>
      <c r="D60" s="987" t="s">
        <v>108</v>
      </c>
      <c r="E60" s="987" t="s">
        <v>108</v>
      </c>
      <c r="F60" s="18" t="s">
        <v>28</v>
      </c>
      <c r="G60" s="602">
        <v>0.1</v>
      </c>
      <c r="H60" s="602">
        <v>0.1</v>
      </c>
      <c r="I60" s="602">
        <v>0.1</v>
      </c>
      <c r="J60" s="602">
        <v>0.08</v>
      </c>
      <c r="K60" s="602">
        <v>0.08</v>
      </c>
      <c r="L60" s="602">
        <v>0.08</v>
      </c>
      <c r="M60" s="602">
        <v>0.0833</v>
      </c>
      <c r="N60" s="602">
        <v>0.0833</v>
      </c>
      <c r="O60" s="602">
        <v>0.1666</v>
      </c>
      <c r="P60" s="602">
        <v>0.1268</v>
      </c>
      <c r="Q60" s="602"/>
      <c r="R60" s="602"/>
      <c r="S60" s="10">
        <f>SUM(G60:P60)</f>
        <v>1</v>
      </c>
      <c r="T60" s="1020">
        <v>0.09</v>
      </c>
      <c r="U60" s="991">
        <v>0.03</v>
      </c>
      <c r="V60" s="992" t="s">
        <v>504</v>
      </c>
      <c r="W60" s="16"/>
      <c r="X60" s="16"/>
      <c r="Y60" s="16"/>
      <c r="Z60" s="16"/>
      <c r="AA60" s="16"/>
      <c r="AB60" s="16"/>
      <c r="AC60" s="16"/>
      <c r="AD60" s="16"/>
    </row>
    <row r="61" spans="1:30" s="17" customFormat="1" ht="46.5" customHeight="1" thickBot="1">
      <c r="A61" s="1056"/>
      <c r="B61" s="1017"/>
      <c r="C61" s="986"/>
      <c r="D61" s="987"/>
      <c r="E61" s="987"/>
      <c r="F61" s="10" t="s">
        <v>29</v>
      </c>
      <c r="G61" s="599">
        <v>0.1</v>
      </c>
      <c r="H61" s="599">
        <v>0.1</v>
      </c>
      <c r="I61" s="599">
        <v>0.1</v>
      </c>
      <c r="J61" s="600">
        <v>0.08</v>
      </c>
      <c r="K61" s="600">
        <v>0.08</v>
      </c>
      <c r="L61" s="600">
        <v>0.08</v>
      </c>
      <c r="M61" s="600">
        <v>0.08</v>
      </c>
      <c r="N61" s="600">
        <v>0.08</v>
      </c>
      <c r="O61" s="600">
        <v>0.08</v>
      </c>
      <c r="P61" s="599">
        <v>0.015</v>
      </c>
      <c r="Q61" s="599"/>
      <c r="R61" s="599"/>
      <c r="S61" s="10">
        <f>SUM(G61:P61)</f>
        <v>0.7949999999999999</v>
      </c>
      <c r="T61" s="1020"/>
      <c r="U61" s="991"/>
      <c r="V61" s="992"/>
      <c r="W61" s="16"/>
      <c r="X61" s="16"/>
      <c r="Y61" s="16"/>
      <c r="Z61" s="16"/>
      <c r="AA61" s="16"/>
      <c r="AB61" s="16"/>
      <c r="AC61" s="16"/>
      <c r="AD61" s="16"/>
    </row>
    <row r="62" spans="1:30" s="17" customFormat="1" ht="46.5" customHeight="1">
      <c r="A62" s="1056"/>
      <c r="B62" s="1017"/>
      <c r="C62" s="986" t="s">
        <v>209</v>
      </c>
      <c r="D62" s="987" t="s">
        <v>108</v>
      </c>
      <c r="E62" s="987" t="s">
        <v>108</v>
      </c>
      <c r="F62" s="18" t="s">
        <v>28</v>
      </c>
      <c r="G62" s="601">
        <v>0.02</v>
      </c>
      <c r="H62" s="601">
        <v>0.02</v>
      </c>
      <c r="I62" s="601">
        <v>0.01</v>
      </c>
      <c r="J62" s="601">
        <v>0.2</v>
      </c>
      <c r="K62" s="601">
        <v>0.2</v>
      </c>
      <c r="L62" s="601">
        <v>0.2</v>
      </c>
      <c r="M62" s="601">
        <v>0.2</v>
      </c>
      <c r="N62" s="601">
        <v>0.12</v>
      </c>
      <c r="O62" s="601">
        <v>0.02</v>
      </c>
      <c r="P62" s="601">
        <v>0.01</v>
      </c>
      <c r="Q62" s="601"/>
      <c r="R62" s="601"/>
      <c r="S62" s="9">
        <f t="shared" si="2"/>
        <v>1</v>
      </c>
      <c r="T62" s="1020"/>
      <c r="U62" s="991">
        <v>0.03</v>
      </c>
      <c r="V62" s="992" t="s">
        <v>505</v>
      </c>
      <c r="W62" s="16"/>
      <c r="X62" s="16"/>
      <c r="Y62" s="16"/>
      <c r="Z62" s="16"/>
      <c r="AA62" s="16"/>
      <c r="AB62" s="16"/>
      <c r="AC62" s="16"/>
      <c r="AD62" s="16"/>
    </row>
    <row r="63" spans="1:30" s="17" customFormat="1" ht="46.5" customHeight="1" thickBot="1">
      <c r="A63" s="1056"/>
      <c r="B63" s="1017"/>
      <c r="C63" s="986"/>
      <c r="D63" s="987"/>
      <c r="E63" s="987"/>
      <c r="F63" s="10" t="s">
        <v>29</v>
      </c>
      <c r="G63" s="599">
        <v>0.02</v>
      </c>
      <c r="H63" s="599">
        <v>0.02</v>
      </c>
      <c r="I63" s="599">
        <v>0.01</v>
      </c>
      <c r="J63" s="600">
        <v>0.2</v>
      </c>
      <c r="K63" s="600">
        <v>0.2</v>
      </c>
      <c r="L63" s="600">
        <v>0.2</v>
      </c>
      <c r="M63" s="600">
        <v>0.05</v>
      </c>
      <c r="N63" s="600">
        <v>0.05</v>
      </c>
      <c r="O63" s="600">
        <v>0.05</v>
      </c>
      <c r="P63" s="599">
        <v>0.015</v>
      </c>
      <c r="Q63" s="599"/>
      <c r="R63" s="599"/>
      <c r="S63" s="10">
        <f>SUM(G63:P63)</f>
        <v>0.8150000000000002</v>
      </c>
      <c r="T63" s="1020"/>
      <c r="U63" s="991"/>
      <c r="V63" s="992"/>
      <c r="W63" s="16"/>
      <c r="X63" s="16"/>
      <c r="Y63" s="16"/>
      <c r="Z63" s="16"/>
      <c r="AA63" s="16"/>
      <c r="AB63" s="16"/>
      <c r="AC63" s="16"/>
      <c r="AD63" s="16"/>
    </row>
    <row r="64" spans="1:30" s="17" customFormat="1" ht="46.5" customHeight="1">
      <c r="A64" s="1056"/>
      <c r="B64" s="1017"/>
      <c r="C64" s="986" t="s">
        <v>210</v>
      </c>
      <c r="D64" s="987" t="s">
        <v>108</v>
      </c>
      <c r="E64" s="987" t="s">
        <v>108</v>
      </c>
      <c r="F64" s="18" t="s">
        <v>28</v>
      </c>
      <c r="G64" s="601">
        <v>0.0033</v>
      </c>
      <c r="H64" s="601">
        <v>0.0033</v>
      </c>
      <c r="I64" s="601">
        <v>0.0548</v>
      </c>
      <c r="J64" s="601">
        <v>0.1181</v>
      </c>
      <c r="K64" s="601">
        <v>0.1181</v>
      </c>
      <c r="L64" s="601">
        <v>0.1181</v>
      </c>
      <c r="M64" s="601">
        <v>0.1181</v>
      </c>
      <c r="N64" s="601">
        <v>0.1181</v>
      </c>
      <c r="O64" s="601">
        <v>0.1181</v>
      </c>
      <c r="P64" s="601">
        <v>0.1181</v>
      </c>
      <c r="Q64" s="601">
        <v>0.0548</v>
      </c>
      <c r="R64" s="601">
        <v>0.0571</v>
      </c>
      <c r="S64" s="9">
        <f t="shared" si="2"/>
        <v>0.9999999999999999</v>
      </c>
      <c r="T64" s="1020"/>
      <c r="U64" s="991">
        <v>0.03</v>
      </c>
      <c r="V64" s="992" t="s">
        <v>506</v>
      </c>
      <c r="W64" s="16"/>
      <c r="X64" s="16"/>
      <c r="Y64" s="16"/>
      <c r="Z64" s="16"/>
      <c r="AA64" s="16"/>
      <c r="AB64" s="16"/>
      <c r="AC64" s="16"/>
      <c r="AD64" s="16"/>
    </row>
    <row r="65" spans="1:30" s="17" customFormat="1" ht="46.5" customHeight="1" thickBot="1">
      <c r="A65" s="1056"/>
      <c r="B65" s="1017"/>
      <c r="C65" s="986"/>
      <c r="D65" s="988"/>
      <c r="E65" s="988"/>
      <c r="F65" s="66" t="s">
        <v>29</v>
      </c>
      <c r="G65" s="604">
        <v>0.0033</v>
      </c>
      <c r="H65" s="604">
        <v>0.0033</v>
      </c>
      <c r="I65" s="604">
        <v>0.0548</v>
      </c>
      <c r="J65" s="605">
        <v>0</v>
      </c>
      <c r="K65" s="605">
        <v>0</v>
      </c>
      <c r="L65" s="605">
        <v>0.02</v>
      </c>
      <c r="M65" s="605">
        <v>0.08</v>
      </c>
      <c r="N65" s="605">
        <v>0.08</v>
      </c>
      <c r="O65" s="605">
        <v>0.08</v>
      </c>
      <c r="P65" s="604">
        <v>0.015</v>
      </c>
      <c r="Q65" s="604">
        <v>0.015</v>
      </c>
      <c r="R65" s="604">
        <v>0.015</v>
      </c>
      <c r="S65" s="10">
        <f>SUM(G65:R65)</f>
        <v>0.36640000000000006</v>
      </c>
      <c r="T65" s="1062"/>
      <c r="U65" s="994"/>
      <c r="V65" s="995"/>
      <c r="W65" s="16"/>
      <c r="X65" s="16"/>
      <c r="Y65" s="16"/>
      <c r="Z65" s="16"/>
      <c r="AA65" s="16"/>
      <c r="AB65" s="16"/>
      <c r="AC65" s="16"/>
      <c r="AD65" s="16"/>
    </row>
    <row r="66" spans="1:29" s="17" customFormat="1" ht="46.5" customHeight="1">
      <c r="A66" s="1056"/>
      <c r="B66" s="1017" t="s">
        <v>211</v>
      </c>
      <c r="C66" s="986" t="s">
        <v>212</v>
      </c>
      <c r="D66" s="989" t="s">
        <v>108</v>
      </c>
      <c r="E66" s="989" t="s">
        <v>108</v>
      </c>
      <c r="F66" s="67" t="s">
        <v>28</v>
      </c>
      <c r="G66" s="589">
        <v>0.159</v>
      </c>
      <c r="H66" s="589">
        <v>0.159</v>
      </c>
      <c r="I66" s="589">
        <v>0.159</v>
      </c>
      <c r="J66" s="589">
        <v>0.1111</v>
      </c>
      <c r="K66" s="589">
        <v>0.1111</v>
      </c>
      <c r="L66" s="589">
        <v>0.1108</v>
      </c>
      <c r="M66" s="589">
        <v>0.05</v>
      </c>
      <c r="N66" s="589">
        <v>0.06</v>
      </c>
      <c r="O66" s="589">
        <v>0.08</v>
      </c>
      <c r="P66" s="589"/>
      <c r="Q66" s="589"/>
      <c r="R66" s="589"/>
      <c r="S66" s="9">
        <f t="shared" si="2"/>
        <v>0.9999999999999999</v>
      </c>
      <c r="T66" s="993">
        <v>0.09</v>
      </c>
      <c r="U66" s="998">
        <v>0.03</v>
      </c>
      <c r="V66" s="996" t="s">
        <v>251</v>
      </c>
      <c r="W66" s="16"/>
      <c r="X66" s="16"/>
      <c r="Y66" s="16"/>
      <c r="Z66" s="16"/>
      <c r="AA66" s="16"/>
      <c r="AB66" s="16"/>
      <c r="AC66" s="16"/>
    </row>
    <row r="67" spans="1:29" s="17" customFormat="1" ht="46.5" customHeight="1" thickBot="1">
      <c r="A67" s="1056"/>
      <c r="B67" s="1017"/>
      <c r="C67" s="986"/>
      <c r="D67" s="989"/>
      <c r="E67" s="989"/>
      <c r="F67" s="65" t="s">
        <v>29</v>
      </c>
      <c r="G67" s="373">
        <v>0.159</v>
      </c>
      <c r="H67" s="373">
        <v>0.159</v>
      </c>
      <c r="I67" s="373">
        <v>0.159</v>
      </c>
      <c r="J67" s="590">
        <v>0.1111</v>
      </c>
      <c r="K67" s="590">
        <v>0.1111</v>
      </c>
      <c r="L67" s="590">
        <v>0.1108</v>
      </c>
      <c r="M67" s="590">
        <v>0.19</v>
      </c>
      <c r="N67" s="590">
        <v>0</v>
      </c>
      <c r="O67" s="590">
        <v>0</v>
      </c>
      <c r="P67" s="373">
        <v>0</v>
      </c>
      <c r="Q67" s="373">
        <v>0</v>
      </c>
      <c r="R67" s="373">
        <v>0</v>
      </c>
      <c r="S67" s="10">
        <f>SUM(G67:R67)</f>
        <v>1</v>
      </c>
      <c r="T67" s="993"/>
      <c r="U67" s="998"/>
      <c r="V67" s="997"/>
      <c r="W67" s="16"/>
      <c r="X67" s="16"/>
      <c r="Y67" s="16"/>
      <c r="Z67" s="16"/>
      <c r="AA67" s="16"/>
      <c r="AB67" s="16"/>
      <c r="AC67" s="16"/>
    </row>
    <row r="68" spans="1:22" s="14" customFormat="1" ht="46.5" customHeight="1">
      <c r="A68" s="1056"/>
      <c r="B68" s="1017"/>
      <c r="C68" s="986" t="s">
        <v>213</v>
      </c>
      <c r="D68" s="989" t="s">
        <v>108</v>
      </c>
      <c r="E68" s="989" t="s">
        <v>108</v>
      </c>
      <c r="F68" s="67" t="s">
        <v>28</v>
      </c>
      <c r="G68" s="589">
        <v>0</v>
      </c>
      <c r="H68" s="589">
        <v>0</v>
      </c>
      <c r="I68" s="589">
        <v>0</v>
      </c>
      <c r="J68" s="589">
        <v>0.205</v>
      </c>
      <c r="K68" s="589">
        <v>0.2</v>
      </c>
      <c r="L68" s="589">
        <v>0.14</v>
      </c>
      <c r="M68" s="589">
        <v>0.155</v>
      </c>
      <c r="N68" s="589">
        <v>0.15</v>
      </c>
      <c r="O68" s="589">
        <v>0.15</v>
      </c>
      <c r="P68" s="589"/>
      <c r="Q68" s="589"/>
      <c r="R68" s="589"/>
      <c r="S68" s="9">
        <f t="shared" si="2"/>
        <v>1</v>
      </c>
      <c r="T68" s="993"/>
      <c r="U68" s="998">
        <v>0.03</v>
      </c>
      <c r="V68" s="997" t="s">
        <v>511</v>
      </c>
    </row>
    <row r="69" spans="1:22" s="14" customFormat="1" ht="46.5" customHeight="1" thickBot="1">
      <c r="A69" s="1056"/>
      <c r="B69" s="1017"/>
      <c r="C69" s="986"/>
      <c r="D69" s="989"/>
      <c r="E69" s="989"/>
      <c r="F69" s="65" t="s">
        <v>29</v>
      </c>
      <c r="G69" s="373">
        <v>0</v>
      </c>
      <c r="H69" s="373">
        <v>0</v>
      </c>
      <c r="I69" s="373">
        <v>0</v>
      </c>
      <c r="J69" s="590">
        <v>0</v>
      </c>
      <c r="K69" s="590">
        <v>0</v>
      </c>
      <c r="L69" s="590">
        <v>0</v>
      </c>
      <c r="M69" s="590">
        <v>0.085</v>
      </c>
      <c r="N69" s="590">
        <v>0.085</v>
      </c>
      <c r="O69" s="590">
        <v>0.085</v>
      </c>
      <c r="P69" s="373">
        <v>0.05</v>
      </c>
      <c r="Q69" s="373">
        <v>0.15</v>
      </c>
      <c r="R69" s="373">
        <v>0.15</v>
      </c>
      <c r="S69" s="10">
        <f>SUM(G69:R69)</f>
        <v>0.605</v>
      </c>
      <c r="T69" s="993"/>
      <c r="U69" s="998"/>
      <c r="V69" s="997"/>
    </row>
    <row r="70" spans="1:22" s="14" customFormat="1" ht="46.5" customHeight="1">
      <c r="A70" s="1056"/>
      <c r="B70" s="1017"/>
      <c r="C70" s="986" t="s">
        <v>214</v>
      </c>
      <c r="D70" s="989" t="s">
        <v>108</v>
      </c>
      <c r="E70" s="989" t="s">
        <v>108</v>
      </c>
      <c r="F70" s="67" t="s">
        <v>28</v>
      </c>
      <c r="G70" s="589">
        <v>0.0833</v>
      </c>
      <c r="H70" s="589">
        <v>0.0833</v>
      </c>
      <c r="I70" s="589">
        <v>0.0833</v>
      </c>
      <c r="J70" s="589">
        <v>0.0833</v>
      </c>
      <c r="K70" s="589">
        <v>0.0833</v>
      </c>
      <c r="L70" s="589">
        <v>0.0833</v>
      </c>
      <c r="M70" s="589">
        <v>0.0833</v>
      </c>
      <c r="N70" s="589">
        <v>0.0833</v>
      </c>
      <c r="O70" s="589">
        <v>0.0833</v>
      </c>
      <c r="P70" s="589">
        <v>0.0833</v>
      </c>
      <c r="Q70" s="589">
        <v>0.0833</v>
      </c>
      <c r="R70" s="589">
        <v>0.0837</v>
      </c>
      <c r="S70" s="9">
        <f aca="true" t="shared" si="7" ref="S70:S71">SUM(G70:R70)</f>
        <v>1</v>
      </c>
      <c r="T70" s="993"/>
      <c r="U70" s="998">
        <v>0.03</v>
      </c>
      <c r="V70" s="997" t="s">
        <v>512</v>
      </c>
    </row>
    <row r="71" spans="1:22" s="14" customFormat="1" ht="59.25" customHeight="1" thickBot="1">
      <c r="A71" s="1056"/>
      <c r="B71" s="1017"/>
      <c r="C71" s="986"/>
      <c r="D71" s="989"/>
      <c r="E71" s="989"/>
      <c r="F71" s="65" t="s">
        <v>29</v>
      </c>
      <c r="G71" s="373">
        <v>0.0833</v>
      </c>
      <c r="H71" s="373">
        <v>0.0833</v>
      </c>
      <c r="I71" s="373">
        <v>0.0833</v>
      </c>
      <c r="J71" s="590">
        <v>0.0833</v>
      </c>
      <c r="K71" s="590">
        <v>0.0833</v>
      </c>
      <c r="L71" s="590">
        <v>0.0833</v>
      </c>
      <c r="M71" s="590">
        <v>0.0833</v>
      </c>
      <c r="N71" s="590">
        <v>0.0833</v>
      </c>
      <c r="O71" s="590">
        <v>0.0833</v>
      </c>
      <c r="P71" s="373">
        <v>0.0833</v>
      </c>
      <c r="Q71" s="373">
        <v>0.0833</v>
      </c>
      <c r="R71" s="373">
        <v>0.0833</v>
      </c>
      <c r="S71" s="10">
        <f t="shared" si="7"/>
        <v>0.9996000000000002</v>
      </c>
      <c r="T71" s="993"/>
      <c r="U71" s="998"/>
      <c r="V71" s="1010"/>
    </row>
    <row r="72" spans="1:22" s="14" customFormat="1" ht="46.5" customHeight="1">
      <c r="A72" s="1056"/>
      <c r="B72" s="1016" t="s">
        <v>215</v>
      </c>
      <c r="C72" s="999" t="s">
        <v>234</v>
      </c>
      <c r="D72" s="990" t="s">
        <v>108</v>
      </c>
      <c r="E72" s="990"/>
      <c r="F72" s="64" t="s">
        <v>28</v>
      </c>
      <c r="G72" s="592">
        <v>0</v>
      </c>
      <c r="H72" s="592">
        <v>0.05</v>
      </c>
      <c r="I72" s="592">
        <v>0.07</v>
      </c>
      <c r="J72" s="592">
        <v>0.23</v>
      </c>
      <c r="K72" s="592">
        <v>0.1</v>
      </c>
      <c r="L72" s="592">
        <v>0.15</v>
      </c>
      <c r="M72" s="592">
        <v>0.09</v>
      </c>
      <c r="N72" s="592">
        <v>0.08</v>
      </c>
      <c r="O72" s="592">
        <v>0.08</v>
      </c>
      <c r="P72" s="592">
        <v>0.15</v>
      </c>
      <c r="Q72" s="592"/>
      <c r="R72" s="592"/>
      <c r="S72" s="9">
        <f>SUM(G72:R72)</f>
        <v>1</v>
      </c>
      <c r="T72" s="1019">
        <v>0.07</v>
      </c>
      <c r="U72" s="1004">
        <v>0.01</v>
      </c>
      <c r="V72" s="1005" t="s">
        <v>254</v>
      </c>
    </row>
    <row r="73" spans="1:22" s="14" customFormat="1" ht="50.25" customHeight="1" thickBot="1">
      <c r="A73" s="1056"/>
      <c r="B73" s="1017"/>
      <c r="C73" s="986"/>
      <c r="D73" s="987"/>
      <c r="E73" s="987"/>
      <c r="F73" s="10" t="s">
        <v>29</v>
      </c>
      <c r="G73" s="599">
        <v>0</v>
      </c>
      <c r="H73" s="599">
        <v>0.05</v>
      </c>
      <c r="I73" s="599">
        <v>0.07</v>
      </c>
      <c r="J73" s="600">
        <v>0.13</v>
      </c>
      <c r="K73" s="600">
        <v>0.1</v>
      </c>
      <c r="L73" s="600">
        <v>0.15</v>
      </c>
      <c r="M73" s="600">
        <v>0.17</v>
      </c>
      <c r="N73" s="600">
        <v>0.16</v>
      </c>
      <c r="O73" s="600">
        <v>0.17</v>
      </c>
      <c r="P73" s="592">
        <v>0</v>
      </c>
      <c r="Q73" s="599"/>
      <c r="R73" s="599"/>
      <c r="S73" s="10">
        <f>SUM(G73:P73)</f>
        <v>1</v>
      </c>
      <c r="T73" s="1020"/>
      <c r="U73" s="991"/>
      <c r="V73" s="992"/>
    </row>
    <row r="74" spans="1:22" s="15" customFormat="1" ht="46.5" customHeight="1">
      <c r="A74" s="1056"/>
      <c r="B74" s="1017"/>
      <c r="C74" s="986" t="s">
        <v>235</v>
      </c>
      <c r="D74" s="987" t="s">
        <v>108</v>
      </c>
      <c r="E74" s="987"/>
      <c r="F74" s="18" t="s">
        <v>28</v>
      </c>
      <c r="G74" s="601">
        <v>0</v>
      </c>
      <c r="H74" s="601">
        <v>0</v>
      </c>
      <c r="I74" s="601">
        <v>0.1</v>
      </c>
      <c r="J74" s="601">
        <v>0.1</v>
      </c>
      <c r="K74" s="601">
        <v>0.2</v>
      </c>
      <c r="L74" s="601">
        <v>0.2</v>
      </c>
      <c r="M74" s="601">
        <v>0.2</v>
      </c>
      <c r="N74" s="601">
        <v>0.2</v>
      </c>
      <c r="O74" s="601"/>
      <c r="P74" s="601"/>
      <c r="Q74" s="601"/>
      <c r="R74" s="601"/>
      <c r="S74" s="9">
        <f>SUM(G74:R74)</f>
        <v>1</v>
      </c>
      <c r="T74" s="1020"/>
      <c r="U74" s="991">
        <v>0.01</v>
      </c>
      <c r="V74" s="1005" t="s">
        <v>513</v>
      </c>
    </row>
    <row r="75" spans="1:22" s="15" customFormat="1" ht="46.5" customHeight="1" thickBot="1">
      <c r="A75" s="1056"/>
      <c r="B75" s="1017"/>
      <c r="C75" s="986"/>
      <c r="D75" s="987"/>
      <c r="E75" s="987"/>
      <c r="F75" s="10" t="s">
        <v>29</v>
      </c>
      <c r="G75" s="599">
        <v>0</v>
      </c>
      <c r="H75" s="599">
        <v>0</v>
      </c>
      <c r="I75" s="599">
        <v>0.1</v>
      </c>
      <c r="J75" s="600">
        <v>0.1</v>
      </c>
      <c r="K75" s="600">
        <v>0.1</v>
      </c>
      <c r="L75" s="600">
        <v>0.2</v>
      </c>
      <c r="M75" s="600">
        <v>0.25</v>
      </c>
      <c r="N75" s="600">
        <v>0.25</v>
      </c>
      <c r="O75" s="599"/>
      <c r="P75" s="599"/>
      <c r="Q75" s="599"/>
      <c r="R75" s="599"/>
      <c r="S75" s="10">
        <f>SUM(G75:N75)</f>
        <v>1</v>
      </c>
      <c r="T75" s="1020"/>
      <c r="U75" s="991"/>
      <c r="V75" s="992"/>
    </row>
    <row r="76" spans="1:22" s="14" customFormat="1" ht="46.5" customHeight="1">
      <c r="A76" s="1056"/>
      <c r="B76" s="1017"/>
      <c r="C76" s="986" t="s">
        <v>236</v>
      </c>
      <c r="D76" s="987" t="s">
        <v>108</v>
      </c>
      <c r="E76" s="987"/>
      <c r="F76" s="18" t="s">
        <v>28</v>
      </c>
      <c r="G76" s="601">
        <v>0.04</v>
      </c>
      <c r="H76" s="601">
        <v>0.04</v>
      </c>
      <c r="I76" s="601">
        <v>0.01</v>
      </c>
      <c r="J76" s="601">
        <v>0.04</v>
      </c>
      <c r="K76" s="601">
        <v>0.05</v>
      </c>
      <c r="L76" s="601">
        <v>0.0933</v>
      </c>
      <c r="M76" s="601">
        <v>0.0933</v>
      </c>
      <c r="N76" s="601">
        <v>0.0834</v>
      </c>
      <c r="O76" s="601">
        <v>0.1</v>
      </c>
      <c r="P76" s="601">
        <v>0.15</v>
      </c>
      <c r="Q76" s="601">
        <v>0.15</v>
      </c>
      <c r="R76" s="601">
        <v>0.15</v>
      </c>
      <c r="S76" s="9">
        <f>SUM(G76:R76)</f>
        <v>1</v>
      </c>
      <c r="T76" s="1020"/>
      <c r="U76" s="991">
        <v>0.01</v>
      </c>
      <c r="V76" s="1005" t="s">
        <v>514</v>
      </c>
    </row>
    <row r="77" spans="1:22" s="14" customFormat="1" ht="49.5" customHeight="1" thickBot="1">
      <c r="A77" s="1056"/>
      <c r="B77" s="1017"/>
      <c r="C77" s="986"/>
      <c r="D77" s="987"/>
      <c r="E77" s="987"/>
      <c r="F77" s="10" t="s">
        <v>29</v>
      </c>
      <c r="G77" s="599">
        <v>0.04</v>
      </c>
      <c r="H77" s="599">
        <v>0.04</v>
      </c>
      <c r="I77" s="599">
        <v>0.01</v>
      </c>
      <c r="J77" s="600">
        <v>0.02</v>
      </c>
      <c r="K77" s="600">
        <v>0.05</v>
      </c>
      <c r="L77" s="600">
        <v>0.1133</v>
      </c>
      <c r="M77" s="606">
        <v>0.0933</v>
      </c>
      <c r="N77" s="606">
        <v>0.0834</v>
      </c>
      <c r="O77" s="606">
        <v>0.1</v>
      </c>
      <c r="P77" s="599">
        <v>0.15</v>
      </c>
      <c r="Q77" s="599">
        <v>0.15</v>
      </c>
      <c r="R77" s="599">
        <v>0.15</v>
      </c>
      <c r="S77" s="10">
        <f>SUM(G77:R77)</f>
        <v>1</v>
      </c>
      <c r="T77" s="1020"/>
      <c r="U77" s="991"/>
      <c r="V77" s="992"/>
    </row>
    <row r="78" spans="1:30" s="17" customFormat="1" ht="46.5" customHeight="1">
      <c r="A78" s="1056"/>
      <c r="B78" s="1017"/>
      <c r="C78" s="986" t="s">
        <v>237</v>
      </c>
      <c r="D78" s="987" t="s">
        <v>108</v>
      </c>
      <c r="E78" s="987"/>
      <c r="F78" s="18" t="s">
        <v>28</v>
      </c>
      <c r="G78" s="601">
        <v>0.1633</v>
      </c>
      <c r="H78" s="601">
        <v>0.0417</v>
      </c>
      <c r="I78" s="601">
        <v>0</v>
      </c>
      <c r="J78" s="601">
        <v>0.1633</v>
      </c>
      <c r="K78" s="601">
        <v>0.0899</v>
      </c>
      <c r="L78" s="601">
        <v>0.0833</v>
      </c>
      <c r="M78" s="601">
        <v>0.0833</v>
      </c>
      <c r="N78" s="601">
        <v>0.0833</v>
      </c>
      <c r="O78" s="601">
        <v>0.0833</v>
      </c>
      <c r="P78" s="601">
        <v>0.0833</v>
      </c>
      <c r="Q78" s="601">
        <v>0.0753</v>
      </c>
      <c r="R78" s="601">
        <v>0.05</v>
      </c>
      <c r="S78" s="9">
        <f aca="true" t="shared" si="8" ref="S78:S84">SUM(G78:R78)</f>
        <v>1.0000000000000002</v>
      </c>
      <c r="T78" s="1020"/>
      <c r="U78" s="991">
        <v>0.01</v>
      </c>
      <c r="V78" s="1005" t="s">
        <v>515</v>
      </c>
      <c r="W78" s="16"/>
      <c r="X78" s="16"/>
      <c r="Y78" s="16"/>
      <c r="Z78" s="16"/>
      <c r="AA78" s="16"/>
      <c r="AB78" s="16"/>
      <c r="AC78" s="16"/>
      <c r="AD78" s="16"/>
    </row>
    <row r="79" spans="1:30" s="17" customFormat="1" ht="60" customHeight="1" thickBot="1">
      <c r="A79" s="1056"/>
      <c r="B79" s="1017"/>
      <c r="C79" s="986"/>
      <c r="D79" s="987"/>
      <c r="E79" s="987"/>
      <c r="F79" s="10" t="s">
        <v>29</v>
      </c>
      <c r="G79" s="599">
        <v>0.1633</v>
      </c>
      <c r="H79" s="599">
        <v>0.0417</v>
      </c>
      <c r="I79" s="599">
        <v>0</v>
      </c>
      <c r="J79" s="600">
        <v>0.1</v>
      </c>
      <c r="K79" s="600">
        <v>0.07</v>
      </c>
      <c r="L79" s="600">
        <v>0.1031</v>
      </c>
      <c r="M79" s="606">
        <v>0.0833</v>
      </c>
      <c r="N79" s="606">
        <v>0.0833</v>
      </c>
      <c r="O79" s="606">
        <v>0.0833</v>
      </c>
      <c r="P79" s="607">
        <v>0.0833</v>
      </c>
      <c r="Q79" s="607">
        <v>0.0753</v>
      </c>
      <c r="R79" s="607">
        <v>0.05</v>
      </c>
      <c r="S79" s="10">
        <f>SUM(G79:R79)</f>
        <v>0.9366000000000003</v>
      </c>
      <c r="T79" s="1020"/>
      <c r="U79" s="991"/>
      <c r="V79" s="992"/>
      <c r="W79" s="16"/>
      <c r="X79" s="16"/>
      <c r="Y79" s="16"/>
      <c r="Z79" s="16"/>
      <c r="AA79" s="16"/>
      <c r="AB79" s="16"/>
      <c r="AC79" s="16"/>
      <c r="AD79" s="16"/>
    </row>
    <row r="80" spans="1:30" s="17" customFormat="1" ht="46.5" customHeight="1">
      <c r="A80" s="1056"/>
      <c r="B80" s="1017"/>
      <c r="C80" s="986" t="s">
        <v>238</v>
      </c>
      <c r="D80" s="987" t="s">
        <v>108</v>
      </c>
      <c r="E80" s="987"/>
      <c r="F80" s="18" t="s">
        <v>28</v>
      </c>
      <c r="G80" s="601">
        <v>0</v>
      </c>
      <c r="H80" s="601">
        <v>0.07</v>
      </c>
      <c r="I80" s="601">
        <v>0</v>
      </c>
      <c r="J80" s="601">
        <v>0.2</v>
      </c>
      <c r="K80" s="601">
        <v>0.2</v>
      </c>
      <c r="L80" s="601">
        <v>0.05</v>
      </c>
      <c r="M80" s="601">
        <v>0.04</v>
      </c>
      <c r="N80" s="601">
        <v>0.08</v>
      </c>
      <c r="O80" s="601">
        <v>0.08</v>
      </c>
      <c r="P80" s="601">
        <v>0.15</v>
      </c>
      <c r="Q80" s="601">
        <v>0.08</v>
      </c>
      <c r="R80" s="601">
        <v>0.05</v>
      </c>
      <c r="S80" s="9">
        <f t="shared" si="8"/>
        <v>1</v>
      </c>
      <c r="T80" s="1020"/>
      <c r="U80" s="991">
        <v>0.01</v>
      </c>
      <c r="V80" s="1005" t="s">
        <v>516</v>
      </c>
      <c r="W80" s="16"/>
      <c r="X80" s="16"/>
      <c r="Y80" s="16"/>
      <c r="Z80" s="16"/>
      <c r="AA80" s="16"/>
      <c r="AB80" s="16"/>
      <c r="AC80" s="16"/>
      <c r="AD80" s="16"/>
    </row>
    <row r="81" spans="1:30" s="17" customFormat="1" ht="117.75" customHeight="1" thickBot="1">
      <c r="A81" s="1056"/>
      <c r="B81" s="1017"/>
      <c r="C81" s="986"/>
      <c r="D81" s="987"/>
      <c r="E81" s="987"/>
      <c r="F81" s="10" t="s">
        <v>29</v>
      </c>
      <c r="G81" s="599">
        <v>0</v>
      </c>
      <c r="H81" s="599">
        <v>0.07</v>
      </c>
      <c r="I81" s="599">
        <v>0</v>
      </c>
      <c r="J81" s="600">
        <v>0.1</v>
      </c>
      <c r="K81" s="600">
        <v>0.07</v>
      </c>
      <c r="L81" s="600">
        <v>0.1665</v>
      </c>
      <c r="M81" s="606">
        <v>0.04</v>
      </c>
      <c r="N81" s="606">
        <v>0.08</v>
      </c>
      <c r="O81" s="606">
        <v>0.08</v>
      </c>
      <c r="P81" s="599">
        <v>0.15</v>
      </c>
      <c r="Q81" s="599">
        <v>0.11</v>
      </c>
      <c r="R81" s="599">
        <v>0.1333</v>
      </c>
      <c r="S81" s="10">
        <f>SUM(G81:R81)</f>
        <v>0.9997999999999999</v>
      </c>
      <c r="T81" s="1020"/>
      <c r="U81" s="991"/>
      <c r="V81" s="992"/>
      <c r="W81" s="16"/>
      <c r="X81" s="16"/>
      <c r="Y81" s="16"/>
      <c r="Z81" s="16"/>
      <c r="AA81" s="16"/>
      <c r="AB81" s="16"/>
      <c r="AC81" s="16"/>
      <c r="AD81" s="16"/>
    </row>
    <row r="82" spans="1:30" s="17" customFormat="1" ht="46.5" customHeight="1">
      <c r="A82" s="1056"/>
      <c r="B82" s="1017"/>
      <c r="C82" s="986" t="s">
        <v>239</v>
      </c>
      <c r="D82" s="987" t="s">
        <v>108</v>
      </c>
      <c r="E82" s="987" t="s">
        <v>108</v>
      </c>
      <c r="F82" s="18" t="s">
        <v>28</v>
      </c>
      <c r="G82" s="601">
        <v>0</v>
      </c>
      <c r="H82" s="601">
        <v>0.05</v>
      </c>
      <c r="I82" s="601">
        <v>0.1</v>
      </c>
      <c r="J82" s="601">
        <v>0.2</v>
      </c>
      <c r="K82" s="601">
        <v>0.2</v>
      </c>
      <c r="L82" s="601">
        <v>0.05</v>
      </c>
      <c r="M82" s="601">
        <v>0.04</v>
      </c>
      <c r="N82" s="601">
        <v>0.05</v>
      </c>
      <c r="O82" s="601">
        <v>0.06</v>
      </c>
      <c r="P82" s="601">
        <v>0.1</v>
      </c>
      <c r="Q82" s="601">
        <v>0.1</v>
      </c>
      <c r="R82" s="601">
        <v>0.05</v>
      </c>
      <c r="S82" s="9">
        <f>SUM(G82:R82)</f>
        <v>1.0000000000000002</v>
      </c>
      <c r="T82" s="1020"/>
      <c r="U82" s="991">
        <v>0.01</v>
      </c>
      <c r="V82" s="1005" t="s">
        <v>517</v>
      </c>
      <c r="W82" s="16"/>
      <c r="X82" s="16"/>
      <c r="Y82" s="16"/>
      <c r="Z82" s="16"/>
      <c r="AA82" s="16"/>
      <c r="AB82" s="16"/>
      <c r="AC82" s="16"/>
      <c r="AD82" s="16"/>
    </row>
    <row r="83" spans="1:30" s="17" customFormat="1" ht="46.5" customHeight="1" thickBot="1">
      <c r="A83" s="1056"/>
      <c r="B83" s="1017"/>
      <c r="C83" s="986"/>
      <c r="D83" s="987"/>
      <c r="E83" s="987"/>
      <c r="F83" s="10" t="s">
        <v>29</v>
      </c>
      <c r="G83" s="599">
        <v>0</v>
      </c>
      <c r="H83" s="599">
        <v>0.05</v>
      </c>
      <c r="I83" s="599">
        <v>0.1</v>
      </c>
      <c r="J83" s="600">
        <v>0.2</v>
      </c>
      <c r="K83" s="600">
        <v>0.2</v>
      </c>
      <c r="L83" s="600">
        <v>0.05</v>
      </c>
      <c r="M83" s="600">
        <v>0.04</v>
      </c>
      <c r="N83" s="600">
        <v>0.05</v>
      </c>
      <c r="O83" s="600">
        <v>0.06</v>
      </c>
      <c r="P83" s="599">
        <v>0.1</v>
      </c>
      <c r="Q83" s="599">
        <v>0.1</v>
      </c>
      <c r="R83" s="599">
        <v>0.05</v>
      </c>
      <c r="S83" s="10">
        <f t="shared" si="8"/>
        <v>1.0000000000000002</v>
      </c>
      <c r="T83" s="1020"/>
      <c r="U83" s="991"/>
      <c r="V83" s="992"/>
      <c r="W83" s="16"/>
      <c r="X83" s="16"/>
      <c r="Y83" s="16"/>
      <c r="Z83" s="16"/>
      <c r="AA83" s="16"/>
      <c r="AB83" s="16"/>
      <c r="AC83" s="16"/>
      <c r="AD83" s="16"/>
    </row>
    <row r="84" spans="1:30" s="17" customFormat="1" ht="46.5" customHeight="1">
      <c r="A84" s="1056"/>
      <c r="B84" s="1017"/>
      <c r="C84" s="986" t="s">
        <v>240</v>
      </c>
      <c r="D84" s="987" t="s">
        <v>108</v>
      </c>
      <c r="E84" s="987" t="s">
        <v>108</v>
      </c>
      <c r="F84" s="18" t="s">
        <v>28</v>
      </c>
      <c r="G84" s="601">
        <v>0</v>
      </c>
      <c r="H84" s="601">
        <v>0</v>
      </c>
      <c r="I84" s="601">
        <v>0</v>
      </c>
      <c r="J84" s="601">
        <v>0.02</v>
      </c>
      <c r="K84" s="601">
        <v>0.2</v>
      </c>
      <c r="L84" s="601">
        <v>0.18</v>
      </c>
      <c r="M84" s="601">
        <v>0.04</v>
      </c>
      <c r="N84" s="601">
        <v>0.08</v>
      </c>
      <c r="O84" s="601">
        <v>0.08</v>
      </c>
      <c r="P84" s="601">
        <v>0.15</v>
      </c>
      <c r="Q84" s="601">
        <v>0.2</v>
      </c>
      <c r="R84" s="601">
        <v>0.05</v>
      </c>
      <c r="S84" s="9">
        <f t="shared" si="8"/>
        <v>1</v>
      </c>
      <c r="T84" s="1020"/>
      <c r="U84" s="991">
        <v>0.01</v>
      </c>
      <c r="V84" s="1005" t="s">
        <v>518</v>
      </c>
      <c r="W84" s="16"/>
      <c r="X84" s="16"/>
      <c r="Y84" s="16"/>
      <c r="Z84" s="16"/>
      <c r="AA84" s="16"/>
      <c r="AB84" s="16"/>
      <c r="AC84" s="16"/>
      <c r="AD84" s="16"/>
    </row>
    <row r="85" spans="1:30" s="17" customFormat="1" ht="51.75" customHeight="1" thickBot="1">
      <c r="A85" s="1057"/>
      <c r="B85" s="1018"/>
      <c r="C85" s="1064"/>
      <c r="D85" s="1065"/>
      <c r="E85" s="1065"/>
      <c r="F85" s="25" t="s">
        <v>29</v>
      </c>
      <c r="G85" s="608">
        <v>0</v>
      </c>
      <c r="H85" s="608">
        <v>0</v>
      </c>
      <c r="I85" s="608">
        <v>0</v>
      </c>
      <c r="J85" s="609">
        <v>0</v>
      </c>
      <c r="K85" s="609">
        <v>0</v>
      </c>
      <c r="L85" s="609">
        <v>0.18</v>
      </c>
      <c r="M85" s="593">
        <v>0.04</v>
      </c>
      <c r="N85" s="593">
        <v>0.05</v>
      </c>
      <c r="O85" s="593">
        <v>0.06</v>
      </c>
      <c r="P85" s="608">
        <v>0.2</v>
      </c>
      <c r="Q85" s="608">
        <v>0.22</v>
      </c>
      <c r="R85" s="608">
        <v>0.25</v>
      </c>
      <c r="S85" s="10">
        <f>SUM(G85:R85)</f>
        <v>1</v>
      </c>
      <c r="T85" s="1021"/>
      <c r="U85" s="1066"/>
      <c r="V85" s="992"/>
      <c r="W85" s="16"/>
      <c r="X85" s="16"/>
      <c r="Y85" s="16"/>
      <c r="Z85" s="16"/>
      <c r="AA85" s="16"/>
      <c r="AB85" s="16"/>
      <c r="AC85" s="16"/>
      <c r="AD85" s="16"/>
    </row>
    <row r="86" spans="1:29" s="17" customFormat="1" ht="46.5" customHeight="1">
      <c r="A86" s="1067" t="s">
        <v>216</v>
      </c>
      <c r="B86" s="1068" t="s">
        <v>217</v>
      </c>
      <c r="C86" s="1069" t="s">
        <v>218</v>
      </c>
      <c r="D86" s="1070"/>
      <c r="E86" s="1070" t="s">
        <v>175</v>
      </c>
      <c r="F86" s="9" t="s">
        <v>28</v>
      </c>
      <c r="G86" s="602">
        <v>0.25</v>
      </c>
      <c r="H86" s="602">
        <v>0.25</v>
      </c>
      <c r="I86" s="602">
        <v>0.3</v>
      </c>
      <c r="J86" s="602">
        <v>0.2</v>
      </c>
      <c r="K86" s="602">
        <v>0</v>
      </c>
      <c r="L86" s="602">
        <v>0</v>
      </c>
      <c r="M86" s="602">
        <v>0</v>
      </c>
      <c r="N86" s="602">
        <v>0</v>
      </c>
      <c r="O86" s="602">
        <v>0</v>
      </c>
      <c r="P86" s="602">
        <v>0</v>
      </c>
      <c r="Q86" s="602">
        <v>0</v>
      </c>
      <c r="R86" s="602">
        <v>0</v>
      </c>
      <c r="S86" s="9">
        <f>SUM(G86:R86)</f>
        <v>1</v>
      </c>
      <c r="T86" s="1071">
        <v>0.05</v>
      </c>
      <c r="U86" s="1072">
        <v>0.0125</v>
      </c>
      <c r="V86" s="996" t="s">
        <v>248</v>
      </c>
      <c r="W86" s="16"/>
      <c r="X86" s="16"/>
      <c r="Y86" s="16"/>
      <c r="Z86" s="16"/>
      <c r="AA86" s="16"/>
      <c r="AB86" s="16"/>
      <c r="AC86" s="16"/>
    </row>
    <row r="87" spans="1:29" s="17" customFormat="1" ht="46.5" customHeight="1" thickBot="1">
      <c r="A87" s="1056"/>
      <c r="B87" s="1017"/>
      <c r="C87" s="1063"/>
      <c r="D87" s="987"/>
      <c r="E87" s="987"/>
      <c r="F87" s="10" t="s">
        <v>29</v>
      </c>
      <c r="G87" s="599">
        <v>0.25</v>
      </c>
      <c r="H87" s="599">
        <v>0.2</v>
      </c>
      <c r="I87" s="599">
        <v>0.25</v>
      </c>
      <c r="J87" s="599">
        <v>0.25</v>
      </c>
      <c r="K87" s="599">
        <v>0.05</v>
      </c>
      <c r="L87" s="599">
        <v>0</v>
      </c>
      <c r="M87" s="599"/>
      <c r="N87" s="599"/>
      <c r="O87" s="599"/>
      <c r="P87" s="599"/>
      <c r="Q87" s="599"/>
      <c r="R87" s="599"/>
      <c r="S87" s="10">
        <f>SUM(G87:O87)</f>
        <v>1</v>
      </c>
      <c r="T87" s="1061"/>
      <c r="U87" s="1073"/>
      <c r="V87" s="997"/>
      <c r="W87" s="16"/>
      <c r="X87" s="16"/>
      <c r="Y87" s="16"/>
      <c r="Z87" s="16"/>
      <c r="AA87" s="16"/>
      <c r="AB87" s="16"/>
      <c r="AC87" s="16"/>
    </row>
    <row r="88" spans="1:22" s="14" customFormat="1" ht="46.5" customHeight="1">
      <c r="A88" s="1056"/>
      <c r="B88" s="1017"/>
      <c r="C88" s="1063" t="s">
        <v>219</v>
      </c>
      <c r="D88" s="987" t="s">
        <v>175</v>
      </c>
      <c r="E88" s="987"/>
      <c r="F88" s="18" t="s">
        <v>28</v>
      </c>
      <c r="G88" s="601">
        <v>0</v>
      </c>
      <c r="H88" s="601">
        <v>0</v>
      </c>
      <c r="I88" s="601">
        <v>0.1</v>
      </c>
      <c r="J88" s="601">
        <v>0.1</v>
      </c>
      <c r="K88" s="601">
        <v>0.1</v>
      </c>
      <c r="L88" s="601">
        <v>0.1</v>
      </c>
      <c r="M88" s="601">
        <v>0.1</v>
      </c>
      <c r="N88" s="601">
        <v>0.1</v>
      </c>
      <c r="O88" s="601">
        <v>0.1</v>
      </c>
      <c r="P88" s="601">
        <v>0.1</v>
      </c>
      <c r="Q88" s="601">
        <v>0.1</v>
      </c>
      <c r="R88" s="601">
        <v>0.1</v>
      </c>
      <c r="S88" s="9">
        <f aca="true" t="shared" si="9" ref="S88:S94">SUM(G88:R88)</f>
        <v>0.9999999999999999</v>
      </c>
      <c r="T88" s="1061"/>
      <c r="U88" s="1073">
        <v>0.0125</v>
      </c>
      <c r="V88" s="997" t="s">
        <v>256</v>
      </c>
    </row>
    <row r="89" spans="1:22" s="14" customFormat="1" ht="46.5" customHeight="1" thickBot="1">
      <c r="A89" s="1056"/>
      <c r="B89" s="1017"/>
      <c r="C89" s="1063"/>
      <c r="D89" s="987"/>
      <c r="E89" s="987"/>
      <c r="F89" s="10" t="s">
        <v>29</v>
      </c>
      <c r="G89" s="599">
        <v>0</v>
      </c>
      <c r="H89" s="599">
        <v>0</v>
      </c>
      <c r="I89" s="599">
        <v>0.1</v>
      </c>
      <c r="J89" s="599">
        <v>0.1</v>
      </c>
      <c r="K89" s="599">
        <v>0.1</v>
      </c>
      <c r="L89" s="599">
        <v>0.1</v>
      </c>
      <c r="M89" s="599">
        <v>0.1</v>
      </c>
      <c r="N89" s="599">
        <v>0.1</v>
      </c>
      <c r="O89" s="599">
        <v>0.1</v>
      </c>
      <c r="P89" s="601">
        <v>0.1</v>
      </c>
      <c r="Q89" s="601">
        <v>0.1</v>
      </c>
      <c r="R89" s="601">
        <v>0.1</v>
      </c>
      <c r="S89" s="10">
        <f t="shared" si="9"/>
        <v>0.9999999999999999</v>
      </c>
      <c r="T89" s="1061"/>
      <c r="U89" s="1073"/>
      <c r="V89" s="997"/>
    </row>
    <row r="90" spans="1:22" s="14" customFormat="1" ht="46.5" customHeight="1">
      <c r="A90" s="1056"/>
      <c r="B90" s="1017"/>
      <c r="C90" s="1063" t="s">
        <v>220</v>
      </c>
      <c r="D90" s="987" t="s">
        <v>175</v>
      </c>
      <c r="E90" s="987"/>
      <c r="F90" s="18" t="s">
        <v>28</v>
      </c>
      <c r="G90" s="601">
        <v>0</v>
      </c>
      <c r="H90" s="601">
        <v>0</v>
      </c>
      <c r="I90" s="601">
        <v>0</v>
      </c>
      <c r="J90" s="601">
        <v>0.05</v>
      </c>
      <c r="K90" s="601">
        <v>0.08</v>
      </c>
      <c r="L90" s="601">
        <v>0.08</v>
      </c>
      <c r="M90" s="601">
        <v>0.08</v>
      </c>
      <c r="N90" s="601">
        <v>0.1</v>
      </c>
      <c r="O90" s="601">
        <v>0.1</v>
      </c>
      <c r="P90" s="601">
        <v>0.1</v>
      </c>
      <c r="Q90" s="601">
        <v>0.2</v>
      </c>
      <c r="R90" s="601">
        <v>0.21</v>
      </c>
      <c r="S90" s="9">
        <f t="shared" si="9"/>
        <v>1</v>
      </c>
      <c r="T90" s="1061"/>
      <c r="U90" s="1073">
        <v>0.0125</v>
      </c>
      <c r="V90" s="997" t="s">
        <v>534</v>
      </c>
    </row>
    <row r="91" spans="1:22" s="14" customFormat="1" ht="46.5" customHeight="1" thickBot="1">
      <c r="A91" s="1056"/>
      <c r="B91" s="1017"/>
      <c r="C91" s="1063"/>
      <c r="D91" s="987"/>
      <c r="E91" s="987"/>
      <c r="F91" s="10" t="s">
        <v>29</v>
      </c>
      <c r="G91" s="599">
        <v>0.02</v>
      </c>
      <c r="H91" s="599">
        <v>0.02</v>
      </c>
      <c r="I91" s="599">
        <v>0.02</v>
      </c>
      <c r="J91" s="599">
        <v>0.05</v>
      </c>
      <c r="K91" s="599">
        <v>0.02</v>
      </c>
      <c r="L91" s="599">
        <v>0.05</v>
      </c>
      <c r="M91" s="599">
        <v>0.08</v>
      </c>
      <c r="N91" s="599">
        <v>0.09</v>
      </c>
      <c r="O91" s="599">
        <v>0.1</v>
      </c>
      <c r="P91" s="601">
        <v>0.1</v>
      </c>
      <c r="Q91" s="601">
        <v>0.2</v>
      </c>
      <c r="R91" s="601">
        <v>0.21</v>
      </c>
      <c r="S91" s="10">
        <f t="shared" si="9"/>
        <v>0.96</v>
      </c>
      <c r="T91" s="1061"/>
      <c r="U91" s="1073"/>
      <c r="V91" s="997"/>
    </row>
    <row r="92" spans="1:22" s="14" customFormat="1" ht="46.5" customHeight="1">
      <c r="A92" s="1056"/>
      <c r="B92" s="1017"/>
      <c r="C92" s="1063" t="s">
        <v>221</v>
      </c>
      <c r="D92" s="987" t="s">
        <v>175</v>
      </c>
      <c r="E92" s="987"/>
      <c r="F92" s="18" t="s">
        <v>28</v>
      </c>
      <c r="G92" s="601">
        <v>0.0833</v>
      </c>
      <c r="H92" s="601">
        <v>0.0833</v>
      </c>
      <c r="I92" s="601">
        <v>0.0833</v>
      </c>
      <c r="J92" s="601">
        <v>0.0833</v>
      </c>
      <c r="K92" s="601">
        <v>0.0833</v>
      </c>
      <c r="L92" s="601">
        <v>0.0833</v>
      </c>
      <c r="M92" s="601">
        <v>0.0833</v>
      </c>
      <c r="N92" s="601">
        <v>0.0833</v>
      </c>
      <c r="O92" s="601">
        <v>0.0834</v>
      </c>
      <c r="P92" s="601">
        <v>0.0834</v>
      </c>
      <c r="Q92" s="601">
        <v>0.0834</v>
      </c>
      <c r="R92" s="601">
        <v>0.0834</v>
      </c>
      <c r="S92" s="9">
        <f t="shared" si="9"/>
        <v>1</v>
      </c>
      <c r="T92" s="1061"/>
      <c r="U92" s="1073">
        <v>0.0125</v>
      </c>
      <c r="V92" s="997" t="s">
        <v>535</v>
      </c>
    </row>
    <row r="93" spans="1:22" s="14" customFormat="1" ht="46.5" customHeight="1" thickBot="1">
      <c r="A93" s="1056"/>
      <c r="B93" s="1017"/>
      <c r="C93" s="1063"/>
      <c r="D93" s="987"/>
      <c r="E93" s="987"/>
      <c r="F93" s="10" t="s">
        <v>29</v>
      </c>
      <c r="G93" s="599">
        <v>0.083</v>
      </c>
      <c r="H93" s="599">
        <v>0.083</v>
      </c>
      <c r="I93" s="599">
        <v>0</v>
      </c>
      <c r="J93" s="599">
        <v>0.0833</v>
      </c>
      <c r="K93" s="599">
        <v>0.0833</v>
      </c>
      <c r="L93" s="599">
        <v>0.0833</v>
      </c>
      <c r="M93" s="599">
        <v>0.0833</v>
      </c>
      <c r="N93" s="599">
        <v>0.0833</v>
      </c>
      <c r="O93" s="599">
        <v>0.0834</v>
      </c>
      <c r="P93" s="601">
        <v>0.1</v>
      </c>
      <c r="Q93" s="601">
        <v>0.1</v>
      </c>
      <c r="R93" s="601">
        <v>0.134</v>
      </c>
      <c r="S93" s="10">
        <f t="shared" si="9"/>
        <v>0.9999</v>
      </c>
      <c r="T93" s="1061"/>
      <c r="U93" s="1073"/>
      <c r="V93" s="1010"/>
    </row>
    <row r="94" spans="1:22" s="15" customFormat="1" ht="46.5" customHeight="1">
      <c r="A94" s="1056"/>
      <c r="B94" s="1017" t="s">
        <v>222</v>
      </c>
      <c r="C94" s="1081" t="s">
        <v>223</v>
      </c>
      <c r="D94" s="987" t="s">
        <v>175</v>
      </c>
      <c r="E94" s="987" t="s">
        <v>175</v>
      </c>
      <c r="F94" s="18" t="s">
        <v>28</v>
      </c>
      <c r="G94" s="602">
        <v>0.084</v>
      </c>
      <c r="H94" s="602">
        <v>0.083</v>
      </c>
      <c r="I94" s="602">
        <v>0.083</v>
      </c>
      <c r="J94" s="602">
        <v>0.083</v>
      </c>
      <c r="K94" s="602">
        <v>0.083</v>
      </c>
      <c r="L94" s="602">
        <v>0.083</v>
      </c>
      <c r="M94" s="602">
        <v>0.083</v>
      </c>
      <c r="N94" s="602">
        <v>0.084</v>
      </c>
      <c r="O94" s="602">
        <v>0.084</v>
      </c>
      <c r="P94" s="602">
        <v>0.084</v>
      </c>
      <c r="Q94" s="602">
        <v>0.083</v>
      </c>
      <c r="R94" s="602">
        <v>0.083</v>
      </c>
      <c r="S94" s="9">
        <f t="shared" si="9"/>
        <v>0.9999999999999999</v>
      </c>
      <c r="T94" s="1020">
        <v>0.07</v>
      </c>
      <c r="U94" s="1074">
        <v>0.0233</v>
      </c>
      <c r="V94" s="996" t="s">
        <v>533</v>
      </c>
    </row>
    <row r="95" spans="1:22" s="15" customFormat="1" ht="46.5" customHeight="1" thickBot="1">
      <c r="A95" s="1056"/>
      <c r="B95" s="1017"/>
      <c r="C95" s="1082"/>
      <c r="D95" s="987"/>
      <c r="E95" s="987"/>
      <c r="F95" s="10" t="s">
        <v>29</v>
      </c>
      <c r="G95" s="589">
        <v>0.084</v>
      </c>
      <c r="H95" s="589">
        <v>0.083</v>
      </c>
      <c r="I95" s="589">
        <v>0.083</v>
      </c>
      <c r="J95" s="589">
        <v>0.084</v>
      </c>
      <c r="K95" s="589">
        <v>0.083</v>
      </c>
      <c r="L95" s="589">
        <v>0.083</v>
      </c>
      <c r="M95" s="589">
        <v>0</v>
      </c>
      <c r="N95" s="589">
        <v>0</v>
      </c>
      <c r="O95" s="589">
        <v>0</v>
      </c>
      <c r="P95" s="589">
        <v>0.167</v>
      </c>
      <c r="Q95" s="589">
        <v>0.168</v>
      </c>
      <c r="R95" s="589">
        <v>0.165</v>
      </c>
      <c r="S95" s="10">
        <f>SUM(G95:R95)</f>
        <v>1</v>
      </c>
      <c r="T95" s="1020"/>
      <c r="U95" s="1074"/>
      <c r="V95" s="997"/>
    </row>
    <row r="96" spans="1:22" s="14" customFormat="1" ht="46.5" customHeight="1">
      <c r="A96" s="1056"/>
      <c r="B96" s="1017"/>
      <c r="C96" s="986" t="s">
        <v>224</v>
      </c>
      <c r="D96" s="987" t="s">
        <v>175</v>
      </c>
      <c r="E96" s="987"/>
      <c r="F96" s="18" t="s">
        <v>28</v>
      </c>
      <c r="G96" s="601">
        <v>0.0167</v>
      </c>
      <c r="H96" s="601">
        <v>0.0167</v>
      </c>
      <c r="I96" s="601">
        <v>0.0167</v>
      </c>
      <c r="J96" s="601">
        <v>0.0167</v>
      </c>
      <c r="K96" s="601">
        <v>0.0167</v>
      </c>
      <c r="L96" s="601">
        <v>0.0167</v>
      </c>
      <c r="M96" s="601">
        <v>0.0334</v>
      </c>
      <c r="N96" s="601">
        <v>0.0334</v>
      </c>
      <c r="O96" s="601">
        <v>0.0334</v>
      </c>
      <c r="P96" s="601">
        <v>0.2667</v>
      </c>
      <c r="Q96" s="601">
        <v>0.2667</v>
      </c>
      <c r="R96" s="601">
        <v>0.26620000000000005</v>
      </c>
      <c r="S96" s="9">
        <f aca="true" t="shared" si="10" ref="S96:S99">SUM(G96:R96)</f>
        <v>1</v>
      </c>
      <c r="T96" s="1020"/>
      <c r="U96" s="1074">
        <v>0.0233</v>
      </c>
      <c r="V96" s="997" t="s">
        <v>551</v>
      </c>
    </row>
    <row r="97" spans="1:22" s="14" customFormat="1" ht="46.5" customHeight="1" thickBot="1">
      <c r="A97" s="1056"/>
      <c r="B97" s="1017"/>
      <c r="C97" s="986"/>
      <c r="D97" s="987"/>
      <c r="E97" s="987"/>
      <c r="F97" s="10" t="s">
        <v>29</v>
      </c>
      <c r="G97" s="373">
        <v>0</v>
      </c>
      <c r="H97" s="373">
        <v>0</v>
      </c>
      <c r="I97" s="373">
        <v>0</v>
      </c>
      <c r="J97" s="373">
        <v>0.0167</v>
      </c>
      <c r="K97" s="373">
        <v>0.0167</v>
      </c>
      <c r="L97" s="373">
        <v>0.0167</v>
      </c>
      <c r="M97" s="373">
        <v>0</v>
      </c>
      <c r="N97" s="373">
        <v>0</v>
      </c>
      <c r="O97" s="373">
        <v>0</v>
      </c>
      <c r="P97" s="373">
        <v>0.3</v>
      </c>
      <c r="Q97" s="373">
        <v>0.3</v>
      </c>
      <c r="R97" s="373">
        <v>0.3499</v>
      </c>
      <c r="S97" s="10">
        <f>SUM(G97:R97)</f>
        <v>0.9999999999999999</v>
      </c>
      <c r="T97" s="1020"/>
      <c r="U97" s="1074"/>
      <c r="V97" s="997"/>
    </row>
    <row r="98" spans="1:22" s="15" customFormat="1" ht="46.5" customHeight="1">
      <c r="A98" s="1056"/>
      <c r="B98" s="1017"/>
      <c r="C98" s="986" t="s">
        <v>225</v>
      </c>
      <c r="D98" s="987" t="s">
        <v>175</v>
      </c>
      <c r="E98" s="987"/>
      <c r="F98" s="18" t="s">
        <v>28</v>
      </c>
      <c r="G98" s="601">
        <v>0.0834</v>
      </c>
      <c r="H98" s="601">
        <v>0.0834</v>
      </c>
      <c r="I98" s="601">
        <v>0.0834</v>
      </c>
      <c r="J98" s="601">
        <v>0.0834</v>
      </c>
      <c r="K98" s="601">
        <v>0.0834</v>
      </c>
      <c r="L98" s="601">
        <v>0.0834</v>
      </c>
      <c r="M98" s="601">
        <v>0.0834</v>
      </c>
      <c r="N98" s="601">
        <v>0.0834</v>
      </c>
      <c r="O98" s="601">
        <v>0.0834</v>
      </c>
      <c r="P98" s="601">
        <v>0.0834</v>
      </c>
      <c r="Q98" s="601">
        <v>0.0834</v>
      </c>
      <c r="R98" s="601">
        <v>0.0826</v>
      </c>
      <c r="S98" s="9">
        <f>SUM(G98:R98)</f>
        <v>1.0000000000000002</v>
      </c>
      <c r="T98" s="1020"/>
      <c r="U98" s="1074">
        <v>0.0234</v>
      </c>
      <c r="V98" s="997" t="s">
        <v>536</v>
      </c>
    </row>
    <row r="99" spans="1:22" s="15" customFormat="1" ht="46.5" customHeight="1" thickBot="1">
      <c r="A99" s="1057"/>
      <c r="B99" s="1018"/>
      <c r="C99" s="1064"/>
      <c r="D99" s="1065"/>
      <c r="E99" s="1065"/>
      <c r="F99" s="25" t="s">
        <v>29</v>
      </c>
      <c r="G99" s="608">
        <v>0.0834</v>
      </c>
      <c r="H99" s="608">
        <v>0.0834</v>
      </c>
      <c r="I99" s="608">
        <v>0.0834</v>
      </c>
      <c r="J99" s="372">
        <v>0.0834</v>
      </c>
      <c r="K99" s="372">
        <v>0.0834</v>
      </c>
      <c r="L99" s="372">
        <v>0.0834</v>
      </c>
      <c r="M99" s="608">
        <v>0.0834</v>
      </c>
      <c r="N99" s="608">
        <v>0.0834</v>
      </c>
      <c r="O99" s="608">
        <v>0.0834</v>
      </c>
      <c r="P99" s="372">
        <v>0.0834</v>
      </c>
      <c r="Q99" s="372">
        <v>0.0834</v>
      </c>
      <c r="R99" s="372">
        <v>0.0826</v>
      </c>
      <c r="S99" s="338">
        <f t="shared" si="10"/>
        <v>1.0000000000000002</v>
      </c>
      <c r="T99" s="1021"/>
      <c r="U99" s="1075"/>
      <c r="V99" s="1010"/>
    </row>
    <row r="100" spans="1:22" s="15" customFormat="1" ht="46.5" customHeight="1">
      <c r="A100" s="1067" t="s">
        <v>226</v>
      </c>
      <c r="B100" s="1068" t="s">
        <v>227</v>
      </c>
      <c r="C100" s="1076" t="s">
        <v>228</v>
      </c>
      <c r="D100" s="1070" t="s">
        <v>175</v>
      </c>
      <c r="E100" s="1070"/>
      <c r="F100" s="9" t="s">
        <v>28</v>
      </c>
      <c r="G100" s="602">
        <v>0.0834</v>
      </c>
      <c r="H100" s="602">
        <v>0.0834</v>
      </c>
      <c r="I100" s="602">
        <v>0.0834</v>
      </c>
      <c r="J100" s="602">
        <v>0.0834</v>
      </c>
      <c r="K100" s="602">
        <v>0.0834</v>
      </c>
      <c r="L100" s="602">
        <v>0.0834</v>
      </c>
      <c r="M100" s="602">
        <v>0.0834</v>
      </c>
      <c r="N100" s="602">
        <v>0.0834</v>
      </c>
      <c r="O100" s="602">
        <v>0.0834</v>
      </c>
      <c r="P100" s="602">
        <v>0.0834</v>
      </c>
      <c r="Q100" s="602">
        <v>0.0834</v>
      </c>
      <c r="R100" s="602">
        <v>0.0826</v>
      </c>
      <c r="S100" s="9">
        <f>SUM(G100:R100)</f>
        <v>1.0000000000000002</v>
      </c>
      <c r="T100" s="1077">
        <v>0.01</v>
      </c>
      <c r="U100" s="1078">
        <v>0.01</v>
      </c>
      <c r="V100" s="1013" t="s">
        <v>552</v>
      </c>
    </row>
    <row r="101" spans="1:22" s="15" customFormat="1" ht="46.5" customHeight="1" thickBot="1">
      <c r="A101" s="1057"/>
      <c r="B101" s="1018"/>
      <c r="C101" s="1064"/>
      <c r="D101" s="1065"/>
      <c r="E101" s="1065"/>
      <c r="F101" s="25" t="s">
        <v>29</v>
      </c>
      <c r="G101" s="608"/>
      <c r="H101" s="608"/>
      <c r="I101" s="608"/>
      <c r="J101" s="608">
        <v>0</v>
      </c>
      <c r="K101" s="608">
        <v>0</v>
      </c>
      <c r="L101" s="608">
        <v>0</v>
      </c>
      <c r="M101" s="608">
        <v>0</v>
      </c>
      <c r="N101" s="608">
        <v>0</v>
      </c>
      <c r="O101" s="608">
        <v>0</v>
      </c>
      <c r="P101" s="608">
        <v>0</v>
      </c>
      <c r="Q101" s="608">
        <v>0</v>
      </c>
      <c r="R101" s="608">
        <v>0.0003</v>
      </c>
      <c r="S101" s="338">
        <f>SUM(G101:R101)</f>
        <v>0.0003</v>
      </c>
      <c r="T101" s="1021"/>
      <c r="U101" s="1079"/>
      <c r="V101" s="1080"/>
    </row>
    <row r="102" spans="1:33" s="5" customFormat="1" ht="46.5" customHeight="1" thickBot="1">
      <c r="A102" s="1014" t="s">
        <v>30</v>
      </c>
      <c r="B102" s="1015"/>
      <c r="C102" s="1015"/>
      <c r="D102" s="1015"/>
      <c r="E102" s="1015"/>
      <c r="F102" s="1015"/>
      <c r="G102" s="1015"/>
      <c r="H102" s="1015"/>
      <c r="I102" s="1015"/>
      <c r="J102" s="1015"/>
      <c r="K102" s="1015"/>
      <c r="L102" s="1015"/>
      <c r="M102" s="1015"/>
      <c r="N102" s="1015"/>
      <c r="O102" s="1015"/>
      <c r="P102" s="1015"/>
      <c r="Q102" s="1015"/>
      <c r="R102" s="1015"/>
      <c r="S102" s="1015"/>
      <c r="T102" s="19">
        <f>SUM(T8:T101)</f>
        <v>1.0000000000000002</v>
      </c>
      <c r="U102" s="19">
        <f>SUM(U8:U101)</f>
        <v>1.0000000000000002</v>
      </c>
      <c r="V102" s="693"/>
      <c r="W102" s="4"/>
      <c r="X102" s="4"/>
      <c r="Y102" s="4"/>
      <c r="Z102" s="4"/>
      <c r="AA102" s="4"/>
      <c r="AB102" s="4"/>
      <c r="AC102" s="4"/>
      <c r="AD102" s="4"/>
      <c r="AE102" s="4"/>
      <c r="AF102" s="4"/>
      <c r="AG102" s="4"/>
    </row>
    <row r="103" spans="1:21" ht="32.25" customHeight="1">
      <c r="A103" s="41"/>
      <c r="B103" s="41"/>
      <c r="C103" s="42"/>
      <c r="D103" s="41"/>
      <c r="E103" s="41"/>
      <c r="F103" s="41"/>
      <c r="G103" s="41"/>
      <c r="H103" s="41"/>
      <c r="I103" s="41"/>
      <c r="J103" s="41"/>
      <c r="K103" s="41"/>
      <c r="L103" s="41"/>
      <c r="M103" s="41"/>
      <c r="N103" s="43"/>
      <c r="O103" s="43"/>
      <c r="P103" s="43"/>
      <c r="Q103" s="43"/>
      <c r="R103" s="43"/>
      <c r="S103" s="43"/>
      <c r="T103" s="43"/>
      <c r="U103" s="43"/>
    </row>
    <row r="104" spans="1:21" ht="21.75" customHeight="1">
      <c r="A104" s="41"/>
      <c r="B104" s="41"/>
      <c r="C104" s="42"/>
      <c r="D104" s="41"/>
      <c r="E104" s="41"/>
      <c r="F104" s="41"/>
      <c r="G104" s="41"/>
      <c r="H104" s="41"/>
      <c r="I104" s="41"/>
      <c r="J104" s="41"/>
      <c r="K104" s="41"/>
      <c r="L104" s="41"/>
      <c r="M104" s="41"/>
      <c r="N104" s="43"/>
      <c r="O104" s="43"/>
      <c r="P104" s="43"/>
      <c r="Q104" s="43"/>
      <c r="R104" s="43"/>
      <c r="S104" s="43"/>
      <c r="T104" s="43"/>
      <c r="U104" s="43"/>
    </row>
    <row r="105" spans="1:21" ht="46.5" customHeight="1">
      <c r="A105" s="33" t="s">
        <v>91</v>
      </c>
      <c r="B105" s="20"/>
      <c r="C105" s="20"/>
      <c r="D105" s="20"/>
      <c r="E105" s="20"/>
      <c r="F105" s="20"/>
      <c r="G105" s="20"/>
      <c r="H105" s="45"/>
      <c r="I105" s="41"/>
      <c r="J105" s="41"/>
      <c r="K105" s="41"/>
      <c r="L105" s="41"/>
      <c r="M105" s="41"/>
      <c r="N105" s="43"/>
      <c r="O105" s="43"/>
      <c r="P105" s="43"/>
      <c r="Q105" s="43"/>
      <c r="R105" s="43"/>
      <c r="S105" s="43"/>
      <c r="T105" s="43"/>
      <c r="U105" s="43"/>
    </row>
    <row r="106" spans="1:21" ht="46.5" customHeight="1">
      <c r="A106" s="22" t="s">
        <v>92</v>
      </c>
      <c r="B106" s="935" t="s">
        <v>93</v>
      </c>
      <c r="C106" s="935"/>
      <c r="D106" s="935"/>
      <c r="E106" s="935"/>
      <c r="F106" s="935"/>
      <c r="G106" s="935"/>
      <c r="H106" s="935"/>
      <c r="I106" s="937" t="s">
        <v>94</v>
      </c>
      <c r="J106" s="937"/>
      <c r="K106" s="937"/>
      <c r="L106" s="937"/>
      <c r="M106" s="937"/>
      <c r="N106" s="937"/>
      <c r="O106" s="937"/>
      <c r="P106" s="43"/>
      <c r="Q106" s="43"/>
      <c r="R106" s="43"/>
      <c r="S106" s="43"/>
      <c r="T106" s="43"/>
      <c r="U106" s="43"/>
    </row>
    <row r="107" spans="1:21" ht="46.5" customHeight="1">
      <c r="A107" s="23">
        <v>11</v>
      </c>
      <c r="B107" s="938" t="s">
        <v>95</v>
      </c>
      <c r="C107" s="938"/>
      <c r="D107" s="938"/>
      <c r="E107" s="938"/>
      <c r="F107" s="938"/>
      <c r="G107" s="938"/>
      <c r="H107" s="938"/>
      <c r="I107" s="938" t="s">
        <v>97</v>
      </c>
      <c r="J107" s="938"/>
      <c r="K107" s="938"/>
      <c r="L107" s="938"/>
      <c r="M107" s="938"/>
      <c r="N107" s="938"/>
      <c r="O107" s="938"/>
      <c r="P107" s="43"/>
      <c r="Q107" s="43"/>
      <c r="R107" s="43"/>
      <c r="S107" s="43"/>
      <c r="T107" s="43"/>
      <c r="U107" s="43"/>
    </row>
    <row r="108" spans="1:21" ht="46.5" customHeight="1">
      <c r="A108" s="41"/>
      <c r="B108" s="41"/>
      <c r="C108" s="42"/>
      <c r="D108" s="41"/>
      <c r="E108" s="41"/>
      <c r="F108" s="41"/>
      <c r="G108" s="41"/>
      <c r="H108" s="41"/>
      <c r="I108" s="41"/>
      <c r="J108" s="41"/>
      <c r="K108" s="41"/>
      <c r="L108" s="41"/>
      <c r="M108" s="41"/>
      <c r="N108" s="43"/>
      <c r="O108" s="43"/>
      <c r="P108" s="43"/>
      <c r="Q108" s="43"/>
      <c r="R108" s="43"/>
      <c r="S108" s="43"/>
      <c r="T108" s="43"/>
      <c r="U108" s="43"/>
    </row>
    <row r="109" spans="1:21" ht="46.5" customHeight="1">
      <c r="A109" s="41"/>
      <c r="B109" s="41"/>
      <c r="C109" s="42"/>
      <c r="D109" s="41"/>
      <c r="E109" s="41"/>
      <c r="F109" s="41"/>
      <c r="G109" s="41"/>
      <c r="H109" s="41"/>
      <c r="I109" s="41"/>
      <c r="J109" s="41"/>
      <c r="K109" s="41"/>
      <c r="L109" s="41"/>
      <c r="M109" s="41"/>
      <c r="N109" s="43"/>
      <c r="O109" s="43"/>
      <c r="P109" s="43"/>
      <c r="Q109" s="43"/>
      <c r="R109" s="43"/>
      <c r="S109" s="43"/>
      <c r="T109" s="43"/>
      <c r="U109" s="43"/>
    </row>
    <row r="110" spans="1:21" ht="46.5" customHeight="1">
      <c r="A110" s="41"/>
      <c r="B110" s="41"/>
      <c r="C110" s="42"/>
      <c r="D110" s="41"/>
      <c r="E110" s="41"/>
      <c r="F110" s="41"/>
      <c r="G110" s="41"/>
      <c r="H110" s="41"/>
      <c r="I110" s="41"/>
      <c r="J110" s="41"/>
      <c r="K110" s="41"/>
      <c r="L110" s="41"/>
      <c r="M110" s="41"/>
      <c r="N110" s="43"/>
      <c r="O110" s="43"/>
      <c r="P110" s="43"/>
      <c r="Q110" s="43"/>
      <c r="R110" s="43"/>
      <c r="S110" s="43"/>
      <c r="T110" s="43"/>
      <c r="U110" s="43"/>
    </row>
    <row r="111" spans="1:21" ht="46.5" customHeight="1">
      <c r="A111" s="41"/>
      <c r="B111" s="41"/>
      <c r="C111" s="42"/>
      <c r="D111" s="41"/>
      <c r="E111" s="41"/>
      <c r="F111" s="41"/>
      <c r="G111" s="41"/>
      <c r="H111" s="41"/>
      <c r="I111" s="41"/>
      <c r="J111" s="41"/>
      <c r="K111" s="41"/>
      <c r="L111" s="41"/>
      <c r="M111" s="41"/>
      <c r="N111" s="43"/>
      <c r="O111" s="43"/>
      <c r="P111" s="43"/>
      <c r="Q111" s="43"/>
      <c r="R111" s="43"/>
      <c r="S111" s="43"/>
      <c r="T111" s="43"/>
      <c r="U111" s="43"/>
    </row>
    <row r="112" spans="1:21" ht="46.5" customHeight="1">
      <c r="A112" s="41"/>
      <c r="B112" s="41"/>
      <c r="C112" s="42"/>
      <c r="D112" s="41"/>
      <c r="E112" s="41"/>
      <c r="F112" s="41"/>
      <c r="G112" s="41"/>
      <c r="H112" s="41"/>
      <c r="I112" s="41"/>
      <c r="J112" s="41"/>
      <c r="K112" s="41"/>
      <c r="L112" s="41"/>
      <c r="M112" s="41"/>
      <c r="N112" s="43"/>
      <c r="O112" s="43"/>
      <c r="P112" s="43"/>
      <c r="Q112" s="43"/>
      <c r="R112" s="43"/>
      <c r="S112" s="43"/>
      <c r="T112" s="43"/>
      <c r="U112" s="43"/>
    </row>
    <row r="113" spans="1:21" ht="46.5" customHeight="1">
      <c r="A113" s="41"/>
      <c r="B113" s="41"/>
      <c r="C113" s="42"/>
      <c r="D113" s="41"/>
      <c r="E113" s="41"/>
      <c r="F113" s="41"/>
      <c r="G113" s="41"/>
      <c r="H113" s="41"/>
      <c r="I113" s="41"/>
      <c r="J113" s="41"/>
      <c r="K113" s="41"/>
      <c r="L113" s="41"/>
      <c r="M113" s="41"/>
      <c r="N113" s="43"/>
      <c r="O113" s="43"/>
      <c r="P113" s="43"/>
      <c r="Q113" s="43"/>
      <c r="R113" s="43"/>
      <c r="S113" s="43"/>
      <c r="T113" s="43"/>
      <c r="U113" s="43"/>
    </row>
    <row r="114" spans="1:21" ht="46.5" customHeight="1">
      <c r="A114" s="41"/>
      <c r="B114" s="41"/>
      <c r="C114" s="42"/>
      <c r="D114" s="41"/>
      <c r="E114" s="41"/>
      <c r="F114" s="41"/>
      <c r="G114" s="41"/>
      <c r="H114" s="41"/>
      <c r="I114" s="41"/>
      <c r="J114" s="41"/>
      <c r="K114" s="41"/>
      <c r="L114" s="41"/>
      <c r="M114" s="41"/>
      <c r="N114" s="43"/>
      <c r="O114" s="43"/>
      <c r="P114" s="43"/>
      <c r="Q114" s="43"/>
      <c r="R114" s="43"/>
      <c r="S114" s="43"/>
      <c r="T114" s="43"/>
      <c r="U114" s="43"/>
    </row>
    <row r="115" spans="1:21" ht="46.5" customHeight="1">
      <c r="A115" s="41"/>
      <c r="B115" s="41"/>
      <c r="C115" s="42"/>
      <c r="D115" s="41"/>
      <c r="E115" s="41"/>
      <c r="F115" s="41"/>
      <c r="G115" s="41"/>
      <c r="H115" s="41"/>
      <c r="I115" s="41"/>
      <c r="J115" s="41"/>
      <c r="K115" s="41"/>
      <c r="L115" s="41"/>
      <c r="M115" s="41"/>
      <c r="N115" s="43"/>
      <c r="O115" s="43"/>
      <c r="P115" s="43"/>
      <c r="Q115" s="43"/>
      <c r="R115" s="43"/>
      <c r="S115" s="43"/>
      <c r="T115" s="43"/>
      <c r="U115" s="43"/>
    </row>
    <row r="116" spans="1:21" ht="46.5" customHeight="1">
      <c r="A116" s="41"/>
      <c r="B116" s="41"/>
      <c r="C116" s="42"/>
      <c r="D116" s="41"/>
      <c r="E116" s="41"/>
      <c r="F116" s="41"/>
      <c r="G116" s="41"/>
      <c r="H116" s="41"/>
      <c r="I116" s="41"/>
      <c r="J116" s="41"/>
      <c r="K116" s="41"/>
      <c r="L116" s="41"/>
      <c r="M116" s="41"/>
      <c r="N116" s="43"/>
      <c r="O116" s="43"/>
      <c r="P116" s="43"/>
      <c r="Q116" s="43"/>
      <c r="R116" s="43"/>
      <c r="S116" s="43"/>
      <c r="T116" s="43"/>
      <c r="U116" s="43"/>
    </row>
    <row r="117" spans="1:21" ht="46.5" customHeight="1">
      <c r="A117" s="41"/>
      <c r="B117" s="41"/>
      <c r="C117" s="42"/>
      <c r="D117" s="41"/>
      <c r="E117" s="41"/>
      <c r="F117" s="41"/>
      <c r="G117" s="41"/>
      <c r="H117" s="41"/>
      <c r="I117" s="41"/>
      <c r="J117" s="41"/>
      <c r="K117" s="41"/>
      <c r="L117" s="41"/>
      <c r="M117" s="41"/>
      <c r="N117" s="43"/>
      <c r="O117" s="43"/>
      <c r="P117" s="43"/>
      <c r="Q117" s="43"/>
      <c r="R117" s="43"/>
      <c r="S117" s="43"/>
      <c r="T117" s="43"/>
      <c r="U117" s="43"/>
    </row>
    <row r="118" spans="1:21" ht="46.5" customHeight="1">
      <c r="A118" s="41"/>
      <c r="B118" s="41"/>
      <c r="C118" s="42"/>
      <c r="D118" s="41"/>
      <c r="E118" s="41"/>
      <c r="F118" s="41"/>
      <c r="G118" s="41"/>
      <c r="H118" s="41"/>
      <c r="I118" s="41"/>
      <c r="J118" s="41"/>
      <c r="K118" s="41"/>
      <c r="L118" s="41"/>
      <c r="M118" s="41"/>
      <c r="N118" s="43"/>
      <c r="O118" s="43"/>
      <c r="P118" s="43"/>
      <c r="Q118" s="43"/>
      <c r="R118" s="43"/>
      <c r="S118" s="43"/>
      <c r="T118" s="43"/>
      <c r="U118" s="43"/>
    </row>
    <row r="119" spans="1:21" ht="46.5" customHeight="1">
      <c r="A119" s="41"/>
      <c r="B119" s="41"/>
      <c r="C119" s="42"/>
      <c r="D119" s="41"/>
      <c r="E119" s="41"/>
      <c r="F119" s="41"/>
      <c r="G119" s="41"/>
      <c r="H119" s="41"/>
      <c r="I119" s="41"/>
      <c r="J119" s="41"/>
      <c r="K119" s="41"/>
      <c r="L119" s="41"/>
      <c r="M119" s="41"/>
      <c r="N119" s="43"/>
      <c r="O119" s="43"/>
      <c r="P119" s="43"/>
      <c r="Q119" s="43"/>
      <c r="R119" s="43"/>
      <c r="S119" s="43"/>
      <c r="T119" s="43"/>
      <c r="U119" s="43"/>
    </row>
    <row r="120" spans="1:21" ht="46.5" customHeight="1">
      <c r="A120" s="41"/>
      <c r="B120" s="41"/>
      <c r="C120" s="42"/>
      <c r="D120" s="41"/>
      <c r="E120" s="41"/>
      <c r="F120" s="41"/>
      <c r="G120" s="41"/>
      <c r="H120" s="41"/>
      <c r="I120" s="41"/>
      <c r="J120" s="41"/>
      <c r="K120" s="41"/>
      <c r="L120" s="41"/>
      <c r="M120" s="41"/>
      <c r="N120" s="43"/>
      <c r="O120" s="43"/>
      <c r="P120" s="43"/>
      <c r="Q120" s="43"/>
      <c r="R120" s="43"/>
      <c r="S120" s="43"/>
      <c r="T120" s="43"/>
      <c r="U120" s="43"/>
    </row>
    <row r="121" spans="1:21" ht="46.5" customHeight="1">
      <c r="A121" s="41"/>
      <c r="B121" s="41"/>
      <c r="C121" s="42"/>
      <c r="D121" s="41"/>
      <c r="E121" s="41"/>
      <c r="F121" s="41"/>
      <c r="G121" s="41"/>
      <c r="H121" s="41"/>
      <c r="I121" s="41"/>
      <c r="J121" s="41"/>
      <c r="K121" s="41"/>
      <c r="L121" s="41"/>
      <c r="M121" s="41"/>
      <c r="N121" s="43"/>
      <c r="O121" s="43"/>
      <c r="P121" s="43"/>
      <c r="Q121" s="43"/>
      <c r="R121" s="43"/>
      <c r="S121" s="43"/>
      <c r="T121" s="43"/>
      <c r="U121" s="43"/>
    </row>
    <row r="122" spans="1:21" ht="46.5" customHeight="1">
      <c r="A122" s="41"/>
      <c r="B122" s="41"/>
      <c r="C122" s="42"/>
      <c r="D122" s="41"/>
      <c r="E122" s="41"/>
      <c r="F122" s="41"/>
      <c r="G122" s="41"/>
      <c r="H122" s="41"/>
      <c r="I122" s="41"/>
      <c r="J122" s="41"/>
      <c r="K122" s="41"/>
      <c r="L122" s="41"/>
      <c r="M122" s="41"/>
      <c r="N122" s="43"/>
      <c r="O122" s="43"/>
      <c r="P122" s="43"/>
      <c r="Q122" s="43"/>
      <c r="R122" s="43"/>
      <c r="S122" s="43"/>
      <c r="T122" s="43"/>
      <c r="U122" s="43"/>
    </row>
    <row r="123" spans="1:21" ht="46.5" customHeight="1">
      <c r="A123" s="41"/>
      <c r="B123" s="41"/>
      <c r="C123" s="42"/>
      <c r="D123" s="41"/>
      <c r="E123" s="41"/>
      <c r="F123" s="41"/>
      <c r="G123" s="41"/>
      <c r="H123" s="41"/>
      <c r="I123" s="41"/>
      <c r="J123" s="41"/>
      <c r="K123" s="41"/>
      <c r="L123" s="41"/>
      <c r="M123" s="41"/>
      <c r="N123" s="43"/>
      <c r="O123" s="43"/>
      <c r="P123" s="43"/>
      <c r="Q123" s="43"/>
      <c r="R123" s="43"/>
      <c r="S123" s="43"/>
      <c r="T123" s="43"/>
      <c r="U123" s="43"/>
    </row>
    <row r="124" spans="1:21" ht="46.5" customHeight="1">
      <c r="A124" s="41"/>
      <c r="B124" s="41"/>
      <c r="C124" s="42"/>
      <c r="D124" s="41"/>
      <c r="E124" s="41"/>
      <c r="F124" s="41"/>
      <c r="G124" s="41"/>
      <c r="H124" s="41"/>
      <c r="I124" s="41"/>
      <c r="J124" s="41"/>
      <c r="K124" s="41"/>
      <c r="L124" s="41"/>
      <c r="M124" s="41"/>
      <c r="N124" s="43"/>
      <c r="O124" s="43"/>
      <c r="P124" s="43"/>
      <c r="Q124" s="43"/>
      <c r="R124" s="43"/>
      <c r="S124" s="43"/>
      <c r="T124" s="43"/>
      <c r="U124" s="43"/>
    </row>
    <row r="125" spans="1:21" ht="46.5" customHeight="1">
      <c r="A125" s="41"/>
      <c r="B125" s="41"/>
      <c r="C125" s="42"/>
      <c r="D125" s="41"/>
      <c r="E125" s="41"/>
      <c r="F125" s="41"/>
      <c r="G125" s="41"/>
      <c r="H125" s="41"/>
      <c r="I125" s="41"/>
      <c r="J125" s="41"/>
      <c r="K125" s="41"/>
      <c r="L125" s="41"/>
      <c r="M125" s="41"/>
      <c r="N125" s="43"/>
      <c r="O125" s="43"/>
      <c r="P125" s="43"/>
      <c r="Q125" s="43"/>
      <c r="R125" s="43"/>
      <c r="S125" s="43"/>
      <c r="T125" s="43"/>
      <c r="U125" s="43"/>
    </row>
    <row r="126" spans="1:21" ht="46.5" customHeight="1">
      <c r="A126" s="41"/>
      <c r="B126" s="41"/>
      <c r="C126" s="42"/>
      <c r="D126" s="41"/>
      <c r="E126" s="41"/>
      <c r="F126" s="41"/>
      <c r="G126" s="41"/>
      <c r="H126" s="41"/>
      <c r="I126" s="41"/>
      <c r="J126" s="41"/>
      <c r="K126" s="41"/>
      <c r="L126" s="41"/>
      <c r="M126" s="41"/>
      <c r="N126" s="43"/>
      <c r="O126" s="43"/>
      <c r="P126" s="43"/>
      <c r="Q126" s="43"/>
      <c r="R126" s="43"/>
      <c r="S126" s="43"/>
      <c r="T126" s="43"/>
      <c r="U126" s="43"/>
    </row>
    <row r="127" spans="1:21" ht="46.5" customHeight="1">
      <c r="A127" s="41"/>
      <c r="B127" s="41"/>
      <c r="C127" s="42"/>
      <c r="D127" s="41"/>
      <c r="E127" s="41"/>
      <c r="F127" s="41"/>
      <c r="G127" s="41"/>
      <c r="H127" s="41"/>
      <c r="I127" s="41"/>
      <c r="J127" s="41"/>
      <c r="K127" s="41"/>
      <c r="L127" s="41"/>
      <c r="M127" s="41"/>
      <c r="N127" s="43"/>
      <c r="O127" s="43"/>
      <c r="P127" s="43"/>
      <c r="Q127" s="43"/>
      <c r="R127" s="43"/>
      <c r="S127" s="43"/>
      <c r="T127" s="43"/>
      <c r="U127" s="43"/>
    </row>
    <row r="128" spans="1:21" ht="46.5" customHeight="1">
      <c r="A128" s="41"/>
      <c r="B128" s="41"/>
      <c r="C128" s="42"/>
      <c r="D128" s="41"/>
      <c r="E128" s="41"/>
      <c r="F128" s="41"/>
      <c r="G128" s="41"/>
      <c r="H128" s="41"/>
      <c r="I128" s="41"/>
      <c r="J128" s="41"/>
      <c r="K128" s="41"/>
      <c r="L128" s="41"/>
      <c r="M128" s="41"/>
      <c r="N128" s="43"/>
      <c r="O128" s="43"/>
      <c r="P128" s="43"/>
      <c r="Q128" s="43"/>
      <c r="R128" s="43"/>
      <c r="S128" s="43"/>
      <c r="T128" s="43"/>
      <c r="U128" s="43"/>
    </row>
    <row r="129" spans="1:21" ht="46.5" customHeight="1">
      <c r="A129" s="41"/>
      <c r="B129" s="41"/>
      <c r="C129" s="42"/>
      <c r="D129" s="41"/>
      <c r="E129" s="41"/>
      <c r="F129" s="41"/>
      <c r="G129" s="41"/>
      <c r="H129" s="41"/>
      <c r="I129" s="41"/>
      <c r="J129" s="41"/>
      <c r="K129" s="41"/>
      <c r="L129" s="41"/>
      <c r="M129" s="41"/>
      <c r="N129" s="43"/>
      <c r="O129" s="43"/>
      <c r="P129" s="43"/>
      <c r="Q129" s="43"/>
      <c r="R129" s="43"/>
      <c r="S129" s="43"/>
      <c r="T129" s="43"/>
      <c r="U129" s="43"/>
    </row>
    <row r="130" spans="1:21" ht="46.5" customHeight="1">
      <c r="A130" s="41"/>
      <c r="B130" s="41"/>
      <c r="C130" s="42"/>
      <c r="D130" s="41"/>
      <c r="E130" s="41"/>
      <c r="F130" s="41"/>
      <c r="G130" s="41"/>
      <c r="H130" s="41"/>
      <c r="I130" s="41"/>
      <c r="J130" s="41"/>
      <c r="K130" s="41"/>
      <c r="L130" s="41"/>
      <c r="M130" s="41"/>
      <c r="N130" s="43"/>
      <c r="O130" s="43"/>
      <c r="P130" s="43"/>
      <c r="Q130" s="43"/>
      <c r="R130" s="43"/>
      <c r="S130" s="43"/>
      <c r="T130" s="43"/>
      <c r="U130" s="43"/>
    </row>
    <row r="131" spans="1:21" ht="46.5" customHeight="1">
      <c r="A131" s="41"/>
      <c r="B131" s="41"/>
      <c r="C131" s="42"/>
      <c r="D131" s="41"/>
      <c r="E131" s="41"/>
      <c r="F131" s="41"/>
      <c r="G131" s="41"/>
      <c r="H131" s="41"/>
      <c r="I131" s="41"/>
      <c r="J131" s="41"/>
      <c r="K131" s="41"/>
      <c r="L131" s="41"/>
      <c r="M131" s="41"/>
      <c r="N131" s="43"/>
      <c r="O131" s="43"/>
      <c r="P131" s="43"/>
      <c r="Q131" s="43"/>
      <c r="R131" s="43"/>
      <c r="S131" s="43"/>
      <c r="T131" s="43"/>
      <c r="U131" s="43"/>
    </row>
    <row r="132" spans="1:21" ht="46.5" customHeight="1">
      <c r="A132" s="41"/>
      <c r="B132" s="41"/>
      <c r="C132" s="42"/>
      <c r="D132" s="41"/>
      <c r="E132" s="41"/>
      <c r="F132" s="41"/>
      <c r="G132" s="41"/>
      <c r="H132" s="41"/>
      <c r="I132" s="41"/>
      <c r="J132" s="41"/>
      <c r="K132" s="41"/>
      <c r="L132" s="41"/>
      <c r="M132" s="41"/>
      <c r="N132" s="43"/>
      <c r="O132" s="43"/>
      <c r="P132" s="43"/>
      <c r="Q132" s="43"/>
      <c r="R132" s="43"/>
      <c r="S132" s="43"/>
      <c r="T132" s="43"/>
      <c r="U132" s="43"/>
    </row>
    <row r="133" spans="1:21" ht="46.5" customHeight="1">
      <c r="A133" s="41"/>
      <c r="B133" s="41"/>
      <c r="C133" s="42"/>
      <c r="D133" s="41"/>
      <c r="E133" s="41"/>
      <c r="F133" s="41"/>
      <c r="G133" s="41"/>
      <c r="H133" s="41"/>
      <c r="I133" s="41"/>
      <c r="J133" s="41"/>
      <c r="K133" s="41"/>
      <c r="L133" s="41"/>
      <c r="M133" s="41"/>
      <c r="N133" s="43"/>
      <c r="O133" s="43"/>
      <c r="P133" s="43"/>
      <c r="Q133" s="43"/>
      <c r="R133" s="43"/>
      <c r="S133" s="43"/>
      <c r="T133" s="43"/>
      <c r="U133" s="43"/>
    </row>
    <row r="134" spans="1:21" ht="46.5" customHeight="1">
      <c r="A134" s="41"/>
      <c r="B134" s="41"/>
      <c r="C134" s="42"/>
      <c r="D134" s="41"/>
      <c r="E134" s="41"/>
      <c r="F134" s="41"/>
      <c r="G134" s="41"/>
      <c r="H134" s="41"/>
      <c r="I134" s="41"/>
      <c r="J134" s="41"/>
      <c r="K134" s="41"/>
      <c r="L134" s="41"/>
      <c r="M134" s="41"/>
      <c r="N134" s="43"/>
      <c r="O134" s="43"/>
      <c r="P134" s="43"/>
      <c r="Q134" s="43"/>
      <c r="R134" s="43"/>
      <c r="S134" s="43"/>
      <c r="T134" s="43"/>
      <c r="U134" s="43"/>
    </row>
    <row r="135" spans="1:21" ht="46.5" customHeight="1">
      <c r="A135" s="41"/>
      <c r="B135" s="41"/>
      <c r="C135" s="42"/>
      <c r="D135" s="41"/>
      <c r="E135" s="41"/>
      <c r="F135" s="41"/>
      <c r="G135" s="41"/>
      <c r="H135" s="41"/>
      <c r="I135" s="41"/>
      <c r="J135" s="41"/>
      <c r="K135" s="41"/>
      <c r="L135" s="41"/>
      <c r="M135" s="41"/>
      <c r="N135" s="43"/>
      <c r="O135" s="43"/>
      <c r="P135" s="43"/>
      <c r="Q135" s="43"/>
      <c r="R135" s="43"/>
      <c r="S135" s="43"/>
      <c r="T135" s="43"/>
      <c r="U135" s="43"/>
    </row>
    <row r="136" spans="1:21" ht="46.5" customHeight="1">
      <c r="A136" s="41"/>
      <c r="B136" s="41"/>
      <c r="C136" s="42"/>
      <c r="D136" s="41"/>
      <c r="E136" s="41"/>
      <c r="F136" s="41"/>
      <c r="G136" s="41"/>
      <c r="H136" s="41"/>
      <c r="I136" s="41"/>
      <c r="J136" s="41"/>
      <c r="K136" s="41"/>
      <c r="L136" s="41"/>
      <c r="M136" s="41"/>
      <c r="N136" s="43"/>
      <c r="O136" s="43"/>
      <c r="P136" s="43"/>
      <c r="Q136" s="43"/>
      <c r="R136" s="43"/>
      <c r="S136" s="43"/>
      <c r="T136" s="43"/>
      <c r="U136" s="43"/>
    </row>
    <row r="137" spans="1:21" ht="46.5" customHeight="1">
      <c r="A137" s="41"/>
      <c r="B137" s="41"/>
      <c r="C137" s="42"/>
      <c r="D137" s="41"/>
      <c r="E137" s="41"/>
      <c r="F137" s="41"/>
      <c r="G137" s="41"/>
      <c r="H137" s="41"/>
      <c r="I137" s="41"/>
      <c r="J137" s="41"/>
      <c r="K137" s="41"/>
      <c r="L137" s="41"/>
      <c r="M137" s="41"/>
      <c r="N137" s="43"/>
      <c r="O137" s="43"/>
      <c r="P137" s="43"/>
      <c r="Q137" s="43"/>
      <c r="R137" s="43"/>
      <c r="S137" s="43"/>
      <c r="T137" s="43"/>
      <c r="U137" s="43"/>
    </row>
    <row r="138" spans="1:21" ht="46.5" customHeight="1">
      <c r="A138" s="41"/>
      <c r="B138" s="41"/>
      <c r="C138" s="42"/>
      <c r="D138" s="41"/>
      <c r="E138" s="41"/>
      <c r="F138" s="41"/>
      <c r="G138" s="41"/>
      <c r="H138" s="41"/>
      <c r="I138" s="41"/>
      <c r="J138" s="41"/>
      <c r="K138" s="41"/>
      <c r="L138" s="41"/>
      <c r="M138" s="41"/>
      <c r="N138" s="43"/>
      <c r="O138" s="43"/>
      <c r="P138" s="43"/>
      <c r="Q138" s="43"/>
      <c r="R138" s="43"/>
      <c r="S138" s="43"/>
      <c r="T138" s="43"/>
      <c r="U138" s="43"/>
    </row>
    <row r="139" spans="1:21" ht="46.5" customHeight="1">
      <c r="A139" s="41"/>
      <c r="B139" s="41"/>
      <c r="C139" s="42"/>
      <c r="D139" s="41"/>
      <c r="E139" s="41"/>
      <c r="F139" s="41"/>
      <c r="G139" s="41"/>
      <c r="H139" s="41"/>
      <c r="I139" s="41"/>
      <c r="J139" s="41"/>
      <c r="K139" s="41"/>
      <c r="L139" s="41"/>
      <c r="M139" s="41"/>
      <c r="N139" s="43"/>
      <c r="O139" s="43"/>
      <c r="P139" s="43"/>
      <c r="Q139" s="43"/>
      <c r="R139" s="43"/>
      <c r="S139" s="43"/>
      <c r="T139" s="43"/>
      <c r="U139" s="43"/>
    </row>
    <row r="140" spans="1:21" ht="46.5" customHeight="1">
      <c r="A140" s="41"/>
      <c r="B140" s="41"/>
      <c r="C140" s="42"/>
      <c r="D140" s="41"/>
      <c r="E140" s="41"/>
      <c r="F140" s="41"/>
      <c r="G140" s="41"/>
      <c r="H140" s="41"/>
      <c r="I140" s="41"/>
      <c r="J140" s="41"/>
      <c r="K140" s="41"/>
      <c r="L140" s="41"/>
      <c r="M140" s="41"/>
      <c r="N140" s="43"/>
      <c r="O140" s="43"/>
      <c r="P140" s="43"/>
      <c r="Q140" s="43"/>
      <c r="R140" s="43"/>
      <c r="S140" s="43"/>
      <c r="T140" s="43"/>
      <c r="U140" s="43"/>
    </row>
    <row r="141" spans="1:21" ht="46.5" customHeight="1">
      <c r="A141" s="41"/>
      <c r="B141" s="41"/>
      <c r="C141" s="42"/>
      <c r="D141" s="41"/>
      <c r="E141" s="41"/>
      <c r="F141" s="41"/>
      <c r="G141" s="41"/>
      <c r="H141" s="41"/>
      <c r="I141" s="41"/>
      <c r="J141" s="41"/>
      <c r="K141" s="41"/>
      <c r="L141" s="41"/>
      <c r="M141" s="41"/>
      <c r="N141" s="43"/>
      <c r="O141" s="43"/>
      <c r="P141" s="43"/>
      <c r="Q141" s="43"/>
      <c r="R141" s="43"/>
      <c r="S141" s="43"/>
      <c r="T141" s="43"/>
      <c r="U141" s="43"/>
    </row>
    <row r="142" spans="1:21" ht="46.5" customHeight="1">
      <c r="A142" s="41"/>
      <c r="B142" s="41"/>
      <c r="C142" s="42"/>
      <c r="D142" s="41"/>
      <c r="E142" s="41"/>
      <c r="F142" s="41"/>
      <c r="G142" s="41"/>
      <c r="H142" s="41"/>
      <c r="I142" s="41"/>
      <c r="J142" s="41"/>
      <c r="K142" s="41"/>
      <c r="L142" s="41"/>
      <c r="M142" s="41"/>
      <c r="N142" s="43"/>
      <c r="O142" s="43"/>
      <c r="P142" s="43"/>
      <c r="Q142" s="43"/>
      <c r="R142" s="43"/>
      <c r="S142" s="43"/>
      <c r="T142" s="43"/>
      <c r="U142" s="43"/>
    </row>
    <row r="143" spans="1:21" ht="46.5" customHeight="1">
      <c r="A143" s="41"/>
      <c r="B143" s="41"/>
      <c r="C143" s="42"/>
      <c r="D143" s="41"/>
      <c r="E143" s="41"/>
      <c r="F143" s="41"/>
      <c r="G143" s="41"/>
      <c r="H143" s="41"/>
      <c r="I143" s="41"/>
      <c r="J143" s="41"/>
      <c r="K143" s="41"/>
      <c r="L143" s="41"/>
      <c r="M143" s="41"/>
      <c r="N143" s="43"/>
      <c r="O143" s="43"/>
      <c r="P143" s="43"/>
      <c r="Q143" s="43"/>
      <c r="R143" s="43"/>
      <c r="S143" s="43"/>
      <c r="T143" s="43"/>
      <c r="U143" s="43"/>
    </row>
    <row r="144" spans="1:21" ht="46.5" customHeight="1">
      <c r="A144" s="41"/>
      <c r="B144" s="41"/>
      <c r="C144" s="42"/>
      <c r="D144" s="41"/>
      <c r="E144" s="41"/>
      <c r="F144" s="41"/>
      <c r="G144" s="41"/>
      <c r="H144" s="41"/>
      <c r="I144" s="41"/>
      <c r="J144" s="41"/>
      <c r="K144" s="41"/>
      <c r="L144" s="41"/>
      <c r="M144" s="41"/>
      <c r="N144" s="43"/>
      <c r="O144" s="43"/>
      <c r="P144" s="43"/>
      <c r="Q144" s="43"/>
      <c r="R144" s="43"/>
      <c r="S144" s="43"/>
      <c r="T144" s="43"/>
      <c r="U144" s="43"/>
    </row>
    <row r="145" spans="1:21" ht="46.5" customHeight="1">
      <c r="A145" s="41"/>
      <c r="B145" s="41"/>
      <c r="C145" s="42"/>
      <c r="D145" s="41"/>
      <c r="E145" s="41"/>
      <c r="F145" s="41"/>
      <c r="G145" s="41"/>
      <c r="H145" s="41"/>
      <c r="I145" s="41"/>
      <c r="J145" s="41"/>
      <c r="K145" s="41"/>
      <c r="L145" s="41"/>
      <c r="M145" s="41"/>
      <c r="N145" s="43"/>
      <c r="O145" s="43"/>
      <c r="P145" s="43"/>
      <c r="Q145" s="43"/>
      <c r="R145" s="43"/>
      <c r="S145" s="43"/>
      <c r="T145" s="43"/>
      <c r="U145" s="43"/>
    </row>
    <row r="146" spans="1:21" ht="46.5" customHeight="1">
      <c r="A146" s="41"/>
      <c r="B146" s="41"/>
      <c r="C146" s="42"/>
      <c r="D146" s="41"/>
      <c r="E146" s="41"/>
      <c r="F146" s="41"/>
      <c r="G146" s="41"/>
      <c r="H146" s="41"/>
      <c r="I146" s="41"/>
      <c r="J146" s="41"/>
      <c r="K146" s="41"/>
      <c r="L146" s="41"/>
      <c r="M146" s="41"/>
      <c r="N146" s="43"/>
      <c r="O146" s="43"/>
      <c r="P146" s="43"/>
      <c r="Q146" s="43"/>
      <c r="R146" s="43"/>
      <c r="S146" s="43"/>
      <c r="T146" s="43"/>
      <c r="U146" s="43"/>
    </row>
    <row r="147" spans="1:21" ht="46.5" customHeight="1">
      <c r="A147" s="41"/>
      <c r="B147" s="41"/>
      <c r="C147" s="42"/>
      <c r="D147" s="41"/>
      <c r="E147" s="41"/>
      <c r="F147" s="41"/>
      <c r="G147" s="41"/>
      <c r="H147" s="41"/>
      <c r="I147" s="41"/>
      <c r="J147" s="41"/>
      <c r="K147" s="41"/>
      <c r="L147" s="41"/>
      <c r="M147" s="41"/>
      <c r="N147" s="43"/>
      <c r="O147" s="43"/>
      <c r="P147" s="43"/>
      <c r="Q147" s="43"/>
      <c r="R147" s="43"/>
      <c r="S147" s="43"/>
      <c r="T147" s="43"/>
      <c r="U147" s="43"/>
    </row>
    <row r="148" spans="1:21" ht="46.5" customHeight="1">
      <c r="A148" s="41"/>
      <c r="B148" s="41"/>
      <c r="C148" s="42"/>
      <c r="D148" s="41"/>
      <c r="E148" s="41"/>
      <c r="F148" s="41"/>
      <c r="G148" s="41"/>
      <c r="H148" s="41"/>
      <c r="I148" s="41"/>
      <c r="J148" s="41"/>
      <c r="K148" s="41"/>
      <c r="L148" s="41"/>
      <c r="M148" s="41"/>
      <c r="N148" s="43"/>
      <c r="O148" s="43"/>
      <c r="P148" s="43"/>
      <c r="Q148" s="43"/>
      <c r="R148" s="43"/>
      <c r="S148" s="43"/>
      <c r="T148" s="43"/>
      <c r="U148" s="43"/>
    </row>
    <row r="149" spans="1:21" ht="46.5" customHeight="1">
      <c r="A149" s="41"/>
      <c r="B149" s="41"/>
      <c r="C149" s="42"/>
      <c r="D149" s="41"/>
      <c r="E149" s="41"/>
      <c r="F149" s="41"/>
      <c r="G149" s="41"/>
      <c r="H149" s="41"/>
      <c r="I149" s="41"/>
      <c r="J149" s="41"/>
      <c r="K149" s="41"/>
      <c r="L149" s="41"/>
      <c r="M149" s="41"/>
      <c r="N149" s="43"/>
      <c r="O149" s="43"/>
      <c r="P149" s="43"/>
      <c r="Q149" s="43"/>
      <c r="R149" s="43"/>
      <c r="S149" s="43"/>
      <c r="T149" s="43"/>
      <c r="U149" s="43"/>
    </row>
    <row r="150" spans="1:21" ht="46.5" customHeight="1">
      <c r="A150" s="41"/>
      <c r="B150" s="41"/>
      <c r="C150" s="42"/>
      <c r="D150" s="41"/>
      <c r="E150" s="41"/>
      <c r="F150" s="41"/>
      <c r="G150" s="41"/>
      <c r="H150" s="41"/>
      <c r="I150" s="41"/>
      <c r="J150" s="41"/>
      <c r="K150" s="41"/>
      <c r="L150" s="41"/>
      <c r="M150" s="41"/>
      <c r="N150" s="43"/>
      <c r="O150" s="43"/>
      <c r="P150" s="43"/>
      <c r="Q150" s="43"/>
      <c r="R150" s="43"/>
      <c r="S150" s="43"/>
      <c r="T150" s="43"/>
      <c r="U150" s="43"/>
    </row>
    <row r="151" spans="1:21" ht="46.5" customHeight="1">
      <c r="A151" s="41"/>
      <c r="B151" s="41"/>
      <c r="C151" s="42"/>
      <c r="D151" s="41"/>
      <c r="E151" s="41"/>
      <c r="F151" s="41"/>
      <c r="G151" s="41"/>
      <c r="H151" s="41"/>
      <c r="I151" s="41"/>
      <c r="J151" s="41"/>
      <c r="K151" s="41"/>
      <c r="L151" s="41"/>
      <c r="M151" s="41"/>
      <c r="N151" s="43"/>
      <c r="O151" s="43"/>
      <c r="P151" s="43"/>
      <c r="Q151" s="43"/>
      <c r="R151" s="43"/>
      <c r="S151" s="43"/>
      <c r="T151" s="43"/>
      <c r="U151" s="43"/>
    </row>
    <row r="152" spans="1:21" ht="46.5" customHeight="1">
      <c r="A152" s="41"/>
      <c r="B152" s="41"/>
      <c r="C152" s="42"/>
      <c r="D152" s="41"/>
      <c r="E152" s="41"/>
      <c r="F152" s="41"/>
      <c r="G152" s="41"/>
      <c r="H152" s="41"/>
      <c r="I152" s="41"/>
      <c r="J152" s="41"/>
      <c r="K152" s="41"/>
      <c r="L152" s="41"/>
      <c r="M152" s="41"/>
      <c r="N152" s="43"/>
      <c r="O152" s="43"/>
      <c r="P152" s="43"/>
      <c r="Q152" s="43"/>
      <c r="R152" s="43"/>
      <c r="S152" s="43"/>
      <c r="T152" s="43"/>
      <c r="U152" s="43"/>
    </row>
    <row r="153" spans="1:21" ht="46.5" customHeight="1">
      <c r="A153" s="41"/>
      <c r="B153" s="41"/>
      <c r="C153" s="42"/>
      <c r="D153" s="41"/>
      <c r="E153" s="41"/>
      <c r="F153" s="41"/>
      <c r="G153" s="41"/>
      <c r="H153" s="41"/>
      <c r="I153" s="41"/>
      <c r="J153" s="41"/>
      <c r="K153" s="41"/>
      <c r="L153" s="41"/>
      <c r="M153" s="41"/>
      <c r="N153" s="43"/>
      <c r="O153" s="43"/>
      <c r="P153" s="43"/>
      <c r="Q153" s="43"/>
      <c r="R153" s="43"/>
      <c r="S153" s="43"/>
      <c r="T153" s="43"/>
      <c r="U153" s="43"/>
    </row>
    <row r="154" spans="1:21" ht="46.5" customHeight="1">
      <c r="A154" s="41"/>
      <c r="B154" s="41"/>
      <c r="C154" s="42"/>
      <c r="D154" s="41"/>
      <c r="E154" s="41"/>
      <c r="F154" s="41"/>
      <c r="G154" s="41"/>
      <c r="H154" s="41"/>
      <c r="I154" s="41"/>
      <c r="J154" s="41"/>
      <c r="K154" s="41"/>
      <c r="L154" s="41"/>
      <c r="M154" s="41"/>
      <c r="N154" s="43"/>
      <c r="O154" s="43"/>
      <c r="P154" s="43"/>
      <c r="Q154" s="43"/>
      <c r="R154" s="43"/>
      <c r="S154" s="43"/>
      <c r="T154" s="43"/>
      <c r="U154" s="43"/>
    </row>
    <row r="155" spans="1:21" ht="46.5" customHeight="1">
      <c r="A155" s="41"/>
      <c r="B155" s="41"/>
      <c r="C155" s="42"/>
      <c r="D155" s="41"/>
      <c r="E155" s="41"/>
      <c r="F155" s="41"/>
      <c r="G155" s="41"/>
      <c r="H155" s="41"/>
      <c r="I155" s="41"/>
      <c r="J155" s="41"/>
      <c r="K155" s="41"/>
      <c r="L155" s="41"/>
      <c r="M155" s="41"/>
      <c r="N155" s="43"/>
      <c r="O155" s="43"/>
      <c r="P155" s="43"/>
      <c r="Q155" s="43"/>
      <c r="R155" s="43"/>
      <c r="S155" s="43"/>
      <c r="T155" s="43"/>
      <c r="U155" s="43"/>
    </row>
    <row r="156" spans="1:21" ht="46.5" customHeight="1">
      <c r="A156" s="41"/>
      <c r="B156" s="41"/>
      <c r="C156" s="42"/>
      <c r="D156" s="41"/>
      <c r="E156" s="41"/>
      <c r="F156" s="41"/>
      <c r="G156" s="41"/>
      <c r="H156" s="41"/>
      <c r="I156" s="41"/>
      <c r="J156" s="41"/>
      <c r="K156" s="41"/>
      <c r="L156" s="41"/>
      <c r="M156" s="41"/>
      <c r="N156" s="43"/>
      <c r="O156" s="43"/>
      <c r="P156" s="43"/>
      <c r="Q156" s="43"/>
      <c r="R156" s="43"/>
      <c r="S156" s="43"/>
      <c r="T156" s="43"/>
      <c r="U156" s="43"/>
    </row>
    <row r="157" spans="1:21" ht="46.5" customHeight="1">
      <c r="A157" s="41"/>
      <c r="B157" s="41"/>
      <c r="C157" s="42"/>
      <c r="D157" s="41"/>
      <c r="E157" s="41"/>
      <c r="F157" s="41"/>
      <c r="G157" s="41"/>
      <c r="H157" s="41"/>
      <c r="I157" s="41"/>
      <c r="J157" s="41"/>
      <c r="K157" s="41"/>
      <c r="L157" s="41"/>
      <c r="M157" s="41"/>
      <c r="N157" s="43"/>
      <c r="O157" s="43"/>
      <c r="P157" s="43"/>
      <c r="Q157" s="43"/>
      <c r="R157" s="43"/>
      <c r="S157" s="43"/>
      <c r="T157" s="43"/>
      <c r="U157" s="43"/>
    </row>
    <row r="158" spans="1:21" ht="46.5" customHeight="1">
      <c r="A158" s="41"/>
      <c r="B158" s="41"/>
      <c r="C158" s="42"/>
      <c r="D158" s="41"/>
      <c r="E158" s="41"/>
      <c r="F158" s="41"/>
      <c r="G158" s="41"/>
      <c r="H158" s="41"/>
      <c r="I158" s="41"/>
      <c r="J158" s="41"/>
      <c r="K158" s="41"/>
      <c r="L158" s="41"/>
      <c r="M158" s="41"/>
      <c r="N158" s="43"/>
      <c r="O158" s="43"/>
      <c r="P158" s="43"/>
      <c r="Q158" s="43"/>
      <c r="R158" s="43"/>
      <c r="S158" s="43"/>
      <c r="T158" s="43"/>
      <c r="U158" s="43"/>
    </row>
    <row r="159" spans="1:21" ht="46.5" customHeight="1">
      <c r="A159" s="41"/>
      <c r="B159" s="41"/>
      <c r="C159" s="42"/>
      <c r="D159" s="41"/>
      <c r="E159" s="41"/>
      <c r="F159" s="41"/>
      <c r="G159" s="41"/>
      <c r="H159" s="41"/>
      <c r="I159" s="41"/>
      <c r="J159" s="41"/>
      <c r="K159" s="41"/>
      <c r="L159" s="41"/>
      <c r="M159" s="41"/>
      <c r="N159" s="43"/>
      <c r="O159" s="43"/>
      <c r="P159" s="43"/>
      <c r="Q159" s="43"/>
      <c r="R159" s="43"/>
      <c r="S159" s="43"/>
      <c r="T159" s="43"/>
      <c r="U159" s="43"/>
    </row>
    <row r="160" spans="1:21" ht="46.5" customHeight="1">
      <c r="A160" s="41"/>
      <c r="B160" s="41"/>
      <c r="C160" s="42"/>
      <c r="D160" s="41"/>
      <c r="E160" s="41"/>
      <c r="F160" s="41"/>
      <c r="G160" s="41"/>
      <c r="H160" s="41"/>
      <c r="I160" s="41"/>
      <c r="J160" s="41"/>
      <c r="K160" s="41"/>
      <c r="L160" s="41"/>
      <c r="M160" s="41"/>
      <c r="N160" s="43"/>
      <c r="O160" s="43"/>
      <c r="P160" s="43"/>
      <c r="Q160" s="43"/>
      <c r="R160" s="43"/>
      <c r="S160" s="43"/>
      <c r="T160" s="43"/>
      <c r="U160" s="43"/>
    </row>
    <row r="161" spans="1:21" ht="46.5" customHeight="1">
      <c r="A161" s="41"/>
      <c r="B161" s="41"/>
      <c r="C161" s="42"/>
      <c r="D161" s="41"/>
      <c r="E161" s="41"/>
      <c r="F161" s="41"/>
      <c r="G161" s="41"/>
      <c r="H161" s="41"/>
      <c r="I161" s="41"/>
      <c r="J161" s="41"/>
      <c r="K161" s="41"/>
      <c r="L161" s="41"/>
      <c r="M161" s="41"/>
      <c r="N161" s="43"/>
      <c r="O161" s="43"/>
      <c r="P161" s="43"/>
      <c r="Q161" s="43"/>
      <c r="R161" s="43"/>
      <c r="S161" s="43"/>
      <c r="T161" s="43"/>
      <c r="U161" s="43"/>
    </row>
    <row r="162" spans="1:21" ht="46.5" customHeight="1">
      <c r="A162" s="41"/>
      <c r="B162" s="41"/>
      <c r="C162" s="42"/>
      <c r="D162" s="41"/>
      <c r="E162" s="41"/>
      <c r="F162" s="41"/>
      <c r="G162" s="41"/>
      <c r="H162" s="41"/>
      <c r="I162" s="41"/>
      <c r="J162" s="41"/>
      <c r="K162" s="41"/>
      <c r="L162" s="41"/>
      <c r="M162" s="41"/>
      <c r="N162" s="43"/>
      <c r="O162" s="43"/>
      <c r="P162" s="43"/>
      <c r="Q162" s="43"/>
      <c r="R162" s="43"/>
      <c r="S162" s="43"/>
      <c r="T162" s="43"/>
      <c r="U162" s="43"/>
    </row>
    <row r="163" spans="1:21" ht="46.5" customHeight="1">
      <c r="A163" s="41"/>
      <c r="B163" s="41"/>
      <c r="C163" s="42"/>
      <c r="D163" s="41"/>
      <c r="E163" s="41"/>
      <c r="F163" s="41"/>
      <c r="G163" s="41"/>
      <c r="H163" s="41"/>
      <c r="I163" s="41"/>
      <c r="J163" s="41"/>
      <c r="K163" s="41"/>
      <c r="L163" s="41"/>
      <c r="M163" s="41"/>
      <c r="N163" s="43"/>
      <c r="O163" s="43"/>
      <c r="P163" s="43"/>
      <c r="Q163" s="43"/>
      <c r="R163" s="43"/>
      <c r="S163" s="43"/>
      <c r="T163" s="43"/>
      <c r="U163" s="43"/>
    </row>
    <row r="164" spans="1:21" ht="46.5" customHeight="1">
      <c r="A164" s="41"/>
      <c r="B164" s="41"/>
      <c r="C164" s="42"/>
      <c r="D164" s="41"/>
      <c r="E164" s="41"/>
      <c r="F164" s="41"/>
      <c r="G164" s="41"/>
      <c r="H164" s="41"/>
      <c r="I164" s="41"/>
      <c r="J164" s="41"/>
      <c r="K164" s="41"/>
      <c r="L164" s="41"/>
      <c r="M164" s="41"/>
      <c r="N164" s="43"/>
      <c r="O164" s="43"/>
      <c r="P164" s="43"/>
      <c r="Q164" s="43"/>
      <c r="R164" s="43"/>
      <c r="S164" s="43"/>
      <c r="T164" s="43"/>
      <c r="U164" s="43"/>
    </row>
    <row r="165" spans="1:21" ht="46.5" customHeight="1">
      <c r="A165" s="41"/>
      <c r="B165" s="41"/>
      <c r="C165" s="42"/>
      <c r="D165" s="41"/>
      <c r="E165" s="41"/>
      <c r="F165" s="41"/>
      <c r="G165" s="41"/>
      <c r="H165" s="41"/>
      <c r="I165" s="41"/>
      <c r="J165" s="41"/>
      <c r="K165" s="41"/>
      <c r="L165" s="41"/>
      <c r="M165" s="41"/>
      <c r="N165" s="43"/>
      <c r="O165" s="43"/>
      <c r="P165" s="43"/>
      <c r="Q165" s="43"/>
      <c r="R165" s="43"/>
      <c r="S165" s="43"/>
      <c r="T165" s="43"/>
      <c r="U165" s="43"/>
    </row>
    <row r="166" spans="1:21" ht="46.5" customHeight="1">
      <c r="A166" s="41"/>
      <c r="B166" s="41"/>
      <c r="C166" s="42"/>
      <c r="D166" s="41"/>
      <c r="E166" s="41"/>
      <c r="F166" s="41"/>
      <c r="G166" s="41"/>
      <c r="H166" s="41"/>
      <c r="I166" s="41"/>
      <c r="J166" s="41"/>
      <c r="K166" s="41"/>
      <c r="L166" s="41"/>
      <c r="M166" s="41"/>
      <c r="N166" s="43"/>
      <c r="O166" s="43"/>
      <c r="P166" s="43"/>
      <c r="Q166" s="43"/>
      <c r="R166" s="43"/>
      <c r="S166" s="43"/>
      <c r="T166" s="43"/>
      <c r="U166" s="43"/>
    </row>
    <row r="167" spans="1:21" ht="46.5" customHeight="1">
      <c r="A167" s="41"/>
      <c r="B167" s="41"/>
      <c r="C167" s="42"/>
      <c r="D167" s="41"/>
      <c r="E167" s="41"/>
      <c r="F167" s="41"/>
      <c r="G167" s="41"/>
      <c r="H167" s="41"/>
      <c r="I167" s="41"/>
      <c r="J167" s="41"/>
      <c r="K167" s="41"/>
      <c r="L167" s="41"/>
      <c r="M167" s="41"/>
      <c r="N167" s="43"/>
      <c r="O167" s="43"/>
      <c r="P167" s="43"/>
      <c r="Q167" s="43"/>
      <c r="R167" s="43"/>
      <c r="S167" s="43"/>
      <c r="T167" s="43"/>
      <c r="U167" s="43"/>
    </row>
    <row r="168" spans="1:21" ht="46.5" customHeight="1">
      <c r="A168" s="41"/>
      <c r="B168" s="41"/>
      <c r="C168" s="42"/>
      <c r="D168" s="41"/>
      <c r="E168" s="41"/>
      <c r="F168" s="41"/>
      <c r="G168" s="41"/>
      <c r="H168" s="41"/>
      <c r="I168" s="41"/>
      <c r="J168" s="41"/>
      <c r="K168" s="41"/>
      <c r="L168" s="41"/>
      <c r="M168" s="41"/>
      <c r="N168" s="43"/>
      <c r="O168" s="43"/>
      <c r="P168" s="43"/>
      <c r="Q168" s="43"/>
      <c r="R168" s="43"/>
      <c r="S168" s="43"/>
      <c r="T168" s="43"/>
      <c r="U168" s="43"/>
    </row>
    <row r="169" spans="1:21" ht="46.5" customHeight="1">
      <c r="A169" s="41"/>
      <c r="B169" s="41"/>
      <c r="C169" s="42"/>
      <c r="D169" s="41"/>
      <c r="E169" s="41"/>
      <c r="F169" s="41"/>
      <c r="G169" s="41"/>
      <c r="H169" s="41"/>
      <c r="I169" s="41"/>
      <c r="J169" s="41"/>
      <c r="K169" s="41"/>
      <c r="L169" s="41"/>
      <c r="M169" s="41"/>
      <c r="N169" s="43"/>
      <c r="O169" s="43"/>
      <c r="P169" s="43"/>
      <c r="Q169" s="43"/>
      <c r="R169" s="43"/>
      <c r="S169" s="43"/>
      <c r="T169" s="43"/>
      <c r="U169" s="43"/>
    </row>
    <row r="170" spans="3:14" ht="46.5" customHeight="1">
      <c r="C170" s="42"/>
      <c r="D170" s="41"/>
      <c r="E170" s="41"/>
      <c r="F170" s="41"/>
      <c r="G170" s="41"/>
      <c r="H170" s="41"/>
      <c r="I170" s="41"/>
      <c r="J170" s="41"/>
      <c r="K170" s="41"/>
      <c r="L170" s="41"/>
      <c r="M170" s="41"/>
      <c r="N170" s="43"/>
    </row>
    <row r="171" spans="3:14" ht="46.5" customHeight="1">
      <c r="C171" s="42"/>
      <c r="D171" s="41"/>
      <c r="E171" s="41"/>
      <c r="F171" s="41"/>
      <c r="G171" s="41"/>
      <c r="H171" s="41"/>
      <c r="I171" s="41"/>
      <c r="J171" s="41"/>
      <c r="K171" s="41"/>
      <c r="L171" s="41"/>
      <c r="M171" s="41"/>
      <c r="N171" s="43"/>
    </row>
    <row r="172" spans="3:14" ht="46.5" customHeight="1">
      <c r="C172" s="42"/>
      <c r="D172" s="41"/>
      <c r="E172" s="41"/>
      <c r="F172" s="41"/>
      <c r="G172" s="41"/>
      <c r="H172" s="41"/>
      <c r="I172" s="41"/>
      <c r="J172" s="41"/>
      <c r="K172" s="41"/>
      <c r="L172" s="41"/>
      <c r="M172" s="41"/>
      <c r="N172" s="43"/>
    </row>
    <row r="173" spans="3:14" ht="46.5" customHeight="1">
      <c r="C173" s="42"/>
      <c r="D173" s="41"/>
      <c r="E173" s="41"/>
      <c r="F173" s="41"/>
      <c r="G173" s="41"/>
      <c r="H173" s="41"/>
      <c r="I173" s="41"/>
      <c r="J173" s="41"/>
      <c r="K173" s="41"/>
      <c r="L173" s="41"/>
      <c r="M173" s="41"/>
      <c r="N173" s="43"/>
    </row>
  </sheetData>
  <mergeCells count="287">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A1:C3"/>
    <mergeCell ref="D1:V1"/>
    <mergeCell ref="D2:V2"/>
    <mergeCell ref="C6:C7"/>
    <mergeCell ref="D6:E6"/>
    <mergeCell ref="F6:S6"/>
    <mergeCell ref="A5:C5"/>
    <mergeCell ref="D4:V4"/>
    <mergeCell ref="D5:V5"/>
    <mergeCell ref="A4:C4"/>
    <mergeCell ref="A6:A7"/>
    <mergeCell ref="B6:B7"/>
    <mergeCell ref="D3:U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E34:E35"/>
    <mergeCell ref="U34:U35"/>
    <mergeCell ref="V34:V35"/>
    <mergeCell ref="D36:D37"/>
    <mergeCell ref="E36:E37"/>
    <mergeCell ref="U36:U37"/>
    <mergeCell ref="V36:V37"/>
    <mergeCell ref="D50:D51"/>
    <mergeCell ref="E50:E51"/>
    <mergeCell ref="U50:U51"/>
    <mergeCell ref="V50:V51"/>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C48:C49"/>
    <mergeCell ref="C50:C51"/>
    <mergeCell ref="C52:C53"/>
    <mergeCell ref="C54:C55"/>
    <mergeCell ref="C56:C57"/>
    <mergeCell ref="C58:C59"/>
    <mergeCell ref="C60:C61"/>
    <mergeCell ref="C62:C63"/>
    <mergeCell ref="D56:D57"/>
    <mergeCell ref="D52:D53"/>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s>
  <printOptions horizontalCentered="1" verticalCentered="1"/>
  <pageMargins left="0" right="0" top="0" bottom="0.5905511811023623" header="0.31496062992125984" footer="0"/>
  <pageSetup fitToHeight="0" horizontalDpi="600" verticalDpi="600" orientation="portrait" scale="50" r:id="rId5"/>
  <headerFooter>
    <oddFooter>&amp;L&amp;G&amp;C&amp;G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2F2B-4645-4E2E-81E9-90976623CCF0}">
  <dimension ref="A1:X1729"/>
  <sheetViews>
    <sheetView tabSelected="1" zoomScale="75" zoomScaleNormal="75" workbookViewId="0" topLeftCell="A1">
      <selection activeCell="D21" sqref="D21"/>
    </sheetView>
  </sheetViews>
  <sheetFormatPr defaultColWidth="11.421875" defaultRowHeight="15"/>
  <cols>
    <col min="3" max="3" width="20.7109375" style="0" customWidth="1"/>
    <col min="4" max="4" width="18.140625" style="0" customWidth="1"/>
    <col min="5" max="5" width="25.57421875" style="0" customWidth="1"/>
    <col min="6" max="6" width="22.57421875" style="0" customWidth="1"/>
    <col min="7" max="7" width="24.57421875" style="0" customWidth="1"/>
    <col min="8" max="8" width="21.8515625" style="0" customWidth="1"/>
    <col min="9" max="9" width="23.421875" style="0" customWidth="1"/>
    <col min="10" max="10" width="20.57421875" style="0" customWidth="1"/>
    <col min="11" max="11" width="22.7109375" style="0" customWidth="1"/>
    <col min="12" max="12" width="20.57421875" style="0" customWidth="1"/>
  </cols>
  <sheetData>
    <row r="1" spans="1:24" ht="20.25">
      <c r="A1" s="1154"/>
      <c r="B1" s="1155"/>
      <c r="C1" s="1155"/>
      <c r="D1" s="1155"/>
      <c r="E1" s="1160" t="s">
        <v>100</v>
      </c>
      <c r="F1" s="1161"/>
      <c r="G1" s="1161"/>
      <c r="H1" s="1161"/>
      <c r="I1" s="1161"/>
      <c r="J1" s="1161"/>
      <c r="K1" s="1161"/>
      <c r="L1" s="1161"/>
      <c r="M1" s="1161"/>
      <c r="N1" s="1161"/>
      <c r="O1" s="1161"/>
      <c r="P1" s="1161"/>
      <c r="Q1" s="1161"/>
      <c r="R1" s="1161"/>
      <c r="S1" s="1161"/>
      <c r="T1" s="1161"/>
      <c r="U1" s="1161"/>
      <c r="V1" s="1161"/>
      <c r="W1" s="1161"/>
      <c r="X1" s="1162"/>
    </row>
    <row r="2" spans="1:24" ht="15.75">
      <c r="A2" s="1156"/>
      <c r="B2" s="1157"/>
      <c r="C2" s="1157"/>
      <c r="D2" s="1157"/>
      <c r="E2" s="1163" t="s">
        <v>99</v>
      </c>
      <c r="F2" s="1164"/>
      <c r="G2" s="1164"/>
      <c r="H2" s="1164"/>
      <c r="I2" s="1164"/>
      <c r="J2" s="1164"/>
      <c r="K2" s="1164"/>
      <c r="L2" s="1164"/>
      <c r="M2" s="1164"/>
      <c r="N2" s="1164"/>
      <c r="O2" s="1164"/>
      <c r="P2" s="1164"/>
      <c r="Q2" s="1164"/>
      <c r="R2" s="1164"/>
      <c r="S2" s="1164"/>
      <c r="T2" s="1164"/>
      <c r="U2" s="1164"/>
      <c r="V2" s="1164"/>
      <c r="W2" s="1164"/>
      <c r="X2" s="1165"/>
    </row>
    <row r="3" spans="1:24" ht="18.75" thickBot="1">
      <c r="A3" s="1158"/>
      <c r="B3" s="1159"/>
      <c r="C3" s="1159"/>
      <c r="D3" s="1159"/>
      <c r="E3" s="1166" t="s">
        <v>107</v>
      </c>
      <c r="F3" s="1167"/>
      <c r="G3" s="1167"/>
      <c r="H3" s="1167"/>
      <c r="I3" s="1167"/>
      <c r="J3" s="1167"/>
      <c r="K3" s="1167"/>
      <c r="L3" s="1167"/>
      <c r="M3" s="1167"/>
      <c r="N3" s="1167"/>
      <c r="O3" s="1167"/>
      <c r="P3" s="1167"/>
      <c r="Q3" s="1168"/>
      <c r="R3" s="1169" t="s">
        <v>90</v>
      </c>
      <c r="S3" s="1170"/>
      <c r="T3" s="1170"/>
      <c r="U3" s="1170"/>
      <c r="V3" s="1170"/>
      <c r="W3" s="1170"/>
      <c r="X3" s="1171"/>
    </row>
    <row r="4" spans="1:24" ht="15.75">
      <c r="A4" s="1172" t="s">
        <v>262</v>
      </c>
      <c r="B4" s="1173"/>
      <c r="C4" s="1173"/>
      <c r="D4" s="1174"/>
      <c r="E4" s="1175" t="s">
        <v>171</v>
      </c>
      <c r="F4" s="1176"/>
      <c r="G4" s="1176"/>
      <c r="H4" s="1176"/>
      <c r="I4" s="1176"/>
      <c r="J4" s="1176"/>
      <c r="K4" s="1176"/>
      <c r="L4" s="1176"/>
      <c r="M4" s="1176"/>
      <c r="N4" s="1176"/>
      <c r="O4" s="1176"/>
      <c r="P4" s="1176"/>
      <c r="Q4" s="1176"/>
      <c r="R4" s="1176"/>
      <c r="S4" s="1176"/>
      <c r="T4" s="1176"/>
      <c r="U4" s="1176"/>
      <c r="V4" s="1176"/>
      <c r="W4" s="1176"/>
      <c r="X4" s="1177"/>
    </row>
    <row r="5" spans="1:24" ht="16.5" thickBot="1">
      <c r="A5" s="1145" t="s">
        <v>263</v>
      </c>
      <c r="B5" s="1146"/>
      <c r="C5" s="1146"/>
      <c r="D5" s="1147"/>
      <c r="E5" s="1148" t="s">
        <v>566</v>
      </c>
      <c r="F5" s="1149"/>
      <c r="G5" s="1149"/>
      <c r="H5" s="1149"/>
      <c r="I5" s="1149"/>
      <c r="J5" s="1149"/>
      <c r="K5" s="1149"/>
      <c r="L5" s="1149"/>
      <c r="M5" s="1149"/>
      <c r="N5" s="1149"/>
      <c r="O5" s="1149"/>
      <c r="P5" s="1149"/>
      <c r="Q5" s="1149"/>
      <c r="R5" s="1149"/>
      <c r="S5" s="1149"/>
      <c r="T5" s="1149"/>
      <c r="U5" s="1149"/>
      <c r="V5" s="1149"/>
      <c r="W5" s="1149"/>
      <c r="X5" s="1150"/>
    </row>
    <row r="6" spans="1:24" ht="56.25" customHeight="1">
      <c r="A6" s="1151" t="s">
        <v>270</v>
      </c>
      <c r="B6" s="1152" t="s">
        <v>271</v>
      </c>
      <c r="C6" s="1152" t="s">
        <v>296</v>
      </c>
      <c r="D6" s="1152" t="s">
        <v>272</v>
      </c>
      <c r="E6" s="1152" t="s">
        <v>295</v>
      </c>
      <c r="F6" s="1152"/>
      <c r="G6" s="1152"/>
      <c r="H6" s="1152"/>
      <c r="I6" s="1152" t="s">
        <v>435</v>
      </c>
      <c r="J6" s="1152"/>
      <c r="K6" s="1152"/>
      <c r="L6" s="1152"/>
      <c r="M6" s="1152" t="s">
        <v>273</v>
      </c>
      <c r="N6" s="1152"/>
      <c r="O6" s="1152"/>
      <c r="P6" s="1152"/>
      <c r="Q6" s="1152"/>
      <c r="R6" s="1152" t="s">
        <v>279</v>
      </c>
      <c r="S6" s="1152"/>
      <c r="T6" s="1152"/>
      <c r="U6" s="1152"/>
      <c r="V6" s="1152"/>
      <c r="W6" s="1152"/>
      <c r="X6" s="1153"/>
    </row>
    <row r="7" spans="1:24" ht="22.5" customHeight="1" thickBot="1">
      <c r="A7" s="1096"/>
      <c r="B7" s="1097"/>
      <c r="C7" s="1097"/>
      <c r="D7" s="1097"/>
      <c r="E7" s="694" t="s">
        <v>294</v>
      </c>
      <c r="F7" s="694" t="s">
        <v>293</v>
      </c>
      <c r="G7" s="694" t="s">
        <v>292</v>
      </c>
      <c r="H7" s="694" t="s">
        <v>291</v>
      </c>
      <c r="I7" s="694" t="s">
        <v>294</v>
      </c>
      <c r="J7" s="694" t="s">
        <v>293</v>
      </c>
      <c r="K7" s="694" t="s">
        <v>292</v>
      </c>
      <c r="L7" s="694" t="s">
        <v>291</v>
      </c>
      <c r="M7" s="694" t="s">
        <v>274</v>
      </c>
      <c r="N7" s="694" t="s">
        <v>275</v>
      </c>
      <c r="O7" s="694" t="s">
        <v>276</v>
      </c>
      <c r="P7" s="694" t="s">
        <v>277</v>
      </c>
      <c r="Q7" s="694" t="s">
        <v>278</v>
      </c>
      <c r="R7" s="694" t="s">
        <v>280</v>
      </c>
      <c r="S7" s="694" t="s">
        <v>281</v>
      </c>
      <c r="T7" s="694" t="s">
        <v>290</v>
      </c>
      <c r="U7" s="694" t="s">
        <v>282</v>
      </c>
      <c r="V7" s="694" t="s">
        <v>283</v>
      </c>
      <c r="W7" s="695" t="s">
        <v>284</v>
      </c>
      <c r="X7" s="696" t="s">
        <v>285</v>
      </c>
    </row>
    <row r="8" spans="1:24" ht="15">
      <c r="A8" s="1142">
        <v>1</v>
      </c>
      <c r="B8" s="1143" t="s">
        <v>301</v>
      </c>
      <c r="C8" s="1139" t="s">
        <v>302</v>
      </c>
      <c r="D8" s="697" t="s">
        <v>264</v>
      </c>
      <c r="E8" s="698">
        <v>45</v>
      </c>
      <c r="F8" s="699">
        <v>45</v>
      </c>
      <c r="G8" s="699">
        <v>45</v>
      </c>
      <c r="H8" s="700">
        <v>45</v>
      </c>
      <c r="I8" s="698">
        <v>0</v>
      </c>
      <c r="J8" s="698">
        <v>0</v>
      </c>
      <c r="K8" s="698">
        <v>0</v>
      </c>
      <c r="L8" s="701">
        <v>0</v>
      </c>
      <c r="M8" s="1139" t="s">
        <v>303</v>
      </c>
      <c r="N8" s="1139" t="s">
        <v>304</v>
      </c>
      <c r="O8" s="1139" t="s">
        <v>305</v>
      </c>
      <c r="P8" s="1139" t="s">
        <v>306</v>
      </c>
      <c r="Q8" s="1139" t="s">
        <v>307</v>
      </c>
      <c r="R8" s="1139">
        <v>480</v>
      </c>
      <c r="S8" s="1139">
        <v>462</v>
      </c>
      <c r="T8" s="1139"/>
      <c r="U8" s="1139" t="s">
        <v>308</v>
      </c>
      <c r="V8" s="1139" t="s">
        <v>308</v>
      </c>
      <c r="W8" s="1139" t="s">
        <v>308</v>
      </c>
      <c r="X8" s="1140">
        <v>942</v>
      </c>
    </row>
    <row r="9" spans="1:24" ht="15">
      <c r="A9" s="1123"/>
      <c r="B9" s="1105"/>
      <c r="C9" s="1129"/>
      <c r="D9" s="702" t="s">
        <v>265</v>
      </c>
      <c r="E9" s="703">
        <v>213915000</v>
      </c>
      <c r="F9" s="703">
        <v>213915000</v>
      </c>
      <c r="G9" s="317">
        <v>213915000</v>
      </c>
      <c r="H9" s="239">
        <v>213915000</v>
      </c>
      <c r="I9" s="703">
        <v>96998000</v>
      </c>
      <c r="J9" s="703">
        <v>141273000</v>
      </c>
      <c r="K9" s="703">
        <v>141273000</v>
      </c>
      <c r="L9" s="239">
        <v>147232000</v>
      </c>
      <c r="M9" s="1144"/>
      <c r="N9" s="1129"/>
      <c r="O9" s="1129"/>
      <c r="P9" s="1129"/>
      <c r="Q9" s="1129"/>
      <c r="R9" s="1129"/>
      <c r="S9" s="1129"/>
      <c r="T9" s="1129"/>
      <c r="U9" s="1129"/>
      <c r="V9" s="1129"/>
      <c r="W9" s="1129"/>
      <c r="X9" s="1141"/>
    </row>
    <row r="10" spans="1:24" ht="15">
      <c r="A10" s="1123"/>
      <c r="B10" s="1105"/>
      <c r="C10" s="1129"/>
      <c r="D10" s="702" t="s">
        <v>266</v>
      </c>
      <c r="E10" s="704">
        <v>0</v>
      </c>
      <c r="F10" s="704">
        <v>50</v>
      </c>
      <c r="G10" s="704">
        <v>50</v>
      </c>
      <c r="H10" s="705">
        <v>50</v>
      </c>
      <c r="I10" s="704">
        <v>0</v>
      </c>
      <c r="J10" s="704">
        <v>0</v>
      </c>
      <c r="K10" s="704">
        <v>0</v>
      </c>
      <c r="L10" s="705">
        <v>0</v>
      </c>
      <c r="M10" s="1144"/>
      <c r="N10" s="1129"/>
      <c r="O10" s="1129"/>
      <c r="P10" s="1129"/>
      <c r="Q10" s="1129"/>
      <c r="R10" s="1129"/>
      <c r="S10" s="1129"/>
      <c r="T10" s="1129"/>
      <c r="U10" s="1129"/>
      <c r="V10" s="1129"/>
      <c r="W10" s="1129"/>
      <c r="X10" s="1141"/>
    </row>
    <row r="11" spans="1:24" ht="15">
      <c r="A11" s="1123"/>
      <c r="B11" s="1105"/>
      <c r="C11" s="1129"/>
      <c r="D11" s="702" t="s">
        <v>267</v>
      </c>
      <c r="E11" s="706">
        <v>40926433</v>
      </c>
      <c r="F11" s="703">
        <v>40926433</v>
      </c>
      <c r="G11" s="318">
        <v>40926433</v>
      </c>
      <c r="H11" s="239">
        <v>40926433</v>
      </c>
      <c r="I11" s="706">
        <v>10844833</v>
      </c>
      <c r="J11" s="703">
        <v>10844833</v>
      </c>
      <c r="K11" s="703">
        <v>10844833</v>
      </c>
      <c r="L11" s="239">
        <v>10844833</v>
      </c>
      <c r="M11" s="1144"/>
      <c r="N11" s="1129"/>
      <c r="O11" s="1129"/>
      <c r="P11" s="1129"/>
      <c r="Q11" s="1129"/>
      <c r="R11" s="1129"/>
      <c r="S11" s="1129"/>
      <c r="T11" s="1129"/>
      <c r="U11" s="1129"/>
      <c r="V11" s="1129"/>
      <c r="W11" s="1129"/>
      <c r="X11" s="1141"/>
    </row>
    <row r="12" spans="1:24" ht="15">
      <c r="A12" s="1123">
        <v>2</v>
      </c>
      <c r="B12" s="1105" t="s">
        <v>309</v>
      </c>
      <c r="C12" s="1138" t="s">
        <v>458</v>
      </c>
      <c r="D12" s="702" t="s">
        <v>264</v>
      </c>
      <c r="E12" s="703">
        <v>90</v>
      </c>
      <c r="F12" s="703">
        <v>90</v>
      </c>
      <c r="G12" s="703">
        <v>90</v>
      </c>
      <c r="H12" s="707">
        <v>90</v>
      </c>
      <c r="I12" s="704">
        <v>74.98</v>
      </c>
      <c r="J12" s="704">
        <v>84.98</v>
      </c>
      <c r="K12" s="708">
        <v>87.4</v>
      </c>
      <c r="L12" s="707">
        <v>90</v>
      </c>
      <c r="M12" s="1118" t="s">
        <v>310</v>
      </c>
      <c r="N12" s="1117" t="s">
        <v>447</v>
      </c>
      <c r="O12" s="1117" t="s">
        <v>448</v>
      </c>
      <c r="P12" s="1117" t="s">
        <v>449</v>
      </c>
      <c r="Q12" s="1117" t="s">
        <v>311</v>
      </c>
      <c r="R12" s="1138" t="s">
        <v>441</v>
      </c>
      <c r="S12" s="1138" t="s">
        <v>442</v>
      </c>
      <c r="T12" s="1129"/>
      <c r="U12" s="1117" t="s">
        <v>308</v>
      </c>
      <c r="V12" s="1117" t="s">
        <v>308</v>
      </c>
      <c r="W12" s="1117" t="s">
        <v>308</v>
      </c>
      <c r="X12" s="1137" t="s">
        <v>443</v>
      </c>
    </row>
    <row r="13" spans="1:24" ht="15">
      <c r="A13" s="1123"/>
      <c r="B13" s="1105"/>
      <c r="C13" s="1138"/>
      <c r="D13" s="702" t="s">
        <v>265</v>
      </c>
      <c r="E13" s="703">
        <v>1163330000</v>
      </c>
      <c r="F13" s="703">
        <v>1163330000</v>
      </c>
      <c r="G13" s="703">
        <v>1005141000</v>
      </c>
      <c r="H13" s="239">
        <v>990635935</v>
      </c>
      <c r="I13" s="703">
        <v>679698000</v>
      </c>
      <c r="J13" s="703">
        <v>831965000</v>
      </c>
      <c r="K13" s="703">
        <v>879314000</v>
      </c>
      <c r="L13" s="239">
        <v>962190000</v>
      </c>
      <c r="M13" s="1118"/>
      <c r="N13" s="1117"/>
      <c r="O13" s="1117"/>
      <c r="P13" s="1117"/>
      <c r="Q13" s="1117"/>
      <c r="R13" s="1138"/>
      <c r="S13" s="1138"/>
      <c r="T13" s="1129"/>
      <c r="U13" s="1117"/>
      <c r="V13" s="1117"/>
      <c r="W13" s="1117"/>
      <c r="X13" s="1137"/>
    </row>
    <row r="14" spans="1:24" ht="15">
      <c r="A14" s="1123"/>
      <c r="B14" s="1105"/>
      <c r="C14" s="1138"/>
      <c r="D14" s="702" t="s">
        <v>266</v>
      </c>
      <c r="E14" s="704">
        <v>0</v>
      </c>
      <c r="F14" s="704"/>
      <c r="G14" s="704"/>
      <c r="H14" s="705"/>
      <c r="I14" s="704">
        <v>0</v>
      </c>
      <c r="J14" s="703"/>
      <c r="K14" s="703"/>
      <c r="L14" s="705"/>
      <c r="M14" s="1118"/>
      <c r="N14" s="1117"/>
      <c r="O14" s="1117"/>
      <c r="P14" s="1117"/>
      <c r="Q14" s="1117"/>
      <c r="R14" s="1138"/>
      <c r="S14" s="1138"/>
      <c r="T14" s="1129"/>
      <c r="U14" s="1117"/>
      <c r="V14" s="1117"/>
      <c r="W14" s="1117"/>
      <c r="X14" s="1137"/>
    </row>
    <row r="15" spans="1:24" ht="15">
      <c r="A15" s="1123"/>
      <c r="B15" s="1105"/>
      <c r="C15" s="1138"/>
      <c r="D15" s="702" t="s">
        <v>267</v>
      </c>
      <c r="E15" s="706">
        <v>145385133.01101953</v>
      </c>
      <c r="F15" s="703">
        <v>145385133</v>
      </c>
      <c r="G15" s="703">
        <v>145385133</v>
      </c>
      <c r="H15" s="239">
        <v>145385133</v>
      </c>
      <c r="I15" s="706">
        <v>106659767.01102</v>
      </c>
      <c r="J15" s="703">
        <v>124647910</v>
      </c>
      <c r="K15" s="703">
        <v>143937186</v>
      </c>
      <c r="L15" s="239">
        <v>145385133</v>
      </c>
      <c r="M15" s="1118"/>
      <c r="N15" s="1117"/>
      <c r="O15" s="1117"/>
      <c r="P15" s="1117"/>
      <c r="Q15" s="1117"/>
      <c r="R15" s="1138"/>
      <c r="S15" s="1138"/>
      <c r="T15" s="1129"/>
      <c r="U15" s="1117"/>
      <c r="V15" s="1117"/>
      <c r="W15" s="1117"/>
      <c r="X15" s="1137"/>
    </row>
    <row r="16" spans="1:24" ht="15">
      <c r="A16" s="1123">
        <v>3</v>
      </c>
      <c r="B16" s="1105" t="s">
        <v>312</v>
      </c>
      <c r="C16" s="1117" t="s">
        <v>313</v>
      </c>
      <c r="D16" s="702" t="s">
        <v>264</v>
      </c>
      <c r="E16" s="704">
        <v>90</v>
      </c>
      <c r="F16" s="703">
        <v>90</v>
      </c>
      <c r="G16" s="703">
        <v>90</v>
      </c>
      <c r="H16" s="707">
        <v>90</v>
      </c>
      <c r="I16" s="704">
        <v>63.2</v>
      </c>
      <c r="J16" s="704">
        <v>68.3</v>
      </c>
      <c r="K16" s="703">
        <v>74.4</v>
      </c>
      <c r="L16" s="708">
        <v>88</v>
      </c>
      <c r="M16" s="1110" t="s">
        <v>314</v>
      </c>
      <c r="N16" s="1105" t="s">
        <v>450</v>
      </c>
      <c r="O16" s="1105" t="s">
        <v>451</v>
      </c>
      <c r="P16" s="1128" t="s">
        <v>306</v>
      </c>
      <c r="Q16" s="1128" t="s">
        <v>315</v>
      </c>
      <c r="R16" s="1128" t="s">
        <v>308</v>
      </c>
      <c r="S16" s="1128" t="s">
        <v>308</v>
      </c>
      <c r="T16" s="1129"/>
      <c r="U16" s="1128" t="s">
        <v>308</v>
      </c>
      <c r="V16" s="1128" t="s">
        <v>308</v>
      </c>
      <c r="W16" s="1128" t="s">
        <v>308</v>
      </c>
      <c r="X16" s="1103">
        <v>5538839</v>
      </c>
    </row>
    <row r="17" spans="1:24" ht="15">
      <c r="A17" s="1123"/>
      <c r="B17" s="1105"/>
      <c r="C17" s="1117"/>
      <c r="D17" s="702" t="s">
        <v>265</v>
      </c>
      <c r="E17" s="703">
        <v>2129645000</v>
      </c>
      <c r="F17" s="703">
        <v>2129645000</v>
      </c>
      <c r="G17" s="239">
        <v>2129645000</v>
      </c>
      <c r="H17" s="239">
        <v>129645000</v>
      </c>
      <c r="I17" s="703">
        <v>84011500</v>
      </c>
      <c r="J17" s="703">
        <v>84011500</v>
      </c>
      <c r="K17" s="239">
        <v>84011500</v>
      </c>
      <c r="L17" s="239">
        <v>84011500</v>
      </c>
      <c r="M17" s="1110"/>
      <c r="N17" s="1105"/>
      <c r="O17" s="1105"/>
      <c r="P17" s="1128"/>
      <c r="Q17" s="1128"/>
      <c r="R17" s="1128"/>
      <c r="S17" s="1128"/>
      <c r="T17" s="1129"/>
      <c r="U17" s="1128"/>
      <c r="V17" s="1128"/>
      <c r="W17" s="1128"/>
      <c r="X17" s="1103"/>
    </row>
    <row r="18" spans="1:24" ht="15">
      <c r="A18" s="1123"/>
      <c r="B18" s="1105"/>
      <c r="C18" s="1117"/>
      <c r="D18" s="702" t="s">
        <v>266</v>
      </c>
      <c r="E18" s="704">
        <v>0</v>
      </c>
      <c r="F18" s="704"/>
      <c r="G18" s="704">
        <v>0</v>
      </c>
      <c r="H18" s="705"/>
      <c r="I18" s="704">
        <v>0</v>
      </c>
      <c r="J18" s="703">
        <v>0</v>
      </c>
      <c r="K18" s="704">
        <v>0</v>
      </c>
      <c r="L18" s="705"/>
      <c r="M18" s="1110"/>
      <c r="N18" s="1105"/>
      <c r="O18" s="1105"/>
      <c r="P18" s="1128"/>
      <c r="Q18" s="1128"/>
      <c r="R18" s="1128"/>
      <c r="S18" s="1128"/>
      <c r="T18" s="1129"/>
      <c r="U18" s="1128"/>
      <c r="V18" s="1128"/>
      <c r="W18" s="1128"/>
      <c r="X18" s="1103"/>
    </row>
    <row r="19" spans="1:24" ht="15">
      <c r="A19" s="1123"/>
      <c r="B19" s="1105"/>
      <c r="C19" s="1117"/>
      <c r="D19" s="702" t="s">
        <v>267</v>
      </c>
      <c r="E19" s="703">
        <v>991549498</v>
      </c>
      <c r="F19" s="703">
        <v>991549498</v>
      </c>
      <c r="G19" s="239">
        <v>991549498</v>
      </c>
      <c r="H19" s="239">
        <v>991549498</v>
      </c>
      <c r="I19" s="703">
        <v>12404834</v>
      </c>
      <c r="J19" s="703">
        <v>378466836</v>
      </c>
      <c r="K19" s="239">
        <v>656991857</v>
      </c>
      <c r="L19" s="239">
        <v>921010374</v>
      </c>
      <c r="M19" s="1110"/>
      <c r="N19" s="1105"/>
      <c r="O19" s="1105"/>
      <c r="P19" s="1128"/>
      <c r="Q19" s="1128"/>
      <c r="R19" s="1128"/>
      <c r="S19" s="1128"/>
      <c r="T19" s="1129"/>
      <c r="U19" s="1128"/>
      <c r="V19" s="1128"/>
      <c r="W19" s="1128"/>
      <c r="X19" s="1103"/>
    </row>
    <row r="20" spans="1:24" ht="15">
      <c r="A20" s="1135">
        <v>4</v>
      </c>
      <c r="B20" s="1136" t="s">
        <v>316</v>
      </c>
      <c r="C20" s="1130" t="s">
        <v>317</v>
      </c>
      <c r="D20" s="709" t="s">
        <v>264</v>
      </c>
      <c r="E20" s="710">
        <v>1</v>
      </c>
      <c r="F20" s="710">
        <v>1</v>
      </c>
      <c r="G20" s="711">
        <v>1</v>
      </c>
      <c r="H20" s="711">
        <v>1</v>
      </c>
      <c r="I20" s="711">
        <v>1</v>
      </c>
      <c r="J20" s="711">
        <v>1</v>
      </c>
      <c r="K20" s="711">
        <v>1</v>
      </c>
      <c r="L20" s="711">
        <v>1</v>
      </c>
      <c r="M20" s="1110" t="s">
        <v>318</v>
      </c>
      <c r="N20" s="1105" t="s">
        <v>319</v>
      </c>
      <c r="O20" s="1105" t="s">
        <v>320</v>
      </c>
      <c r="P20" s="1105" t="s">
        <v>321</v>
      </c>
      <c r="Q20" s="1105" t="s">
        <v>315</v>
      </c>
      <c r="R20" s="1128" t="s">
        <v>308</v>
      </c>
      <c r="S20" s="1128" t="s">
        <v>308</v>
      </c>
      <c r="T20" s="1129"/>
      <c r="U20" s="1105" t="s">
        <v>308</v>
      </c>
      <c r="V20" s="1105" t="s">
        <v>308</v>
      </c>
      <c r="W20" s="1105" t="s">
        <v>308</v>
      </c>
      <c r="X20" s="1103">
        <v>88239</v>
      </c>
    </row>
    <row r="21" spans="1:24" ht="10.5" customHeight="1">
      <c r="A21" s="1135"/>
      <c r="B21" s="1136"/>
      <c r="C21" s="1130"/>
      <c r="D21" s="709" t="s">
        <v>265</v>
      </c>
      <c r="E21" s="712">
        <v>170563896.429406</v>
      </c>
      <c r="F21" s="712">
        <v>249635859</v>
      </c>
      <c r="G21" s="317">
        <v>249635859</v>
      </c>
      <c r="H21" s="703">
        <v>249142640</v>
      </c>
      <c r="I21" s="712">
        <v>32440333.333333332</v>
      </c>
      <c r="J21" s="712">
        <v>221186905</v>
      </c>
      <c r="K21" s="317">
        <v>238015883</v>
      </c>
      <c r="L21" s="703">
        <v>249097723</v>
      </c>
      <c r="M21" s="1110"/>
      <c r="N21" s="1105"/>
      <c r="O21" s="1105"/>
      <c r="P21" s="1105"/>
      <c r="Q21" s="1105"/>
      <c r="R21" s="1128"/>
      <c r="S21" s="1128"/>
      <c r="T21" s="1129"/>
      <c r="U21" s="1105"/>
      <c r="V21" s="1105"/>
      <c r="W21" s="1105"/>
      <c r="X21" s="1103"/>
    </row>
    <row r="22" spans="1:24" ht="15">
      <c r="A22" s="1135"/>
      <c r="B22" s="1136"/>
      <c r="C22" s="1130"/>
      <c r="D22" s="709" t="s">
        <v>266</v>
      </c>
      <c r="E22" s="704">
        <v>0</v>
      </c>
      <c r="F22" s="704">
        <v>0</v>
      </c>
      <c r="G22" s="704">
        <v>0</v>
      </c>
      <c r="H22" s="704">
        <v>0</v>
      </c>
      <c r="I22" s="704">
        <v>0</v>
      </c>
      <c r="J22" s="711"/>
      <c r="K22" s="317"/>
      <c r="L22" s="704">
        <v>0</v>
      </c>
      <c r="M22" s="1110"/>
      <c r="N22" s="1105"/>
      <c r="O22" s="1105"/>
      <c r="P22" s="1105"/>
      <c r="Q22" s="1105"/>
      <c r="R22" s="1128"/>
      <c r="S22" s="1128"/>
      <c r="T22" s="1129"/>
      <c r="U22" s="1105"/>
      <c r="V22" s="1105"/>
      <c r="W22" s="1105"/>
      <c r="X22" s="1103"/>
    </row>
    <row r="23" spans="1:24" ht="15">
      <c r="A23" s="1135"/>
      <c r="B23" s="1136"/>
      <c r="C23" s="1130"/>
      <c r="D23" s="709" t="s">
        <v>267</v>
      </c>
      <c r="E23" s="713">
        <v>48948286.9761794</v>
      </c>
      <c r="F23" s="711">
        <v>47934667</v>
      </c>
      <c r="G23" s="711">
        <v>47934667</v>
      </c>
      <c r="H23" s="711">
        <v>47934667</v>
      </c>
      <c r="I23" s="712">
        <v>18323174.2652362</v>
      </c>
      <c r="J23" s="704">
        <v>23201492</v>
      </c>
      <c r="K23" s="319">
        <v>46630485.73660183</v>
      </c>
      <c r="L23" s="712">
        <v>47934667</v>
      </c>
      <c r="M23" s="1110"/>
      <c r="N23" s="1105"/>
      <c r="O23" s="1105"/>
      <c r="P23" s="1105"/>
      <c r="Q23" s="1105"/>
      <c r="R23" s="1128"/>
      <c r="S23" s="1128"/>
      <c r="T23" s="1129"/>
      <c r="U23" s="1105"/>
      <c r="V23" s="1105"/>
      <c r="W23" s="1105"/>
      <c r="X23" s="1103"/>
    </row>
    <row r="24" spans="1:24" ht="15">
      <c r="A24" s="1135"/>
      <c r="B24" s="1136"/>
      <c r="C24" s="1130" t="s">
        <v>322</v>
      </c>
      <c r="D24" s="709" t="s">
        <v>264</v>
      </c>
      <c r="E24" s="704">
        <v>1</v>
      </c>
      <c r="F24" s="704">
        <v>1</v>
      </c>
      <c r="G24" s="711">
        <v>1</v>
      </c>
      <c r="H24" s="711">
        <v>1</v>
      </c>
      <c r="I24" s="704">
        <v>1</v>
      </c>
      <c r="J24" s="711">
        <v>1</v>
      </c>
      <c r="K24" s="711">
        <v>1</v>
      </c>
      <c r="L24" s="711">
        <v>1</v>
      </c>
      <c r="M24" s="1110" t="s">
        <v>318</v>
      </c>
      <c r="N24" s="1128" t="s">
        <v>323</v>
      </c>
      <c r="O24" s="1105" t="s">
        <v>324</v>
      </c>
      <c r="P24" s="1105" t="s">
        <v>321</v>
      </c>
      <c r="Q24" s="1105" t="s">
        <v>315</v>
      </c>
      <c r="R24" s="1128" t="s">
        <v>308</v>
      </c>
      <c r="S24" s="1128" t="s">
        <v>308</v>
      </c>
      <c r="T24" s="1129"/>
      <c r="U24" s="1105" t="s">
        <v>308</v>
      </c>
      <c r="V24" s="1105" t="s">
        <v>308</v>
      </c>
      <c r="W24" s="1105" t="s">
        <v>308</v>
      </c>
      <c r="X24" s="1103">
        <v>79426</v>
      </c>
    </row>
    <row r="25" spans="1:24" ht="15">
      <c r="A25" s="1135"/>
      <c r="B25" s="1136"/>
      <c r="C25" s="1130"/>
      <c r="D25" s="709" t="s">
        <v>265</v>
      </c>
      <c r="E25" s="712">
        <v>130298348.14552888</v>
      </c>
      <c r="F25" s="712">
        <v>151800235</v>
      </c>
      <c r="G25" s="317">
        <v>151800235</v>
      </c>
      <c r="H25" s="711">
        <v>139507116</v>
      </c>
      <c r="I25" s="712">
        <v>32440333.333333332</v>
      </c>
      <c r="J25" s="712">
        <v>123351281</v>
      </c>
      <c r="K25" s="317">
        <v>132736447</v>
      </c>
      <c r="L25" s="703">
        <v>139481965</v>
      </c>
      <c r="M25" s="1110"/>
      <c r="N25" s="1128"/>
      <c r="O25" s="1105"/>
      <c r="P25" s="1105"/>
      <c r="Q25" s="1105"/>
      <c r="R25" s="1128"/>
      <c r="S25" s="1128"/>
      <c r="T25" s="1129"/>
      <c r="U25" s="1105"/>
      <c r="V25" s="1105"/>
      <c r="W25" s="1105"/>
      <c r="X25" s="1103"/>
    </row>
    <row r="26" spans="1:24" ht="15">
      <c r="A26" s="1135"/>
      <c r="B26" s="1136"/>
      <c r="C26" s="1130"/>
      <c r="D26" s="709" t="s">
        <v>266</v>
      </c>
      <c r="E26" s="704">
        <v>0</v>
      </c>
      <c r="F26" s="704">
        <v>0</v>
      </c>
      <c r="G26" s="704">
        <v>0</v>
      </c>
      <c r="H26" s="704">
        <v>0</v>
      </c>
      <c r="I26" s="704">
        <v>0</v>
      </c>
      <c r="J26" s="704">
        <v>0</v>
      </c>
      <c r="K26" s="317"/>
      <c r="L26" s="704">
        <v>0</v>
      </c>
      <c r="M26" s="1110"/>
      <c r="N26" s="1128"/>
      <c r="O26" s="1105"/>
      <c r="P26" s="1105"/>
      <c r="Q26" s="1105"/>
      <c r="R26" s="1128"/>
      <c r="S26" s="1128"/>
      <c r="T26" s="1129"/>
      <c r="U26" s="1105"/>
      <c r="V26" s="1105"/>
      <c r="W26" s="1105"/>
      <c r="X26" s="1103"/>
    </row>
    <row r="27" spans="1:24" ht="15">
      <c r="A27" s="1135"/>
      <c r="B27" s="1136"/>
      <c r="C27" s="1130"/>
      <c r="D27" s="709" t="s">
        <v>267</v>
      </c>
      <c r="E27" s="713">
        <v>48948286.9761794</v>
      </c>
      <c r="F27" s="711">
        <v>47934667</v>
      </c>
      <c r="G27" s="711">
        <v>47934667</v>
      </c>
      <c r="H27" s="711">
        <v>47934667</v>
      </c>
      <c r="I27" s="712">
        <v>18323174.265236236</v>
      </c>
      <c r="J27" s="704">
        <v>23201492</v>
      </c>
      <c r="K27" s="317">
        <v>46630485.73660183</v>
      </c>
      <c r="L27" s="712">
        <v>47934667</v>
      </c>
      <c r="M27" s="1110"/>
      <c r="N27" s="1128"/>
      <c r="O27" s="1105"/>
      <c r="P27" s="1105"/>
      <c r="Q27" s="1105"/>
      <c r="R27" s="1128"/>
      <c r="S27" s="1128"/>
      <c r="T27" s="1129"/>
      <c r="U27" s="1105"/>
      <c r="V27" s="1105"/>
      <c r="W27" s="1105"/>
      <c r="X27" s="1103"/>
    </row>
    <row r="28" spans="1:24" ht="15">
      <c r="A28" s="1135"/>
      <c r="B28" s="1136"/>
      <c r="C28" s="1130" t="s">
        <v>325</v>
      </c>
      <c r="D28" s="709" t="s">
        <v>264</v>
      </c>
      <c r="E28" s="704">
        <v>1</v>
      </c>
      <c r="F28" s="704">
        <v>1</v>
      </c>
      <c r="G28" s="704">
        <v>1</v>
      </c>
      <c r="H28" s="711">
        <v>1</v>
      </c>
      <c r="I28" s="704">
        <v>1</v>
      </c>
      <c r="J28" s="711">
        <v>1</v>
      </c>
      <c r="K28" s="704">
        <v>1</v>
      </c>
      <c r="L28" s="711">
        <v>1</v>
      </c>
      <c r="M28" s="1110" t="s">
        <v>318</v>
      </c>
      <c r="N28" s="1105" t="s">
        <v>326</v>
      </c>
      <c r="O28" s="1105" t="s">
        <v>327</v>
      </c>
      <c r="P28" s="1105" t="s">
        <v>321</v>
      </c>
      <c r="Q28" s="1105" t="s">
        <v>315</v>
      </c>
      <c r="R28" s="1128" t="s">
        <v>308</v>
      </c>
      <c r="S28" s="1128" t="s">
        <v>308</v>
      </c>
      <c r="T28" s="1129"/>
      <c r="U28" s="1105" t="s">
        <v>308</v>
      </c>
      <c r="V28" s="1105" t="s">
        <v>308</v>
      </c>
      <c r="W28" s="1105" t="s">
        <v>308</v>
      </c>
      <c r="X28" s="1103">
        <v>146835</v>
      </c>
    </row>
    <row r="29" spans="1:24" ht="15">
      <c r="A29" s="1135"/>
      <c r="B29" s="1136"/>
      <c r="C29" s="1130"/>
      <c r="D29" s="709" t="s">
        <v>265</v>
      </c>
      <c r="E29" s="712">
        <v>134399535.89587522</v>
      </c>
      <c r="F29" s="712">
        <v>154871308</v>
      </c>
      <c r="G29" s="317">
        <v>154871308</v>
      </c>
      <c r="H29" s="703">
        <v>142812448</v>
      </c>
      <c r="I29" s="712">
        <v>32440333.333333332</v>
      </c>
      <c r="J29" s="712">
        <v>126422354</v>
      </c>
      <c r="K29" s="317">
        <v>136041183</v>
      </c>
      <c r="L29" s="703">
        <v>142786701</v>
      </c>
      <c r="M29" s="1110"/>
      <c r="N29" s="1105"/>
      <c r="O29" s="1105"/>
      <c r="P29" s="1105"/>
      <c r="Q29" s="1105"/>
      <c r="R29" s="1128"/>
      <c r="S29" s="1128"/>
      <c r="T29" s="1129"/>
      <c r="U29" s="1105"/>
      <c r="V29" s="1105"/>
      <c r="W29" s="1105"/>
      <c r="X29" s="1103"/>
    </row>
    <row r="30" spans="1:24" ht="15">
      <c r="A30" s="1135"/>
      <c r="B30" s="1136"/>
      <c r="C30" s="1130"/>
      <c r="D30" s="709" t="s">
        <v>266</v>
      </c>
      <c r="E30" s="704">
        <v>0</v>
      </c>
      <c r="F30" s="704">
        <v>0</v>
      </c>
      <c r="G30" s="704">
        <v>0</v>
      </c>
      <c r="H30" s="704">
        <v>0</v>
      </c>
      <c r="I30" s="704">
        <v>0</v>
      </c>
      <c r="J30" s="704">
        <v>0</v>
      </c>
      <c r="K30" s="317"/>
      <c r="L30" s="704">
        <v>0</v>
      </c>
      <c r="M30" s="1110"/>
      <c r="N30" s="1105"/>
      <c r="O30" s="1105"/>
      <c r="P30" s="1105"/>
      <c r="Q30" s="1105"/>
      <c r="R30" s="1128"/>
      <c r="S30" s="1128"/>
      <c r="T30" s="1129"/>
      <c r="U30" s="1105"/>
      <c r="V30" s="1105"/>
      <c r="W30" s="1105"/>
      <c r="X30" s="1103"/>
    </row>
    <row r="31" spans="1:24" ht="15">
      <c r="A31" s="1135"/>
      <c r="B31" s="1136"/>
      <c r="C31" s="1130"/>
      <c r="D31" s="709" t="s">
        <v>267</v>
      </c>
      <c r="E31" s="713">
        <v>48948286.9761794</v>
      </c>
      <c r="F31" s="711">
        <v>47934667</v>
      </c>
      <c r="G31" s="711">
        <v>47934667</v>
      </c>
      <c r="H31" s="711">
        <v>47934667</v>
      </c>
      <c r="I31" s="712">
        <v>18323174.265236236</v>
      </c>
      <c r="J31" s="704">
        <v>23201492</v>
      </c>
      <c r="K31" s="317">
        <v>46630485.73660183</v>
      </c>
      <c r="L31" s="712">
        <v>47934667</v>
      </c>
      <c r="M31" s="1110"/>
      <c r="N31" s="1105"/>
      <c r="O31" s="1105"/>
      <c r="P31" s="1105"/>
      <c r="Q31" s="1105"/>
      <c r="R31" s="1128"/>
      <c r="S31" s="1128"/>
      <c r="T31" s="1129"/>
      <c r="U31" s="1105"/>
      <c r="V31" s="1105"/>
      <c r="W31" s="1105"/>
      <c r="X31" s="1103"/>
    </row>
    <row r="32" spans="1:24" ht="15">
      <c r="A32" s="1135"/>
      <c r="B32" s="1136"/>
      <c r="C32" s="1130" t="s">
        <v>328</v>
      </c>
      <c r="D32" s="709" t="s">
        <v>264</v>
      </c>
      <c r="E32" s="704">
        <v>1</v>
      </c>
      <c r="F32" s="704">
        <v>1</v>
      </c>
      <c r="G32" s="704">
        <v>1</v>
      </c>
      <c r="H32" s="711">
        <v>1</v>
      </c>
      <c r="I32" s="704">
        <v>1</v>
      </c>
      <c r="J32" s="704">
        <v>1</v>
      </c>
      <c r="K32" s="704">
        <v>1</v>
      </c>
      <c r="L32" s="711">
        <v>1</v>
      </c>
      <c r="M32" s="1131" t="s">
        <v>329</v>
      </c>
      <c r="N32" s="1128" t="s">
        <v>330</v>
      </c>
      <c r="O32" s="1105" t="s">
        <v>331</v>
      </c>
      <c r="P32" s="1105" t="s">
        <v>321</v>
      </c>
      <c r="Q32" s="1105" t="s">
        <v>315</v>
      </c>
      <c r="R32" s="1128" t="s">
        <v>308</v>
      </c>
      <c r="S32" s="1128" t="s">
        <v>308</v>
      </c>
      <c r="T32" s="1129"/>
      <c r="U32" s="1105" t="s">
        <v>308</v>
      </c>
      <c r="V32" s="1105" t="s">
        <v>308</v>
      </c>
      <c r="W32" s="1105" t="s">
        <v>308</v>
      </c>
      <c r="X32" s="1103">
        <v>237054</v>
      </c>
    </row>
    <row r="33" spans="1:24" ht="15">
      <c r="A33" s="1135"/>
      <c r="B33" s="1136"/>
      <c r="C33" s="1130"/>
      <c r="D33" s="709" t="s">
        <v>265</v>
      </c>
      <c r="E33" s="712">
        <v>177048990.13357598</v>
      </c>
      <c r="F33" s="711">
        <v>230624452</v>
      </c>
      <c r="G33" s="317">
        <v>230624452</v>
      </c>
      <c r="H33" s="703">
        <v>218839980</v>
      </c>
      <c r="I33" s="712">
        <v>32440333.3333333</v>
      </c>
      <c r="J33" s="712">
        <v>202175498</v>
      </c>
      <c r="K33" s="317">
        <v>217557995.379974</v>
      </c>
      <c r="L33" s="703">
        <v>218800526</v>
      </c>
      <c r="M33" s="1131"/>
      <c r="N33" s="1128"/>
      <c r="O33" s="1105"/>
      <c r="P33" s="1105"/>
      <c r="Q33" s="1105"/>
      <c r="R33" s="1128"/>
      <c r="S33" s="1128"/>
      <c r="T33" s="1129"/>
      <c r="U33" s="1105"/>
      <c r="V33" s="1105"/>
      <c r="W33" s="1105"/>
      <c r="X33" s="1103"/>
    </row>
    <row r="34" spans="1:24" ht="15">
      <c r="A34" s="1135"/>
      <c r="B34" s="1136"/>
      <c r="C34" s="1130"/>
      <c r="D34" s="709" t="s">
        <v>266</v>
      </c>
      <c r="E34" s="704">
        <v>0</v>
      </c>
      <c r="F34" s="704">
        <v>0</v>
      </c>
      <c r="G34" s="704">
        <v>0</v>
      </c>
      <c r="H34" s="704">
        <v>0</v>
      </c>
      <c r="I34" s="704">
        <v>0</v>
      </c>
      <c r="J34" s="704">
        <v>0</v>
      </c>
      <c r="K34" s="317"/>
      <c r="L34" s="704">
        <v>0</v>
      </c>
      <c r="M34" s="1131"/>
      <c r="N34" s="1128"/>
      <c r="O34" s="1105"/>
      <c r="P34" s="1105"/>
      <c r="Q34" s="1105"/>
      <c r="R34" s="1128"/>
      <c r="S34" s="1128"/>
      <c r="T34" s="1129"/>
      <c r="U34" s="1105"/>
      <c r="V34" s="1105"/>
      <c r="W34" s="1105"/>
      <c r="X34" s="1103"/>
    </row>
    <row r="35" spans="1:24" ht="15">
      <c r="A35" s="1135"/>
      <c r="B35" s="1136"/>
      <c r="C35" s="1130"/>
      <c r="D35" s="709" t="s">
        <v>267</v>
      </c>
      <c r="E35" s="713">
        <v>48948286.9761794</v>
      </c>
      <c r="F35" s="711">
        <v>47934667</v>
      </c>
      <c r="G35" s="711">
        <v>47934667</v>
      </c>
      <c r="H35" s="711">
        <v>47934667</v>
      </c>
      <c r="I35" s="712">
        <v>18323174.265236236</v>
      </c>
      <c r="J35" s="704">
        <v>23201492</v>
      </c>
      <c r="K35" s="317">
        <v>46630485.73660183</v>
      </c>
      <c r="L35" s="712">
        <v>47934667</v>
      </c>
      <c r="M35" s="1131"/>
      <c r="N35" s="1128"/>
      <c r="O35" s="1105"/>
      <c r="P35" s="1105"/>
      <c r="Q35" s="1105"/>
      <c r="R35" s="1128"/>
      <c r="S35" s="1128"/>
      <c r="T35" s="1129"/>
      <c r="U35" s="1105"/>
      <c r="V35" s="1105"/>
      <c r="W35" s="1105"/>
      <c r="X35" s="1103"/>
    </row>
    <row r="36" spans="1:24" ht="15">
      <c r="A36" s="1135"/>
      <c r="B36" s="1136"/>
      <c r="C36" s="1130" t="s">
        <v>332</v>
      </c>
      <c r="D36" s="709" t="s">
        <v>264</v>
      </c>
      <c r="E36" s="704">
        <v>1</v>
      </c>
      <c r="F36" s="704">
        <v>1</v>
      </c>
      <c r="G36" s="704">
        <v>1</v>
      </c>
      <c r="H36" s="711">
        <v>1</v>
      </c>
      <c r="I36" s="704">
        <v>1</v>
      </c>
      <c r="J36" s="704">
        <v>1</v>
      </c>
      <c r="K36" s="704">
        <v>1</v>
      </c>
      <c r="L36" s="711">
        <v>1</v>
      </c>
      <c r="M36" s="1131" t="s">
        <v>333</v>
      </c>
      <c r="N36" s="1105" t="s">
        <v>334</v>
      </c>
      <c r="O36" s="1105" t="s">
        <v>335</v>
      </c>
      <c r="P36" s="1105" t="s">
        <v>321</v>
      </c>
      <c r="Q36" s="1105" t="s">
        <v>315</v>
      </c>
      <c r="R36" s="1128" t="s">
        <v>308</v>
      </c>
      <c r="S36" s="1128" t="s">
        <v>308</v>
      </c>
      <c r="T36" s="1129"/>
      <c r="U36" s="1105" t="s">
        <v>308</v>
      </c>
      <c r="V36" s="1105" t="s">
        <v>308</v>
      </c>
      <c r="W36" s="1105" t="s">
        <v>308</v>
      </c>
      <c r="X36" s="1103">
        <v>398892</v>
      </c>
    </row>
    <row r="37" spans="1:24" ht="15">
      <c r="A37" s="1135"/>
      <c r="B37" s="1136"/>
      <c r="C37" s="1130"/>
      <c r="D37" s="709" t="s">
        <v>265</v>
      </c>
      <c r="E37" s="712">
        <v>289838899.18285406</v>
      </c>
      <c r="F37" s="711">
        <v>399825973</v>
      </c>
      <c r="G37" s="317">
        <v>399825973</v>
      </c>
      <c r="H37" s="703">
        <v>399941859</v>
      </c>
      <c r="I37" s="712">
        <v>32440333.333333332</v>
      </c>
      <c r="J37" s="704">
        <v>371377019</v>
      </c>
      <c r="K37" s="317">
        <v>399633193</v>
      </c>
      <c r="L37" s="703">
        <v>399869749</v>
      </c>
      <c r="M37" s="1131"/>
      <c r="N37" s="1105"/>
      <c r="O37" s="1105"/>
      <c r="P37" s="1105"/>
      <c r="Q37" s="1105"/>
      <c r="R37" s="1128"/>
      <c r="S37" s="1128"/>
      <c r="T37" s="1129"/>
      <c r="U37" s="1105"/>
      <c r="V37" s="1105"/>
      <c r="W37" s="1105"/>
      <c r="X37" s="1103"/>
    </row>
    <row r="38" spans="1:24" ht="15">
      <c r="A38" s="1135"/>
      <c r="B38" s="1136"/>
      <c r="C38" s="1130"/>
      <c r="D38" s="709" t="s">
        <v>266</v>
      </c>
      <c r="E38" s="704">
        <v>0</v>
      </c>
      <c r="F38" s="704">
        <v>0</v>
      </c>
      <c r="G38" s="704"/>
      <c r="H38" s="704">
        <v>0</v>
      </c>
      <c r="I38" s="704">
        <v>0</v>
      </c>
      <c r="J38" s="704">
        <v>0</v>
      </c>
      <c r="K38" s="704"/>
      <c r="L38" s="704">
        <v>0</v>
      </c>
      <c r="M38" s="1131"/>
      <c r="N38" s="1105"/>
      <c r="O38" s="1105"/>
      <c r="P38" s="1105"/>
      <c r="Q38" s="1105"/>
      <c r="R38" s="1128"/>
      <c r="S38" s="1128"/>
      <c r="T38" s="1129"/>
      <c r="U38" s="1105"/>
      <c r="V38" s="1105"/>
      <c r="W38" s="1105"/>
      <c r="X38" s="1103"/>
    </row>
    <row r="39" spans="1:24" ht="15">
      <c r="A39" s="1135"/>
      <c r="B39" s="1136"/>
      <c r="C39" s="1130"/>
      <c r="D39" s="709" t="s">
        <v>267</v>
      </c>
      <c r="E39" s="713">
        <v>48948286.9761794</v>
      </c>
      <c r="F39" s="711">
        <v>47934667</v>
      </c>
      <c r="G39" s="711">
        <v>47934667</v>
      </c>
      <c r="H39" s="711">
        <v>47934667</v>
      </c>
      <c r="I39" s="712">
        <v>18323174.265236236</v>
      </c>
      <c r="J39" s="704">
        <v>23201492</v>
      </c>
      <c r="K39" s="317">
        <v>46630485.73660183</v>
      </c>
      <c r="L39" s="712">
        <v>47934667</v>
      </c>
      <c r="M39" s="1131"/>
      <c r="N39" s="1105"/>
      <c r="O39" s="1105"/>
      <c r="P39" s="1105"/>
      <c r="Q39" s="1105"/>
      <c r="R39" s="1128"/>
      <c r="S39" s="1128"/>
      <c r="T39" s="1129"/>
      <c r="U39" s="1105"/>
      <c r="V39" s="1105"/>
      <c r="W39" s="1105"/>
      <c r="X39" s="1103"/>
    </row>
    <row r="40" spans="1:24" ht="15">
      <c r="A40" s="1135"/>
      <c r="B40" s="1136"/>
      <c r="C40" s="1130" t="s">
        <v>336</v>
      </c>
      <c r="D40" s="709" t="s">
        <v>264</v>
      </c>
      <c r="E40" s="704">
        <v>1</v>
      </c>
      <c r="F40" s="704">
        <v>1</v>
      </c>
      <c r="G40" s="704">
        <v>1</v>
      </c>
      <c r="H40" s="711">
        <v>1</v>
      </c>
      <c r="I40" s="704">
        <v>1</v>
      </c>
      <c r="J40" s="704">
        <v>1</v>
      </c>
      <c r="K40" s="704">
        <v>1</v>
      </c>
      <c r="L40" s="711">
        <v>1</v>
      </c>
      <c r="M40" s="1131" t="s">
        <v>333</v>
      </c>
      <c r="N40" s="1128" t="s">
        <v>337</v>
      </c>
      <c r="O40" s="1105" t="s">
        <v>338</v>
      </c>
      <c r="P40" s="1105" t="s">
        <v>321</v>
      </c>
      <c r="Q40" s="1105" t="s">
        <v>315</v>
      </c>
      <c r="R40" s="1128" t="s">
        <v>308</v>
      </c>
      <c r="S40" s="1128" t="s">
        <v>308</v>
      </c>
      <c r="T40" s="1129"/>
      <c r="U40" s="1105" t="s">
        <v>308</v>
      </c>
      <c r="V40" s="1105" t="s">
        <v>308</v>
      </c>
      <c r="W40" s="1105" t="s">
        <v>308</v>
      </c>
      <c r="X40" s="1103">
        <v>380453</v>
      </c>
    </row>
    <row r="41" spans="1:24" ht="15">
      <c r="A41" s="1135"/>
      <c r="B41" s="1136"/>
      <c r="C41" s="1130"/>
      <c r="D41" s="709" t="s">
        <v>265</v>
      </c>
      <c r="E41" s="712">
        <v>240907237</v>
      </c>
      <c r="F41" s="711">
        <v>321879204</v>
      </c>
      <c r="G41" s="317">
        <v>321879204</v>
      </c>
      <c r="H41" s="703">
        <v>331555171</v>
      </c>
      <c r="I41" s="712">
        <v>32440333.333333332</v>
      </c>
      <c r="J41" s="704">
        <v>293430249</v>
      </c>
      <c r="K41" s="317">
        <v>315755853</v>
      </c>
      <c r="L41" s="703">
        <v>331495396</v>
      </c>
      <c r="M41" s="1131"/>
      <c r="N41" s="1128"/>
      <c r="O41" s="1105"/>
      <c r="P41" s="1105"/>
      <c r="Q41" s="1105"/>
      <c r="R41" s="1128"/>
      <c r="S41" s="1128"/>
      <c r="T41" s="1129"/>
      <c r="U41" s="1105"/>
      <c r="V41" s="1105"/>
      <c r="W41" s="1105"/>
      <c r="X41" s="1103"/>
    </row>
    <row r="42" spans="1:24" ht="15">
      <c r="A42" s="1135"/>
      <c r="B42" s="1136"/>
      <c r="C42" s="1130"/>
      <c r="D42" s="709" t="s">
        <v>266</v>
      </c>
      <c r="E42" s="704">
        <v>0</v>
      </c>
      <c r="F42" s="704">
        <v>0</v>
      </c>
      <c r="G42" s="704"/>
      <c r="H42" s="704">
        <v>0</v>
      </c>
      <c r="I42" s="704">
        <v>0</v>
      </c>
      <c r="J42" s="704">
        <v>0</v>
      </c>
      <c r="K42" s="317"/>
      <c r="L42" s="704">
        <v>0</v>
      </c>
      <c r="M42" s="1131"/>
      <c r="N42" s="1128"/>
      <c r="O42" s="1105"/>
      <c r="P42" s="1105"/>
      <c r="Q42" s="1105"/>
      <c r="R42" s="1128"/>
      <c r="S42" s="1128"/>
      <c r="T42" s="1129"/>
      <c r="U42" s="1105"/>
      <c r="V42" s="1105"/>
      <c r="W42" s="1105"/>
      <c r="X42" s="1103"/>
    </row>
    <row r="43" spans="1:24" ht="15">
      <c r="A43" s="1135"/>
      <c r="B43" s="1136"/>
      <c r="C43" s="1130"/>
      <c r="D43" s="709" t="s">
        <v>267</v>
      </c>
      <c r="E43" s="713">
        <v>48948286.9761794</v>
      </c>
      <c r="F43" s="711">
        <v>47934667</v>
      </c>
      <c r="G43" s="711">
        <v>47934667</v>
      </c>
      <c r="H43" s="711">
        <v>47934667</v>
      </c>
      <c r="I43" s="712">
        <v>18323174.265236236</v>
      </c>
      <c r="J43" s="704">
        <v>23201492</v>
      </c>
      <c r="K43" s="317">
        <v>46630485.73660183</v>
      </c>
      <c r="L43" s="712">
        <v>46630483</v>
      </c>
      <c r="M43" s="1131"/>
      <c r="N43" s="1128"/>
      <c r="O43" s="1105"/>
      <c r="P43" s="1105"/>
      <c r="Q43" s="1105"/>
      <c r="R43" s="1128"/>
      <c r="S43" s="1128"/>
      <c r="T43" s="1129"/>
      <c r="U43" s="1105"/>
      <c r="V43" s="1105"/>
      <c r="W43" s="1105"/>
      <c r="X43" s="1103"/>
    </row>
    <row r="44" spans="1:24" ht="15">
      <c r="A44" s="1135"/>
      <c r="B44" s="1136"/>
      <c r="C44" s="1130" t="s">
        <v>339</v>
      </c>
      <c r="D44" s="709" t="s">
        <v>264</v>
      </c>
      <c r="E44" s="704">
        <v>1</v>
      </c>
      <c r="F44" s="704">
        <v>1</v>
      </c>
      <c r="G44" s="704">
        <v>1</v>
      </c>
      <c r="H44" s="711">
        <v>1</v>
      </c>
      <c r="I44" s="704">
        <v>1</v>
      </c>
      <c r="J44" s="704">
        <v>1</v>
      </c>
      <c r="K44" s="704">
        <v>1</v>
      </c>
      <c r="L44" s="711">
        <v>1</v>
      </c>
      <c r="M44" s="1131" t="s">
        <v>340</v>
      </c>
      <c r="N44" s="1105" t="s">
        <v>341</v>
      </c>
      <c r="O44" s="1105" t="s">
        <v>342</v>
      </c>
      <c r="P44" s="1105" t="s">
        <v>321</v>
      </c>
      <c r="Q44" s="1105" t="s">
        <v>315</v>
      </c>
      <c r="R44" s="1128" t="s">
        <v>308</v>
      </c>
      <c r="S44" s="1128" t="s">
        <v>308</v>
      </c>
      <c r="T44" s="1129"/>
      <c r="U44" s="1105" t="s">
        <v>308</v>
      </c>
      <c r="V44" s="1105" t="s">
        <v>308</v>
      </c>
      <c r="W44" s="1105" t="s">
        <v>308</v>
      </c>
      <c r="X44" s="1103">
        <v>151820</v>
      </c>
    </row>
    <row r="45" spans="1:24" ht="15">
      <c r="A45" s="1135"/>
      <c r="B45" s="1136"/>
      <c r="C45" s="1130"/>
      <c r="D45" s="709" t="s">
        <v>265</v>
      </c>
      <c r="E45" s="712">
        <v>282194459.1181625</v>
      </c>
      <c r="F45" s="711">
        <v>380229599</v>
      </c>
      <c r="G45" s="317">
        <v>380229599</v>
      </c>
      <c r="H45" s="703">
        <v>378850687</v>
      </c>
      <c r="I45" s="712">
        <v>32440333.333333332</v>
      </c>
      <c r="J45" s="704">
        <v>351780644</v>
      </c>
      <c r="K45" s="317">
        <v>378545830</v>
      </c>
      <c r="L45" s="711">
        <v>378782386</v>
      </c>
      <c r="M45" s="1131"/>
      <c r="N45" s="1105"/>
      <c r="O45" s="1105"/>
      <c r="P45" s="1105"/>
      <c r="Q45" s="1105"/>
      <c r="R45" s="1128"/>
      <c r="S45" s="1128"/>
      <c r="T45" s="1129"/>
      <c r="U45" s="1105"/>
      <c r="V45" s="1105"/>
      <c r="W45" s="1105"/>
      <c r="X45" s="1103"/>
    </row>
    <row r="46" spans="1:24" ht="15">
      <c r="A46" s="1135"/>
      <c r="B46" s="1136"/>
      <c r="C46" s="1130"/>
      <c r="D46" s="709" t="s">
        <v>266</v>
      </c>
      <c r="E46" s="704">
        <v>0</v>
      </c>
      <c r="F46" s="704">
        <v>0</v>
      </c>
      <c r="G46" s="704"/>
      <c r="H46" s="704">
        <v>0</v>
      </c>
      <c r="I46" s="704">
        <v>0</v>
      </c>
      <c r="J46" s="704">
        <v>0</v>
      </c>
      <c r="K46" s="317"/>
      <c r="L46" s="704">
        <v>0</v>
      </c>
      <c r="M46" s="1131"/>
      <c r="N46" s="1105"/>
      <c r="O46" s="1105"/>
      <c r="P46" s="1105"/>
      <c r="Q46" s="1105"/>
      <c r="R46" s="1128"/>
      <c r="S46" s="1128"/>
      <c r="T46" s="1129"/>
      <c r="U46" s="1105"/>
      <c r="V46" s="1105"/>
      <c r="W46" s="1105"/>
      <c r="X46" s="1103"/>
    </row>
    <row r="47" spans="1:24" ht="15">
      <c r="A47" s="1135"/>
      <c r="B47" s="1136"/>
      <c r="C47" s="1130"/>
      <c r="D47" s="709" t="s">
        <v>267</v>
      </c>
      <c r="E47" s="713">
        <v>48948286.9761794</v>
      </c>
      <c r="F47" s="711">
        <v>47934667</v>
      </c>
      <c r="G47" s="711">
        <v>47934667</v>
      </c>
      <c r="H47" s="711">
        <v>47934667</v>
      </c>
      <c r="I47" s="712">
        <v>18323174.265236236</v>
      </c>
      <c r="J47" s="704">
        <v>23201492</v>
      </c>
      <c r="K47" s="317">
        <v>46630485.73660183</v>
      </c>
      <c r="L47" s="712">
        <v>46630483</v>
      </c>
      <c r="M47" s="1131"/>
      <c r="N47" s="1105"/>
      <c r="O47" s="1105"/>
      <c r="P47" s="1105"/>
      <c r="Q47" s="1105"/>
      <c r="R47" s="1128"/>
      <c r="S47" s="1128"/>
      <c r="T47" s="1129"/>
      <c r="U47" s="1105"/>
      <c r="V47" s="1105"/>
      <c r="W47" s="1105"/>
      <c r="X47" s="1103"/>
    </row>
    <row r="48" spans="1:24" ht="13.5" customHeight="1">
      <c r="A48" s="1135"/>
      <c r="B48" s="1136"/>
      <c r="C48" s="1130" t="s">
        <v>343</v>
      </c>
      <c r="D48" s="709" t="s">
        <v>264</v>
      </c>
      <c r="E48" s="704">
        <v>1</v>
      </c>
      <c r="F48" s="704">
        <v>1</v>
      </c>
      <c r="G48" s="704">
        <v>1</v>
      </c>
      <c r="H48" s="711">
        <v>1</v>
      </c>
      <c r="I48" s="704">
        <v>1</v>
      </c>
      <c r="J48" s="704">
        <v>1</v>
      </c>
      <c r="K48" s="704">
        <v>1</v>
      </c>
      <c r="L48" s="711">
        <v>1</v>
      </c>
      <c r="M48" s="714" t="s">
        <v>289</v>
      </c>
      <c r="N48" s="715" t="s">
        <v>344</v>
      </c>
      <c r="O48" s="715" t="s">
        <v>345</v>
      </c>
      <c r="P48" s="1105" t="s">
        <v>321</v>
      </c>
      <c r="Q48" s="1105" t="s">
        <v>315</v>
      </c>
      <c r="R48" s="1128" t="s">
        <v>308</v>
      </c>
      <c r="S48" s="1128" t="s">
        <v>308</v>
      </c>
      <c r="T48" s="1129"/>
      <c r="U48" s="1105" t="s">
        <v>308</v>
      </c>
      <c r="V48" s="1105" t="s">
        <v>308</v>
      </c>
      <c r="W48" s="1105" t="s">
        <v>308</v>
      </c>
      <c r="X48" s="1103">
        <v>5529</v>
      </c>
    </row>
    <row r="49" spans="1:24" ht="15">
      <c r="A49" s="1135"/>
      <c r="B49" s="1136"/>
      <c r="C49" s="1130"/>
      <c r="D49" s="709" t="s">
        <v>265</v>
      </c>
      <c r="E49" s="712">
        <v>459117959.6485634</v>
      </c>
      <c r="F49" s="704">
        <v>303891488</v>
      </c>
      <c r="G49" s="317">
        <v>303891488</v>
      </c>
      <c r="H49" s="716">
        <v>312195371</v>
      </c>
      <c r="I49" s="712">
        <v>32440333.333333332</v>
      </c>
      <c r="J49" s="704">
        <v>275442533</v>
      </c>
      <c r="K49" s="317">
        <v>296399543.538467</v>
      </c>
      <c r="L49" s="703">
        <v>312139087</v>
      </c>
      <c r="M49" s="1131" t="s">
        <v>340</v>
      </c>
      <c r="N49" s="1105" t="s">
        <v>346</v>
      </c>
      <c r="O49" s="1105" t="s">
        <v>347</v>
      </c>
      <c r="P49" s="1105"/>
      <c r="Q49" s="1105"/>
      <c r="R49" s="1128"/>
      <c r="S49" s="1128"/>
      <c r="T49" s="1129"/>
      <c r="U49" s="1105"/>
      <c r="V49" s="1105"/>
      <c r="W49" s="1105"/>
      <c r="X49" s="1103"/>
    </row>
    <row r="50" spans="1:24" ht="15">
      <c r="A50" s="1135"/>
      <c r="B50" s="1136"/>
      <c r="C50" s="1130"/>
      <c r="D50" s="709" t="s">
        <v>266</v>
      </c>
      <c r="E50" s="704">
        <v>0</v>
      </c>
      <c r="F50" s="704">
        <v>0</v>
      </c>
      <c r="G50" s="704"/>
      <c r="H50" s="704">
        <v>0</v>
      </c>
      <c r="I50" s="704">
        <v>0</v>
      </c>
      <c r="J50" s="704">
        <v>0</v>
      </c>
      <c r="K50" s="317"/>
      <c r="L50" s="704">
        <v>0</v>
      </c>
      <c r="M50" s="1131"/>
      <c r="N50" s="1105"/>
      <c r="O50" s="1105"/>
      <c r="P50" s="1105"/>
      <c r="Q50" s="1105"/>
      <c r="R50" s="1128"/>
      <c r="S50" s="1128"/>
      <c r="T50" s="1129"/>
      <c r="U50" s="1105"/>
      <c r="V50" s="1105"/>
      <c r="W50" s="1105"/>
      <c r="X50" s="1103"/>
    </row>
    <row r="51" spans="1:24" ht="15">
      <c r="A51" s="1135"/>
      <c r="B51" s="1136"/>
      <c r="C51" s="1130"/>
      <c r="D51" s="709" t="s">
        <v>267</v>
      </c>
      <c r="E51" s="713">
        <v>48948286.9761794</v>
      </c>
      <c r="F51" s="711">
        <v>47934667</v>
      </c>
      <c r="G51" s="711">
        <v>47934667</v>
      </c>
      <c r="H51" s="711">
        <v>47934667</v>
      </c>
      <c r="I51" s="712">
        <v>18323174.265236236</v>
      </c>
      <c r="J51" s="704">
        <v>23201492</v>
      </c>
      <c r="K51" s="317">
        <v>46630485.73660183</v>
      </c>
      <c r="L51" s="712">
        <v>46630483</v>
      </c>
      <c r="M51" s="1131"/>
      <c r="N51" s="1105"/>
      <c r="O51" s="1105"/>
      <c r="P51" s="1105"/>
      <c r="Q51" s="1105"/>
      <c r="R51" s="1128"/>
      <c r="S51" s="1128"/>
      <c r="T51" s="1129"/>
      <c r="U51" s="1105"/>
      <c r="V51" s="1105"/>
      <c r="W51" s="1105"/>
      <c r="X51" s="1103"/>
    </row>
    <row r="52" spans="1:24" ht="15">
      <c r="A52" s="1135"/>
      <c r="B52" s="1136"/>
      <c r="C52" s="1130" t="s">
        <v>348</v>
      </c>
      <c r="D52" s="709" t="s">
        <v>264</v>
      </c>
      <c r="E52" s="704">
        <v>1</v>
      </c>
      <c r="F52" s="704">
        <v>1</v>
      </c>
      <c r="G52" s="704">
        <v>1</v>
      </c>
      <c r="H52" s="711">
        <v>1</v>
      </c>
      <c r="I52" s="704">
        <v>1</v>
      </c>
      <c r="J52" s="704">
        <v>1</v>
      </c>
      <c r="K52" s="704">
        <v>1</v>
      </c>
      <c r="L52" s="711">
        <v>1</v>
      </c>
      <c r="M52" s="1131" t="s">
        <v>340</v>
      </c>
      <c r="N52" s="1105" t="s">
        <v>349</v>
      </c>
      <c r="O52" s="1105" t="s">
        <v>350</v>
      </c>
      <c r="P52" s="1105" t="s">
        <v>321</v>
      </c>
      <c r="Q52" s="1105" t="s">
        <v>315</v>
      </c>
      <c r="R52" s="1128" t="s">
        <v>308</v>
      </c>
      <c r="S52" s="1128" t="s">
        <v>308</v>
      </c>
      <c r="T52" s="1129"/>
      <c r="U52" s="1105" t="s">
        <v>308</v>
      </c>
      <c r="V52" s="1105" t="s">
        <v>308</v>
      </c>
      <c r="W52" s="1105" t="s">
        <v>308</v>
      </c>
      <c r="X52" s="1103">
        <v>1450292</v>
      </c>
    </row>
    <row r="53" spans="1:24" ht="15">
      <c r="A53" s="1135"/>
      <c r="B53" s="1136"/>
      <c r="C53" s="1130"/>
      <c r="D53" s="709" t="s">
        <v>265</v>
      </c>
      <c r="E53" s="712">
        <v>555890491.9218677</v>
      </c>
      <c r="F53" s="704">
        <v>513020513</v>
      </c>
      <c r="G53" s="317">
        <v>513020513</v>
      </c>
      <c r="H53" s="703">
        <v>407363341</v>
      </c>
      <c r="I53" s="712">
        <v>32440333.333333332</v>
      </c>
      <c r="J53" s="704">
        <v>368640690</v>
      </c>
      <c r="K53" s="317">
        <v>396688671</v>
      </c>
      <c r="L53" s="712">
        <v>407289899</v>
      </c>
      <c r="M53" s="1131"/>
      <c r="N53" s="1105"/>
      <c r="O53" s="1105"/>
      <c r="P53" s="1105"/>
      <c r="Q53" s="1105"/>
      <c r="R53" s="1128"/>
      <c r="S53" s="1128"/>
      <c r="T53" s="1129"/>
      <c r="U53" s="1105"/>
      <c r="V53" s="1105"/>
      <c r="W53" s="1105"/>
      <c r="X53" s="1103"/>
    </row>
    <row r="54" spans="1:24" ht="15">
      <c r="A54" s="1135"/>
      <c r="B54" s="1136"/>
      <c r="C54" s="1130"/>
      <c r="D54" s="709" t="s">
        <v>266</v>
      </c>
      <c r="E54" s="704">
        <v>0</v>
      </c>
      <c r="F54" s="704">
        <v>0</v>
      </c>
      <c r="G54" s="704"/>
      <c r="H54" s="704">
        <v>0</v>
      </c>
      <c r="I54" s="704">
        <v>0</v>
      </c>
      <c r="J54" s="704">
        <v>0</v>
      </c>
      <c r="K54" s="317"/>
      <c r="L54" s="704">
        <v>0</v>
      </c>
      <c r="M54" s="1131"/>
      <c r="N54" s="1105"/>
      <c r="O54" s="1105"/>
      <c r="P54" s="1105"/>
      <c r="Q54" s="1105"/>
      <c r="R54" s="1128"/>
      <c r="S54" s="1128"/>
      <c r="T54" s="1129"/>
      <c r="U54" s="1105"/>
      <c r="V54" s="1105"/>
      <c r="W54" s="1105"/>
      <c r="X54" s="1103"/>
    </row>
    <row r="55" spans="1:24" ht="15">
      <c r="A55" s="1135"/>
      <c r="B55" s="1136"/>
      <c r="C55" s="1130"/>
      <c r="D55" s="709" t="s">
        <v>267</v>
      </c>
      <c r="E55" s="713">
        <v>48948286.9761794</v>
      </c>
      <c r="F55" s="711">
        <v>47934667</v>
      </c>
      <c r="G55" s="711">
        <v>47934667</v>
      </c>
      <c r="H55" s="711">
        <v>47934667</v>
      </c>
      <c r="I55" s="712">
        <v>18323174.265236236</v>
      </c>
      <c r="J55" s="704">
        <v>23201492</v>
      </c>
      <c r="K55" s="317">
        <v>46630485.73660183</v>
      </c>
      <c r="L55" s="712">
        <v>46630483</v>
      </c>
      <c r="M55" s="1131"/>
      <c r="N55" s="1105"/>
      <c r="O55" s="1105"/>
      <c r="P55" s="1105"/>
      <c r="Q55" s="1105"/>
      <c r="R55" s="1128"/>
      <c r="S55" s="1128"/>
      <c r="T55" s="1129"/>
      <c r="U55" s="1105"/>
      <c r="V55" s="1105"/>
      <c r="W55" s="1105"/>
      <c r="X55" s="1103"/>
    </row>
    <row r="56" spans="1:24" ht="15">
      <c r="A56" s="1135"/>
      <c r="B56" s="1136"/>
      <c r="C56" s="1130" t="s">
        <v>351</v>
      </c>
      <c r="D56" s="709" t="s">
        <v>264</v>
      </c>
      <c r="E56" s="704">
        <v>1</v>
      </c>
      <c r="F56" s="704">
        <v>1</v>
      </c>
      <c r="G56" s="704">
        <v>1</v>
      </c>
      <c r="H56" s="711">
        <v>1</v>
      </c>
      <c r="I56" s="704">
        <v>1</v>
      </c>
      <c r="J56" s="704">
        <v>1</v>
      </c>
      <c r="K56" s="704">
        <v>1</v>
      </c>
      <c r="L56" s="711">
        <v>1</v>
      </c>
      <c r="M56" s="1131" t="s">
        <v>352</v>
      </c>
      <c r="N56" s="1105" t="s">
        <v>352</v>
      </c>
      <c r="O56" s="1105" t="s">
        <v>353</v>
      </c>
      <c r="P56" s="1105" t="s">
        <v>321</v>
      </c>
      <c r="Q56" s="1105" t="s">
        <v>315</v>
      </c>
      <c r="R56" s="1128" t="s">
        <v>308</v>
      </c>
      <c r="S56" s="1128" t="s">
        <v>308</v>
      </c>
      <c r="T56" s="1129"/>
      <c r="U56" s="1105" t="s">
        <v>308</v>
      </c>
      <c r="V56" s="1105" t="s">
        <v>308</v>
      </c>
      <c r="W56" s="1105" t="s">
        <v>308</v>
      </c>
      <c r="X56" s="1103">
        <v>323865</v>
      </c>
    </row>
    <row r="57" spans="1:24" ht="15">
      <c r="A57" s="1135"/>
      <c r="B57" s="1136"/>
      <c r="C57" s="1130"/>
      <c r="D57" s="709" t="s">
        <v>265</v>
      </c>
      <c r="E57" s="712">
        <v>337835838.5084622</v>
      </c>
      <c r="F57" s="704">
        <v>311496051</v>
      </c>
      <c r="G57" s="317">
        <v>311496051</v>
      </c>
      <c r="H57" s="703">
        <v>310378005</v>
      </c>
      <c r="I57" s="712">
        <v>32440333.333333332</v>
      </c>
      <c r="J57" s="704">
        <v>283047096</v>
      </c>
      <c r="K57" s="317">
        <v>304582699</v>
      </c>
      <c r="L57" s="703">
        <v>310322048</v>
      </c>
      <c r="M57" s="1131"/>
      <c r="N57" s="1105"/>
      <c r="O57" s="1105"/>
      <c r="P57" s="1105"/>
      <c r="Q57" s="1105"/>
      <c r="R57" s="1128"/>
      <c r="S57" s="1128"/>
      <c r="T57" s="1129"/>
      <c r="U57" s="1105"/>
      <c r="V57" s="1105"/>
      <c r="W57" s="1105"/>
      <c r="X57" s="1103"/>
    </row>
    <row r="58" spans="1:24" ht="15">
      <c r="A58" s="1135"/>
      <c r="B58" s="1136"/>
      <c r="C58" s="1130"/>
      <c r="D58" s="709" t="s">
        <v>266</v>
      </c>
      <c r="E58" s="704">
        <v>0</v>
      </c>
      <c r="F58" s="704">
        <v>0</v>
      </c>
      <c r="G58" s="704"/>
      <c r="H58" s="704">
        <v>0</v>
      </c>
      <c r="I58" s="704">
        <v>0</v>
      </c>
      <c r="J58" s="704">
        <v>0</v>
      </c>
      <c r="K58" s="317"/>
      <c r="L58" s="704">
        <v>0</v>
      </c>
      <c r="M58" s="1131"/>
      <c r="N58" s="1105"/>
      <c r="O58" s="1105"/>
      <c r="P58" s="1105"/>
      <c r="Q58" s="1105"/>
      <c r="R58" s="1128"/>
      <c r="S58" s="1128"/>
      <c r="T58" s="1129"/>
      <c r="U58" s="1105"/>
      <c r="V58" s="1105"/>
      <c r="W58" s="1105"/>
      <c r="X58" s="1103"/>
    </row>
    <row r="59" spans="1:24" ht="15">
      <c r="A59" s="1135"/>
      <c r="B59" s="1136"/>
      <c r="C59" s="1130"/>
      <c r="D59" s="709" t="s">
        <v>267</v>
      </c>
      <c r="E59" s="713">
        <v>48948286.9761794</v>
      </c>
      <c r="F59" s="711">
        <v>47934667</v>
      </c>
      <c r="G59" s="711">
        <v>47934667</v>
      </c>
      <c r="H59" s="711">
        <v>47934667</v>
      </c>
      <c r="I59" s="712">
        <v>18323174.265236236</v>
      </c>
      <c r="J59" s="704">
        <v>23201492</v>
      </c>
      <c r="K59" s="317">
        <v>46630485.73660183</v>
      </c>
      <c r="L59" s="712">
        <v>46630483</v>
      </c>
      <c r="M59" s="1131"/>
      <c r="N59" s="1105"/>
      <c r="O59" s="1105"/>
      <c r="P59" s="1105"/>
      <c r="Q59" s="1105"/>
      <c r="R59" s="1128"/>
      <c r="S59" s="1128"/>
      <c r="T59" s="1129"/>
      <c r="U59" s="1105"/>
      <c r="V59" s="1105"/>
      <c r="W59" s="1105"/>
      <c r="X59" s="1103"/>
    </row>
    <row r="60" spans="1:24" ht="22.5" customHeight="1">
      <c r="A60" s="1135"/>
      <c r="B60" s="1136"/>
      <c r="C60" s="1130" t="s">
        <v>354</v>
      </c>
      <c r="D60" s="709" t="s">
        <v>264</v>
      </c>
      <c r="E60" s="704">
        <v>1</v>
      </c>
      <c r="F60" s="704">
        <v>1</v>
      </c>
      <c r="G60" s="704">
        <v>1</v>
      </c>
      <c r="H60" s="711">
        <v>1</v>
      </c>
      <c r="I60" s="704">
        <v>1</v>
      </c>
      <c r="J60" s="704">
        <v>1</v>
      </c>
      <c r="K60" s="704">
        <v>1</v>
      </c>
      <c r="L60" s="711">
        <v>1</v>
      </c>
      <c r="M60" s="714" t="s">
        <v>340</v>
      </c>
      <c r="N60" s="715" t="s">
        <v>355</v>
      </c>
      <c r="O60" s="715" t="s">
        <v>356</v>
      </c>
      <c r="P60" s="1105" t="s">
        <v>321</v>
      </c>
      <c r="Q60" s="1105" t="s">
        <v>315</v>
      </c>
      <c r="R60" s="1128" t="s">
        <v>308</v>
      </c>
      <c r="S60" s="1128" t="s">
        <v>308</v>
      </c>
      <c r="T60" s="1129"/>
      <c r="U60" s="1105" t="s">
        <v>308</v>
      </c>
      <c r="V60" s="1105" t="s">
        <v>308</v>
      </c>
      <c r="W60" s="1105" t="s">
        <v>308</v>
      </c>
      <c r="X60" s="1103">
        <v>878496</v>
      </c>
    </row>
    <row r="61" spans="1:24" ht="15">
      <c r="A61" s="1135"/>
      <c r="B61" s="1136"/>
      <c r="C61" s="1130"/>
      <c r="D61" s="709" t="s">
        <v>265</v>
      </c>
      <c r="E61" s="712">
        <v>732803405.7940266</v>
      </c>
      <c r="F61" s="704">
        <v>636152381</v>
      </c>
      <c r="G61" s="317">
        <v>636152381</v>
      </c>
      <c r="H61" s="703">
        <v>655537737</v>
      </c>
      <c r="I61" s="712">
        <v>32440333.333333332</v>
      </c>
      <c r="J61" s="704">
        <v>607703427</v>
      </c>
      <c r="K61" s="317">
        <v>653940466</v>
      </c>
      <c r="L61" s="703">
        <v>655419552</v>
      </c>
      <c r="M61" s="1131" t="s">
        <v>352</v>
      </c>
      <c r="N61" s="1105" t="s">
        <v>357</v>
      </c>
      <c r="O61" s="1105" t="s">
        <v>358</v>
      </c>
      <c r="P61" s="1105"/>
      <c r="Q61" s="1105"/>
      <c r="R61" s="1128"/>
      <c r="S61" s="1128"/>
      <c r="T61" s="1129"/>
      <c r="U61" s="1105"/>
      <c r="V61" s="1105"/>
      <c r="W61" s="1105"/>
      <c r="X61" s="1103"/>
    </row>
    <row r="62" spans="1:24" ht="15">
      <c r="A62" s="1135"/>
      <c r="B62" s="1136"/>
      <c r="C62" s="1130"/>
      <c r="D62" s="709" t="s">
        <v>266</v>
      </c>
      <c r="E62" s="704">
        <v>0</v>
      </c>
      <c r="F62" s="704">
        <v>0</v>
      </c>
      <c r="G62" s="704"/>
      <c r="H62" s="704">
        <v>0</v>
      </c>
      <c r="I62" s="704">
        <v>0</v>
      </c>
      <c r="J62" s="704">
        <v>0</v>
      </c>
      <c r="K62" s="317"/>
      <c r="L62" s="704">
        <v>0</v>
      </c>
      <c r="M62" s="1131"/>
      <c r="N62" s="1105"/>
      <c r="O62" s="1105"/>
      <c r="P62" s="1105"/>
      <c r="Q62" s="1105"/>
      <c r="R62" s="1128"/>
      <c r="S62" s="1128"/>
      <c r="T62" s="1129"/>
      <c r="U62" s="1105"/>
      <c r="V62" s="1105"/>
      <c r="W62" s="1105"/>
      <c r="X62" s="1103"/>
    </row>
    <row r="63" spans="1:24" ht="15">
      <c r="A63" s="1135"/>
      <c r="B63" s="1136"/>
      <c r="C63" s="1130"/>
      <c r="D63" s="709" t="s">
        <v>267</v>
      </c>
      <c r="E63" s="713">
        <v>48948286.9761794</v>
      </c>
      <c r="F63" s="711">
        <v>47934667</v>
      </c>
      <c r="G63" s="711">
        <v>47934667</v>
      </c>
      <c r="H63" s="711">
        <v>47934667</v>
      </c>
      <c r="I63" s="712">
        <v>18323174.265236236</v>
      </c>
      <c r="J63" s="704">
        <v>23201491</v>
      </c>
      <c r="K63" s="317">
        <v>46630483.726796344</v>
      </c>
      <c r="L63" s="712">
        <v>47236053</v>
      </c>
      <c r="M63" s="1131"/>
      <c r="N63" s="1105"/>
      <c r="O63" s="1105"/>
      <c r="P63" s="1105"/>
      <c r="Q63" s="1105"/>
      <c r="R63" s="1128"/>
      <c r="S63" s="1128"/>
      <c r="T63" s="1129"/>
      <c r="U63" s="1105"/>
      <c r="V63" s="1105"/>
      <c r="W63" s="1105"/>
      <c r="X63" s="1103"/>
    </row>
    <row r="64" spans="1:24" ht="15" customHeight="1">
      <c r="A64" s="1135"/>
      <c r="B64" s="1136"/>
      <c r="C64" s="1132" t="s">
        <v>359</v>
      </c>
      <c r="D64" s="709" t="s">
        <v>264</v>
      </c>
      <c r="E64" s="704">
        <v>1</v>
      </c>
      <c r="F64" s="704">
        <v>1</v>
      </c>
      <c r="G64" s="704">
        <v>1</v>
      </c>
      <c r="H64" s="711">
        <v>1</v>
      </c>
      <c r="I64" s="704">
        <v>1</v>
      </c>
      <c r="J64" s="704">
        <v>1</v>
      </c>
      <c r="K64" s="704">
        <v>1</v>
      </c>
      <c r="L64" s="711">
        <v>1</v>
      </c>
      <c r="M64" s="1131" t="s">
        <v>352</v>
      </c>
      <c r="N64" s="1105" t="s">
        <v>360</v>
      </c>
      <c r="O64" s="1105" t="s">
        <v>361</v>
      </c>
      <c r="P64" s="1105" t="s">
        <v>321</v>
      </c>
      <c r="Q64" s="1105" t="s">
        <v>315</v>
      </c>
      <c r="R64" s="1128" t="s">
        <v>308</v>
      </c>
      <c r="S64" s="1128" t="s">
        <v>308</v>
      </c>
      <c r="T64" s="1129"/>
      <c r="U64" s="1105" t="s">
        <v>308</v>
      </c>
      <c r="V64" s="1105" t="s">
        <v>308</v>
      </c>
      <c r="W64" s="1105" t="s">
        <v>308</v>
      </c>
      <c r="X64" s="1103">
        <v>61024</v>
      </c>
    </row>
    <row r="65" spans="1:24" ht="15">
      <c r="A65" s="1135"/>
      <c r="B65" s="1136"/>
      <c r="C65" s="1133"/>
      <c r="D65" s="709" t="s">
        <v>265</v>
      </c>
      <c r="E65" s="712">
        <v>335353830.49158216</v>
      </c>
      <c r="F65" s="704">
        <v>367510128</v>
      </c>
      <c r="G65" s="317">
        <v>367510128</v>
      </c>
      <c r="H65" s="703">
        <v>243408282</v>
      </c>
      <c r="I65" s="712">
        <v>32440333.333333332</v>
      </c>
      <c r="J65" s="704">
        <v>223130306</v>
      </c>
      <c r="K65" s="317">
        <v>240842399</v>
      </c>
      <c r="L65" s="703">
        <v>243364399</v>
      </c>
      <c r="M65" s="1131"/>
      <c r="N65" s="1105"/>
      <c r="O65" s="1105"/>
      <c r="P65" s="1105"/>
      <c r="Q65" s="1105"/>
      <c r="R65" s="1128"/>
      <c r="S65" s="1128"/>
      <c r="T65" s="1129"/>
      <c r="U65" s="1105"/>
      <c r="V65" s="1105"/>
      <c r="W65" s="1105"/>
      <c r="X65" s="1103"/>
    </row>
    <row r="66" spans="1:24" ht="15">
      <c r="A66" s="1135"/>
      <c r="B66" s="1136"/>
      <c r="C66" s="1133"/>
      <c r="D66" s="709" t="s">
        <v>266</v>
      </c>
      <c r="E66" s="704">
        <v>0</v>
      </c>
      <c r="F66" s="704">
        <v>0</v>
      </c>
      <c r="G66" s="704"/>
      <c r="H66" s="704">
        <v>0</v>
      </c>
      <c r="I66" s="704">
        <v>0</v>
      </c>
      <c r="J66" s="704">
        <v>0</v>
      </c>
      <c r="K66" s="317"/>
      <c r="L66" s="704">
        <v>0</v>
      </c>
      <c r="M66" s="1131"/>
      <c r="N66" s="1105"/>
      <c r="O66" s="1105"/>
      <c r="P66" s="1105"/>
      <c r="Q66" s="1105"/>
      <c r="R66" s="1128"/>
      <c r="S66" s="1128"/>
      <c r="T66" s="1129"/>
      <c r="U66" s="1105"/>
      <c r="V66" s="1105"/>
      <c r="W66" s="1105"/>
      <c r="X66" s="1103"/>
    </row>
    <row r="67" spans="1:24" ht="15">
      <c r="A67" s="1135"/>
      <c r="B67" s="1136"/>
      <c r="C67" s="1134"/>
      <c r="D67" s="709" t="s">
        <v>267</v>
      </c>
      <c r="E67" s="713">
        <v>48948286.9761794</v>
      </c>
      <c r="F67" s="711">
        <v>47934667</v>
      </c>
      <c r="G67" s="711">
        <v>47934667</v>
      </c>
      <c r="H67" s="711">
        <v>47934667</v>
      </c>
      <c r="I67" s="712">
        <v>18323174.265236236</v>
      </c>
      <c r="J67" s="704">
        <v>23201491</v>
      </c>
      <c r="K67" s="317">
        <v>46630483.726796344</v>
      </c>
      <c r="L67" s="712">
        <v>46677797</v>
      </c>
      <c r="M67" s="1131"/>
      <c r="N67" s="1105"/>
      <c r="O67" s="1105"/>
      <c r="P67" s="1105"/>
      <c r="Q67" s="1105"/>
      <c r="R67" s="1128"/>
      <c r="S67" s="1128"/>
      <c r="T67" s="1129"/>
      <c r="U67" s="1105"/>
      <c r="V67" s="1105"/>
      <c r="W67" s="1105"/>
      <c r="X67" s="1103"/>
    </row>
    <row r="68" spans="1:24" ht="15">
      <c r="A68" s="1135"/>
      <c r="B68" s="1136"/>
      <c r="C68" s="1130" t="s">
        <v>362</v>
      </c>
      <c r="D68" s="709" t="s">
        <v>264</v>
      </c>
      <c r="E68" s="704">
        <v>1</v>
      </c>
      <c r="F68" s="704">
        <v>1</v>
      </c>
      <c r="G68" s="704">
        <v>1</v>
      </c>
      <c r="H68" s="711">
        <v>1</v>
      </c>
      <c r="I68" s="704">
        <v>1</v>
      </c>
      <c r="J68" s="704">
        <v>1</v>
      </c>
      <c r="K68" s="704">
        <v>1</v>
      </c>
      <c r="L68" s="711">
        <v>1</v>
      </c>
      <c r="M68" s="1131" t="s">
        <v>329</v>
      </c>
      <c r="N68" s="1128" t="s">
        <v>363</v>
      </c>
      <c r="O68" s="1105" t="s">
        <v>364</v>
      </c>
      <c r="P68" s="1105" t="s">
        <v>321</v>
      </c>
      <c r="Q68" s="1105" t="s">
        <v>315</v>
      </c>
      <c r="R68" s="1128" t="s">
        <v>308</v>
      </c>
      <c r="S68" s="1128" t="s">
        <v>308</v>
      </c>
      <c r="T68" s="1129"/>
      <c r="U68" s="1105" t="s">
        <v>308</v>
      </c>
      <c r="V68" s="1105" t="s">
        <v>308</v>
      </c>
      <c r="W68" s="1105" t="s">
        <v>365</v>
      </c>
      <c r="X68" s="1103">
        <v>84356</v>
      </c>
    </row>
    <row r="69" spans="1:24" ht="15">
      <c r="A69" s="1135"/>
      <c r="B69" s="1136"/>
      <c r="C69" s="1130"/>
      <c r="D69" s="709" t="s">
        <v>265</v>
      </c>
      <c r="E69" s="712">
        <v>32440333</v>
      </c>
      <c r="F69" s="704">
        <v>81087458</v>
      </c>
      <c r="G69" s="317">
        <v>87256987</v>
      </c>
      <c r="H69" s="703">
        <v>91770546</v>
      </c>
      <c r="I69" s="712">
        <v>32440333.333333332</v>
      </c>
      <c r="J69" s="704">
        <v>81087458</v>
      </c>
      <c r="K69" s="317">
        <v>87256987.0605083</v>
      </c>
      <c r="L69" s="703">
        <v>91754001</v>
      </c>
      <c r="M69" s="1131"/>
      <c r="N69" s="1128"/>
      <c r="O69" s="1105"/>
      <c r="P69" s="1105"/>
      <c r="Q69" s="1105"/>
      <c r="R69" s="1128"/>
      <c r="S69" s="1128"/>
      <c r="T69" s="1129"/>
      <c r="U69" s="1105"/>
      <c r="V69" s="1105"/>
      <c r="W69" s="1105"/>
      <c r="X69" s="1103"/>
    </row>
    <row r="70" spans="1:24" ht="15">
      <c r="A70" s="1135"/>
      <c r="B70" s="1136"/>
      <c r="C70" s="1130"/>
      <c r="D70" s="709" t="s">
        <v>266</v>
      </c>
      <c r="E70" s="704">
        <v>0</v>
      </c>
      <c r="F70" s="704">
        <v>0</v>
      </c>
      <c r="G70" s="704"/>
      <c r="H70" s="704">
        <v>0</v>
      </c>
      <c r="I70" s="704">
        <v>0</v>
      </c>
      <c r="J70" s="704">
        <v>0</v>
      </c>
      <c r="K70" s="317"/>
      <c r="L70" s="704">
        <v>0</v>
      </c>
      <c r="M70" s="1131"/>
      <c r="N70" s="1128"/>
      <c r="O70" s="1105"/>
      <c r="P70" s="1105"/>
      <c r="Q70" s="1105"/>
      <c r="R70" s="1128"/>
      <c r="S70" s="1128"/>
      <c r="T70" s="1129"/>
      <c r="U70" s="1105"/>
      <c r="V70" s="1105"/>
      <c r="W70" s="1105"/>
      <c r="X70" s="1103"/>
    </row>
    <row r="71" spans="1:24" ht="15">
      <c r="A71" s="1135"/>
      <c r="B71" s="1136"/>
      <c r="C71" s="1130"/>
      <c r="D71" s="709" t="s">
        <v>267</v>
      </c>
      <c r="E71" s="713">
        <v>48948286.9761794</v>
      </c>
      <c r="F71" s="711">
        <v>47934667</v>
      </c>
      <c r="G71" s="711">
        <v>47934667</v>
      </c>
      <c r="H71" s="711">
        <v>47934667</v>
      </c>
      <c r="I71" s="712">
        <v>18323174.265236236</v>
      </c>
      <c r="J71" s="704">
        <v>23201491</v>
      </c>
      <c r="K71" s="317">
        <v>46630483.726796344</v>
      </c>
      <c r="L71" s="712">
        <v>47934667</v>
      </c>
      <c r="M71" s="1131"/>
      <c r="N71" s="1128"/>
      <c r="O71" s="1105"/>
      <c r="P71" s="1105"/>
      <c r="Q71" s="1105"/>
      <c r="R71" s="1128"/>
      <c r="S71" s="1128"/>
      <c r="T71" s="1129"/>
      <c r="U71" s="1105"/>
      <c r="V71" s="1105"/>
      <c r="W71" s="1105"/>
      <c r="X71" s="1103"/>
    </row>
    <row r="72" spans="1:24" ht="15">
      <c r="A72" s="1135"/>
      <c r="B72" s="1136"/>
      <c r="C72" s="1130" t="s">
        <v>366</v>
      </c>
      <c r="D72" s="709" t="s">
        <v>264</v>
      </c>
      <c r="E72" s="704">
        <v>1</v>
      </c>
      <c r="F72" s="704">
        <v>1</v>
      </c>
      <c r="G72" s="704">
        <v>1</v>
      </c>
      <c r="H72" s="711">
        <v>1</v>
      </c>
      <c r="I72" s="704">
        <v>1</v>
      </c>
      <c r="J72" s="704">
        <v>1</v>
      </c>
      <c r="K72" s="704">
        <v>1</v>
      </c>
      <c r="L72" s="711">
        <v>1</v>
      </c>
      <c r="M72" s="1131" t="s">
        <v>367</v>
      </c>
      <c r="N72" s="1105" t="s">
        <v>368</v>
      </c>
      <c r="O72" s="1105" t="s">
        <v>369</v>
      </c>
      <c r="P72" s="1105" t="s">
        <v>321</v>
      </c>
      <c r="Q72" s="1105" t="s">
        <v>315</v>
      </c>
      <c r="R72" s="1128" t="s">
        <v>308</v>
      </c>
      <c r="S72" s="1128" t="s">
        <v>308</v>
      </c>
      <c r="T72" s="1129"/>
      <c r="U72" s="1105" t="s">
        <v>308</v>
      </c>
      <c r="V72" s="1105" t="s">
        <v>308</v>
      </c>
      <c r="W72" s="1105" t="s">
        <v>308</v>
      </c>
      <c r="X72" s="1103">
        <v>53861</v>
      </c>
    </row>
    <row r="73" spans="1:24" ht="15">
      <c r="A73" s="1135"/>
      <c r="B73" s="1136"/>
      <c r="C73" s="1130"/>
      <c r="D73" s="709" t="s">
        <v>265</v>
      </c>
      <c r="E73" s="712">
        <v>310736117.33126193</v>
      </c>
      <c r="F73" s="704">
        <v>144634395</v>
      </c>
      <c r="G73" s="317">
        <v>144634395</v>
      </c>
      <c r="H73" s="703">
        <v>124571320</v>
      </c>
      <c r="I73" s="712">
        <v>32440333.333333332</v>
      </c>
      <c r="J73" s="704">
        <v>116185440</v>
      </c>
      <c r="K73" s="317">
        <v>124025394</v>
      </c>
      <c r="L73" s="703">
        <v>124548862</v>
      </c>
      <c r="M73" s="1131"/>
      <c r="N73" s="1105"/>
      <c r="O73" s="1105"/>
      <c r="P73" s="1105"/>
      <c r="Q73" s="1105"/>
      <c r="R73" s="1128"/>
      <c r="S73" s="1128"/>
      <c r="T73" s="1129"/>
      <c r="U73" s="1105"/>
      <c r="V73" s="1105"/>
      <c r="W73" s="1105"/>
      <c r="X73" s="1103"/>
    </row>
    <row r="74" spans="1:24" ht="15">
      <c r="A74" s="1135"/>
      <c r="B74" s="1136"/>
      <c r="C74" s="1130"/>
      <c r="D74" s="709" t="s">
        <v>266</v>
      </c>
      <c r="E74" s="704">
        <v>0</v>
      </c>
      <c r="F74" s="704"/>
      <c r="G74" s="704"/>
      <c r="H74" s="704">
        <v>0</v>
      </c>
      <c r="I74" s="704">
        <v>0</v>
      </c>
      <c r="J74" s="704">
        <v>0</v>
      </c>
      <c r="K74" s="317"/>
      <c r="L74" s="704">
        <v>0</v>
      </c>
      <c r="M74" s="1131"/>
      <c r="N74" s="1105"/>
      <c r="O74" s="1105"/>
      <c r="P74" s="1105"/>
      <c r="Q74" s="1105"/>
      <c r="R74" s="1128"/>
      <c r="S74" s="1128"/>
      <c r="T74" s="1129"/>
      <c r="U74" s="1105"/>
      <c r="V74" s="1105"/>
      <c r="W74" s="1105"/>
      <c r="X74" s="1103"/>
    </row>
    <row r="75" spans="1:24" ht="15">
      <c r="A75" s="1135"/>
      <c r="B75" s="1136"/>
      <c r="C75" s="1130"/>
      <c r="D75" s="709" t="s">
        <v>267</v>
      </c>
      <c r="E75" s="713">
        <v>48948286.9761794</v>
      </c>
      <c r="F75" s="711">
        <v>47934667</v>
      </c>
      <c r="G75" s="711">
        <v>47934667</v>
      </c>
      <c r="H75" s="711">
        <v>47934667</v>
      </c>
      <c r="I75" s="712">
        <v>18323174.265236236</v>
      </c>
      <c r="J75" s="704">
        <v>23201491</v>
      </c>
      <c r="K75" s="317">
        <v>46630483.726796344</v>
      </c>
      <c r="L75" s="712">
        <v>47236053</v>
      </c>
      <c r="M75" s="1131"/>
      <c r="N75" s="1105"/>
      <c r="O75" s="1105"/>
      <c r="P75" s="1105"/>
      <c r="Q75" s="1105"/>
      <c r="R75" s="1128"/>
      <c r="S75" s="1128"/>
      <c r="T75" s="1129"/>
      <c r="U75" s="1105"/>
      <c r="V75" s="1105"/>
      <c r="W75" s="1105"/>
      <c r="X75" s="1103"/>
    </row>
    <row r="76" spans="1:24" ht="15">
      <c r="A76" s="1135"/>
      <c r="B76" s="1136"/>
      <c r="C76" s="1130" t="s">
        <v>370</v>
      </c>
      <c r="D76" s="709" t="s">
        <v>264</v>
      </c>
      <c r="E76" s="704">
        <v>1</v>
      </c>
      <c r="F76" s="704">
        <v>1</v>
      </c>
      <c r="G76" s="704">
        <v>1</v>
      </c>
      <c r="H76" s="711">
        <v>1</v>
      </c>
      <c r="I76" s="704">
        <v>1</v>
      </c>
      <c r="J76" s="704">
        <v>1</v>
      </c>
      <c r="K76" s="704">
        <v>1</v>
      </c>
      <c r="L76" s="711">
        <v>1</v>
      </c>
      <c r="M76" s="1131" t="s">
        <v>371</v>
      </c>
      <c r="N76" s="1128" t="s">
        <v>372</v>
      </c>
      <c r="O76" s="1128" t="s">
        <v>373</v>
      </c>
      <c r="P76" s="1105" t="s">
        <v>321</v>
      </c>
      <c r="Q76" s="1105" t="s">
        <v>315</v>
      </c>
      <c r="R76" s="1128" t="s">
        <v>308</v>
      </c>
      <c r="S76" s="1128" t="s">
        <v>308</v>
      </c>
      <c r="T76" s="1129"/>
      <c r="U76" s="1105" t="s">
        <v>308</v>
      </c>
      <c r="V76" s="1105" t="s">
        <v>308</v>
      </c>
      <c r="W76" s="1105" t="s">
        <v>308</v>
      </c>
      <c r="X76" s="1103">
        <v>4740</v>
      </c>
    </row>
    <row r="77" spans="1:24" ht="15">
      <c r="A77" s="1135"/>
      <c r="B77" s="1136"/>
      <c r="C77" s="1130"/>
      <c r="D77" s="709" t="s">
        <v>265</v>
      </c>
      <c r="E77" s="712">
        <v>118777343.68784213</v>
      </c>
      <c r="F77" s="704">
        <v>160136002</v>
      </c>
      <c r="G77" s="317">
        <v>160136002</v>
      </c>
      <c r="H77" s="703">
        <v>146502837</v>
      </c>
      <c r="I77" s="712">
        <v>32440333.333333332</v>
      </c>
      <c r="J77" s="704">
        <v>131687049</v>
      </c>
      <c r="K77" s="317">
        <v>141706442</v>
      </c>
      <c r="L77" s="703">
        <v>146476425</v>
      </c>
      <c r="M77" s="1131"/>
      <c r="N77" s="1128"/>
      <c r="O77" s="1128"/>
      <c r="P77" s="1105"/>
      <c r="Q77" s="1105"/>
      <c r="R77" s="1128"/>
      <c r="S77" s="1128"/>
      <c r="T77" s="1129"/>
      <c r="U77" s="1105"/>
      <c r="V77" s="1105"/>
      <c r="W77" s="1105"/>
      <c r="X77" s="1103"/>
    </row>
    <row r="78" spans="1:24" ht="15">
      <c r="A78" s="1135"/>
      <c r="B78" s="1136"/>
      <c r="C78" s="1130"/>
      <c r="D78" s="709" t="s">
        <v>266</v>
      </c>
      <c r="E78" s="704">
        <v>0</v>
      </c>
      <c r="F78" s="704">
        <v>0</v>
      </c>
      <c r="G78" s="704"/>
      <c r="H78" s="704">
        <v>0</v>
      </c>
      <c r="I78" s="704">
        <v>0</v>
      </c>
      <c r="J78" s="704">
        <v>0</v>
      </c>
      <c r="K78" s="317"/>
      <c r="L78" s="704">
        <v>0</v>
      </c>
      <c r="M78" s="1131"/>
      <c r="N78" s="1128"/>
      <c r="O78" s="1128"/>
      <c r="P78" s="1105"/>
      <c r="Q78" s="1105"/>
      <c r="R78" s="1128"/>
      <c r="S78" s="1128"/>
      <c r="T78" s="1129"/>
      <c r="U78" s="1105"/>
      <c r="V78" s="1105"/>
      <c r="W78" s="1105"/>
      <c r="X78" s="1103"/>
    </row>
    <row r="79" spans="1:24" ht="15">
      <c r="A79" s="1135"/>
      <c r="B79" s="1136"/>
      <c r="C79" s="1130"/>
      <c r="D79" s="709" t="s">
        <v>267</v>
      </c>
      <c r="E79" s="713">
        <v>48948286.9761794</v>
      </c>
      <c r="F79" s="711">
        <v>47934666</v>
      </c>
      <c r="G79" s="711">
        <v>47934666</v>
      </c>
      <c r="H79" s="711">
        <v>47934666</v>
      </c>
      <c r="I79" s="712">
        <v>18323174.265236236</v>
      </c>
      <c r="J79" s="717">
        <v>23201491</v>
      </c>
      <c r="K79" s="317">
        <v>46630483.7267963</v>
      </c>
      <c r="L79" s="712">
        <v>46630483</v>
      </c>
      <c r="M79" s="1131"/>
      <c r="N79" s="1128"/>
      <c r="O79" s="1128"/>
      <c r="P79" s="1105"/>
      <c r="Q79" s="1105"/>
      <c r="R79" s="1128"/>
      <c r="S79" s="1128"/>
      <c r="T79" s="1129"/>
      <c r="U79" s="1105"/>
      <c r="V79" s="1105"/>
      <c r="W79" s="1105"/>
      <c r="X79" s="1103"/>
    </row>
    <row r="80" spans="1:24" ht="15">
      <c r="A80" s="1135"/>
      <c r="B80" s="1136"/>
      <c r="C80" s="1124" t="s">
        <v>436</v>
      </c>
      <c r="D80" s="718" t="s">
        <v>437</v>
      </c>
      <c r="E80" s="704">
        <v>15</v>
      </c>
      <c r="F80" s="710">
        <v>15</v>
      </c>
      <c r="G80" s="710">
        <v>15</v>
      </c>
      <c r="H80" s="711">
        <f>+H20+H24+H28+H32+H36+H40+H44+H48+H52+H56+H60+H64+H68+H72+H76</f>
        <v>15</v>
      </c>
      <c r="I80" s="711">
        <f aca="true" t="shared" si="0" ref="I80:L80">+I20+I24+I28+I32+I36+I40+I44+I48+I52+I56+I60+I64+I68+I72+I76</f>
        <v>15</v>
      </c>
      <c r="J80" s="711">
        <f t="shared" si="0"/>
        <v>15</v>
      </c>
      <c r="K80" s="711">
        <f t="shared" si="0"/>
        <v>15</v>
      </c>
      <c r="L80" s="711">
        <f t="shared" si="0"/>
        <v>15</v>
      </c>
      <c r="M80" s="1125"/>
      <c r="N80" s="1126"/>
      <c r="O80" s="1126"/>
      <c r="P80" s="1126"/>
      <c r="Q80" s="1126"/>
      <c r="R80" s="1126"/>
      <c r="S80" s="1126"/>
      <c r="T80" s="1126"/>
      <c r="U80" s="1126"/>
      <c r="V80" s="1126"/>
      <c r="W80" s="1126"/>
      <c r="X80" s="1127"/>
    </row>
    <row r="81" spans="1:24" ht="15">
      <c r="A81" s="1135"/>
      <c r="B81" s="1136"/>
      <c r="C81" s="1124"/>
      <c r="D81" s="718" t="s">
        <v>438</v>
      </c>
      <c r="E81" s="704">
        <v>4435244000.145924</v>
      </c>
      <c r="F81" s="704">
        <v>4435244000</v>
      </c>
      <c r="G81" s="711">
        <f>+G21+G25+G29+G33+G37+G41+G45+G49+G53+G57+G61+G65+G69+G73+G77</f>
        <v>4412964575</v>
      </c>
      <c r="H81" s="711">
        <f>+H21+H25+H29+H33+H37+H41+H45+H49+H53+H57+H61+H65+H69+H73+H77</f>
        <v>4152377340</v>
      </c>
      <c r="I81" s="704"/>
      <c r="J81" s="704">
        <v>3776647949</v>
      </c>
      <c r="K81" s="719">
        <v>4063728985.978949</v>
      </c>
      <c r="L81" s="711">
        <f>+L21+L25+L29+L33+L37+L41+L45+L49+L53+L57+L61+L65+L69+L73+L77</f>
        <v>4151628719</v>
      </c>
      <c r="M81" s="1125"/>
      <c r="N81" s="1126"/>
      <c r="O81" s="1126"/>
      <c r="P81" s="1126"/>
      <c r="Q81" s="1126"/>
      <c r="R81" s="1126"/>
      <c r="S81" s="1126"/>
      <c r="T81" s="1126"/>
      <c r="U81" s="1126"/>
      <c r="V81" s="1126"/>
      <c r="W81" s="1126"/>
      <c r="X81" s="1127"/>
    </row>
    <row r="82" spans="1:24" ht="15">
      <c r="A82" s="1135"/>
      <c r="B82" s="1136"/>
      <c r="C82" s="1124"/>
      <c r="D82" s="718" t="s">
        <v>439</v>
      </c>
      <c r="E82" s="704"/>
      <c r="F82" s="710">
        <v>0</v>
      </c>
      <c r="G82" s="711"/>
      <c r="H82" s="711">
        <f>+H22+H26+H30+H34+H38+H42+H46+H50+H54+H58+H62+H66+H70+H74+H78</f>
        <v>0</v>
      </c>
      <c r="I82" s="711">
        <f aca="true" t="shared" si="1" ref="I82:K82">+I22+I26+I30+I34+I38+I42+I46+I50+I54+I58+I62+I66+I70+I74+I78</f>
        <v>0</v>
      </c>
      <c r="J82" s="711">
        <f t="shared" si="1"/>
        <v>0</v>
      </c>
      <c r="K82" s="711">
        <f t="shared" si="1"/>
        <v>0</v>
      </c>
      <c r="L82" s="711"/>
      <c r="M82" s="1125"/>
      <c r="N82" s="1126"/>
      <c r="O82" s="1126"/>
      <c r="P82" s="1126"/>
      <c r="Q82" s="1126"/>
      <c r="R82" s="1126"/>
      <c r="S82" s="1126"/>
      <c r="T82" s="1126"/>
      <c r="U82" s="1126"/>
      <c r="V82" s="1126"/>
      <c r="W82" s="1126"/>
      <c r="X82" s="1127"/>
    </row>
    <row r="83" spans="1:24" ht="15">
      <c r="A83" s="1135"/>
      <c r="B83" s="1136"/>
      <c r="C83" s="1124"/>
      <c r="D83" s="718" t="s">
        <v>440</v>
      </c>
      <c r="E83" s="713">
        <v>734224304.6426909</v>
      </c>
      <c r="F83" s="704">
        <v>719020004</v>
      </c>
      <c r="G83" s="317">
        <v>719020004</v>
      </c>
      <c r="H83" s="711">
        <f>+H23+H27+H31+H35+H39+H43+H47+H51+H55+H59+H63+H67+H71+H75+H79</f>
        <v>719020004</v>
      </c>
      <c r="I83" s="703">
        <v>274847613.97854346</v>
      </c>
      <c r="J83" s="713">
        <v>348022375</v>
      </c>
      <c r="K83" s="239">
        <v>699457276</v>
      </c>
      <c r="L83" s="712">
        <f>L23+L27+L31+L35+L39+L43+L47+L51+L55+L59+L63+L67+L71+L75+L79</f>
        <v>708540803</v>
      </c>
      <c r="M83" s="1125"/>
      <c r="N83" s="1126"/>
      <c r="O83" s="1126"/>
      <c r="P83" s="1126"/>
      <c r="Q83" s="1126"/>
      <c r="R83" s="1126"/>
      <c r="S83" s="1126"/>
      <c r="T83" s="1126"/>
      <c r="U83" s="1126"/>
      <c r="V83" s="1126"/>
      <c r="W83" s="1126"/>
      <c r="X83" s="1127"/>
    </row>
    <row r="84" spans="1:24" ht="15">
      <c r="A84" s="1123">
        <v>5</v>
      </c>
      <c r="B84" s="1105" t="s">
        <v>374</v>
      </c>
      <c r="C84" s="1117" t="s">
        <v>375</v>
      </c>
      <c r="D84" s="702" t="s">
        <v>264</v>
      </c>
      <c r="E84" s="704">
        <v>1</v>
      </c>
      <c r="F84" s="704">
        <v>1</v>
      </c>
      <c r="G84" s="704">
        <v>1</v>
      </c>
      <c r="H84" s="708">
        <v>1</v>
      </c>
      <c r="I84" s="704">
        <v>0.93</v>
      </c>
      <c r="J84" s="704">
        <v>0.94</v>
      </c>
      <c r="K84" s="720">
        <v>0.97</v>
      </c>
      <c r="L84" s="720">
        <v>0.99</v>
      </c>
      <c r="M84" s="1118" t="s">
        <v>376</v>
      </c>
      <c r="N84" s="1117" t="s">
        <v>377</v>
      </c>
      <c r="O84" s="1117" t="s">
        <v>378</v>
      </c>
      <c r="P84" s="1117" t="s">
        <v>379</v>
      </c>
      <c r="Q84" s="1117" t="s">
        <v>315</v>
      </c>
      <c r="R84" s="1117">
        <v>325598</v>
      </c>
      <c r="S84" s="1117">
        <v>331508</v>
      </c>
      <c r="T84" s="1117" t="s">
        <v>308</v>
      </c>
      <c r="U84" s="1117" t="s">
        <v>308</v>
      </c>
      <c r="V84" s="1117" t="s">
        <v>308</v>
      </c>
      <c r="W84" s="1117" t="s">
        <v>308</v>
      </c>
      <c r="X84" s="1114">
        <v>657106</v>
      </c>
    </row>
    <row r="85" spans="1:24" ht="15">
      <c r="A85" s="1123"/>
      <c r="B85" s="1105"/>
      <c r="C85" s="1117"/>
      <c r="D85" s="702" t="s">
        <v>265</v>
      </c>
      <c r="E85" s="712">
        <v>797740000</v>
      </c>
      <c r="F85" s="712">
        <v>2457740000</v>
      </c>
      <c r="G85" s="239">
        <v>2669560000</v>
      </c>
      <c r="H85" s="239">
        <v>2802754409</v>
      </c>
      <c r="I85" s="712">
        <v>88800000</v>
      </c>
      <c r="J85" s="712">
        <v>790281000</v>
      </c>
      <c r="K85" s="239">
        <v>988909858</v>
      </c>
      <c r="L85" s="239">
        <v>2738437414</v>
      </c>
      <c r="M85" s="1118"/>
      <c r="N85" s="1117"/>
      <c r="O85" s="1117"/>
      <c r="P85" s="1117"/>
      <c r="Q85" s="1117"/>
      <c r="R85" s="1117"/>
      <c r="S85" s="1117"/>
      <c r="T85" s="1117"/>
      <c r="U85" s="1117"/>
      <c r="V85" s="1117"/>
      <c r="W85" s="1117"/>
      <c r="X85" s="1114"/>
    </row>
    <row r="86" spans="1:24" ht="15">
      <c r="A86" s="1123"/>
      <c r="B86" s="1105"/>
      <c r="C86" s="1117"/>
      <c r="D86" s="702" t="s">
        <v>266</v>
      </c>
      <c r="E86" s="704">
        <v>0</v>
      </c>
      <c r="F86" s="704">
        <v>1</v>
      </c>
      <c r="G86" s="704"/>
      <c r="H86" s="721"/>
      <c r="I86" s="704">
        <v>0</v>
      </c>
      <c r="J86" s="703"/>
      <c r="K86" s="720"/>
      <c r="L86" s="721"/>
      <c r="M86" s="1118"/>
      <c r="N86" s="1117"/>
      <c r="O86" s="1117"/>
      <c r="P86" s="1117"/>
      <c r="Q86" s="1117"/>
      <c r="R86" s="1117"/>
      <c r="S86" s="1117"/>
      <c r="T86" s="1117"/>
      <c r="U86" s="1117"/>
      <c r="V86" s="1117"/>
      <c r="W86" s="1117"/>
      <c r="X86" s="1114"/>
    </row>
    <row r="87" spans="1:24" ht="15">
      <c r="A87" s="1123"/>
      <c r="B87" s="1105"/>
      <c r="C87" s="1117"/>
      <c r="D87" s="702" t="s">
        <v>267</v>
      </c>
      <c r="E87" s="722">
        <v>4203662955</v>
      </c>
      <c r="F87" s="712">
        <v>4203662955</v>
      </c>
      <c r="G87" s="318">
        <v>4203662955</v>
      </c>
      <c r="H87" s="239">
        <v>4203662955</v>
      </c>
      <c r="I87" s="722">
        <v>23679600</v>
      </c>
      <c r="J87" s="712">
        <v>1697434598</v>
      </c>
      <c r="K87" s="239">
        <v>3326254684</v>
      </c>
      <c r="L87" s="239">
        <v>4203662955</v>
      </c>
      <c r="M87" s="1118"/>
      <c r="N87" s="1117"/>
      <c r="O87" s="1117"/>
      <c r="P87" s="1117"/>
      <c r="Q87" s="1117"/>
      <c r="R87" s="1117"/>
      <c r="S87" s="1117"/>
      <c r="T87" s="1117"/>
      <c r="U87" s="1117"/>
      <c r="V87" s="1117"/>
      <c r="W87" s="1117"/>
      <c r="X87" s="1114"/>
    </row>
    <row r="88" spans="1:24" ht="15">
      <c r="A88" s="1123">
        <v>6</v>
      </c>
      <c r="B88" s="1105" t="s">
        <v>196</v>
      </c>
      <c r="C88" s="1117" t="s">
        <v>380</v>
      </c>
      <c r="D88" s="702" t="s">
        <v>264</v>
      </c>
      <c r="E88" s="704">
        <v>20</v>
      </c>
      <c r="F88" s="704">
        <v>20</v>
      </c>
      <c r="G88" s="704">
        <v>20</v>
      </c>
      <c r="H88" s="708">
        <v>20</v>
      </c>
      <c r="I88" s="704">
        <v>0</v>
      </c>
      <c r="J88" s="703">
        <v>0</v>
      </c>
      <c r="K88" s="712">
        <v>0</v>
      </c>
      <c r="L88" s="720">
        <v>2.94</v>
      </c>
      <c r="M88" s="1118" t="s">
        <v>381</v>
      </c>
      <c r="N88" s="1117" t="s">
        <v>382</v>
      </c>
      <c r="O88" s="1117" t="s">
        <v>452</v>
      </c>
      <c r="P88" s="1117" t="s">
        <v>379</v>
      </c>
      <c r="Q88" s="1117" t="s">
        <v>383</v>
      </c>
      <c r="R88" s="1117" t="s">
        <v>308</v>
      </c>
      <c r="S88" s="1117" t="s">
        <v>308</v>
      </c>
      <c r="T88" s="1117" t="s">
        <v>308</v>
      </c>
      <c r="U88" s="1117" t="s">
        <v>308</v>
      </c>
      <c r="V88" s="1117" t="s">
        <v>308</v>
      </c>
      <c r="W88" s="1117" t="s">
        <v>308</v>
      </c>
      <c r="X88" s="1114">
        <v>587175</v>
      </c>
    </row>
    <row r="89" spans="1:24" ht="15">
      <c r="A89" s="1123"/>
      <c r="B89" s="1105"/>
      <c r="C89" s="1117"/>
      <c r="D89" s="702" t="s">
        <v>265</v>
      </c>
      <c r="E89" s="712">
        <v>1039853000</v>
      </c>
      <c r="F89" s="712">
        <v>1039853000</v>
      </c>
      <c r="G89" s="318">
        <v>1039853000</v>
      </c>
      <c r="H89" s="239">
        <v>997222000</v>
      </c>
      <c r="I89" s="712">
        <v>103140000</v>
      </c>
      <c r="J89" s="712">
        <v>233615000</v>
      </c>
      <c r="K89" s="239">
        <v>233615000</v>
      </c>
      <c r="L89" s="239">
        <v>946493386</v>
      </c>
      <c r="M89" s="1118"/>
      <c r="N89" s="1117"/>
      <c r="O89" s="1117"/>
      <c r="P89" s="1117"/>
      <c r="Q89" s="1117"/>
      <c r="R89" s="1117"/>
      <c r="S89" s="1117"/>
      <c r="T89" s="1117"/>
      <c r="U89" s="1117"/>
      <c r="V89" s="1117"/>
      <c r="W89" s="1117"/>
      <c r="X89" s="1114"/>
    </row>
    <row r="90" spans="1:24" ht="15">
      <c r="A90" s="1123"/>
      <c r="B90" s="1105"/>
      <c r="C90" s="1117"/>
      <c r="D90" s="702" t="s">
        <v>266</v>
      </c>
      <c r="E90" s="704">
        <v>21.6</v>
      </c>
      <c r="F90" s="704">
        <v>21.6</v>
      </c>
      <c r="G90" s="264">
        <v>21.6</v>
      </c>
      <c r="H90" s="723">
        <v>21.6</v>
      </c>
      <c r="I90" s="704">
        <v>0</v>
      </c>
      <c r="J90" s="703"/>
      <c r="K90" s="264">
        <v>0.9</v>
      </c>
      <c r="L90" s="724">
        <v>0.9</v>
      </c>
      <c r="M90" s="1118"/>
      <c r="N90" s="1117"/>
      <c r="O90" s="1117"/>
      <c r="P90" s="1117"/>
      <c r="Q90" s="1117"/>
      <c r="R90" s="1117"/>
      <c r="S90" s="1117"/>
      <c r="T90" s="1117"/>
      <c r="U90" s="1117"/>
      <c r="V90" s="1117"/>
      <c r="W90" s="1117"/>
      <c r="X90" s="1114"/>
    </row>
    <row r="91" spans="1:24" ht="15">
      <c r="A91" s="1123"/>
      <c r="B91" s="1105"/>
      <c r="C91" s="1117"/>
      <c r="D91" s="702" t="s">
        <v>267</v>
      </c>
      <c r="E91" s="722">
        <v>565882742</v>
      </c>
      <c r="F91" s="712">
        <v>565882742</v>
      </c>
      <c r="G91" s="318">
        <v>565882742</v>
      </c>
      <c r="H91" s="239">
        <v>565882742</v>
      </c>
      <c r="I91" s="722">
        <v>162300814</v>
      </c>
      <c r="J91" s="703">
        <v>162300814</v>
      </c>
      <c r="K91" s="239">
        <v>223018138</v>
      </c>
      <c r="L91" s="239">
        <v>411671508</v>
      </c>
      <c r="M91" s="1118"/>
      <c r="N91" s="1117"/>
      <c r="O91" s="1117"/>
      <c r="P91" s="1117"/>
      <c r="Q91" s="1117"/>
      <c r="R91" s="1117"/>
      <c r="S91" s="1117"/>
      <c r="T91" s="1117"/>
      <c r="U91" s="1117"/>
      <c r="V91" s="1117"/>
      <c r="W91" s="1117"/>
      <c r="X91" s="1114"/>
    </row>
    <row r="92" spans="1:24" ht="15">
      <c r="A92" s="1123">
        <v>7</v>
      </c>
      <c r="B92" s="1105" t="s">
        <v>384</v>
      </c>
      <c r="C92" s="1117" t="s">
        <v>385</v>
      </c>
      <c r="D92" s="702" t="s">
        <v>264</v>
      </c>
      <c r="E92" s="704">
        <v>348</v>
      </c>
      <c r="F92" s="704">
        <v>348</v>
      </c>
      <c r="G92" s="704">
        <v>348</v>
      </c>
      <c r="H92" s="704">
        <v>348</v>
      </c>
      <c r="I92" s="704">
        <v>306</v>
      </c>
      <c r="J92" s="703">
        <v>306</v>
      </c>
      <c r="K92" s="703">
        <v>306</v>
      </c>
      <c r="L92" s="703">
        <f>306+3.4</f>
        <v>309.4</v>
      </c>
      <c r="M92" s="1118" t="s">
        <v>381</v>
      </c>
      <c r="N92" s="1117" t="s">
        <v>377</v>
      </c>
      <c r="O92" s="1117" t="s">
        <v>378</v>
      </c>
      <c r="P92" s="1117" t="s">
        <v>379</v>
      </c>
      <c r="Q92" s="1117" t="s">
        <v>315</v>
      </c>
      <c r="R92" s="1117">
        <v>325598</v>
      </c>
      <c r="S92" s="1117">
        <v>331508</v>
      </c>
      <c r="T92" s="1117" t="s">
        <v>308</v>
      </c>
      <c r="U92" s="1117" t="s">
        <v>308</v>
      </c>
      <c r="V92" s="1117" t="s">
        <v>308</v>
      </c>
      <c r="W92" s="1117" t="s">
        <v>308</v>
      </c>
      <c r="X92" s="1114">
        <v>657106</v>
      </c>
    </row>
    <row r="93" spans="1:24" ht="15">
      <c r="A93" s="1123"/>
      <c r="B93" s="1105"/>
      <c r="C93" s="1117"/>
      <c r="D93" s="702" t="s">
        <v>265</v>
      </c>
      <c r="E93" s="712">
        <v>1481010250</v>
      </c>
      <c r="F93" s="704">
        <v>1366010250</v>
      </c>
      <c r="G93" s="317">
        <v>1351094998</v>
      </c>
      <c r="H93" s="725">
        <v>1802532093</v>
      </c>
      <c r="I93" s="712">
        <v>59626250</v>
      </c>
      <c r="J93" s="711">
        <v>964379676</v>
      </c>
      <c r="K93" s="704">
        <v>1292957766</v>
      </c>
      <c r="L93" s="703">
        <v>1687678548</v>
      </c>
      <c r="M93" s="1118"/>
      <c r="N93" s="1117"/>
      <c r="O93" s="1117"/>
      <c r="P93" s="1117"/>
      <c r="Q93" s="1117"/>
      <c r="R93" s="1117"/>
      <c r="S93" s="1117"/>
      <c r="T93" s="1117"/>
      <c r="U93" s="1117"/>
      <c r="V93" s="1117"/>
      <c r="W93" s="1117"/>
      <c r="X93" s="1114"/>
    </row>
    <row r="94" spans="1:24" ht="15">
      <c r="A94" s="1123"/>
      <c r="B94" s="1105"/>
      <c r="C94" s="1117"/>
      <c r="D94" s="702" t="s">
        <v>266</v>
      </c>
      <c r="E94" s="704">
        <v>0</v>
      </c>
      <c r="F94" s="704">
        <v>0</v>
      </c>
      <c r="G94" s="712"/>
      <c r="H94" s="726"/>
      <c r="I94" s="704">
        <v>0</v>
      </c>
      <c r="J94" s="703">
        <v>0</v>
      </c>
      <c r="K94" s="317">
        <v>0</v>
      </c>
      <c r="L94" s="727"/>
      <c r="M94" s="1118"/>
      <c r="N94" s="1117"/>
      <c r="O94" s="1117"/>
      <c r="P94" s="1117"/>
      <c r="Q94" s="1117"/>
      <c r="R94" s="1117"/>
      <c r="S94" s="1117"/>
      <c r="T94" s="1117"/>
      <c r="U94" s="1117"/>
      <c r="V94" s="1117"/>
      <c r="W94" s="1117"/>
      <c r="X94" s="1114"/>
    </row>
    <row r="95" spans="1:24" ht="15">
      <c r="A95" s="1123"/>
      <c r="B95" s="1105"/>
      <c r="C95" s="1117"/>
      <c r="D95" s="702" t="s">
        <v>267</v>
      </c>
      <c r="E95" s="703">
        <v>1513583226.57114</v>
      </c>
      <c r="F95" s="704">
        <v>1513470477</v>
      </c>
      <c r="G95" s="317">
        <v>1512283744</v>
      </c>
      <c r="H95" s="320">
        <v>1512283744</v>
      </c>
      <c r="I95" s="712">
        <v>413221162.1822711</v>
      </c>
      <c r="J95" s="711">
        <v>1029384406</v>
      </c>
      <c r="K95" s="321">
        <v>1078294288</v>
      </c>
      <c r="L95" s="728">
        <v>1423104074</v>
      </c>
      <c r="M95" s="1118"/>
      <c r="N95" s="1117"/>
      <c r="O95" s="1117"/>
      <c r="P95" s="1117"/>
      <c r="Q95" s="1117"/>
      <c r="R95" s="1117"/>
      <c r="S95" s="1117"/>
      <c r="T95" s="1117"/>
      <c r="U95" s="1117"/>
      <c r="V95" s="1117"/>
      <c r="W95" s="1117"/>
      <c r="X95" s="1114"/>
    </row>
    <row r="96" spans="1:24" ht="15">
      <c r="A96" s="1123"/>
      <c r="B96" s="1105"/>
      <c r="C96" s="1105" t="s">
        <v>386</v>
      </c>
      <c r="D96" s="702" t="s">
        <v>264</v>
      </c>
      <c r="E96" s="704">
        <v>6</v>
      </c>
      <c r="F96" s="704">
        <v>6</v>
      </c>
      <c r="G96" s="712">
        <v>6</v>
      </c>
      <c r="H96" s="712">
        <v>6</v>
      </c>
      <c r="I96" s="704">
        <v>6</v>
      </c>
      <c r="J96" s="704">
        <v>6</v>
      </c>
      <c r="K96" s="704">
        <v>6</v>
      </c>
      <c r="L96" s="703">
        <v>6</v>
      </c>
      <c r="M96" s="1118" t="s">
        <v>340</v>
      </c>
      <c r="N96" s="1117" t="s">
        <v>340</v>
      </c>
      <c r="O96" s="1117" t="s">
        <v>387</v>
      </c>
      <c r="P96" s="1117" t="s">
        <v>379</v>
      </c>
      <c r="Q96" s="1117" t="s">
        <v>315</v>
      </c>
      <c r="R96" s="1117">
        <v>82795</v>
      </c>
      <c r="S96" s="1117">
        <v>84297</v>
      </c>
      <c r="T96" s="1117" t="s">
        <v>308</v>
      </c>
      <c r="U96" s="1117" t="s">
        <v>308</v>
      </c>
      <c r="V96" s="1117" t="s">
        <v>308</v>
      </c>
      <c r="W96" s="1117" t="s">
        <v>308</v>
      </c>
      <c r="X96" s="1114">
        <v>167091</v>
      </c>
    </row>
    <row r="97" spans="1:24" ht="15">
      <c r="A97" s="1123"/>
      <c r="B97" s="1105"/>
      <c r="C97" s="1105"/>
      <c r="D97" s="702" t="s">
        <v>265</v>
      </c>
      <c r="E97" s="712">
        <v>1481010250</v>
      </c>
      <c r="F97" s="704">
        <v>1366010250</v>
      </c>
      <c r="G97" s="317">
        <v>1351094997</v>
      </c>
      <c r="H97" s="725">
        <v>1802532092</v>
      </c>
      <c r="I97" s="712">
        <v>59626250</v>
      </c>
      <c r="J97" s="712">
        <v>964379676</v>
      </c>
      <c r="K97" s="317">
        <v>1292693017</v>
      </c>
      <c r="L97" s="703">
        <v>1687678548</v>
      </c>
      <c r="M97" s="1118"/>
      <c r="N97" s="1117"/>
      <c r="O97" s="1117"/>
      <c r="P97" s="1117"/>
      <c r="Q97" s="1117"/>
      <c r="R97" s="1117"/>
      <c r="S97" s="1117"/>
      <c r="T97" s="1117"/>
      <c r="U97" s="1117"/>
      <c r="V97" s="1117"/>
      <c r="W97" s="1117"/>
      <c r="X97" s="1114"/>
    </row>
    <row r="98" spans="1:24" ht="15">
      <c r="A98" s="1123"/>
      <c r="B98" s="1105"/>
      <c r="C98" s="1105"/>
      <c r="D98" s="702" t="s">
        <v>266</v>
      </c>
      <c r="E98" s="704">
        <v>0</v>
      </c>
      <c r="F98" s="704"/>
      <c r="G98" s="712"/>
      <c r="H98" s="726"/>
      <c r="I98" s="704">
        <v>0</v>
      </c>
      <c r="J98" s="703">
        <v>0</v>
      </c>
      <c r="K98" s="703">
        <v>0</v>
      </c>
      <c r="L98" s="727"/>
      <c r="M98" s="1118"/>
      <c r="N98" s="1117"/>
      <c r="O98" s="1117"/>
      <c r="P98" s="1117"/>
      <c r="Q98" s="1117"/>
      <c r="R98" s="1117"/>
      <c r="S98" s="1117"/>
      <c r="T98" s="1117"/>
      <c r="U98" s="1117"/>
      <c r="V98" s="1117"/>
      <c r="W98" s="1117"/>
      <c r="X98" s="1114"/>
    </row>
    <row r="99" spans="1:24" ht="15">
      <c r="A99" s="1123"/>
      <c r="B99" s="1105"/>
      <c r="C99" s="1105"/>
      <c r="D99" s="702" t="s">
        <v>267</v>
      </c>
      <c r="E99" s="703">
        <v>1513583226.57114</v>
      </c>
      <c r="F99" s="704">
        <v>1513470477</v>
      </c>
      <c r="G99" s="317">
        <v>1512283743</v>
      </c>
      <c r="H99" s="729">
        <v>1512283743</v>
      </c>
      <c r="I99" s="712">
        <v>413221162.1822711</v>
      </c>
      <c r="J99" s="711">
        <v>1029384406</v>
      </c>
      <c r="K99" s="317">
        <v>1078294288</v>
      </c>
      <c r="L99" s="728">
        <v>1423104074</v>
      </c>
      <c r="M99" s="1118"/>
      <c r="N99" s="1117"/>
      <c r="O99" s="1117"/>
      <c r="P99" s="1117"/>
      <c r="Q99" s="1117"/>
      <c r="R99" s="1117"/>
      <c r="S99" s="1117"/>
      <c r="T99" s="1117"/>
      <c r="U99" s="1117"/>
      <c r="V99" s="1117"/>
      <c r="W99" s="1117"/>
      <c r="X99" s="1114"/>
    </row>
    <row r="100" spans="1:24" ht="15">
      <c r="A100" s="1123"/>
      <c r="B100" s="1105"/>
      <c r="C100" s="1105" t="s">
        <v>388</v>
      </c>
      <c r="D100" s="702" t="s">
        <v>264</v>
      </c>
      <c r="E100" s="704">
        <v>6</v>
      </c>
      <c r="F100" s="704">
        <v>6</v>
      </c>
      <c r="G100" s="712">
        <v>6</v>
      </c>
      <c r="H100" s="712">
        <v>6</v>
      </c>
      <c r="I100" s="704">
        <v>6</v>
      </c>
      <c r="J100" s="703">
        <v>6</v>
      </c>
      <c r="K100" s="703">
        <v>6</v>
      </c>
      <c r="L100" s="703">
        <v>6</v>
      </c>
      <c r="M100" s="1118" t="s">
        <v>389</v>
      </c>
      <c r="N100" s="1117" t="s">
        <v>390</v>
      </c>
      <c r="O100" s="1117" t="s">
        <v>391</v>
      </c>
      <c r="P100" s="1117" t="s">
        <v>379</v>
      </c>
      <c r="Q100" s="1117" t="s">
        <v>315</v>
      </c>
      <c r="R100" s="1117">
        <v>33439</v>
      </c>
      <c r="S100" s="1117">
        <v>34047</v>
      </c>
      <c r="T100" s="1117" t="s">
        <v>308</v>
      </c>
      <c r="U100" s="1117" t="s">
        <v>308</v>
      </c>
      <c r="V100" s="1117" t="s">
        <v>308</v>
      </c>
      <c r="W100" s="1117" t="s">
        <v>308</v>
      </c>
      <c r="X100" s="1114">
        <v>67484</v>
      </c>
    </row>
    <row r="101" spans="1:24" ht="15">
      <c r="A101" s="1123"/>
      <c r="B101" s="1105"/>
      <c r="C101" s="1105"/>
      <c r="D101" s="702" t="s">
        <v>265</v>
      </c>
      <c r="E101" s="712">
        <v>1481010250</v>
      </c>
      <c r="F101" s="704">
        <v>1366010250</v>
      </c>
      <c r="G101" s="317">
        <v>1351094997</v>
      </c>
      <c r="H101" s="725">
        <v>1802532092</v>
      </c>
      <c r="I101" s="712">
        <v>59626250</v>
      </c>
      <c r="J101" s="712">
        <v>964379676</v>
      </c>
      <c r="K101" s="317">
        <v>1292693017</v>
      </c>
      <c r="L101" s="703">
        <v>1687678548</v>
      </c>
      <c r="M101" s="1118"/>
      <c r="N101" s="1117"/>
      <c r="O101" s="1117"/>
      <c r="P101" s="1117"/>
      <c r="Q101" s="1117"/>
      <c r="R101" s="1117"/>
      <c r="S101" s="1117"/>
      <c r="T101" s="1117"/>
      <c r="U101" s="1117"/>
      <c r="V101" s="1117"/>
      <c r="W101" s="1117"/>
      <c r="X101" s="1114"/>
    </row>
    <row r="102" spans="1:24" ht="15">
      <c r="A102" s="1123"/>
      <c r="B102" s="1105"/>
      <c r="C102" s="1105"/>
      <c r="D102" s="702" t="s">
        <v>266</v>
      </c>
      <c r="E102" s="704">
        <v>0</v>
      </c>
      <c r="F102" s="704">
        <v>0</v>
      </c>
      <c r="G102" s="712"/>
      <c r="H102" s="712"/>
      <c r="I102" s="704">
        <v>0</v>
      </c>
      <c r="J102" s="703">
        <v>0</v>
      </c>
      <c r="K102" s="703">
        <v>0</v>
      </c>
      <c r="L102" s="727"/>
      <c r="M102" s="1118"/>
      <c r="N102" s="1117"/>
      <c r="O102" s="1117"/>
      <c r="P102" s="1117"/>
      <c r="Q102" s="1117"/>
      <c r="R102" s="1117"/>
      <c r="S102" s="1117"/>
      <c r="T102" s="1117"/>
      <c r="U102" s="1117"/>
      <c r="V102" s="1117"/>
      <c r="W102" s="1117"/>
      <c r="X102" s="1114"/>
    </row>
    <row r="103" spans="1:24" ht="15">
      <c r="A103" s="1123"/>
      <c r="B103" s="1105"/>
      <c r="C103" s="1105"/>
      <c r="D103" s="702" t="s">
        <v>267</v>
      </c>
      <c r="E103" s="703">
        <v>1513583226.57114</v>
      </c>
      <c r="F103" s="704">
        <v>1513470477</v>
      </c>
      <c r="G103" s="317">
        <v>1512283744</v>
      </c>
      <c r="H103" s="703">
        <v>1512283744</v>
      </c>
      <c r="I103" s="712">
        <v>413221162.1822711</v>
      </c>
      <c r="J103" s="711">
        <v>1029384406</v>
      </c>
      <c r="K103" s="317">
        <v>1078294288</v>
      </c>
      <c r="L103" s="728">
        <v>1423104076</v>
      </c>
      <c r="M103" s="1118"/>
      <c r="N103" s="1117"/>
      <c r="O103" s="1117"/>
      <c r="P103" s="1117"/>
      <c r="Q103" s="1117"/>
      <c r="R103" s="1117"/>
      <c r="S103" s="1117"/>
      <c r="T103" s="1117"/>
      <c r="U103" s="1117"/>
      <c r="V103" s="1117"/>
      <c r="W103" s="1117"/>
      <c r="X103" s="1114"/>
    </row>
    <row r="104" spans="1:24" ht="15">
      <c r="A104" s="1123"/>
      <c r="B104" s="1105"/>
      <c r="C104" s="1105" t="s">
        <v>392</v>
      </c>
      <c r="D104" s="702" t="s">
        <v>264</v>
      </c>
      <c r="E104" s="704">
        <v>163</v>
      </c>
      <c r="F104" s="704">
        <v>163</v>
      </c>
      <c r="G104" s="704">
        <v>163</v>
      </c>
      <c r="H104" s="704">
        <v>163</v>
      </c>
      <c r="I104" s="704">
        <v>90</v>
      </c>
      <c r="J104" s="703">
        <v>90</v>
      </c>
      <c r="K104" s="703">
        <v>159.1</v>
      </c>
      <c r="L104" s="703">
        <v>159.1</v>
      </c>
      <c r="M104" s="1118" t="s">
        <v>300</v>
      </c>
      <c r="N104" s="1117" t="s">
        <v>299</v>
      </c>
      <c r="O104" s="1117" t="s">
        <v>393</v>
      </c>
      <c r="P104" s="1117" t="s">
        <v>394</v>
      </c>
      <c r="Q104" s="1117" t="s">
        <v>315</v>
      </c>
      <c r="R104" s="1117">
        <v>47443</v>
      </c>
      <c r="S104" s="1117">
        <v>48305</v>
      </c>
      <c r="T104" s="1117" t="s">
        <v>308</v>
      </c>
      <c r="U104" s="1117" t="s">
        <v>308</v>
      </c>
      <c r="V104" s="1117" t="s">
        <v>308</v>
      </c>
      <c r="W104" s="1117" t="s">
        <v>308</v>
      </c>
      <c r="X104" s="1121">
        <v>95747</v>
      </c>
    </row>
    <row r="105" spans="1:24" ht="15">
      <c r="A105" s="1123"/>
      <c r="B105" s="1105"/>
      <c r="C105" s="1105"/>
      <c r="D105" s="702" t="s">
        <v>265</v>
      </c>
      <c r="E105" s="712">
        <v>1481010250</v>
      </c>
      <c r="F105" s="704">
        <v>1366010250</v>
      </c>
      <c r="G105" s="317">
        <v>1351094998</v>
      </c>
      <c r="H105" s="725">
        <v>1802532093</v>
      </c>
      <c r="I105" s="712">
        <v>59626250</v>
      </c>
      <c r="J105" s="712">
        <v>964379676</v>
      </c>
      <c r="K105" s="317">
        <v>1292693017</v>
      </c>
      <c r="L105" s="703">
        <v>1687678548</v>
      </c>
      <c r="M105" s="1118"/>
      <c r="N105" s="1117"/>
      <c r="O105" s="1117"/>
      <c r="P105" s="1117"/>
      <c r="Q105" s="1117"/>
      <c r="R105" s="1117"/>
      <c r="S105" s="1117"/>
      <c r="T105" s="1117"/>
      <c r="U105" s="1117"/>
      <c r="V105" s="1117"/>
      <c r="W105" s="1117"/>
      <c r="X105" s="1121"/>
    </row>
    <row r="106" spans="1:24" ht="15">
      <c r="A106" s="1123"/>
      <c r="B106" s="1105"/>
      <c r="C106" s="1105"/>
      <c r="D106" s="702" t="s">
        <v>266</v>
      </c>
      <c r="E106" s="704">
        <v>0</v>
      </c>
      <c r="F106" s="704">
        <v>0</v>
      </c>
      <c r="G106" s="712"/>
      <c r="H106" s="712"/>
      <c r="I106" s="704">
        <v>0</v>
      </c>
      <c r="J106" s="703">
        <v>0</v>
      </c>
      <c r="K106" s="703">
        <v>0</v>
      </c>
      <c r="L106" s="727"/>
      <c r="M106" s="1118"/>
      <c r="N106" s="1117"/>
      <c r="O106" s="1117"/>
      <c r="P106" s="1117"/>
      <c r="Q106" s="1117"/>
      <c r="R106" s="1117"/>
      <c r="S106" s="1117"/>
      <c r="T106" s="1117"/>
      <c r="U106" s="1117"/>
      <c r="V106" s="1117"/>
      <c r="W106" s="1117"/>
      <c r="X106" s="1121"/>
    </row>
    <row r="107" spans="1:24" ht="15">
      <c r="A107" s="1123"/>
      <c r="B107" s="1105"/>
      <c r="C107" s="1105"/>
      <c r="D107" s="702" t="s">
        <v>267</v>
      </c>
      <c r="E107" s="703">
        <v>1513583226.57114</v>
      </c>
      <c r="F107" s="704">
        <v>1513470476</v>
      </c>
      <c r="G107" s="317">
        <v>1512283743</v>
      </c>
      <c r="H107" s="703">
        <v>1512283743</v>
      </c>
      <c r="I107" s="712">
        <v>413221162.182271</v>
      </c>
      <c r="J107" s="711">
        <v>1029384405</v>
      </c>
      <c r="K107" s="322">
        <v>1078294289</v>
      </c>
      <c r="L107" s="728">
        <v>1423104074</v>
      </c>
      <c r="M107" s="1118"/>
      <c r="N107" s="1117"/>
      <c r="O107" s="1117"/>
      <c r="P107" s="1117"/>
      <c r="Q107" s="1117"/>
      <c r="R107" s="1117"/>
      <c r="S107" s="1117"/>
      <c r="T107" s="1117"/>
      <c r="U107" s="1117"/>
      <c r="V107" s="1117"/>
      <c r="W107" s="1117"/>
      <c r="X107" s="1121"/>
    </row>
    <row r="108" spans="1:24" ht="15">
      <c r="A108" s="1123"/>
      <c r="B108" s="1105"/>
      <c r="C108" s="1109" t="s">
        <v>446</v>
      </c>
      <c r="D108" s="730" t="s">
        <v>437</v>
      </c>
      <c r="E108" s="704">
        <v>523</v>
      </c>
      <c r="F108" s="704">
        <v>523</v>
      </c>
      <c r="G108" s="704">
        <v>523</v>
      </c>
      <c r="H108" s="704">
        <f>+H104+H100+H96+H92</f>
        <v>523</v>
      </c>
      <c r="I108" s="704">
        <v>408</v>
      </c>
      <c r="J108" s="722">
        <v>408</v>
      </c>
      <c r="K108" s="731">
        <v>477.1</v>
      </c>
      <c r="L108" s="732">
        <f>+L104+L100+L96+L92</f>
        <v>480.5</v>
      </c>
      <c r="M108" s="1118" t="s">
        <v>395</v>
      </c>
      <c r="N108" s="1117"/>
      <c r="O108" s="1122"/>
      <c r="P108" s="1117"/>
      <c r="Q108" s="1117"/>
      <c r="R108" s="1115">
        <v>166198</v>
      </c>
      <c r="S108" s="1115">
        <v>169216</v>
      </c>
      <c r="T108" s="1102"/>
      <c r="U108" s="1117" t="s">
        <v>308</v>
      </c>
      <c r="V108" s="1117" t="s">
        <v>308</v>
      </c>
      <c r="W108" s="1117" t="s">
        <v>308</v>
      </c>
      <c r="X108" s="1114">
        <v>335411</v>
      </c>
    </row>
    <row r="109" spans="1:24" ht="15">
      <c r="A109" s="1123"/>
      <c r="B109" s="1105"/>
      <c r="C109" s="1109"/>
      <c r="D109" s="730" t="s">
        <v>438</v>
      </c>
      <c r="E109" s="704">
        <v>5924041000</v>
      </c>
      <c r="F109" s="704">
        <v>5464041000</v>
      </c>
      <c r="G109" s="317">
        <v>5404379990</v>
      </c>
      <c r="H109" s="704">
        <f>+H93+H97+H101+H105</f>
        <v>7210128370</v>
      </c>
      <c r="I109" s="704">
        <v>238505000</v>
      </c>
      <c r="J109" s="704">
        <v>3857518704</v>
      </c>
      <c r="K109" s="719">
        <v>5171036817</v>
      </c>
      <c r="L109" s="704">
        <f>+L93+L97+L101+L105</f>
        <v>6750714192</v>
      </c>
      <c r="M109" s="1118"/>
      <c r="N109" s="1117"/>
      <c r="O109" s="1122"/>
      <c r="P109" s="1117"/>
      <c r="Q109" s="1117"/>
      <c r="R109" s="1115"/>
      <c r="S109" s="1115"/>
      <c r="T109" s="1102"/>
      <c r="U109" s="1117"/>
      <c r="V109" s="1117"/>
      <c r="W109" s="1117"/>
      <c r="X109" s="1114"/>
    </row>
    <row r="110" spans="1:24" ht="15">
      <c r="A110" s="1123"/>
      <c r="B110" s="1105"/>
      <c r="C110" s="1109"/>
      <c r="D110" s="730" t="s">
        <v>439</v>
      </c>
      <c r="E110" s="704"/>
      <c r="F110" s="704"/>
      <c r="G110" s="704"/>
      <c r="H110" s="704">
        <f>+H94+H98+H102+H106</f>
        <v>0</v>
      </c>
      <c r="I110" s="704"/>
      <c r="J110" s="704"/>
      <c r="K110" s="321"/>
      <c r="L110" s="704">
        <f>+L94+L98+L102+L106</f>
        <v>0</v>
      </c>
      <c r="M110" s="1118"/>
      <c r="N110" s="1117"/>
      <c r="O110" s="1122"/>
      <c r="P110" s="1117"/>
      <c r="Q110" s="1117"/>
      <c r="R110" s="1115"/>
      <c r="S110" s="1115"/>
      <c r="T110" s="1102"/>
      <c r="U110" s="1117"/>
      <c r="V110" s="1117"/>
      <c r="W110" s="1117"/>
      <c r="X110" s="1114"/>
    </row>
    <row r="111" spans="1:24" ht="15">
      <c r="A111" s="1123"/>
      <c r="B111" s="1105"/>
      <c r="C111" s="1109"/>
      <c r="D111" s="730" t="s">
        <v>440</v>
      </c>
      <c r="E111" s="703">
        <v>6054332906.28456</v>
      </c>
      <c r="F111" s="704">
        <v>6053881907</v>
      </c>
      <c r="G111" s="321">
        <v>6049134974</v>
      </c>
      <c r="H111" s="704">
        <f>+H95+H99+H103+H107</f>
        <v>6049134974</v>
      </c>
      <c r="I111" s="712">
        <v>1652884648.7290845</v>
      </c>
      <c r="J111" s="704">
        <v>4117537623</v>
      </c>
      <c r="K111" s="239">
        <v>4313177153</v>
      </c>
      <c r="L111" s="703">
        <f>+L95+L99+L103+L107</f>
        <v>5692416298</v>
      </c>
      <c r="M111" s="1118"/>
      <c r="N111" s="1117"/>
      <c r="O111" s="1122"/>
      <c r="P111" s="1117"/>
      <c r="Q111" s="1117"/>
      <c r="R111" s="1115"/>
      <c r="S111" s="1115"/>
      <c r="T111" s="1102"/>
      <c r="U111" s="1117"/>
      <c r="V111" s="1117"/>
      <c r="W111" s="1117"/>
      <c r="X111" s="1114"/>
    </row>
    <row r="112" spans="1:24" ht="15">
      <c r="A112" s="1104">
        <v>8</v>
      </c>
      <c r="B112" s="1105" t="s">
        <v>204</v>
      </c>
      <c r="C112" s="1109" t="s">
        <v>396</v>
      </c>
      <c r="D112" s="702" t="s">
        <v>264</v>
      </c>
      <c r="E112" s="733">
        <v>85.6</v>
      </c>
      <c r="F112" s="733">
        <v>85.6</v>
      </c>
      <c r="G112" s="734">
        <v>85.6</v>
      </c>
      <c r="H112" s="708">
        <v>85.6</v>
      </c>
      <c r="I112" s="733">
        <v>33.6</v>
      </c>
      <c r="J112" s="704">
        <v>33.6</v>
      </c>
      <c r="K112" s="723">
        <v>59.8</v>
      </c>
      <c r="L112" s="708">
        <v>63.8</v>
      </c>
      <c r="M112" s="1118" t="s">
        <v>397</v>
      </c>
      <c r="N112" s="1117" t="s">
        <v>398</v>
      </c>
      <c r="O112" s="1117" t="s">
        <v>399</v>
      </c>
      <c r="P112" s="1117" t="s">
        <v>400</v>
      </c>
      <c r="Q112" s="1117" t="s">
        <v>315</v>
      </c>
      <c r="R112" s="1115">
        <v>130108</v>
      </c>
      <c r="S112" s="1115">
        <v>125005</v>
      </c>
      <c r="T112" s="1102"/>
      <c r="U112" s="1117" t="s">
        <v>308</v>
      </c>
      <c r="V112" s="1117" t="s">
        <v>308</v>
      </c>
      <c r="W112" s="1117" t="s">
        <v>308</v>
      </c>
      <c r="X112" s="1120">
        <v>255113</v>
      </c>
    </row>
    <row r="113" spans="1:24" ht="15">
      <c r="A113" s="1104"/>
      <c r="B113" s="1105"/>
      <c r="C113" s="1109"/>
      <c r="D113" s="702" t="s">
        <v>265</v>
      </c>
      <c r="E113" s="712">
        <v>1327835000</v>
      </c>
      <c r="F113" s="712">
        <v>1218744000</v>
      </c>
      <c r="G113" s="317">
        <v>1204122900</v>
      </c>
      <c r="H113" s="239">
        <v>1187321000</v>
      </c>
      <c r="I113" s="712">
        <v>70321000</v>
      </c>
      <c r="J113" s="712">
        <v>1181571000</v>
      </c>
      <c r="K113" s="712">
        <v>1181571000</v>
      </c>
      <c r="L113" s="239">
        <v>1187141000</v>
      </c>
      <c r="M113" s="1118"/>
      <c r="N113" s="1117"/>
      <c r="O113" s="1117"/>
      <c r="P113" s="1117"/>
      <c r="Q113" s="1117"/>
      <c r="R113" s="1115"/>
      <c r="S113" s="1115"/>
      <c r="T113" s="1102"/>
      <c r="U113" s="1117"/>
      <c r="V113" s="1117"/>
      <c r="W113" s="1117"/>
      <c r="X113" s="1120"/>
    </row>
    <row r="114" spans="1:24" ht="15">
      <c r="A114" s="1104"/>
      <c r="B114" s="1105"/>
      <c r="C114" s="1109"/>
      <c r="D114" s="702" t="s">
        <v>266</v>
      </c>
      <c r="E114" s="704">
        <v>0</v>
      </c>
      <c r="F114" s="704"/>
      <c r="G114" s="712"/>
      <c r="H114" s="721"/>
      <c r="I114" s="704">
        <v>0</v>
      </c>
      <c r="J114" s="703"/>
      <c r="K114" s="712"/>
      <c r="L114" s="721"/>
      <c r="M114" s="1118"/>
      <c r="N114" s="1117"/>
      <c r="O114" s="1117"/>
      <c r="P114" s="1117"/>
      <c r="Q114" s="1117"/>
      <c r="R114" s="1115"/>
      <c r="S114" s="1115"/>
      <c r="T114" s="1102"/>
      <c r="U114" s="1117"/>
      <c r="V114" s="1117"/>
      <c r="W114" s="1117"/>
      <c r="X114" s="1120"/>
    </row>
    <row r="115" spans="1:24" ht="15">
      <c r="A115" s="1104"/>
      <c r="B115" s="1105"/>
      <c r="C115" s="1109"/>
      <c r="D115" s="702" t="s">
        <v>267</v>
      </c>
      <c r="E115" s="706">
        <v>238415399</v>
      </c>
      <c r="F115" s="712">
        <v>238415400</v>
      </c>
      <c r="G115" s="703">
        <v>238415400</v>
      </c>
      <c r="H115" s="213">
        <v>238415400</v>
      </c>
      <c r="I115" s="706">
        <v>68738322</v>
      </c>
      <c r="J115" s="712">
        <v>187834193</v>
      </c>
      <c r="K115" s="703">
        <v>187834193</v>
      </c>
      <c r="L115" s="213">
        <v>187834193</v>
      </c>
      <c r="M115" s="1118"/>
      <c r="N115" s="1117"/>
      <c r="O115" s="1117"/>
      <c r="P115" s="1117"/>
      <c r="Q115" s="1117"/>
      <c r="R115" s="1115"/>
      <c r="S115" s="1115"/>
      <c r="T115" s="1102"/>
      <c r="U115" s="1117"/>
      <c r="V115" s="1117"/>
      <c r="W115" s="1117"/>
      <c r="X115" s="1120"/>
    </row>
    <row r="116" spans="1:24" ht="15">
      <c r="A116" s="1104">
        <v>9</v>
      </c>
      <c r="B116" s="1105" t="s">
        <v>401</v>
      </c>
      <c r="C116" s="1105" t="s">
        <v>453</v>
      </c>
      <c r="D116" s="702" t="s">
        <v>264</v>
      </c>
      <c r="E116" s="704">
        <v>53.03</v>
      </c>
      <c r="F116" s="704">
        <v>53.03</v>
      </c>
      <c r="G116" s="704">
        <v>53.03</v>
      </c>
      <c r="H116" s="708">
        <v>53.03</v>
      </c>
      <c r="I116" s="704">
        <v>0</v>
      </c>
      <c r="J116" s="704">
        <v>0.5</v>
      </c>
      <c r="K116" s="704">
        <v>0.59</v>
      </c>
      <c r="L116" s="708">
        <v>1.73</v>
      </c>
      <c r="M116" s="1118" t="s">
        <v>402</v>
      </c>
      <c r="N116" s="1117" t="s">
        <v>403</v>
      </c>
      <c r="O116" s="1117" t="s">
        <v>403</v>
      </c>
      <c r="P116" s="1117" t="s">
        <v>403</v>
      </c>
      <c r="Q116" s="1117" t="s">
        <v>403</v>
      </c>
      <c r="R116" s="1115" t="s">
        <v>404</v>
      </c>
      <c r="S116" s="1115" t="s">
        <v>404</v>
      </c>
      <c r="T116" s="1102"/>
      <c r="U116" s="1117" t="s">
        <v>308</v>
      </c>
      <c r="V116" s="1117" t="s">
        <v>308</v>
      </c>
      <c r="W116" s="1117" t="s">
        <v>308</v>
      </c>
      <c r="X116" s="1119" t="s">
        <v>405</v>
      </c>
    </row>
    <row r="117" spans="1:24" ht="15">
      <c r="A117" s="1104"/>
      <c r="B117" s="1105"/>
      <c r="C117" s="1105"/>
      <c r="D117" s="702" t="s">
        <v>265</v>
      </c>
      <c r="E117" s="712">
        <v>2301446000</v>
      </c>
      <c r="F117" s="712">
        <v>2231519000</v>
      </c>
      <c r="G117" s="712">
        <v>2231519000</v>
      </c>
      <c r="H117" s="239">
        <v>2839301643</v>
      </c>
      <c r="I117" s="712">
        <v>75910000</v>
      </c>
      <c r="J117" s="712">
        <v>1625916000</v>
      </c>
      <c r="K117" s="239">
        <v>1655916000</v>
      </c>
      <c r="L117" s="239">
        <v>2174963000</v>
      </c>
      <c r="M117" s="1118"/>
      <c r="N117" s="1117"/>
      <c r="O117" s="1117"/>
      <c r="P117" s="1117"/>
      <c r="Q117" s="1117"/>
      <c r="R117" s="1115"/>
      <c r="S117" s="1115"/>
      <c r="T117" s="1102"/>
      <c r="U117" s="1117"/>
      <c r="V117" s="1117"/>
      <c r="W117" s="1117"/>
      <c r="X117" s="1119"/>
    </row>
    <row r="118" spans="1:24" ht="15">
      <c r="A118" s="1104"/>
      <c r="B118" s="1105"/>
      <c r="C118" s="1105"/>
      <c r="D118" s="702" t="s">
        <v>266</v>
      </c>
      <c r="E118" s="704">
        <v>82</v>
      </c>
      <c r="F118" s="704">
        <v>82</v>
      </c>
      <c r="G118" s="704">
        <v>82</v>
      </c>
      <c r="H118" s="723">
        <v>82</v>
      </c>
      <c r="I118" s="704">
        <v>0.34</v>
      </c>
      <c r="J118" s="735">
        <v>0.1</v>
      </c>
      <c r="K118" s="735">
        <v>40</v>
      </c>
      <c r="L118" s="724">
        <v>40.44</v>
      </c>
      <c r="M118" s="1118"/>
      <c r="N118" s="1117"/>
      <c r="O118" s="1117"/>
      <c r="P118" s="1117"/>
      <c r="Q118" s="1117"/>
      <c r="R118" s="1115"/>
      <c r="S118" s="1115"/>
      <c r="T118" s="1102"/>
      <c r="U118" s="1117"/>
      <c r="V118" s="1117"/>
      <c r="W118" s="1117"/>
      <c r="X118" s="1119"/>
    </row>
    <row r="119" spans="1:24" ht="15">
      <c r="A119" s="1104"/>
      <c r="B119" s="1105"/>
      <c r="C119" s="1105"/>
      <c r="D119" s="702" t="s">
        <v>267</v>
      </c>
      <c r="E119" s="736">
        <v>963554463.44813</v>
      </c>
      <c r="F119" s="712">
        <v>963554463</v>
      </c>
      <c r="G119" s="703">
        <v>963554463</v>
      </c>
      <c r="H119" s="239">
        <v>963554463</v>
      </c>
      <c r="I119" s="737">
        <v>413715338.4481301</v>
      </c>
      <c r="J119" s="712">
        <v>681239572</v>
      </c>
      <c r="K119" s="239">
        <v>746222572</v>
      </c>
      <c r="L119" s="239">
        <v>776050572</v>
      </c>
      <c r="M119" s="1118"/>
      <c r="N119" s="1117"/>
      <c r="O119" s="1117"/>
      <c r="P119" s="1117"/>
      <c r="Q119" s="1117"/>
      <c r="R119" s="1115"/>
      <c r="S119" s="1115"/>
      <c r="T119" s="1102"/>
      <c r="U119" s="1117"/>
      <c r="V119" s="1117"/>
      <c r="W119" s="1117"/>
      <c r="X119" s="1119"/>
    </row>
    <row r="120" spans="1:24" ht="15">
      <c r="A120" s="1104">
        <v>10</v>
      </c>
      <c r="B120" s="1105" t="s">
        <v>211</v>
      </c>
      <c r="C120" s="1105" t="s">
        <v>406</v>
      </c>
      <c r="D120" s="702" t="s">
        <v>264</v>
      </c>
      <c r="E120" s="738">
        <v>0.35</v>
      </c>
      <c r="F120" s="738">
        <v>0.35</v>
      </c>
      <c r="G120" s="738">
        <v>0.35</v>
      </c>
      <c r="H120" s="739">
        <v>0.35</v>
      </c>
      <c r="I120" s="738">
        <v>0</v>
      </c>
      <c r="J120" s="712">
        <v>0</v>
      </c>
      <c r="K120" s="738">
        <v>0</v>
      </c>
      <c r="L120" s="739">
        <v>0.308</v>
      </c>
      <c r="M120" s="1118" t="s">
        <v>407</v>
      </c>
      <c r="N120" s="1117" t="s">
        <v>403</v>
      </c>
      <c r="O120" s="1117" t="s">
        <v>403</v>
      </c>
      <c r="P120" s="1117" t="s">
        <v>403</v>
      </c>
      <c r="Q120" s="1117" t="s">
        <v>403</v>
      </c>
      <c r="R120" s="1115" t="s">
        <v>404</v>
      </c>
      <c r="S120" s="1115" t="s">
        <v>404</v>
      </c>
      <c r="T120" s="1102"/>
      <c r="U120" s="1117" t="s">
        <v>308</v>
      </c>
      <c r="V120" s="1117" t="s">
        <v>308</v>
      </c>
      <c r="W120" s="1117" t="s">
        <v>308</v>
      </c>
      <c r="X120" s="1114" t="s">
        <v>408</v>
      </c>
    </row>
    <row r="121" spans="1:24" ht="15">
      <c r="A121" s="1104"/>
      <c r="B121" s="1105"/>
      <c r="C121" s="1105"/>
      <c r="D121" s="702" t="s">
        <v>265</v>
      </c>
      <c r="E121" s="713">
        <v>1913202000</v>
      </c>
      <c r="F121" s="713">
        <v>1292220000</v>
      </c>
      <c r="G121" s="712">
        <v>1292220000</v>
      </c>
      <c r="H121" s="740">
        <v>1266947258</v>
      </c>
      <c r="I121" s="703">
        <v>95696584</v>
      </c>
      <c r="J121" s="703">
        <v>1104146243</v>
      </c>
      <c r="K121" s="712">
        <v>1142278256</v>
      </c>
      <c r="L121" s="740">
        <v>1244586459</v>
      </c>
      <c r="M121" s="1118"/>
      <c r="N121" s="1117"/>
      <c r="O121" s="1117"/>
      <c r="P121" s="1117"/>
      <c r="Q121" s="1117"/>
      <c r="R121" s="1115"/>
      <c r="S121" s="1115"/>
      <c r="T121" s="1102"/>
      <c r="U121" s="1117"/>
      <c r="V121" s="1117"/>
      <c r="W121" s="1117"/>
      <c r="X121" s="1114"/>
    </row>
    <row r="122" spans="1:24" ht="15">
      <c r="A122" s="1104"/>
      <c r="B122" s="1105"/>
      <c r="C122" s="1105"/>
      <c r="D122" s="702" t="s">
        <v>266</v>
      </c>
      <c r="E122" s="738">
        <v>0.25</v>
      </c>
      <c r="F122" s="738">
        <v>0.25</v>
      </c>
      <c r="G122" s="738">
        <v>0.25</v>
      </c>
      <c r="H122" s="705">
        <v>25.85</v>
      </c>
      <c r="I122" s="738">
        <v>0</v>
      </c>
      <c r="J122" s="703">
        <v>0</v>
      </c>
      <c r="K122" s="741">
        <v>0.154</v>
      </c>
      <c r="L122" s="739">
        <v>0</v>
      </c>
      <c r="M122" s="1118"/>
      <c r="N122" s="1117"/>
      <c r="O122" s="1117"/>
      <c r="P122" s="1117"/>
      <c r="Q122" s="1117"/>
      <c r="R122" s="1115"/>
      <c r="S122" s="1115"/>
      <c r="T122" s="1102"/>
      <c r="U122" s="1117"/>
      <c r="V122" s="1117"/>
      <c r="W122" s="1117"/>
      <c r="X122" s="1114"/>
    </row>
    <row r="123" spans="1:24" ht="15">
      <c r="A123" s="1104"/>
      <c r="B123" s="1105"/>
      <c r="C123" s="1105"/>
      <c r="D123" s="702" t="s">
        <v>267</v>
      </c>
      <c r="E123" s="706">
        <v>1319152591.0110195</v>
      </c>
      <c r="F123" s="713">
        <v>1319152591</v>
      </c>
      <c r="G123" s="703">
        <v>1319152591</v>
      </c>
      <c r="H123" s="213">
        <v>1319152591</v>
      </c>
      <c r="I123" s="706">
        <v>322858758.0110195</v>
      </c>
      <c r="J123" s="703">
        <v>962891410</v>
      </c>
      <c r="K123" s="239">
        <v>1015645618</v>
      </c>
      <c r="L123" s="213">
        <v>1050062263</v>
      </c>
      <c r="M123" s="1118"/>
      <c r="N123" s="1117"/>
      <c r="O123" s="1117"/>
      <c r="P123" s="1117"/>
      <c r="Q123" s="1117"/>
      <c r="R123" s="1115"/>
      <c r="S123" s="1115"/>
      <c r="T123" s="1102"/>
      <c r="U123" s="1117"/>
      <c r="V123" s="1117"/>
      <c r="W123" s="1117"/>
      <c r="X123" s="1114"/>
    </row>
    <row r="124" spans="1:24" ht="15">
      <c r="A124" s="1104">
        <v>11</v>
      </c>
      <c r="B124" s="1105" t="s">
        <v>215</v>
      </c>
      <c r="C124" s="1105" t="s">
        <v>409</v>
      </c>
      <c r="D124" s="702" t="s">
        <v>264</v>
      </c>
      <c r="E124" s="710">
        <v>3.9</v>
      </c>
      <c r="F124" s="710">
        <v>3.9</v>
      </c>
      <c r="G124" s="720">
        <v>3.9</v>
      </c>
      <c r="H124" s="720">
        <v>3.9</v>
      </c>
      <c r="I124" s="704">
        <v>1.98</v>
      </c>
      <c r="J124" s="712">
        <v>2.4</v>
      </c>
      <c r="K124" s="720">
        <v>3.2</v>
      </c>
      <c r="L124" s="720">
        <v>3.9</v>
      </c>
      <c r="M124" s="1118" t="s">
        <v>410</v>
      </c>
      <c r="N124" s="1117" t="s">
        <v>454</v>
      </c>
      <c r="O124" s="1117" t="s">
        <v>455</v>
      </c>
      <c r="P124" s="1117" t="s">
        <v>411</v>
      </c>
      <c r="Q124" s="1117" t="s">
        <v>412</v>
      </c>
      <c r="R124" s="1115">
        <v>1304673</v>
      </c>
      <c r="S124" s="1115">
        <v>1253509</v>
      </c>
      <c r="T124" s="1116"/>
      <c r="U124" s="1117" t="s">
        <v>308</v>
      </c>
      <c r="V124" s="1117" t="s">
        <v>308</v>
      </c>
      <c r="W124" s="1117" t="s">
        <v>308</v>
      </c>
      <c r="X124" s="1114">
        <v>2558182</v>
      </c>
    </row>
    <row r="125" spans="1:24" ht="15">
      <c r="A125" s="1104"/>
      <c r="B125" s="1105"/>
      <c r="C125" s="1105"/>
      <c r="D125" s="702" t="s">
        <v>265</v>
      </c>
      <c r="E125" s="713">
        <v>889196000</v>
      </c>
      <c r="F125" s="713">
        <v>589196000</v>
      </c>
      <c r="G125" s="712">
        <v>589196000</v>
      </c>
      <c r="H125" s="213">
        <v>495478258</v>
      </c>
      <c r="I125" s="703">
        <v>0</v>
      </c>
      <c r="J125" s="703">
        <v>263819000</v>
      </c>
      <c r="K125" s="239">
        <v>302819000</v>
      </c>
      <c r="L125" s="213">
        <v>429347991</v>
      </c>
      <c r="M125" s="1118"/>
      <c r="N125" s="1117"/>
      <c r="O125" s="1117"/>
      <c r="P125" s="1117"/>
      <c r="Q125" s="1117"/>
      <c r="R125" s="1115"/>
      <c r="S125" s="1115"/>
      <c r="T125" s="1116"/>
      <c r="U125" s="1117"/>
      <c r="V125" s="1117"/>
      <c r="W125" s="1117"/>
      <c r="X125" s="1114"/>
    </row>
    <row r="126" spans="1:24" ht="15">
      <c r="A126" s="1104"/>
      <c r="B126" s="1105"/>
      <c r="C126" s="1105"/>
      <c r="D126" s="702" t="s">
        <v>266</v>
      </c>
      <c r="E126" s="713">
        <v>0</v>
      </c>
      <c r="F126" s="713"/>
      <c r="G126" s="713">
        <v>0</v>
      </c>
      <c r="H126" s="705"/>
      <c r="I126" s="713">
        <v>0</v>
      </c>
      <c r="J126" s="703"/>
      <c r="K126" s="712"/>
      <c r="L126" s="705"/>
      <c r="M126" s="1118"/>
      <c r="N126" s="1117"/>
      <c r="O126" s="1117"/>
      <c r="P126" s="1117"/>
      <c r="Q126" s="1117"/>
      <c r="R126" s="1115"/>
      <c r="S126" s="1115"/>
      <c r="T126" s="1116"/>
      <c r="U126" s="1117"/>
      <c r="V126" s="1117"/>
      <c r="W126" s="1117"/>
      <c r="X126" s="1114"/>
    </row>
    <row r="127" spans="1:24" ht="15">
      <c r="A127" s="1104"/>
      <c r="B127" s="1105"/>
      <c r="C127" s="1105"/>
      <c r="D127" s="702" t="s">
        <v>267</v>
      </c>
      <c r="E127" s="706">
        <v>293270955.01102</v>
      </c>
      <c r="F127" s="713">
        <v>293270955</v>
      </c>
      <c r="G127" s="703">
        <v>293270955</v>
      </c>
      <c r="H127" s="213">
        <v>293270955</v>
      </c>
      <c r="I127" s="706">
        <v>67825832.01101953</v>
      </c>
      <c r="J127" s="703">
        <v>74588745</v>
      </c>
      <c r="K127" s="239">
        <v>139949797</v>
      </c>
      <c r="L127" s="213">
        <v>293270955</v>
      </c>
      <c r="M127" s="1118"/>
      <c r="N127" s="1117"/>
      <c r="O127" s="1117"/>
      <c r="P127" s="1117"/>
      <c r="Q127" s="1117"/>
      <c r="R127" s="1115"/>
      <c r="S127" s="1115"/>
      <c r="T127" s="1116"/>
      <c r="U127" s="1117"/>
      <c r="V127" s="1117"/>
      <c r="W127" s="1117"/>
      <c r="X127" s="1114"/>
    </row>
    <row r="128" spans="1:24" ht="15">
      <c r="A128" s="1104">
        <v>12</v>
      </c>
      <c r="B128" s="1105" t="s">
        <v>413</v>
      </c>
      <c r="C128" s="1105" t="s">
        <v>414</v>
      </c>
      <c r="D128" s="702" t="s">
        <v>264</v>
      </c>
      <c r="E128" s="742"/>
      <c r="F128" s="742"/>
      <c r="G128" s="703"/>
      <c r="H128" s="703"/>
      <c r="I128" s="703"/>
      <c r="J128" s="703"/>
      <c r="K128" s="703"/>
      <c r="L128" s="742"/>
      <c r="M128" s="1113" t="s">
        <v>415</v>
      </c>
      <c r="N128" s="1102" t="s">
        <v>416</v>
      </c>
      <c r="O128" s="1102" t="s">
        <v>166</v>
      </c>
      <c r="P128" s="1105" t="s">
        <v>306</v>
      </c>
      <c r="Q128" s="1102" t="s">
        <v>417</v>
      </c>
      <c r="R128" s="1112">
        <v>6032.28</v>
      </c>
      <c r="S128" s="1112">
        <v>5795.72</v>
      </c>
      <c r="T128" s="1102"/>
      <c r="U128" s="1105" t="s">
        <v>308</v>
      </c>
      <c r="V128" s="1105" t="s">
        <v>308</v>
      </c>
      <c r="W128" s="1105" t="s">
        <v>308</v>
      </c>
      <c r="X128" s="1103">
        <v>11828</v>
      </c>
    </row>
    <row r="129" spans="1:24" ht="15">
      <c r="A129" s="1104"/>
      <c r="B129" s="1105"/>
      <c r="C129" s="1105"/>
      <c r="D129" s="702" t="s">
        <v>265</v>
      </c>
      <c r="E129" s="712"/>
      <c r="F129" s="712"/>
      <c r="G129" s="712"/>
      <c r="H129" s="712"/>
      <c r="I129" s="712"/>
      <c r="J129" s="712"/>
      <c r="K129" s="712"/>
      <c r="L129" s="712"/>
      <c r="M129" s="1113"/>
      <c r="N129" s="1102"/>
      <c r="O129" s="1102"/>
      <c r="P129" s="1105"/>
      <c r="Q129" s="1102"/>
      <c r="R129" s="1112"/>
      <c r="S129" s="1112"/>
      <c r="T129" s="1102"/>
      <c r="U129" s="1105"/>
      <c r="V129" s="1105"/>
      <c r="W129" s="1105"/>
      <c r="X129" s="1103"/>
    </row>
    <row r="130" spans="1:24" ht="15">
      <c r="A130" s="1104"/>
      <c r="B130" s="1105"/>
      <c r="C130" s="1105"/>
      <c r="D130" s="702" t="s">
        <v>266</v>
      </c>
      <c r="E130" s="742"/>
      <c r="F130" s="742"/>
      <c r="G130" s="703"/>
      <c r="H130" s="703"/>
      <c r="I130" s="703"/>
      <c r="J130" s="703"/>
      <c r="K130" s="703"/>
      <c r="L130" s="742"/>
      <c r="M130" s="1113"/>
      <c r="N130" s="1102"/>
      <c r="O130" s="1102"/>
      <c r="P130" s="1105"/>
      <c r="Q130" s="1102"/>
      <c r="R130" s="1112"/>
      <c r="S130" s="1112"/>
      <c r="T130" s="1102"/>
      <c r="U130" s="1105"/>
      <c r="V130" s="1105"/>
      <c r="W130" s="1105"/>
      <c r="X130" s="1103"/>
    </row>
    <row r="131" spans="1:24" ht="15">
      <c r="A131" s="1104"/>
      <c r="B131" s="1105"/>
      <c r="C131" s="1105"/>
      <c r="D131" s="702" t="s">
        <v>267</v>
      </c>
      <c r="E131" s="712"/>
      <c r="F131" s="712"/>
      <c r="G131" s="712"/>
      <c r="H131" s="712"/>
      <c r="I131" s="712"/>
      <c r="J131" s="712"/>
      <c r="K131" s="712"/>
      <c r="L131" s="712"/>
      <c r="M131" s="1113"/>
      <c r="N131" s="1102"/>
      <c r="O131" s="1102"/>
      <c r="P131" s="1105"/>
      <c r="Q131" s="1102"/>
      <c r="R131" s="1112"/>
      <c r="S131" s="1112"/>
      <c r="T131" s="1102"/>
      <c r="U131" s="1105"/>
      <c r="V131" s="1105"/>
      <c r="W131" s="1105"/>
      <c r="X131" s="1103"/>
    </row>
    <row r="132" spans="1:24" ht="15">
      <c r="A132" s="1104">
        <v>13</v>
      </c>
      <c r="B132" s="1105" t="s">
        <v>418</v>
      </c>
      <c r="C132" s="1105" t="s">
        <v>419</v>
      </c>
      <c r="D132" s="702" t="s">
        <v>264</v>
      </c>
      <c r="E132" s="742"/>
      <c r="F132" s="742"/>
      <c r="G132" s="703"/>
      <c r="H132" s="703"/>
      <c r="I132" s="703"/>
      <c r="J132" s="703"/>
      <c r="K132" s="703"/>
      <c r="L132" s="742"/>
      <c r="M132" s="1113" t="s">
        <v>415</v>
      </c>
      <c r="N132" s="1102" t="s">
        <v>416</v>
      </c>
      <c r="O132" s="1102" t="s">
        <v>166</v>
      </c>
      <c r="P132" s="1105" t="s">
        <v>306</v>
      </c>
      <c r="Q132" s="1102" t="s">
        <v>417</v>
      </c>
      <c r="R132" s="1112">
        <v>6032.79</v>
      </c>
      <c r="S132" s="1112">
        <v>5796.21</v>
      </c>
      <c r="T132" s="1102"/>
      <c r="U132" s="1105" t="s">
        <v>308</v>
      </c>
      <c r="V132" s="1105" t="s">
        <v>308</v>
      </c>
      <c r="W132" s="1105" t="s">
        <v>308</v>
      </c>
      <c r="X132" s="1103">
        <v>11829</v>
      </c>
    </row>
    <row r="133" spans="1:24" ht="15">
      <c r="A133" s="1104"/>
      <c r="B133" s="1105"/>
      <c r="C133" s="1105"/>
      <c r="D133" s="702" t="s">
        <v>265</v>
      </c>
      <c r="E133" s="743"/>
      <c r="F133" s="711"/>
      <c r="G133" s="703"/>
      <c r="H133" s="703"/>
      <c r="I133" s="712"/>
      <c r="J133" s="712"/>
      <c r="K133" s="712"/>
      <c r="L133" s="712"/>
      <c r="M133" s="1113"/>
      <c r="N133" s="1102"/>
      <c r="O133" s="1102"/>
      <c r="P133" s="1105"/>
      <c r="Q133" s="1102"/>
      <c r="R133" s="1112"/>
      <c r="S133" s="1112"/>
      <c r="T133" s="1102"/>
      <c r="U133" s="1105"/>
      <c r="V133" s="1105"/>
      <c r="W133" s="1105"/>
      <c r="X133" s="1103"/>
    </row>
    <row r="134" spans="1:24" ht="15">
      <c r="A134" s="1104"/>
      <c r="B134" s="1105"/>
      <c r="C134" s="1105"/>
      <c r="D134" s="702" t="s">
        <v>266</v>
      </c>
      <c r="E134" s="744"/>
      <c r="F134" s="742"/>
      <c r="G134" s="703"/>
      <c r="H134" s="703"/>
      <c r="I134" s="703"/>
      <c r="J134" s="703"/>
      <c r="K134" s="703"/>
      <c r="L134" s="742"/>
      <c r="M134" s="1113"/>
      <c r="N134" s="1102"/>
      <c r="O134" s="1102"/>
      <c r="P134" s="1105"/>
      <c r="Q134" s="1102"/>
      <c r="R134" s="1112"/>
      <c r="S134" s="1112"/>
      <c r="T134" s="1102"/>
      <c r="U134" s="1105"/>
      <c r="V134" s="1105"/>
      <c r="W134" s="1105"/>
      <c r="X134" s="1103"/>
    </row>
    <row r="135" spans="1:24" ht="15">
      <c r="A135" s="1104"/>
      <c r="B135" s="1105"/>
      <c r="C135" s="1105"/>
      <c r="D135" s="702" t="s">
        <v>267</v>
      </c>
      <c r="E135" s="712"/>
      <c r="F135" s="712"/>
      <c r="G135" s="703"/>
      <c r="H135" s="703"/>
      <c r="I135" s="712"/>
      <c r="J135" s="712"/>
      <c r="K135" s="712"/>
      <c r="L135" s="712"/>
      <c r="M135" s="1113"/>
      <c r="N135" s="1102"/>
      <c r="O135" s="1102"/>
      <c r="P135" s="1105"/>
      <c r="Q135" s="1102"/>
      <c r="R135" s="1112"/>
      <c r="S135" s="1112"/>
      <c r="T135" s="1102"/>
      <c r="U135" s="1105"/>
      <c r="V135" s="1105"/>
      <c r="W135" s="1105"/>
      <c r="X135" s="1103"/>
    </row>
    <row r="136" spans="1:24" ht="15">
      <c r="A136" s="1104">
        <v>14</v>
      </c>
      <c r="B136" s="1105" t="s">
        <v>217</v>
      </c>
      <c r="C136" s="1105" t="s">
        <v>444</v>
      </c>
      <c r="D136" s="702" t="s">
        <v>264</v>
      </c>
      <c r="E136" s="713">
        <v>0.85</v>
      </c>
      <c r="F136" s="713">
        <v>0.85</v>
      </c>
      <c r="G136" s="713">
        <v>0.85</v>
      </c>
      <c r="H136" s="713">
        <v>0.85</v>
      </c>
      <c r="I136" s="745">
        <v>0.725</v>
      </c>
      <c r="J136" s="704">
        <v>0.74</v>
      </c>
      <c r="K136" s="704">
        <v>0.76</v>
      </c>
      <c r="L136" s="713">
        <v>0.8</v>
      </c>
      <c r="M136" s="1110" t="s">
        <v>298</v>
      </c>
      <c r="N136" s="1102" t="s">
        <v>420</v>
      </c>
      <c r="O136" s="1102" t="s">
        <v>421</v>
      </c>
      <c r="P136" s="1105" t="s">
        <v>422</v>
      </c>
      <c r="Q136" s="1102" t="s">
        <v>423</v>
      </c>
      <c r="R136" s="1112">
        <v>198396</v>
      </c>
      <c r="S136" s="1112">
        <v>207629</v>
      </c>
      <c r="T136" s="1105" t="s">
        <v>308</v>
      </c>
      <c r="U136" s="1105" t="s">
        <v>308</v>
      </c>
      <c r="V136" s="1105" t="s">
        <v>308</v>
      </c>
      <c r="W136" s="1105" t="s">
        <v>308</v>
      </c>
      <c r="X136" s="1103">
        <v>406025</v>
      </c>
    </row>
    <row r="137" spans="1:24" ht="15">
      <c r="A137" s="1104"/>
      <c r="B137" s="1105"/>
      <c r="C137" s="1105"/>
      <c r="D137" s="702" t="s">
        <v>265</v>
      </c>
      <c r="E137" s="713">
        <v>224741500</v>
      </c>
      <c r="F137" s="713">
        <v>201441500</v>
      </c>
      <c r="G137" s="703">
        <v>201441500</v>
      </c>
      <c r="H137" s="703">
        <v>190818500</v>
      </c>
      <c r="I137" s="703">
        <v>17924500</v>
      </c>
      <c r="J137" s="713">
        <v>32590000</v>
      </c>
      <c r="K137" s="317">
        <v>32590000</v>
      </c>
      <c r="L137" s="746">
        <v>182590000</v>
      </c>
      <c r="M137" s="1110"/>
      <c r="N137" s="1102"/>
      <c r="O137" s="1102"/>
      <c r="P137" s="1105"/>
      <c r="Q137" s="1102"/>
      <c r="R137" s="1112"/>
      <c r="S137" s="1112"/>
      <c r="T137" s="1105"/>
      <c r="U137" s="1105"/>
      <c r="V137" s="1105"/>
      <c r="W137" s="1105"/>
      <c r="X137" s="1103"/>
    </row>
    <row r="138" spans="1:24" ht="15">
      <c r="A138" s="1104"/>
      <c r="B138" s="1105"/>
      <c r="C138" s="1105"/>
      <c r="D138" s="702" t="s">
        <v>266</v>
      </c>
      <c r="E138" s="713">
        <v>0</v>
      </c>
      <c r="F138" s="713">
        <v>0</v>
      </c>
      <c r="G138" s="703">
        <v>0</v>
      </c>
      <c r="H138" s="703">
        <v>0</v>
      </c>
      <c r="I138" s="745">
        <v>0</v>
      </c>
      <c r="J138" s="704">
        <v>0</v>
      </c>
      <c r="K138" s="703">
        <v>0</v>
      </c>
      <c r="L138" s="703">
        <v>0</v>
      </c>
      <c r="M138" s="1110"/>
      <c r="N138" s="1102"/>
      <c r="O138" s="1102"/>
      <c r="P138" s="1105"/>
      <c r="Q138" s="1102"/>
      <c r="R138" s="1112"/>
      <c r="S138" s="1112"/>
      <c r="T138" s="1105"/>
      <c r="U138" s="1105"/>
      <c r="V138" s="1105"/>
      <c r="W138" s="1105"/>
      <c r="X138" s="1103"/>
    </row>
    <row r="139" spans="1:24" ht="15">
      <c r="A139" s="1104"/>
      <c r="B139" s="1105"/>
      <c r="C139" s="1105"/>
      <c r="D139" s="702" t="s">
        <v>267</v>
      </c>
      <c r="E139" s="713">
        <v>97882867</v>
      </c>
      <c r="F139" s="713">
        <v>97882867</v>
      </c>
      <c r="G139" s="703">
        <v>97882867</v>
      </c>
      <c r="H139" s="320">
        <v>97882866</v>
      </c>
      <c r="I139" s="703">
        <v>22390866.5</v>
      </c>
      <c r="J139" s="713">
        <v>79009867</v>
      </c>
      <c r="K139" s="317">
        <v>97882867</v>
      </c>
      <c r="L139" s="746">
        <v>97882867</v>
      </c>
      <c r="M139" s="1110"/>
      <c r="N139" s="1102"/>
      <c r="O139" s="1102"/>
      <c r="P139" s="1105"/>
      <c r="Q139" s="1102"/>
      <c r="R139" s="1112"/>
      <c r="S139" s="1112"/>
      <c r="T139" s="1105"/>
      <c r="U139" s="1105"/>
      <c r="V139" s="1105"/>
      <c r="W139" s="1105"/>
      <c r="X139" s="1103"/>
    </row>
    <row r="140" spans="1:24" ht="15">
      <c r="A140" s="1104"/>
      <c r="B140" s="1105"/>
      <c r="C140" s="1105" t="s">
        <v>445</v>
      </c>
      <c r="D140" s="702" t="s">
        <v>264</v>
      </c>
      <c r="E140" s="713">
        <v>0.85</v>
      </c>
      <c r="F140" s="713">
        <v>0.85</v>
      </c>
      <c r="G140" s="713">
        <v>0.85</v>
      </c>
      <c r="H140" s="713">
        <v>0.85</v>
      </c>
      <c r="I140" s="745">
        <v>0.725</v>
      </c>
      <c r="J140" s="704">
        <v>0.74</v>
      </c>
      <c r="K140" s="704">
        <v>0.76</v>
      </c>
      <c r="L140" s="713">
        <v>0.8</v>
      </c>
      <c r="M140" s="1110" t="s">
        <v>300</v>
      </c>
      <c r="N140" s="1102" t="s">
        <v>424</v>
      </c>
      <c r="O140" s="1102" t="s">
        <v>425</v>
      </c>
      <c r="P140" s="1105" t="s">
        <v>306</v>
      </c>
      <c r="Q140" s="1102" t="s">
        <v>426</v>
      </c>
      <c r="R140" s="1111">
        <v>64</v>
      </c>
      <c r="S140" s="1111">
        <v>45</v>
      </c>
      <c r="T140" s="1105" t="s">
        <v>308</v>
      </c>
      <c r="U140" s="1105" t="s">
        <v>308</v>
      </c>
      <c r="V140" s="1105" t="s">
        <v>308</v>
      </c>
      <c r="W140" s="1105" t="s">
        <v>308</v>
      </c>
      <c r="X140" s="1103">
        <v>109</v>
      </c>
    </row>
    <row r="141" spans="1:24" ht="15">
      <c r="A141" s="1104"/>
      <c r="B141" s="1105"/>
      <c r="C141" s="1105"/>
      <c r="D141" s="702" t="s">
        <v>265</v>
      </c>
      <c r="E141" s="713">
        <v>224741500</v>
      </c>
      <c r="F141" s="713">
        <v>201441500</v>
      </c>
      <c r="G141" s="703">
        <v>201441500</v>
      </c>
      <c r="H141" s="703">
        <v>190818500</v>
      </c>
      <c r="I141" s="703">
        <v>17924500</v>
      </c>
      <c r="J141" s="713">
        <v>32590000</v>
      </c>
      <c r="K141" s="317">
        <v>32590000</v>
      </c>
      <c r="L141" s="746">
        <v>182590000</v>
      </c>
      <c r="M141" s="1110"/>
      <c r="N141" s="1102"/>
      <c r="O141" s="1102"/>
      <c r="P141" s="1105"/>
      <c r="Q141" s="1102"/>
      <c r="R141" s="1111"/>
      <c r="S141" s="1111"/>
      <c r="T141" s="1105"/>
      <c r="U141" s="1105"/>
      <c r="V141" s="1105"/>
      <c r="W141" s="1105"/>
      <c r="X141" s="1103"/>
    </row>
    <row r="142" spans="1:24" ht="15">
      <c r="A142" s="1104"/>
      <c r="B142" s="1105"/>
      <c r="C142" s="1105"/>
      <c r="D142" s="702" t="s">
        <v>266</v>
      </c>
      <c r="E142" s="713">
        <v>0</v>
      </c>
      <c r="F142" s="713">
        <v>0</v>
      </c>
      <c r="G142" s="703">
        <v>0</v>
      </c>
      <c r="H142" s="703">
        <v>0</v>
      </c>
      <c r="I142" s="745">
        <v>0</v>
      </c>
      <c r="J142" s="703">
        <v>0</v>
      </c>
      <c r="K142" s="703">
        <v>0</v>
      </c>
      <c r="L142" s="703">
        <v>0</v>
      </c>
      <c r="M142" s="1110"/>
      <c r="N142" s="1102"/>
      <c r="O142" s="1102"/>
      <c r="P142" s="1105"/>
      <c r="Q142" s="1102"/>
      <c r="R142" s="1111"/>
      <c r="S142" s="1111"/>
      <c r="T142" s="1105"/>
      <c r="U142" s="1105"/>
      <c r="V142" s="1105"/>
      <c r="W142" s="1105"/>
      <c r="X142" s="1103"/>
    </row>
    <row r="143" spans="1:24" ht="15">
      <c r="A143" s="1104"/>
      <c r="B143" s="1105"/>
      <c r="C143" s="1105"/>
      <c r="D143" s="702" t="s">
        <v>267</v>
      </c>
      <c r="E143" s="747">
        <v>97882866.5</v>
      </c>
      <c r="F143" s="713">
        <v>97882866</v>
      </c>
      <c r="G143" s="703">
        <v>97882866</v>
      </c>
      <c r="H143" s="703">
        <v>97882867</v>
      </c>
      <c r="I143" s="703">
        <v>22390866.5</v>
      </c>
      <c r="J143" s="713">
        <v>79009866</v>
      </c>
      <c r="K143" s="322">
        <v>97882866</v>
      </c>
      <c r="L143" s="746">
        <v>97882867</v>
      </c>
      <c r="M143" s="1110"/>
      <c r="N143" s="1102"/>
      <c r="O143" s="1102"/>
      <c r="P143" s="1105"/>
      <c r="Q143" s="1102"/>
      <c r="R143" s="1111"/>
      <c r="S143" s="1111"/>
      <c r="T143" s="1105"/>
      <c r="U143" s="1105"/>
      <c r="V143" s="1105"/>
      <c r="W143" s="1105"/>
      <c r="X143" s="1103"/>
    </row>
    <row r="144" spans="1:24" ht="15">
      <c r="A144" s="1104"/>
      <c r="B144" s="1105"/>
      <c r="C144" s="1109" t="s">
        <v>268</v>
      </c>
      <c r="D144" s="730" t="s">
        <v>437</v>
      </c>
      <c r="E144" s="713">
        <v>1.7</v>
      </c>
      <c r="F144" s="704">
        <v>1.7</v>
      </c>
      <c r="G144" s="704">
        <v>1.7</v>
      </c>
      <c r="H144" s="704">
        <f>+H136+H140</f>
        <v>1.7</v>
      </c>
      <c r="I144" s="704">
        <v>1.45</v>
      </c>
      <c r="J144" s="704">
        <v>1.48</v>
      </c>
      <c r="K144" s="704">
        <v>1.52</v>
      </c>
      <c r="L144" s="704">
        <f>+L136+L140</f>
        <v>1.6</v>
      </c>
      <c r="M144" s="1110"/>
      <c r="N144" s="1105"/>
      <c r="O144" s="1105"/>
      <c r="P144" s="1105"/>
      <c r="Q144" s="1105"/>
      <c r="R144" s="1105"/>
      <c r="S144" s="1105"/>
      <c r="T144" s="1105"/>
      <c r="U144" s="1105"/>
      <c r="V144" s="1105"/>
      <c r="W144" s="1105"/>
      <c r="X144" s="1108"/>
    </row>
    <row r="145" spans="1:24" ht="15">
      <c r="A145" s="1104"/>
      <c r="B145" s="1105"/>
      <c r="C145" s="1109"/>
      <c r="D145" s="730" t="s">
        <v>438</v>
      </c>
      <c r="E145" s="713">
        <v>449483000</v>
      </c>
      <c r="F145" s="713">
        <v>402883000</v>
      </c>
      <c r="G145" s="317">
        <v>402883000</v>
      </c>
      <c r="H145" s="704">
        <f aca="true" t="shared" si="2" ref="H145:H146">+H137+H141</f>
        <v>381637000</v>
      </c>
      <c r="I145" s="703">
        <v>35849000</v>
      </c>
      <c r="J145" s="713">
        <v>65180000</v>
      </c>
      <c r="K145" s="317">
        <v>65180000</v>
      </c>
      <c r="L145" s="746">
        <f aca="true" t="shared" si="3" ref="L145:L146">+L137+L141</f>
        <v>365180000</v>
      </c>
      <c r="M145" s="1110"/>
      <c r="N145" s="1105"/>
      <c r="O145" s="1105"/>
      <c r="P145" s="1105"/>
      <c r="Q145" s="1105"/>
      <c r="R145" s="1105"/>
      <c r="S145" s="1105"/>
      <c r="T145" s="1105"/>
      <c r="U145" s="1105"/>
      <c r="V145" s="1105"/>
      <c r="W145" s="1105"/>
      <c r="X145" s="1108"/>
    </row>
    <row r="146" spans="1:24" ht="15">
      <c r="A146" s="1104"/>
      <c r="B146" s="1105"/>
      <c r="C146" s="1109"/>
      <c r="D146" s="730" t="s">
        <v>439</v>
      </c>
      <c r="E146" s="713"/>
      <c r="F146" s="713">
        <v>0</v>
      </c>
      <c r="G146" s="704"/>
      <c r="H146" s="704">
        <f t="shared" si="2"/>
        <v>0</v>
      </c>
      <c r="I146" s="748"/>
      <c r="J146" s="703">
        <v>0</v>
      </c>
      <c r="K146" s="704"/>
      <c r="L146" s="704">
        <f t="shared" si="3"/>
        <v>0</v>
      </c>
      <c r="M146" s="1110"/>
      <c r="N146" s="1105"/>
      <c r="O146" s="1105"/>
      <c r="P146" s="1105"/>
      <c r="Q146" s="1105"/>
      <c r="R146" s="1105"/>
      <c r="S146" s="1105"/>
      <c r="T146" s="1105"/>
      <c r="U146" s="1105"/>
      <c r="V146" s="1105"/>
      <c r="W146" s="1105"/>
      <c r="X146" s="1108"/>
    </row>
    <row r="147" spans="1:24" ht="15">
      <c r="A147" s="1104"/>
      <c r="B147" s="1105"/>
      <c r="C147" s="1109"/>
      <c r="D147" s="730" t="s">
        <v>440</v>
      </c>
      <c r="E147" s="713">
        <v>195765733.5</v>
      </c>
      <c r="F147" s="713">
        <v>195765733</v>
      </c>
      <c r="G147" s="317">
        <v>195765733</v>
      </c>
      <c r="H147" s="704">
        <f>+H139+H143</f>
        <v>195765733</v>
      </c>
      <c r="I147" s="703">
        <v>44781733</v>
      </c>
      <c r="J147" s="713">
        <v>158019733</v>
      </c>
      <c r="K147" s="239">
        <v>195765733</v>
      </c>
      <c r="L147" s="746">
        <f>+L139+L143</f>
        <v>195765734</v>
      </c>
      <c r="M147" s="1110"/>
      <c r="N147" s="1105"/>
      <c r="O147" s="1105"/>
      <c r="P147" s="1105"/>
      <c r="Q147" s="1105"/>
      <c r="R147" s="1105"/>
      <c r="S147" s="1105"/>
      <c r="T147" s="1105"/>
      <c r="U147" s="1105"/>
      <c r="V147" s="1105"/>
      <c r="W147" s="1105"/>
      <c r="X147" s="1108"/>
    </row>
    <row r="148" spans="1:24" ht="15">
      <c r="A148" s="1104">
        <v>15</v>
      </c>
      <c r="B148" s="1105" t="s">
        <v>222</v>
      </c>
      <c r="C148" s="1105" t="s">
        <v>427</v>
      </c>
      <c r="D148" s="702" t="s">
        <v>264</v>
      </c>
      <c r="E148" s="713">
        <v>4</v>
      </c>
      <c r="F148" s="713">
        <v>4</v>
      </c>
      <c r="G148" s="713">
        <v>4</v>
      </c>
      <c r="H148" s="749">
        <v>4</v>
      </c>
      <c r="I148" s="713"/>
      <c r="J148" s="713">
        <v>4</v>
      </c>
      <c r="K148" s="713">
        <v>4</v>
      </c>
      <c r="L148" s="750">
        <v>4</v>
      </c>
      <c r="M148" s="1106" t="s">
        <v>431</v>
      </c>
      <c r="N148" s="1107" t="s">
        <v>456</v>
      </c>
      <c r="O148" s="1107" t="s">
        <v>457</v>
      </c>
      <c r="P148" s="1107" t="s">
        <v>432</v>
      </c>
      <c r="Q148" s="1105" t="s">
        <v>433</v>
      </c>
      <c r="R148" s="1102">
        <v>3861626</v>
      </c>
      <c r="S148" s="1102">
        <v>4118375</v>
      </c>
      <c r="T148" s="1102" t="s">
        <v>428</v>
      </c>
      <c r="U148" s="1102" t="s">
        <v>429</v>
      </c>
      <c r="V148" s="1102" t="s">
        <v>434</v>
      </c>
      <c r="W148" s="1102" t="s">
        <v>430</v>
      </c>
      <c r="X148" s="1103">
        <v>7980001</v>
      </c>
    </row>
    <row r="149" spans="1:24" ht="15">
      <c r="A149" s="1104"/>
      <c r="B149" s="1105"/>
      <c r="C149" s="1105"/>
      <c r="D149" s="702" t="s">
        <v>265</v>
      </c>
      <c r="E149" s="713">
        <v>597479000</v>
      </c>
      <c r="F149" s="713">
        <v>597479000</v>
      </c>
      <c r="G149" s="317">
        <v>544079000</v>
      </c>
      <c r="H149" s="239">
        <v>493200677</v>
      </c>
      <c r="I149" s="713"/>
      <c r="J149" s="713">
        <v>135263017</v>
      </c>
      <c r="K149" s="317">
        <v>412786047</v>
      </c>
      <c r="L149" s="239">
        <v>466570346</v>
      </c>
      <c r="M149" s="1106"/>
      <c r="N149" s="1107"/>
      <c r="O149" s="1107"/>
      <c r="P149" s="1107"/>
      <c r="Q149" s="1105"/>
      <c r="R149" s="1102"/>
      <c r="S149" s="1102"/>
      <c r="T149" s="1102"/>
      <c r="U149" s="1102"/>
      <c r="V149" s="1102"/>
      <c r="W149" s="1102"/>
      <c r="X149" s="1103"/>
    </row>
    <row r="150" spans="1:24" ht="15">
      <c r="A150" s="1104"/>
      <c r="B150" s="1105"/>
      <c r="C150" s="1105"/>
      <c r="D150" s="702" t="s">
        <v>266</v>
      </c>
      <c r="E150" s="713">
        <v>0</v>
      </c>
      <c r="F150" s="713">
        <v>0</v>
      </c>
      <c r="G150" s="713">
        <v>0</v>
      </c>
      <c r="H150" s="705"/>
      <c r="I150" s="748"/>
      <c r="J150" s="713">
        <v>0</v>
      </c>
      <c r="K150" s="239">
        <v>0</v>
      </c>
      <c r="L150" s="705"/>
      <c r="M150" s="1106"/>
      <c r="N150" s="1107"/>
      <c r="O150" s="1107"/>
      <c r="P150" s="1107"/>
      <c r="Q150" s="1105"/>
      <c r="R150" s="1102"/>
      <c r="S150" s="1102"/>
      <c r="T150" s="1102"/>
      <c r="U150" s="1102"/>
      <c r="V150" s="1102"/>
      <c r="W150" s="1102"/>
      <c r="X150" s="1103"/>
    </row>
    <row r="151" spans="1:24" ht="15">
      <c r="A151" s="1104"/>
      <c r="B151" s="1105"/>
      <c r="C151" s="1105"/>
      <c r="D151" s="702" t="s">
        <v>267</v>
      </c>
      <c r="E151" s="713">
        <v>136256146</v>
      </c>
      <c r="F151" s="713">
        <v>136256145.763303</v>
      </c>
      <c r="G151" s="317">
        <v>133685813</v>
      </c>
      <c r="H151" s="239">
        <v>133685813</v>
      </c>
      <c r="I151" s="706"/>
      <c r="J151" s="713">
        <v>89371243.2284193</v>
      </c>
      <c r="K151" s="239">
        <v>126494345</v>
      </c>
      <c r="L151" s="239">
        <v>133685813</v>
      </c>
      <c r="M151" s="1106"/>
      <c r="N151" s="1107"/>
      <c r="O151" s="1107"/>
      <c r="P151" s="1107"/>
      <c r="Q151" s="1105"/>
      <c r="R151" s="1102"/>
      <c r="S151" s="1102"/>
      <c r="T151" s="1102"/>
      <c r="U151" s="1102"/>
      <c r="V151" s="1102"/>
      <c r="W151" s="1102"/>
      <c r="X151" s="1103"/>
    </row>
    <row r="152" spans="1:24" ht="15">
      <c r="A152" s="1104">
        <v>16</v>
      </c>
      <c r="B152" s="1105" t="s">
        <v>297</v>
      </c>
      <c r="C152" s="1105"/>
      <c r="D152" s="702" t="s">
        <v>264</v>
      </c>
      <c r="E152" s="713">
        <v>100</v>
      </c>
      <c r="F152" s="713">
        <v>100</v>
      </c>
      <c r="G152" s="720">
        <v>100</v>
      </c>
      <c r="H152" s="720">
        <v>100</v>
      </c>
      <c r="I152" s="713">
        <v>0</v>
      </c>
      <c r="J152" s="713">
        <v>0</v>
      </c>
      <c r="K152" s="713">
        <v>0.03136375692144212</v>
      </c>
      <c r="L152" s="720">
        <v>0.03136375692144212</v>
      </c>
      <c r="M152" s="1106" t="s">
        <v>166</v>
      </c>
      <c r="N152" s="1092" t="s">
        <v>166</v>
      </c>
      <c r="O152" s="1092" t="s">
        <v>166</v>
      </c>
      <c r="P152" s="1092" t="s">
        <v>166</v>
      </c>
      <c r="Q152" s="1092" t="s">
        <v>166</v>
      </c>
      <c r="R152" s="1092" t="s">
        <v>166</v>
      </c>
      <c r="S152" s="1092" t="s">
        <v>166</v>
      </c>
      <c r="T152" s="1092" t="s">
        <v>166</v>
      </c>
      <c r="U152" s="1092" t="s">
        <v>166</v>
      </c>
      <c r="V152" s="1092" t="s">
        <v>166</v>
      </c>
      <c r="W152" s="1092" t="s">
        <v>166</v>
      </c>
      <c r="X152" s="1093" t="s">
        <v>166</v>
      </c>
    </row>
    <row r="153" spans="1:24" ht="15">
      <c r="A153" s="1104"/>
      <c r="B153" s="1105"/>
      <c r="C153" s="1105"/>
      <c r="D153" s="702" t="s">
        <v>265</v>
      </c>
      <c r="E153" s="713">
        <v>550218000</v>
      </c>
      <c r="F153" s="713">
        <v>550218000</v>
      </c>
      <c r="G153" s="317">
        <v>570869110</v>
      </c>
      <c r="H153" s="317">
        <v>572063110</v>
      </c>
      <c r="I153" s="713">
        <v>0</v>
      </c>
      <c r="J153" s="713">
        <v>0</v>
      </c>
      <c r="K153" s="239">
        <v>17904600</v>
      </c>
      <c r="L153" s="317">
        <v>20651110</v>
      </c>
      <c r="M153" s="1106"/>
      <c r="N153" s="1092"/>
      <c r="O153" s="1092"/>
      <c r="P153" s="1092"/>
      <c r="Q153" s="1092"/>
      <c r="R153" s="1092"/>
      <c r="S153" s="1092"/>
      <c r="T153" s="1092"/>
      <c r="U153" s="1092"/>
      <c r="V153" s="1092"/>
      <c r="W153" s="1092"/>
      <c r="X153" s="1093"/>
    </row>
    <row r="154" spans="1:24" ht="15">
      <c r="A154" s="1104"/>
      <c r="B154" s="1105"/>
      <c r="C154" s="1105"/>
      <c r="D154" s="702" t="s">
        <v>266</v>
      </c>
      <c r="E154" s="713"/>
      <c r="F154" s="713"/>
      <c r="G154" s="713"/>
      <c r="H154" s="751"/>
      <c r="I154" s="713">
        <v>0</v>
      </c>
      <c r="J154" s="713"/>
      <c r="K154" s="713"/>
      <c r="L154" s="752"/>
      <c r="M154" s="1106"/>
      <c r="N154" s="1092"/>
      <c r="O154" s="1092"/>
      <c r="P154" s="1092"/>
      <c r="Q154" s="1092"/>
      <c r="R154" s="1092"/>
      <c r="S154" s="1092"/>
      <c r="T154" s="1092"/>
      <c r="U154" s="1092"/>
      <c r="V154" s="1092"/>
      <c r="W154" s="1092"/>
      <c r="X154" s="1093"/>
    </row>
    <row r="155" spans="1:24" ht="15">
      <c r="A155" s="1104"/>
      <c r="B155" s="1105"/>
      <c r="C155" s="1105"/>
      <c r="D155" s="702" t="s">
        <v>267</v>
      </c>
      <c r="E155" s="713"/>
      <c r="F155" s="713"/>
      <c r="G155" s="713"/>
      <c r="H155" s="751"/>
      <c r="I155" s="713">
        <v>0</v>
      </c>
      <c r="J155" s="713"/>
      <c r="K155" s="713"/>
      <c r="L155" s="753"/>
      <c r="M155" s="1106"/>
      <c r="N155" s="1092"/>
      <c r="O155" s="1092"/>
      <c r="P155" s="1092"/>
      <c r="Q155" s="1092"/>
      <c r="R155" s="1092"/>
      <c r="S155" s="1092"/>
      <c r="T155" s="1092"/>
      <c r="U155" s="1092"/>
      <c r="V155" s="1092"/>
      <c r="W155" s="1092"/>
      <c r="X155" s="1093"/>
    </row>
    <row r="156" spans="1:24" ht="24">
      <c r="A156" s="1094" t="s">
        <v>269</v>
      </c>
      <c r="B156" s="1095"/>
      <c r="C156" s="1095"/>
      <c r="D156" s="754" t="s">
        <v>288</v>
      </c>
      <c r="E156" s="755">
        <v>23732627000.145924</v>
      </c>
      <c r="F156" s="755">
        <v>23786027000</v>
      </c>
      <c r="G156" s="755">
        <v>23732627000</v>
      </c>
      <c r="H156" s="755">
        <f>+H153+H149+H145+H125+H121+H117+H113+H109+H89+H85+H81+H17+H13+H9</f>
        <v>23732627000</v>
      </c>
      <c r="I156" s="755">
        <f aca="true" t="shared" si="4" ref="I156:L156">+I153+I149+I145+I125+I121+I117+I113+I109+I89+I85+I81+I17+I13+I9</f>
        <v>1568929084</v>
      </c>
      <c r="J156" s="755">
        <f t="shared" si="4"/>
        <v>14091207413</v>
      </c>
      <c r="K156" s="755">
        <f t="shared" si="4"/>
        <v>16340344063.978949</v>
      </c>
      <c r="L156" s="755">
        <f t="shared" si="4"/>
        <v>21669147117</v>
      </c>
      <c r="M156" s="1098"/>
      <c r="N156" s="1098"/>
      <c r="O156" s="1098"/>
      <c r="P156" s="1098"/>
      <c r="Q156" s="1098"/>
      <c r="R156" s="1098"/>
      <c r="S156" s="1098"/>
      <c r="T156" s="1098"/>
      <c r="U156" s="1098"/>
      <c r="V156" s="1098"/>
      <c r="W156" s="1098"/>
      <c r="X156" s="1099"/>
    </row>
    <row r="157" spans="1:24" ht="24">
      <c r="A157" s="1094"/>
      <c r="B157" s="1095"/>
      <c r="C157" s="1095"/>
      <c r="D157" s="756" t="s">
        <v>287</v>
      </c>
      <c r="E157" s="757">
        <v>15882379259.90844</v>
      </c>
      <c r="F157" s="757">
        <v>15866723959.763304</v>
      </c>
      <c r="G157" s="757">
        <v>15859406694</v>
      </c>
      <c r="H157" s="757">
        <f>+H151+H147+H127+H123+H119+H115+H111+H91+H87+H83+H19+H15+H11</f>
        <v>15859406694</v>
      </c>
      <c r="I157" s="757">
        <f aca="true" t="shared" si="5" ref="I157:K157">+I151+I147+I127+I123+I119+I115+I111+I91+I87+I83+I19+I15+I11</f>
        <v>3161542094.188817</v>
      </c>
      <c r="J157" s="757">
        <f t="shared" si="5"/>
        <v>8993199885.22842</v>
      </c>
      <c r="K157" s="757">
        <f t="shared" si="5"/>
        <v>11785593385</v>
      </c>
      <c r="L157" s="758">
        <f>L151+L147+L127+L123+L119+L115+L111+L91+L87+L83+L19+L15+L11</f>
        <v>14730201434</v>
      </c>
      <c r="M157" s="1098"/>
      <c r="N157" s="1098"/>
      <c r="O157" s="1098"/>
      <c r="P157" s="1098"/>
      <c r="Q157" s="1098"/>
      <c r="R157" s="1098"/>
      <c r="S157" s="1098"/>
      <c r="T157" s="1098"/>
      <c r="U157" s="1098"/>
      <c r="V157" s="1098"/>
      <c r="W157" s="1098"/>
      <c r="X157" s="1099"/>
    </row>
    <row r="158" spans="1:24" ht="24.75" thickBot="1">
      <c r="A158" s="1096"/>
      <c r="B158" s="1097"/>
      <c r="C158" s="1097"/>
      <c r="D158" s="759" t="s">
        <v>286</v>
      </c>
      <c r="E158" s="760">
        <v>6653265434.124866</v>
      </c>
      <c r="F158" s="760">
        <v>6653265434.124866</v>
      </c>
      <c r="G158" s="760">
        <v>6653265434.124866</v>
      </c>
      <c r="H158" s="760"/>
      <c r="I158" s="760">
        <v>6653265434.124866</v>
      </c>
      <c r="J158" s="760">
        <v>6653265434.12487</v>
      </c>
      <c r="K158" s="761">
        <v>28125937448.97895</v>
      </c>
      <c r="L158" s="759"/>
      <c r="M158" s="1100"/>
      <c r="N158" s="1100"/>
      <c r="O158" s="1100"/>
      <c r="P158" s="1100"/>
      <c r="Q158" s="1100"/>
      <c r="R158" s="1100"/>
      <c r="S158" s="1100"/>
      <c r="T158" s="1100"/>
      <c r="U158" s="1100"/>
      <c r="V158" s="1100"/>
      <c r="W158" s="1100"/>
      <c r="X158" s="1101"/>
    </row>
    <row r="159" spans="1:24" ht="15">
      <c r="A159" s="762"/>
      <c r="B159" s="762"/>
      <c r="C159" s="762"/>
      <c r="D159" s="762"/>
      <c r="E159" s="763"/>
      <c r="F159" s="763"/>
      <c r="G159" s="763"/>
      <c r="H159" s="763"/>
      <c r="I159" s="763"/>
      <c r="J159" s="762"/>
      <c r="K159" s="762"/>
      <c r="L159" s="762"/>
      <c r="M159" s="762"/>
      <c r="N159" s="762"/>
      <c r="O159" s="762"/>
      <c r="P159" s="762"/>
      <c r="Q159" s="762"/>
      <c r="R159" s="762"/>
      <c r="S159" s="762"/>
      <c r="T159" s="762"/>
      <c r="U159" s="762"/>
      <c r="V159" s="762"/>
      <c r="W159" s="762"/>
      <c r="X159" s="762"/>
    </row>
    <row r="160" spans="1:24" ht="18">
      <c r="A160" s="762"/>
      <c r="B160" s="762"/>
      <c r="C160" s="762"/>
      <c r="D160" s="762"/>
      <c r="E160" s="764"/>
      <c r="F160" s="764"/>
      <c r="G160" s="764"/>
      <c r="H160" s="764"/>
      <c r="I160" s="764"/>
      <c r="J160" s="764"/>
      <c r="K160" s="762"/>
      <c r="L160" s="762"/>
      <c r="M160" s="762"/>
      <c r="N160" s="762"/>
      <c r="O160" s="762"/>
      <c r="P160" s="765"/>
      <c r="Q160" s="765"/>
      <c r="R160" s="765"/>
      <c r="S160" s="765"/>
      <c r="T160" s="765"/>
      <c r="U160" s="766"/>
      <c r="V160" s="766"/>
      <c r="W160" s="766"/>
      <c r="X160" s="766"/>
    </row>
    <row r="161" spans="1:24" ht="18">
      <c r="A161" s="767" t="s">
        <v>91</v>
      </c>
      <c r="B161" s="762"/>
      <c r="C161" s="762"/>
      <c r="D161" s="762"/>
      <c r="E161" s="763"/>
      <c r="F161" s="763"/>
      <c r="G161" s="763"/>
      <c r="H161" s="763"/>
      <c r="I161" s="763"/>
      <c r="J161" s="762"/>
      <c r="K161" s="762"/>
      <c r="L161" s="762"/>
      <c r="M161" s="762"/>
      <c r="N161" s="762"/>
      <c r="O161" s="762"/>
      <c r="P161" s="765"/>
      <c r="Q161" s="765"/>
      <c r="R161" s="765"/>
      <c r="S161" s="765"/>
      <c r="T161" s="765"/>
      <c r="U161" s="768"/>
      <c r="V161" s="768"/>
      <c r="W161" s="768"/>
      <c r="X161" s="768"/>
    </row>
    <row r="162" spans="1:24" ht="18">
      <c r="A162" s="769" t="s">
        <v>92</v>
      </c>
      <c r="B162" s="1083" t="s">
        <v>93</v>
      </c>
      <c r="C162" s="1084"/>
      <c r="D162" s="1085"/>
      <c r="E162" s="1086" t="s">
        <v>94</v>
      </c>
      <c r="F162" s="1087"/>
      <c r="G162" s="1088"/>
      <c r="H162" s="762"/>
      <c r="I162" s="762"/>
      <c r="J162" s="762"/>
      <c r="K162" s="762"/>
      <c r="L162" s="762"/>
      <c r="M162" s="762"/>
      <c r="N162" s="762"/>
      <c r="O162" s="762"/>
      <c r="P162" s="765"/>
      <c r="Q162" s="765"/>
      <c r="R162" s="765"/>
      <c r="S162" s="765"/>
      <c r="T162" s="765"/>
      <c r="U162" s="765"/>
      <c r="V162" s="765"/>
      <c r="W162" s="765"/>
      <c r="X162" s="765"/>
    </row>
    <row r="163" spans="1:24" ht="15">
      <c r="A163" s="770">
        <v>11</v>
      </c>
      <c r="B163" s="1089" t="s">
        <v>95</v>
      </c>
      <c r="C163" s="1090"/>
      <c r="D163" s="1091"/>
      <c r="E163" s="1089" t="s">
        <v>97</v>
      </c>
      <c r="F163" s="1090"/>
      <c r="G163" s="1091"/>
      <c r="H163" s="762"/>
      <c r="I163" s="762"/>
      <c r="J163" s="762"/>
      <c r="K163" s="762"/>
      <c r="L163" s="762"/>
      <c r="M163" s="762"/>
      <c r="N163" s="762"/>
      <c r="O163" s="762"/>
      <c r="P163" s="762"/>
      <c r="Q163" s="762"/>
      <c r="R163" s="762"/>
      <c r="S163" s="762"/>
      <c r="T163" s="762"/>
      <c r="U163" s="762"/>
      <c r="V163" s="762"/>
      <c r="W163" s="762"/>
      <c r="X163" s="762"/>
    </row>
    <row r="164" spans="1:24" ht="15">
      <c r="A164" s="771"/>
      <c r="B164" s="771"/>
      <c r="C164" s="771"/>
      <c r="D164" s="771"/>
      <c r="E164" s="771"/>
      <c r="F164" s="771"/>
      <c r="G164" s="771"/>
      <c r="H164" s="771"/>
      <c r="I164" s="771"/>
      <c r="J164" s="771"/>
      <c r="K164" s="771"/>
      <c r="L164" s="771"/>
      <c r="M164" s="771"/>
      <c r="N164" s="771"/>
      <c r="O164" s="771"/>
      <c r="P164" s="771"/>
      <c r="Q164" s="771"/>
      <c r="R164" s="771"/>
      <c r="S164" s="771"/>
      <c r="T164" s="771"/>
      <c r="U164" s="771"/>
      <c r="V164" s="771"/>
      <c r="W164" s="771"/>
      <c r="X164" s="771"/>
    </row>
    <row r="165" spans="1:24" ht="15">
      <c r="A165" s="771"/>
      <c r="B165" s="771"/>
      <c r="C165" s="771"/>
      <c r="D165" s="771"/>
      <c r="E165" s="771"/>
      <c r="F165" s="771"/>
      <c r="G165" s="771"/>
      <c r="H165" s="771"/>
      <c r="I165" s="771"/>
      <c r="J165" s="771"/>
      <c r="K165" s="771"/>
      <c r="L165" s="771"/>
      <c r="M165" s="771"/>
      <c r="N165" s="771"/>
      <c r="O165" s="771"/>
      <c r="P165" s="771"/>
      <c r="Q165" s="771"/>
      <c r="R165" s="771"/>
      <c r="S165" s="771"/>
      <c r="T165" s="771"/>
      <c r="U165" s="771"/>
      <c r="V165" s="771"/>
      <c r="W165" s="771"/>
      <c r="X165" s="771"/>
    </row>
    <row r="166" spans="1:24" ht="15">
      <c r="A166" s="771"/>
      <c r="B166" s="771"/>
      <c r="C166" s="771"/>
      <c r="D166" s="771"/>
      <c r="E166" s="772"/>
      <c r="F166" s="772"/>
      <c r="G166" s="772"/>
      <c r="H166" s="772"/>
      <c r="I166" s="772"/>
      <c r="J166" s="772"/>
      <c r="K166" s="771"/>
      <c r="L166" s="771"/>
      <c r="M166" s="771"/>
      <c r="N166" s="771"/>
      <c r="O166" s="771"/>
      <c r="P166" s="771"/>
      <c r="Q166" s="771"/>
      <c r="R166" s="771"/>
      <c r="S166" s="771"/>
      <c r="T166" s="771"/>
      <c r="U166" s="771"/>
      <c r="V166" s="771"/>
      <c r="W166" s="771"/>
      <c r="X166" s="771"/>
    </row>
    <row r="167" spans="1:24" ht="15.75">
      <c r="A167" s="771"/>
      <c r="B167" s="771"/>
      <c r="C167" s="771"/>
      <c r="D167" s="771"/>
      <c r="E167" s="773"/>
      <c r="F167" s="771"/>
      <c r="G167" s="771"/>
      <c r="H167" s="771"/>
      <c r="I167" s="771"/>
      <c r="J167" s="771"/>
      <c r="K167" s="771"/>
      <c r="L167" s="771"/>
      <c r="M167" s="771"/>
      <c r="N167" s="771"/>
      <c r="O167" s="771"/>
      <c r="P167" s="771"/>
      <c r="Q167" s="771"/>
      <c r="R167" s="771"/>
      <c r="S167" s="771"/>
      <c r="T167" s="771"/>
      <c r="U167" s="771"/>
      <c r="V167" s="771"/>
      <c r="W167" s="771"/>
      <c r="X167" s="771"/>
    </row>
    <row r="168" spans="1:24" ht="15">
      <c r="A168" s="771"/>
      <c r="B168" s="771"/>
      <c r="C168" s="771"/>
      <c r="D168" s="771"/>
      <c r="E168" s="771"/>
      <c r="F168" s="771"/>
      <c r="G168" s="771"/>
      <c r="H168" s="771"/>
      <c r="I168" s="771"/>
      <c r="J168" s="771"/>
      <c r="K168" s="771"/>
      <c r="L168" s="771"/>
      <c r="M168" s="771"/>
      <c r="N168" s="771"/>
      <c r="O168" s="771"/>
      <c r="P168" s="771"/>
      <c r="Q168" s="771"/>
      <c r="R168" s="771"/>
      <c r="S168" s="771"/>
      <c r="T168" s="771"/>
      <c r="U168" s="771"/>
      <c r="V168" s="771"/>
      <c r="W168" s="771"/>
      <c r="X168" s="771"/>
    </row>
    <row r="169" spans="1:24" ht="15">
      <c r="A169" s="771"/>
      <c r="B169" s="771"/>
      <c r="C169" s="771"/>
      <c r="D169" s="771"/>
      <c r="E169" s="772"/>
      <c r="F169" s="772"/>
      <c r="G169" s="772"/>
      <c r="H169" s="772"/>
      <c r="I169" s="772"/>
      <c r="J169" s="771"/>
      <c r="K169" s="771"/>
      <c r="L169" s="771"/>
      <c r="M169" s="771"/>
      <c r="N169" s="771"/>
      <c r="O169" s="771"/>
      <c r="P169" s="771"/>
      <c r="Q169" s="771"/>
      <c r="R169" s="771"/>
      <c r="S169" s="771"/>
      <c r="T169" s="771"/>
      <c r="U169" s="771"/>
      <c r="V169" s="771"/>
      <c r="W169" s="771"/>
      <c r="X169" s="771"/>
    </row>
    <row r="170" spans="1:24" ht="15">
      <c r="A170" s="771"/>
      <c r="B170" s="771"/>
      <c r="C170" s="771"/>
      <c r="D170" s="771"/>
      <c r="E170" s="771"/>
      <c r="F170" s="771"/>
      <c r="G170" s="771"/>
      <c r="H170" s="771"/>
      <c r="I170" s="771"/>
      <c r="J170" s="771"/>
      <c r="K170" s="771"/>
      <c r="L170" s="771"/>
      <c r="M170" s="771"/>
      <c r="N170" s="771"/>
      <c r="O170" s="771"/>
      <c r="P170" s="771"/>
      <c r="Q170" s="771"/>
      <c r="R170" s="771"/>
      <c r="S170" s="771"/>
      <c r="T170" s="771"/>
      <c r="U170" s="771"/>
      <c r="V170" s="771"/>
      <c r="W170" s="771"/>
      <c r="X170" s="771"/>
    </row>
    <row r="171" spans="1:24" ht="15">
      <c r="A171" s="771"/>
      <c r="B171" s="771"/>
      <c r="C171" s="771"/>
      <c r="D171" s="771"/>
      <c r="E171" s="771"/>
      <c r="F171" s="771"/>
      <c r="G171" s="771"/>
      <c r="H171" s="771"/>
      <c r="I171" s="771"/>
      <c r="J171" s="771"/>
      <c r="K171" s="771"/>
      <c r="L171" s="771"/>
      <c r="M171" s="771"/>
      <c r="N171" s="771"/>
      <c r="O171" s="771"/>
      <c r="P171" s="771"/>
      <c r="Q171" s="771"/>
      <c r="R171" s="771"/>
      <c r="S171" s="771"/>
      <c r="T171" s="771"/>
      <c r="U171" s="771"/>
      <c r="V171" s="771"/>
      <c r="W171" s="771"/>
      <c r="X171" s="771"/>
    </row>
    <row r="172" spans="1:24" ht="15">
      <c r="A172" s="771"/>
      <c r="B172" s="771"/>
      <c r="C172" s="771"/>
      <c r="D172" s="771"/>
      <c r="E172" s="771"/>
      <c r="F172" s="771"/>
      <c r="G172" s="771"/>
      <c r="H172" s="771"/>
      <c r="I172" s="771"/>
      <c r="J172" s="771"/>
      <c r="K172" s="771"/>
      <c r="L172" s="771"/>
      <c r="M172" s="771"/>
      <c r="N172" s="771"/>
      <c r="O172" s="771"/>
      <c r="P172" s="771"/>
      <c r="Q172" s="771"/>
      <c r="R172" s="771"/>
      <c r="S172" s="771"/>
      <c r="T172" s="771"/>
      <c r="U172" s="771"/>
      <c r="V172" s="771"/>
      <c r="W172" s="771"/>
      <c r="X172" s="771"/>
    </row>
    <row r="173" spans="1:24" ht="15">
      <c r="A173" s="771"/>
      <c r="B173" s="771"/>
      <c r="C173" s="771"/>
      <c r="D173" s="771"/>
      <c r="E173" s="771"/>
      <c r="F173" s="771"/>
      <c r="G173" s="771"/>
      <c r="H173" s="771"/>
      <c r="I173" s="771"/>
      <c r="J173" s="771"/>
      <c r="K173" s="771"/>
      <c r="L173" s="771"/>
      <c r="M173" s="771"/>
      <c r="N173" s="771"/>
      <c r="O173" s="771"/>
      <c r="P173" s="771"/>
      <c r="Q173" s="771"/>
      <c r="R173" s="771"/>
      <c r="S173" s="771"/>
      <c r="T173" s="771"/>
      <c r="U173" s="771"/>
      <c r="V173" s="771"/>
      <c r="W173" s="771"/>
      <c r="X173" s="771"/>
    </row>
    <row r="174" spans="1:24" ht="15">
      <c r="A174" s="771"/>
      <c r="B174" s="771"/>
      <c r="C174" s="771"/>
      <c r="D174" s="771"/>
      <c r="E174" s="771"/>
      <c r="F174" s="771"/>
      <c r="G174" s="771"/>
      <c r="H174" s="771"/>
      <c r="I174" s="771"/>
      <c r="J174" s="771"/>
      <c r="K174" s="771"/>
      <c r="L174" s="771"/>
      <c r="M174" s="771"/>
      <c r="N174" s="771"/>
      <c r="O174" s="771"/>
      <c r="P174" s="771"/>
      <c r="Q174" s="771"/>
      <c r="R174" s="771"/>
      <c r="S174" s="771"/>
      <c r="T174" s="771"/>
      <c r="U174" s="771"/>
      <c r="V174" s="771"/>
      <c r="W174" s="771"/>
      <c r="X174" s="771"/>
    </row>
    <row r="175" spans="1:24" ht="15">
      <c r="A175" s="771"/>
      <c r="B175" s="771"/>
      <c r="C175" s="771"/>
      <c r="D175" s="771"/>
      <c r="E175" s="771"/>
      <c r="F175" s="771"/>
      <c r="G175" s="771"/>
      <c r="H175" s="771"/>
      <c r="I175" s="771"/>
      <c r="J175" s="771"/>
      <c r="K175" s="771"/>
      <c r="L175" s="771"/>
      <c r="M175" s="771"/>
      <c r="N175" s="771"/>
      <c r="O175" s="771"/>
      <c r="P175" s="771"/>
      <c r="Q175" s="771"/>
      <c r="R175" s="771"/>
      <c r="S175" s="771"/>
      <c r="T175" s="771"/>
      <c r="U175" s="771"/>
      <c r="V175" s="771"/>
      <c r="W175" s="771"/>
      <c r="X175" s="771"/>
    </row>
    <row r="176" spans="1:24" ht="15">
      <c r="A176" s="771"/>
      <c r="B176" s="771"/>
      <c r="C176" s="771"/>
      <c r="D176" s="771"/>
      <c r="E176" s="771"/>
      <c r="F176" s="771"/>
      <c r="G176" s="771"/>
      <c r="H176" s="771"/>
      <c r="I176" s="771"/>
      <c r="J176" s="771"/>
      <c r="K176" s="771"/>
      <c r="L176" s="771"/>
      <c r="M176" s="771"/>
      <c r="N176" s="771"/>
      <c r="O176" s="771"/>
      <c r="P176" s="771"/>
      <c r="Q176" s="771"/>
      <c r="R176" s="771"/>
      <c r="S176" s="771"/>
      <c r="T176" s="771"/>
      <c r="U176" s="771"/>
      <c r="V176" s="771"/>
      <c r="W176" s="771"/>
      <c r="X176" s="771"/>
    </row>
    <row r="177" spans="6:11" ht="15">
      <c r="F177" s="771"/>
      <c r="G177" s="771"/>
      <c r="H177" s="771"/>
      <c r="I177" s="771"/>
      <c r="J177" s="771"/>
      <c r="K177" s="771"/>
    </row>
    <row r="178" spans="6:11" ht="15">
      <c r="F178" s="771"/>
      <c r="G178" s="771"/>
      <c r="H178" s="771"/>
      <c r="I178" s="771"/>
      <c r="J178" s="771"/>
      <c r="K178" s="771"/>
    </row>
    <row r="179" spans="6:11" ht="15">
      <c r="F179" s="771"/>
      <c r="G179" s="771"/>
      <c r="H179" s="771"/>
      <c r="I179" s="771"/>
      <c r="J179" s="771"/>
      <c r="K179" s="771"/>
    </row>
    <row r="180" spans="6:11" ht="15">
      <c r="F180" s="771"/>
      <c r="G180" s="771"/>
      <c r="H180" s="771"/>
      <c r="I180" s="771"/>
      <c r="J180" s="771"/>
      <c r="K180" s="771"/>
    </row>
    <row r="181" spans="6:11" ht="15">
      <c r="F181" s="771"/>
      <c r="G181" s="771"/>
      <c r="H181" s="771"/>
      <c r="I181" s="771"/>
      <c r="J181" s="771"/>
      <c r="K181" s="771"/>
    </row>
    <row r="182" spans="6:11" ht="15">
      <c r="F182" s="771"/>
      <c r="G182" s="771"/>
      <c r="H182" s="771"/>
      <c r="I182" s="771"/>
      <c r="J182" s="771"/>
      <c r="K182" s="771"/>
    </row>
    <row r="183" spans="6:11" ht="15">
      <c r="F183" s="771"/>
      <c r="G183" s="771"/>
      <c r="H183" s="771"/>
      <c r="I183" s="771"/>
      <c r="J183" s="771"/>
      <c r="K183" s="771"/>
    </row>
    <row r="184" spans="6:11" ht="15">
      <c r="F184" s="771"/>
      <c r="G184" s="771"/>
      <c r="H184" s="771"/>
      <c r="I184" s="771"/>
      <c r="J184" s="771"/>
      <c r="K184" s="771"/>
    </row>
    <row r="185" spans="6:11" ht="15">
      <c r="F185" s="771"/>
      <c r="G185" s="771"/>
      <c r="H185" s="771"/>
      <c r="I185" s="771"/>
      <c r="J185" s="771"/>
      <c r="K185" s="771"/>
    </row>
    <row r="186" spans="6:11" ht="15">
      <c r="F186" s="771"/>
      <c r="G186" s="771"/>
      <c r="H186" s="771"/>
      <c r="I186" s="771"/>
      <c r="J186" s="771"/>
      <c r="K186" s="771"/>
    </row>
    <row r="187" spans="6:11" ht="15">
      <c r="F187" s="771"/>
      <c r="G187" s="771"/>
      <c r="H187" s="771"/>
      <c r="I187" s="771"/>
      <c r="J187" s="771"/>
      <c r="K187" s="771"/>
    </row>
    <row r="188" spans="6:11" ht="15">
      <c r="F188" s="771"/>
      <c r="G188" s="771"/>
      <c r="H188" s="771"/>
      <c r="I188" s="771"/>
      <c r="J188" s="771"/>
      <c r="K188" s="771"/>
    </row>
    <row r="189" spans="6:11" ht="15">
      <c r="F189" s="771"/>
      <c r="G189" s="771"/>
      <c r="H189" s="771"/>
      <c r="I189" s="771"/>
      <c r="J189" s="771"/>
      <c r="K189" s="771"/>
    </row>
    <row r="190" spans="6:11" ht="15">
      <c r="F190" s="771"/>
      <c r="G190" s="771"/>
      <c r="H190" s="771"/>
      <c r="I190" s="771"/>
      <c r="J190" s="771"/>
      <c r="K190" s="771"/>
    </row>
    <row r="191" spans="6:11" ht="15">
      <c r="F191" s="771"/>
      <c r="G191" s="771"/>
      <c r="H191" s="771"/>
      <c r="I191" s="771"/>
      <c r="J191" s="771"/>
      <c r="K191" s="771"/>
    </row>
    <row r="192" spans="6:11" ht="15">
      <c r="F192" s="771"/>
      <c r="G192" s="771"/>
      <c r="H192" s="771"/>
      <c r="I192" s="771"/>
      <c r="J192" s="771"/>
      <c r="K192" s="771"/>
    </row>
    <row r="193" spans="6:11" ht="15">
      <c r="F193" s="771"/>
      <c r="G193" s="771"/>
      <c r="H193" s="771"/>
      <c r="I193" s="771"/>
      <c r="J193" s="771"/>
      <c r="K193" s="771"/>
    </row>
    <row r="194" spans="6:11" ht="15">
      <c r="F194" s="771"/>
      <c r="G194" s="771"/>
      <c r="H194" s="771"/>
      <c r="I194" s="771"/>
      <c r="J194" s="771"/>
      <c r="K194" s="771"/>
    </row>
    <row r="195" spans="6:11" ht="15">
      <c r="F195" s="771"/>
      <c r="G195" s="771"/>
      <c r="H195" s="771"/>
      <c r="I195" s="771"/>
      <c r="J195" s="771"/>
      <c r="K195" s="771"/>
    </row>
    <row r="196" spans="6:11" ht="15">
      <c r="F196" s="771"/>
      <c r="G196" s="771"/>
      <c r="H196" s="771"/>
      <c r="I196" s="771"/>
      <c r="J196" s="771"/>
      <c r="K196" s="771"/>
    </row>
    <row r="197" spans="6:11" ht="15">
      <c r="F197" s="771"/>
      <c r="G197" s="771"/>
      <c r="H197" s="771"/>
      <c r="I197" s="771"/>
      <c r="J197" s="771"/>
      <c r="K197" s="771"/>
    </row>
    <row r="198" spans="6:11" ht="15">
      <c r="F198" s="771"/>
      <c r="G198" s="771"/>
      <c r="H198" s="771"/>
      <c r="I198" s="771"/>
      <c r="J198" s="771"/>
      <c r="K198" s="771"/>
    </row>
    <row r="199" spans="6:11" ht="15">
      <c r="F199" s="771"/>
      <c r="G199" s="771"/>
      <c r="H199" s="771"/>
      <c r="I199" s="771"/>
      <c r="J199" s="771"/>
      <c r="K199" s="771"/>
    </row>
    <row r="200" spans="6:11" ht="15">
      <c r="F200" s="771"/>
      <c r="G200" s="771"/>
      <c r="H200" s="771"/>
      <c r="I200" s="771"/>
      <c r="J200" s="771"/>
      <c r="K200" s="771"/>
    </row>
    <row r="201" spans="6:11" ht="15">
      <c r="F201" s="771"/>
      <c r="G201" s="771"/>
      <c r="H201" s="771"/>
      <c r="I201" s="771"/>
      <c r="J201" s="771"/>
      <c r="K201" s="771"/>
    </row>
    <row r="202" spans="6:11" ht="15">
      <c r="F202" s="771"/>
      <c r="G202" s="771"/>
      <c r="H202" s="771"/>
      <c r="I202" s="771"/>
      <c r="J202" s="771"/>
      <c r="K202" s="771"/>
    </row>
    <row r="203" spans="6:11" ht="15">
      <c r="F203" s="771"/>
      <c r="G203" s="771"/>
      <c r="H203" s="771"/>
      <c r="I203" s="771"/>
      <c r="J203" s="771"/>
      <c r="K203" s="771"/>
    </row>
    <row r="204" spans="6:11" ht="15">
      <c r="F204" s="771"/>
      <c r="G204" s="771"/>
      <c r="H204" s="771"/>
      <c r="I204" s="771"/>
      <c r="J204" s="771"/>
      <c r="K204" s="771"/>
    </row>
    <row r="205" spans="6:11" ht="15">
      <c r="F205" s="771"/>
      <c r="G205" s="771"/>
      <c r="H205" s="771"/>
      <c r="I205" s="771"/>
      <c r="J205" s="771"/>
      <c r="K205" s="771"/>
    </row>
    <row r="206" spans="6:11" ht="15">
      <c r="F206" s="771"/>
      <c r="G206" s="771"/>
      <c r="H206" s="771"/>
      <c r="I206" s="771"/>
      <c r="J206" s="771"/>
      <c r="K206" s="771"/>
    </row>
    <row r="207" spans="6:11" ht="15">
      <c r="F207" s="771"/>
      <c r="G207" s="771"/>
      <c r="H207" s="771"/>
      <c r="I207" s="771"/>
      <c r="J207" s="771"/>
      <c r="K207" s="771"/>
    </row>
    <row r="208" spans="6:11" ht="15">
      <c r="F208" s="771"/>
      <c r="G208" s="771"/>
      <c r="H208" s="771"/>
      <c r="I208" s="771"/>
      <c r="J208" s="771"/>
      <c r="K208" s="771"/>
    </row>
    <row r="209" spans="6:11" ht="15">
      <c r="F209" s="771"/>
      <c r="G209" s="771"/>
      <c r="H209" s="771"/>
      <c r="I209" s="771"/>
      <c r="J209" s="771"/>
      <c r="K209" s="771"/>
    </row>
    <row r="210" spans="6:11" ht="15">
      <c r="F210" s="771"/>
      <c r="G210" s="771"/>
      <c r="H210" s="771"/>
      <c r="I210" s="771"/>
      <c r="J210" s="771"/>
      <c r="K210" s="771"/>
    </row>
    <row r="211" spans="6:11" ht="15">
      <c r="F211" s="771"/>
      <c r="G211" s="771"/>
      <c r="H211" s="771"/>
      <c r="I211" s="771"/>
      <c r="J211" s="771"/>
      <c r="K211" s="771"/>
    </row>
    <row r="212" spans="6:11" ht="15">
      <c r="F212" s="771"/>
      <c r="G212" s="771"/>
      <c r="H212" s="771"/>
      <c r="I212" s="771"/>
      <c r="J212" s="771"/>
      <c r="K212" s="771"/>
    </row>
    <row r="213" spans="6:11" ht="15">
      <c r="F213" s="771"/>
      <c r="G213" s="771"/>
      <c r="H213" s="771"/>
      <c r="I213" s="771"/>
      <c r="J213" s="771"/>
      <c r="K213" s="771"/>
    </row>
    <row r="214" spans="6:11" ht="15">
      <c r="F214" s="771"/>
      <c r="G214" s="771"/>
      <c r="H214" s="771"/>
      <c r="I214" s="771"/>
      <c r="J214" s="771"/>
      <c r="K214" s="771"/>
    </row>
    <row r="215" spans="6:11" ht="15">
      <c r="F215" s="771"/>
      <c r="G215" s="771"/>
      <c r="H215" s="771"/>
      <c r="I215" s="771"/>
      <c r="J215" s="771"/>
      <c r="K215" s="771"/>
    </row>
    <row r="216" spans="6:11" ht="15">
      <c r="F216" s="771"/>
      <c r="G216" s="771"/>
      <c r="H216" s="771"/>
      <c r="I216" s="771"/>
      <c r="J216" s="771"/>
      <c r="K216" s="771"/>
    </row>
    <row r="217" spans="6:11" ht="15">
      <c r="F217" s="771"/>
      <c r="G217" s="771"/>
      <c r="H217" s="771"/>
      <c r="I217" s="771"/>
      <c r="J217" s="771"/>
      <c r="K217" s="771"/>
    </row>
    <row r="218" spans="6:11" ht="15">
      <c r="F218" s="771"/>
      <c r="G218" s="771"/>
      <c r="H218" s="771"/>
      <c r="I218" s="771"/>
      <c r="J218" s="771"/>
      <c r="K218" s="771"/>
    </row>
    <row r="219" spans="6:11" ht="15">
      <c r="F219" s="771"/>
      <c r="G219" s="771"/>
      <c r="H219" s="771"/>
      <c r="I219" s="771"/>
      <c r="J219" s="771"/>
      <c r="K219" s="771"/>
    </row>
    <row r="220" spans="6:11" ht="15">
      <c r="F220" s="771"/>
      <c r="G220" s="771"/>
      <c r="H220" s="771"/>
      <c r="I220" s="771"/>
      <c r="J220" s="771"/>
      <c r="K220" s="771"/>
    </row>
    <row r="221" spans="6:11" ht="15">
      <c r="F221" s="771"/>
      <c r="G221" s="771"/>
      <c r="H221" s="771"/>
      <c r="I221" s="771"/>
      <c r="J221" s="771"/>
      <c r="K221" s="771"/>
    </row>
    <row r="222" spans="6:11" ht="15">
      <c r="F222" s="771"/>
      <c r="G222" s="771"/>
      <c r="H222" s="771"/>
      <c r="I222" s="771"/>
      <c r="J222" s="771"/>
      <c r="K222" s="771"/>
    </row>
    <row r="223" spans="6:11" ht="15">
      <c r="F223" s="771"/>
      <c r="G223" s="771"/>
      <c r="H223" s="771"/>
      <c r="I223" s="771"/>
      <c r="J223" s="771"/>
      <c r="K223" s="771"/>
    </row>
    <row r="224" spans="6:11" ht="15">
      <c r="F224" s="771"/>
      <c r="G224" s="771"/>
      <c r="H224" s="771"/>
      <c r="I224" s="771"/>
      <c r="J224" s="771"/>
      <c r="K224" s="771"/>
    </row>
    <row r="225" spans="6:11" ht="15">
      <c r="F225" s="771"/>
      <c r="G225" s="771"/>
      <c r="H225" s="771"/>
      <c r="I225" s="771"/>
      <c r="J225" s="771"/>
      <c r="K225" s="771"/>
    </row>
    <row r="226" spans="6:11" ht="15">
      <c r="F226" s="771"/>
      <c r="G226" s="771"/>
      <c r="H226" s="771"/>
      <c r="I226" s="771"/>
      <c r="J226" s="771"/>
      <c r="K226" s="771"/>
    </row>
    <row r="227" spans="6:11" ht="15">
      <c r="F227" s="771"/>
      <c r="G227" s="771"/>
      <c r="H227" s="771"/>
      <c r="I227" s="771"/>
      <c r="J227" s="771"/>
      <c r="K227" s="771"/>
    </row>
    <row r="228" spans="6:11" ht="15">
      <c r="F228" s="771"/>
      <c r="G228" s="771"/>
      <c r="H228" s="771"/>
      <c r="I228" s="771"/>
      <c r="J228" s="771"/>
      <c r="K228" s="771"/>
    </row>
    <row r="229" spans="6:11" ht="15">
      <c r="F229" s="771"/>
      <c r="G229" s="771"/>
      <c r="H229" s="771"/>
      <c r="I229" s="771"/>
      <c r="J229" s="771"/>
      <c r="K229" s="771"/>
    </row>
    <row r="230" spans="6:11" ht="15">
      <c r="F230" s="771"/>
      <c r="G230" s="771"/>
      <c r="H230" s="771"/>
      <c r="I230" s="771"/>
      <c r="J230" s="771"/>
      <c r="K230" s="771"/>
    </row>
    <row r="231" spans="6:11" ht="15">
      <c r="F231" s="771"/>
      <c r="G231" s="771"/>
      <c r="H231" s="771"/>
      <c r="I231" s="771"/>
      <c r="J231" s="771"/>
      <c r="K231" s="771"/>
    </row>
    <row r="232" spans="6:11" ht="15">
      <c r="F232" s="771"/>
      <c r="G232" s="771"/>
      <c r="H232" s="771"/>
      <c r="I232" s="771"/>
      <c r="J232" s="771"/>
      <c r="K232" s="771"/>
    </row>
    <row r="233" spans="6:11" ht="15">
      <c r="F233" s="771"/>
      <c r="G233" s="771"/>
      <c r="H233" s="771"/>
      <c r="I233" s="771"/>
      <c r="J233" s="771"/>
      <c r="K233" s="771"/>
    </row>
    <row r="234" spans="6:11" ht="15">
      <c r="F234" s="771"/>
      <c r="G234" s="771"/>
      <c r="H234" s="771"/>
      <c r="I234" s="771"/>
      <c r="J234" s="771"/>
      <c r="K234" s="771"/>
    </row>
    <row r="235" spans="6:11" ht="15">
      <c r="F235" s="771"/>
      <c r="G235" s="771"/>
      <c r="H235" s="771"/>
      <c r="I235" s="771"/>
      <c r="J235" s="771"/>
      <c r="K235" s="771"/>
    </row>
    <row r="236" spans="6:11" ht="15">
      <c r="F236" s="771"/>
      <c r="G236" s="771"/>
      <c r="H236" s="771"/>
      <c r="I236" s="771"/>
      <c r="J236" s="771"/>
      <c r="K236" s="771"/>
    </row>
    <row r="237" spans="6:11" ht="15">
      <c r="F237" s="771"/>
      <c r="G237" s="771"/>
      <c r="H237" s="771"/>
      <c r="I237" s="771"/>
      <c r="J237" s="771"/>
      <c r="K237" s="771"/>
    </row>
    <row r="238" spans="6:11" ht="15">
      <c r="F238" s="771"/>
      <c r="G238" s="771"/>
      <c r="H238" s="771"/>
      <c r="I238" s="771"/>
      <c r="J238" s="771"/>
      <c r="K238" s="771"/>
    </row>
    <row r="239" spans="6:11" ht="15">
      <c r="F239" s="771"/>
      <c r="G239" s="771"/>
      <c r="H239" s="771"/>
      <c r="I239" s="771"/>
      <c r="J239" s="771"/>
      <c r="K239" s="771"/>
    </row>
    <row r="240" spans="6:11" ht="15">
      <c r="F240" s="771"/>
      <c r="G240" s="771"/>
      <c r="H240" s="771"/>
      <c r="I240" s="771"/>
      <c r="J240" s="771"/>
      <c r="K240" s="771"/>
    </row>
    <row r="241" spans="6:11" ht="15">
      <c r="F241" s="771"/>
      <c r="G241" s="771"/>
      <c r="H241" s="771"/>
      <c r="I241" s="771"/>
      <c r="J241" s="771"/>
      <c r="K241" s="771"/>
    </row>
    <row r="242" spans="6:11" ht="15">
      <c r="F242" s="771"/>
      <c r="G242" s="771"/>
      <c r="H242" s="771"/>
      <c r="I242" s="771"/>
      <c r="J242" s="771"/>
      <c r="K242" s="771"/>
    </row>
    <row r="243" spans="6:11" ht="15">
      <c r="F243" s="771"/>
      <c r="G243" s="771"/>
      <c r="H243" s="771"/>
      <c r="I243" s="771"/>
      <c r="J243" s="771"/>
      <c r="K243" s="771"/>
    </row>
    <row r="244" spans="6:11" ht="15">
      <c r="F244" s="771"/>
      <c r="G244" s="771"/>
      <c r="H244" s="771"/>
      <c r="I244" s="771"/>
      <c r="J244" s="771"/>
      <c r="K244" s="771"/>
    </row>
    <row r="245" spans="6:11" ht="15">
      <c r="F245" s="771"/>
      <c r="G245" s="771"/>
      <c r="H245" s="771"/>
      <c r="I245" s="771"/>
      <c r="J245" s="771"/>
      <c r="K245" s="771"/>
    </row>
    <row r="246" spans="6:11" ht="15">
      <c r="F246" s="771"/>
      <c r="G246" s="771"/>
      <c r="H246" s="771"/>
      <c r="I246" s="771"/>
      <c r="J246" s="771"/>
      <c r="K246" s="771"/>
    </row>
    <row r="247" spans="6:11" ht="15">
      <c r="F247" s="771"/>
      <c r="G247" s="771"/>
      <c r="H247" s="771"/>
      <c r="I247" s="771"/>
      <c r="J247" s="771"/>
      <c r="K247" s="771"/>
    </row>
    <row r="248" spans="6:11" ht="15">
      <c r="F248" s="771"/>
      <c r="G248" s="771"/>
      <c r="H248" s="771"/>
      <c r="I248" s="771"/>
      <c r="J248" s="771"/>
      <c r="K248" s="771"/>
    </row>
    <row r="249" spans="6:11" ht="15">
      <c r="F249" s="771"/>
      <c r="G249" s="771"/>
      <c r="H249" s="771"/>
      <c r="I249" s="771"/>
      <c r="J249" s="771"/>
      <c r="K249" s="771"/>
    </row>
    <row r="250" spans="6:11" ht="15">
      <c r="F250" s="771"/>
      <c r="G250" s="771"/>
      <c r="H250" s="771"/>
      <c r="I250" s="771"/>
      <c r="J250" s="771"/>
      <c r="K250" s="771"/>
    </row>
    <row r="251" spans="6:11" ht="15">
      <c r="F251" s="771"/>
      <c r="G251" s="771"/>
      <c r="H251" s="771"/>
      <c r="I251" s="771"/>
      <c r="J251" s="771"/>
      <c r="K251" s="771"/>
    </row>
    <row r="252" spans="6:11" ht="15">
      <c r="F252" s="771"/>
      <c r="G252" s="771"/>
      <c r="H252" s="771"/>
      <c r="I252" s="771"/>
      <c r="J252" s="771"/>
      <c r="K252" s="771"/>
    </row>
    <row r="253" spans="6:11" ht="15">
      <c r="F253" s="771"/>
      <c r="G253" s="771"/>
      <c r="H253" s="771"/>
      <c r="I253" s="771"/>
      <c r="J253" s="771"/>
      <c r="K253" s="771"/>
    </row>
    <row r="254" spans="6:11" ht="15">
      <c r="F254" s="771"/>
      <c r="G254" s="771"/>
      <c r="H254" s="771"/>
      <c r="I254" s="771"/>
      <c r="J254" s="771"/>
      <c r="K254" s="771"/>
    </row>
    <row r="255" spans="6:11" ht="15">
      <c r="F255" s="771"/>
      <c r="G255" s="771"/>
      <c r="H255" s="771"/>
      <c r="I255" s="771"/>
      <c r="J255" s="771"/>
      <c r="K255" s="771"/>
    </row>
    <row r="256" spans="6:11" ht="15">
      <c r="F256" s="771"/>
      <c r="G256" s="771"/>
      <c r="H256" s="771"/>
      <c r="I256" s="771"/>
      <c r="J256" s="771"/>
      <c r="K256" s="771"/>
    </row>
    <row r="257" spans="6:11" ht="15">
      <c r="F257" s="771"/>
      <c r="G257" s="771"/>
      <c r="H257" s="771"/>
      <c r="I257" s="771"/>
      <c r="J257" s="771"/>
      <c r="K257" s="771"/>
    </row>
    <row r="258" spans="6:11" ht="15">
      <c r="F258" s="771"/>
      <c r="G258" s="771"/>
      <c r="H258" s="771"/>
      <c r="I258" s="771"/>
      <c r="J258" s="771"/>
      <c r="K258" s="771"/>
    </row>
    <row r="259" spans="6:11" ht="15">
      <c r="F259" s="771"/>
      <c r="G259" s="771"/>
      <c r="H259" s="771"/>
      <c r="I259" s="771"/>
      <c r="J259" s="771"/>
      <c r="K259" s="771"/>
    </row>
    <row r="260" spans="6:11" ht="15">
      <c r="F260" s="771"/>
      <c r="G260" s="771"/>
      <c r="H260" s="771"/>
      <c r="I260" s="771"/>
      <c r="J260" s="771"/>
      <c r="K260" s="771"/>
    </row>
    <row r="261" spans="6:11" ht="15">
      <c r="F261" s="771"/>
      <c r="G261" s="771"/>
      <c r="H261" s="771"/>
      <c r="I261" s="771"/>
      <c r="J261" s="771"/>
      <c r="K261" s="771"/>
    </row>
    <row r="262" spans="6:11" ht="15">
      <c r="F262" s="771"/>
      <c r="G262" s="771"/>
      <c r="H262" s="771"/>
      <c r="I262" s="771"/>
      <c r="J262" s="771"/>
      <c r="K262" s="771"/>
    </row>
    <row r="263" spans="6:11" ht="15">
      <c r="F263" s="771"/>
      <c r="G263" s="771"/>
      <c r="H263" s="771"/>
      <c r="I263" s="771"/>
      <c r="J263" s="771"/>
      <c r="K263" s="771"/>
    </row>
    <row r="264" spans="6:11" ht="15">
      <c r="F264" s="771"/>
      <c r="G264" s="771"/>
      <c r="H264" s="771"/>
      <c r="I264" s="771"/>
      <c r="J264" s="771"/>
      <c r="K264" s="771"/>
    </row>
    <row r="265" spans="6:11" ht="15">
      <c r="F265" s="771"/>
      <c r="G265" s="771"/>
      <c r="H265" s="771"/>
      <c r="I265" s="771"/>
      <c r="J265" s="771"/>
      <c r="K265" s="771"/>
    </row>
    <row r="266" spans="6:11" ht="15">
      <c r="F266" s="771"/>
      <c r="G266" s="771"/>
      <c r="H266" s="771"/>
      <c r="I266" s="771"/>
      <c r="J266" s="771"/>
      <c r="K266" s="771"/>
    </row>
    <row r="267" spans="6:11" ht="15">
      <c r="F267" s="771"/>
      <c r="G267" s="771"/>
      <c r="H267" s="771"/>
      <c r="I267" s="771"/>
      <c r="J267" s="771"/>
      <c r="K267" s="771"/>
    </row>
    <row r="268" spans="6:11" ht="15">
      <c r="F268" s="771"/>
      <c r="G268" s="771"/>
      <c r="H268" s="771"/>
      <c r="I268" s="771"/>
      <c r="J268" s="771"/>
      <c r="K268" s="771"/>
    </row>
    <row r="269" spans="6:11" ht="15">
      <c r="F269" s="771"/>
      <c r="G269" s="771"/>
      <c r="H269" s="771"/>
      <c r="I269" s="771"/>
      <c r="J269" s="771"/>
      <c r="K269" s="771"/>
    </row>
    <row r="270" spans="6:11" ht="15">
      <c r="F270" s="771"/>
      <c r="G270" s="771"/>
      <c r="H270" s="771"/>
      <c r="I270" s="771"/>
      <c r="J270" s="771"/>
      <c r="K270" s="771"/>
    </row>
    <row r="271" spans="6:11" ht="15">
      <c r="F271" s="771"/>
      <c r="G271" s="771"/>
      <c r="H271" s="771"/>
      <c r="I271" s="771"/>
      <c r="J271" s="771"/>
      <c r="K271" s="771"/>
    </row>
    <row r="272" spans="6:11" ht="15">
      <c r="F272" s="771"/>
      <c r="G272" s="771"/>
      <c r="H272" s="771"/>
      <c r="I272" s="771"/>
      <c r="J272" s="771"/>
      <c r="K272" s="771"/>
    </row>
    <row r="273" spans="6:11" ht="15">
      <c r="F273" s="771"/>
      <c r="G273" s="771"/>
      <c r="H273" s="771"/>
      <c r="I273" s="771"/>
      <c r="J273" s="771"/>
      <c r="K273" s="771"/>
    </row>
    <row r="274" spans="6:11" ht="15">
      <c r="F274" s="771"/>
      <c r="G274" s="771"/>
      <c r="H274" s="771"/>
      <c r="I274" s="771"/>
      <c r="J274" s="771"/>
      <c r="K274" s="771"/>
    </row>
    <row r="275" spans="6:11" ht="15">
      <c r="F275" s="771"/>
      <c r="G275" s="771"/>
      <c r="H275" s="771"/>
      <c r="I275" s="771"/>
      <c r="J275" s="771"/>
      <c r="K275" s="771"/>
    </row>
    <row r="276" spans="6:11" ht="15">
      <c r="F276" s="771"/>
      <c r="G276" s="771"/>
      <c r="H276" s="771"/>
      <c r="I276" s="771"/>
      <c r="J276" s="771"/>
      <c r="K276" s="771"/>
    </row>
    <row r="277" spans="6:11" ht="15">
      <c r="F277" s="771"/>
      <c r="G277" s="771"/>
      <c r="H277" s="771"/>
      <c r="I277" s="771"/>
      <c r="J277" s="771"/>
      <c r="K277" s="771"/>
    </row>
    <row r="278" spans="6:11" ht="15">
      <c r="F278" s="771"/>
      <c r="G278" s="771"/>
      <c r="H278" s="771"/>
      <c r="I278" s="771"/>
      <c r="J278" s="771"/>
      <c r="K278" s="771"/>
    </row>
    <row r="279" spans="6:11" ht="15">
      <c r="F279" s="771"/>
      <c r="G279" s="771"/>
      <c r="H279" s="771"/>
      <c r="I279" s="771"/>
      <c r="J279" s="771"/>
      <c r="K279" s="771"/>
    </row>
    <row r="280" spans="6:11" ht="15">
      <c r="F280" s="771"/>
      <c r="G280" s="771"/>
      <c r="H280" s="771"/>
      <c r="I280" s="771"/>
      <c r="J280" s="771"/>
      <c r="K280" s="771"/>
    </row>
    <row r="281" spans="6:11" ht="15">
      <c r="F281" s="771"/>
      <c r="G281" s="771"/>
      <c r="H281" s="771"/>
      <c r="I281" s="771"/>
      <c r="J281" s="771"/>
      <c r="K281" s="771"/>
    </row>
    <row r="282" spans="6:11" ht="15">
      <c r="F282" s="771"/>
      <c r="G282" s="771"/>
      <c r="H282" s="771"/>
      <c r="I282" s="771"/>
      <c r="J282" s="771"/>
      <c r="K282" s="771"/>
    </row>
    <row r="283" spans="6:11" ht="15">
      <c r="F283" s="771"/>
      <c r="G283" s="771"/>
      <c r="H283" s="771"/>
      <c r="I283" s="771"/>
      <c r="J283" s="771"/>
      <c r="K283" s="771"/>
    </row>
    <row r="284" spans="6:11" ht="15">
      <c r="F284" s="771"/>
      <c r="G284" s="771"/>
      <c r="H284" s="771"/>
      <c r="I284" s="771"/>
      <c r="J284" s="771"/>
      <c r="K284" s="771"/>
    </row>
    <row r="285" spans="6:11" ht="15">
      <c r="F285" s="771"/>
      <c r="G285" s="771"/>
      <c r="H285" s="771"/>
      <c r="I285" s="771"/>
      <c r="J285" s="771"/>
      <c r="K285" s="771"/>
    </row>
    <row r="286" spans="6:11" ht="15">
      <c r="F286" s="771"/>
      <c r="G286" s="771"/>
      <c r="H286" s="771"/>
      <c r="I286" s="771"/>
      <c r="J286" s="771"/>
      <c r="K286" s="771"/>
    </row>
    <row r="287" spans="6:11" ht="15">
      <c r="F287" s="771"/>
      <c r="G287" s="771"/>
      <c r="H287" s="771"/>
      <c r="I287" s="771"/>
      <c r="J287" s="771"/>
      <c r="K287" s="771"/>
    </row>
    <row r="288" spans="6:11" ht="15">
      <c r="F288" s="771"/>
      <c r="G288" s="771"/>
      <c r="H288" s="771"/>
      <c r="I288" s="771"/>
      <c r="J288" s="771"/>
      <c r="K288" s="771"/>
    </row>
    <row r="289" spans="6:11" ht="15">
      <c r="F289" s="771"/>
      <c r="G289" s="771"/>
      <c r="H289" s="771"/>
      <c r="I289" s="771"/>
      <c r="J289" s="771"/>
      <c r="K289" s="771"/>
    </row>
    <row r="290" spans="6:11" ht="15">
      <c r="F290" s="771"/>
      <c r="G290" s="771"/>
      <c r="H290" s="771"/>
      <c r="I290" s="771"/>
      <c r="J290" s="771"/>
      <c r="K290" s="771"/>
    </row>
    <row r="291" spans="6:11" ht="15">
      <c r="F291" s="771"/>
      <c r="G291" s="771"/>
      <c r="H291" s="771"/>
      <c r="I291" s="771"/>
      <c r="J291" s="771"/>
      <c r="K291" s="771"/>
    </row>
    <row r="292" spans="6:11" ht="15">
      <c r="F292" s="771"/>
      <c r="G292" s="771"/>
      <c r="H292" s="771"/>
      <c r="I292" s="771"/>
      <c r="J292" s="771"/>
      <c r="K292" s="771"/>
    </row>
    <row r="293" spans="6:11" ht="15">
      <c r="F293" s="771"/>
      <c r="G293" s="771"/>
      <c r="H293" s="771"/>
      <c r="I293" s="771"/>
      <c r="J293" s="771"/>
      <c r="K293" s="771"/>
    </row>
    <row r="294" spans="6:11" ht="15">
      <c r="F294" s="771"/>
      <c r="G294" s="771"/>
      <c r="H294" s="771"/>
      <c r="I294" s="771"/>
      <c r="J294" s="771"/>
      <c r="K294" s="771"/>
    </row>
    <row r="295" spans="6:11" ht="15">
      <c r="F295" s="771"/>
      <c r="G295" s="771"/>
      <c r="H295" s="771"/>
      <c r="I295" s="771"/>
      <c r="J295" s="771"/>
      <c r="K295" s="771"/>
    </row>
    <row r="296" spans="6:11" ht="15">
      <c r="F296" s="771"/>
      <c r="G296" s="771"/>
      <c r="H296" s="771"/>
      <c r="I296" s="771"/>
      <c r="J296" s="771"/>
      <c r="K296" s="771"/>
    </row>
    <row r="297" spans="6:11" ht="15">
      <c r="F297" s="771"/>
      <c r="G297" s="771"/>
      <c r="H297" s="771"/>
      <c r="I297" s="771"/>
      <c r="J297" s="771"/>
      <c r="K297" s="771"/>
    </row>
    <row r="298" spans="6:11" ht="15">
      <c r="F298" s="771"/>
      <c r="G298" s="771"/>
      <c r="H298" s="771"/>
      <c r="I298" s="771"/>
      <c r="J298" s="771"/>
      <c r="K298" s="771"/>
    </row>
    <row r="299" spans="6:11" ht="15">
      <c r="F299" s="771"/>
      <c r="G299" s="771"/>
      <c r="H299" s="771"/>
      <c r="I299" s="771"/>
      <c r="J299" s="771"/>
      <c r="K299" s="771"/>
    </row>
    <row r="300" spans="6:11" ht="15">
      <c r="F300" s="771"/>
      <c r="G300" s="771"/>
      <c r="H300" s="771"/>
      <c r="I300" s="771"/>
      <c r="J300" s="771"/>
      <c r="K300" s="771"/>
    </row>
    <row r="301" spans="6:11" ht="15">
      <c r="F301" s="771"/>
      <c r="G301" s="771"/>
      <c r="H301" s="771"/>
      <c r="I301" s="771"/>
      <c r="J301" s="771"/>
      <c r="K301" s="771"/>
    </row>
    <row r="302" spans="6:11" ht="15">
      <c r="F302" s="771"/>
      <c r="G302" s="771"/>
      <c r="H302" s="771"/>
      <c r="I302" s="771"/>
      <c r="J302" s="771"/>
      <c r="K302" s="771"/>
    </row>
    <row r="303" spans="6:11" ht="15">
      <c r="F303" s="771"/>
      <c r="G303" s="771"/>
      <c r="H303" s="771"/>
      <c r="I303" s="771"/>
      <c r="J303" s="771"/>
      <c r="K303" s="771"/>
    </row>
    <row r="304" spans="6:11" ht="15">
      <c r="F304" s="771"/>
      <c r="G304" s="771"/>
      <c r="H304" s="771"/>
      <c r="I304" s="771"/>
      <c r="J304" s="771"/>
      <c r="K304" s="771"/>
    </row>
    <row r="305" spans="6:11" ht="15">
      <c r="F305" s="771"/>
      <c r="G305" s="771"/>
      <c r="H305" s="771"/>
      <c r="I305" s="771"/>
      <c r="J305" s="771"/>
      <c r="K305" s="771"/>
    </row>
    <row r="306" spans="6:11" ht="15">
      <c r="F306" s="771"/>
      <c r="G306" s="771"/>
      <c r="H306" s="771"/>
      <c r="I306" s="771"/>
      <c r="J306" s="771"/>
      <c r="K306" s="771"/>
    </row>
    <row r="307" spans="6:11" ht="15">
      <c r="F307" s="771"/>
      <c r="G307" s="771"/>
      <c r="H307" s="771"/>
      <c r="I307" s="771"/>
      <c r="J307" s="771"/>
      <c r="K307" s="771"/>
    </row>
    <row r="308" spans="6:11" ht="15">
      <c r="F308" s="771"/>
      <c r="G308" s="771"/>
      <c r="H308" s="771"/>
      <c r="I308" s="771"/>
      <c r="J308" s="771"/>
      <c r="K308" s="771"/>
    </row>
    <row r="309" spans="6:11" ht="15">
      <c r="F309" s="771"/>
      <c r="G309" s="771"/>
      <c r="H309" s="771"/>
      <c r="I309" s="771"/>
      <c r="J309" s="771"/>
      <c r="K309" s="771"/>
    </row>
    <row r="310" spans="6:11" ht="15">
      <c r="F310" s="771"/>
      <c r="G310" s="771"/>
      <c r="H310" s="771"/>
      <c r="I310" s="771"/>
      <c r="J310" s="771"/>
      <c r="K310" s="771"/>
    </row>
    <row r="311" spans="6:11" ht="15">
      <c r="F311" s="771"/>
      <c r="G311" s="771"/>
      <c r="H311" s="771"/>
      <c r="I311" s="771"/>
      <c r="J311" s="771"/>
      <c r="K311" s="771"/>
    </row>
    <row r="312" spans="6:11" ht="15">
      <c r="F312" s="771"/>
      <c r="G312" s="771"/>
      <c r="H312" s="771"/>
      <c r="I312" s="771"/>
      <c r="J312" s="771"/>
      <c r="K312" s="771"/>
    </row>
    <row r="313" spans="6:11" ht="15">
      <c r="F313" s="771"/>
      <c r="G313" s="771"/>
      <c r="H313" s="771"/>
      <c r="I313" s="771"/>
      <c r="J313" s="771"/>
      <c r="K313" s="771"/>
    </row>
    <row r="314" spans="6:11" ht="15">
      <c r="F314" s="771"/>
      <c r="G314" s="771"/>
      <c r="H314" s="771"/>
      <c r="I314" s="771"/>
      <c r="J314" s="771"/>
      <c r="K314" s="771"/>
    </row>
    <row r="315" spans="6:11" ht="15">
      <c r="F315" s="771"/>
      <c r="G315" s="771"/>
      <c r="H315" s="771"/>
      <c r="I315" s="771"/>
      <c r="J315" s="771"/>
      <c r="K315" s="771"/>
    </row>
    <row r="316" spans="6:11" ht="15">
      <c r="F316" s="771"/>
      <c r="G316" s="771"/>
      <c r="H316" s="771"/>
      <c r="I316" s="771"/>
      <c r="J316" s="771"/>
      <c r="K316" s="771"/>
    </row>
    <row r="317" spans="6:11" ht="15">
      <c r="F317" s="771"/>
      <c r="G317" s="771"/>
      <c r="H317" s="771"/>
      <c r="I317" s="771"/>
      <c r="J317" s="771"/>
      <c r="K317" s="771"/>
    </row>
    <row r="318" spans="6:11" ht="15">
      <c r="F318" s="771"/>
      <c r="G318" s="771"/>
      <c r="H318" s="771"/>
      <c r="I318" s="771"/>
      <c r="J318" s="771"/>
      <c r="K318" s="771"/>
    </row>
    <row r="319" spans="6:11" ht="15">
      <c r="F319" s="771"/>
      <c r="G319" s="771"/>
      <c r="H319" s="771"/>
      <c r="I319" s="771"/>
      <c r="J319" s="771"/>
      <c r="K319" s="771"/>
    </row>
    <row r="320" spans="6:11" ht="15">
      <c r="F320" s="771"/>
      <c r="G320" s="771"/>
      <c r="H320" s="771"/>
      <c r="I320" s="771"/>
      <c r="J320" s="771"/>
      <c r="K320" s="771"/>
    </row>
    <row r="321" spans="6:11" ht="15">
      <c r="F321" s="771"/>
      <c r="G321" s="771"/>
      <c r="H321" s="771"/>
      <c r="I321" s="771"/>
      <c r="J321" s="771"/>
      <c r="K321" s="771"/>
    </row>
    <row r="322" spans="6:11" ht="15">
      <c r="F322" s="771"/>
      <c r="G322" s="771"/>
      <c r="H322" s="771"/>
      <c r="I322" s="771"/>
      <c r="J322" s="771"/>
      <c r="K322" s="771"/>
    </row>
    <row r="323" spans="6:11" ht="15">
      <c r="F323" s="771"/>
      <c r="G323" s="771"/>
      <c r="H323" s="771"/>
      <c r="I323" s="771"/>
      <c r="J323" s="771"/>
      <c r="K323" s="771"/>
    </row>
    <row r="324" spans="6:11" ht="15">
      <c r="F324" s="771"/>
      <c r="G324" s="771"/>
      <c r="H324" s="771"/>
      <c r="I324" s="771"/>
      <c r="J324" s="771"/>
      <c r="K324" s="771"/>
    </row>
    <row r="325" spans="6:11" ht="15">
      <c r="F325" s="771"/>
      <c r="G325" s="771"/>
      <c r="H325" s="771"/>
      <c r="I325" s="771"/>
      <c r="J325" s="771"/>
      <c r="K325" s="771"/>
    </row>
    <row r="326" spans="6:11" ht="15">
      <c r="F326" s="771"/>
      <c r="G326" s="771"/>
      <c r="H326" s="771"/>
      <c r="I326" s="771"/>
      <c r="J326" s="771"/>
      <c r="K326" s="771"/>
    </row>
    <row r="327" spans="6:11" ht="15">
      <c r="F327" s="771"/>
      <c r="G327" s="771"/>
      <c r="H327" s="771"/>
      <c r="I327" s="771"/>
      <c r="J327" s="771"/>
      <c r="K327" s="771"/>
    </row>
    <row r="328" spans="6:11" ht="15">
      <c r="F328" s="771"/>
      <c r="G328" s="771"/>
      <c r="H328" s="771"/>
      <c r="I328" s="771"/>
      <c r="J328" s="771"/>
      <c r="K328" s="771"/>
    </row>
    <row r="329" spans="6:11" ht="15">
      <c r="F329" s="771"/>
      <c r="G329" s="771"/>
      <c r="H329" s="771"/>
      <c r="I329" s="771"/>
      <c r="J329" s="771"/>
      <c r="K329" s="771"/>
    </row>
    <row r="330" spans="6:11" ht="15">
      <c r="F330" s="771"/>
      <c r="G330" s="771"/>
      <c r="H330" s="771"/>
      <c r="I330" s="771"/>
      <c r="J330" s="771"/>
      <c r="K330" s="771"/>
    </row>
    <row r="331" spans="6:11" ht="15">
      <c r="F331" s="771"/>
      <c r="G331" s="771"/>
      <c r="H331" s="771"/>
      <c r="I331" s="771"/>
      <c r="J331" s="771"/>
      <c r="K331" s="771"/>
    </row>
    <row r="332" spans="6:11" ht="15">
      <c r="F332" s="771"/>
      <c r="G332" s="771"/>
      <c r="H332" s="771"/>
      <c r="I332" s="771"/>
      <c r="J332" s="771"/>
      <c r="K332" s="771"/>
    </row>
    <row r="333" spans="6:11" ht="15">
      <c r="F333" s="771"/>
      <c r="G333" s="771"/>
      <c r="H333" s="771"/>
      <c r="I333" s="771"/>
      <c r="J333" s="771"/>
      <c r="K333" s="771"/>
    </row>
    <row r="334" spans="6:11" ht="15">
      <c r="F334" s="771"/>
      <c r="G334" s="771"/>
      <c r="H334" s="771"/>
      <c r="I334" s="771"/>
      <c r="J334" s="771"/>
      <c r="K334" s="771"/>
    </row>
    <row r="335" spans="6:11" ht="15">
      <c r="F335" s="771"/>
      <c r="G335" s="771"/>
      <c r="H335" s="771"/>
      <c r="I335" s="771"/>
      <c r="J335" s="771"/>
      <c r="K335" s="771"/>
    </row>
    <row r="336" spans="6:11" ht="15">
      <c r="F336" s="771"/>
      <c r="G336" s="771"/>
      <c r="H336" s="771"/>
      <c r="I336" s="771"/>
      <c r="J336" s="771"/>
      <c r="K336" s="771"/>
    </row>
    <row r="337" spans="6:11" ht="15">
      <c r="F337" s="771"/>
      <c r="G337" s="771"/>
      <c r="H337" s="771"/>
      <c r="I337" s="771"/>
      <c r="J337" s="771"/>
      <c r="K337" s="771"/>
    </row>
    <row r="338" spans="6:11" ht="15">
      <c r="F338" s="771"/>
      <c r="G338" s="771"/>
      <c r="H338" s="771"/>
      <c r="I338" s="771"/>
      <c r="J338" s="771"/>
      <c r="K338" s="771"/>
    </row>
    <row r="339" spans="6:11" ht="15">
      <c r="F339" s="771"/>
      <c r="G339" s="771"/>
      <c r="H339" s="771"/>
      <c r="I339" s="771"/>
      <c r="J339" s="771"/>
      <c r="K339" s="771"/>
    </row>
    <row r="340" spans="6:11" ht="15">
      <c r="F340" s="771"/>
      <c r="G340" s="771"/>
      <c r="H340" s="771"/>
      <c r="I340" s="771"/>
      <c r="J340" s="771"/>
      <c r="K340" s="771"/>
    </row>
    <row r="341" spans="6:11" ht="15">
      <c r="F341" s="771"/>
      <c r="G341" s="771"/>
      <c r="H341" s="771"/>
      <c r="I341" s="771"/>
      <c r="J341" s="771"/>
      <c r="K341" s="771"/>
    </row>
    <row r="342" spans="6:11" ht="15">
      <c r="F342" s="771"/>
      <c r="G342" s="771"/>
      <c r="H342" s="771"/>
      <c r="I342" s="771"/>
      <c r="J342" s="771"/>
      <c r="K342" s="771"/>
    </row>
    <row r="343" spans="6:11" ht="15">
      <c r="F343" s="771"/>
      <c r="G343" s="771"/>
      <c r="H343" s="771"/>
      <c r="I343" s="771"/>
      <c r="J343" s="771"/>
      <c r="K343" s="771"/>
    </row>
    <row r="344" spans="6:11" ht="15">
      <c r="F344" s="771"/>
      <c r="G344" s="771"/>
      <c r="H344" s="771"/>
      <c r="I344" s="771"/>
      <c r="J344" s="771"/>
      <c r="K344" s="771"/>
    </row>
    <row r="345" spans="6:11" ht="15">
      <c r="F345" s="771"/>
      <c r="G345" s="771"/>
      <c r="H345" s="771"/>
      <c r="I345" s="771"/>
      <c r="J345" s="771"/>
      <c r="K345" s="771"/>
    </row>
    <row r="346" spans="6:11" ht="15">
      <c r="F346" s="771"/>
      <c r="G346" s="771"/>
      <c r="H346" s="771"/>
      <c r="I346" s="771"/>
      <c r="J346" s="771"/>
      <c r="K346" s="771"/>
    </row>
    <row r="347" spans="6:11" ht="15">
      <c r="F347" s="771"/>
      <c r="G347" s="771"/>
      <c r="H347" s="771"/>
      <c r="I347" s="771"/>
      <c r="J347" s="771"/>
      <c r="K347" s="771"/>
    </row>
    <row r="348" spans="6:11" ht="15">
      <c r="F348" s="771"/>
      <c r="G348" s="771"/>
      <c r="H348" s="771"/>
      <c r="I348" s="771"/>
      <c r="J348" s="771"/>
      <c r="K348" s="771"/>
    </row>
    <row r="349" spans="6:11" ht="15">
      <c r="F349" s="771"/>
      <c r="G349" s="771"/>
      <c r="H349" s="771"/>
      <c r="I349" s="771"/>
      <c r="J349" s="771"/>
      <c r="K349" s="771"/>
    </row>
    <row r="350" spans="6:11" ht="15">
      <c r="F350" s="771"/>
      <c r="G350" s="771"/>
      <c r="H350" s="771"/>
      <c r="I350" s="771"/>
      <c r="J350" s="771"/>
      <c r="K350" s="771"/>
    </row>
    <row r="351" spans="6:11" ht="15">
      <c r="F351" s="771"/>
      <c r="G351" s="771"/>
      <c r="H351" s="771"/>
      <c r="I351" s="771"/>
      <c r="J351" s="771"/>
      <c r="K351" s="771"/>
    </row>
    <row r="352" spans="6:11" ht="15">
      <c r="F352" s="771"/>
      <c r="G352" s="771"/>
      <c r="H352" s="771"/>
      <c r="I352" s="771"/>
      <c r="J352" s="771"/>
      <c r="K352" s="771"/>
    </row>
    <row r="353" spans="6:11" ht="15">
      <c r="F353" s="771"/>
      <c r="G353" s="771"/>
      <c r="H353" s="771"/>
      <c r="I353" s="771"/>
      <c r="J353" s="771"/>
      <c r="K353" s="771"/>
    </row>
    <row r="354" spans="6:11" ht="15">
      <c r="F354" s="771"/>
      <c r="G354" s="771"/>
      <c r="H354" s="771"/>
      <c r="I354" s="771"/>
      <c r="J354" s="771"/>
      <c r="K354" s="771"/>
    </row>
    <row r="355" spans="6:11" ht="15">
      <c r="F355" s="771"/>
      <c r="G355" s="771"/>
      <c r="H355" s="771"/>
      <c r="I355" s="771"/>
      <c r="J355" s="771"/>
      <c r="K355" s="771"/>
    </row>
    <row r="356" spans="6:11" ht="15">
      <c r="F356" s="771"/>
      <c r="G356" s="771"/>
      <c r="H356" s="771"/>
      <c r="I356" s="771"/>
      <c r="J356" s="771"/>
      <c r="K356" s="771"/>
    </row>
    <row r="357" spans="6:11" ht="15">
      <c r="F357" s="771"/>
      <c r="G357" s="771"/>
      <c r="H357" s="771"/>
      <c r="I357" s="771"/>
      <c r="J357" s="771"/>
      <c r="K357" s="771"/>
    </row>
    <row r="358" spans="6:11" ht="15">
      <c r="F358" s="771"/>
      <c r="G358" s="771"/>
      <c r="H358" s="771"/>
      <c r="I358" s="771"/>
      <c r="J358" s="771"/>
      <c r="K358" s="771"/>
    </row>
    <row r="359" spans="6:11" ht="15">
      <c r="F359" s="771"/>
      <c r="G359" s="771"/>
      <c r="H359" s="771"/>
      <c r="I359" s="771"/>
      <c r="J359" s="771"/>
      <c r="K359" s="771"/>
    </row>
    <row r="360" spans="6:11" ht="15">
      <c r="F360" s="771"/>
      <c r="G360" s="771"/>
      <c r="H360" s="771"/>
      <c r="I360" s="771"/>
      <c r="J360" s="771"/>
      <c r="K360" s="771"/>
    </row>
    <row r="361" spans="6:11" ht="15">
      <c r="F361" s="771"/>
      <c r="G361" s="771"/>
      <c r="H361" s="771"/>
      <c r="I361" s="771"/>
      <c r="J361" s="771"/>
      <c r="K361" s="771"/>
    </row>
    <row r="362" spans="6:11" ht="15">
      <c r="F362" s="771"/>
      <c r="G362" s="771"/>
      <c r="H362" s="771"/>
      <c r="I362" s="771"/>
      <c r="J362" s="771"/>
      <c r="K362" s="771"/>
    </row>
    <row r="363" spans="6:11" ht="15">
      <c r="F363" s="771"/>
      <c r="G363" s="771"/>
      <c r="H363" s="771"/>
      <c r="I363" s="771"/>
      <c r="J363" s="771"/>
      <c r="K363" s="771"/>
    </row>
    <row r="364" spans="6:11" ht="15">
      <c r="F364" s="771"/>
      <c r="G364" s="771"/>
      <c r="H364" s="771"/>
      <c r="I364" s="771"/>
      <c r="J364" s="771"/>
      <c r="K364" s="771"/>
    </row>
    <row r="365" spans="6:11" ht="15">
      <c r="F365" s="771"/>
      <c r="G365" s="771"/>
      <c r="H365" s="771"/>
      <c r="I365" s="771"/>
      <c r="J365" s="771"/>
      <c r="K365" s="771"/>
    </row>
    <row r="366" spans="6:11" ht="15">
      <c r="F366" s="771"/>
      <c r="G366" s="771"/>
      <c r="H366" s="771"/>
      <c r="I366" s="771"/>
      <c r="J366" s="771"/>
      <c r="K366" s="771"/>
    </row>
    <row r="367" spans="6:11" ht="15">
      <c r="F367" s="771"/>
      <c r="G367" s="771"/>
      <c r="H367" s="771"/>
      <c r="I367" s="771"/>
      <c r="J367" s="771"/>
      <c r="K367" s="771"/>
    </row>
    <row r="368" spans="6:11" ht="15">
      <c r="F368" s="771"/>
      <c r="G368" s="771"/>
      <c r="H368" s="771"/>
      <c r="I368" s="771"/>
      <c r="J368" s="771"/>
      <c r="K368" s="771"/>
    </row>
    <row r="369" spans="6:11" ht="15">
      <c r="F369" s="771"/>
      <c r="G369" s="771"/>
      <c r="H369" s="771"/>
      <c r="I369" s="771"/>
      <c r="J369" s="771"/>
      <c r="K369" s="771"/>
    </row>
    <row r="370" spans="6:11" ht="15">
      <c r="F370" s="771"/>
      <c r="G370" s="771"/>
      <c r="H370" s="771"/>
      <c r="I370" s="771"/>
      <c r="J370" s="771"/>
      <c r="K370" s="771"/>
    </row>
    <row r="371" spans="6:11" ht="15">
      <c r="F371" s="771"/>
      <c r="G371" s="771"/>
      <c r="H371" s="771"/>
      <c r="I371" s="771"/>
      <c r="J371" s="771"/>
      <c r="K371" s="771"/>
    </row>
    <row r="372" spans="6:11" ht="15">
      <c r="F372" s="771"/>
      <c r="G372" s="771"/>
      <c r="H372" s="771"/>
      <c r="I372" s="771"/>
      <c r="J372" s="771"/>
      <c r="K372" s="771"/>
    </row>
    <row r="373" spans="6:11" ht="15">
      <c r="F373" s="771"/>
      <c r="G373" s="771"/>
      <c r="H373" s="771"/>
      <c r="I373" s="771"/>
      <c r="J373" s="771"/>
      <c r="K373" s="771"/>
    </row>
    <row r="374" spans="6:11" ht="15">
      <c r="F374" s="771"/>
      <c r="G374" s="771"/>
      <c r="H374" s="771"/>
      <c r="I374" s="771"/>
      <c r="J374" s="771"/>
      <c r="K374" s="771"/>
    </row>
    <row r="375" spans="6:11" ht="15">
      <c r="F375" s="771"/>
      <c r="G375" s="771"/>
      <c r="H375" s="771"/>
      <c r="I375" s="771"/>
      <c r="J375" s="771"/>
      <c r="K375" s="771"/>
    </row>
    <row r="376" spans="6:11" ht="15">
      <c r="F376" s="771"/>
      <c r="G376" s="771"/>
      <c r="H376" s="771"/>
      <c r="I376" s="771"/>
      <c r="J376" s="771"/>
      <c r="K376" s="771"/>
    </row>
    <row r="377" spans="6:11" ht="15">
      <c r="F377" s="771"/>
      <c r="G377" s="771"/>
      <c r="H377" s="771"/>
      <c r="I377" s="771"/>
      <c r="J377" s="771"/>
      <c r="K377" s="771"/>
    </row>
    <row r="378" spans="6:11" ht="15">
      <c r="F378" s="771"/>
      <c r="G378" s="771"/>
      <c r="H378" s="771"/>
      <c r="I378" s="771"/>
      <c r="J378" s="771"/>
      <c r="K378" s="771"/>
    </row>
    <row r="379" spans="6:11" ht="15">
      <c r="F379" s="771"/>
      <c r="G379" s="771"/>
      <c r="H379" s="771"/>
      <c r="I379" s="771"/>
      <c r="J379" s="771"/>
      <c r="K379" s="771"/>
    </row>
    <row r="380" spans="6:11" ht="15">
      <c r="F380" s="771"/>
      <c r="G380" s="771"/>
      <c r="H380" s="771"/>
      <c r="I380" s="771"/>
      <c r="J380" s="771"/>
      <c r="K380" s="771"/>
    </row>
    <row r="381" spans="6:11" ht="15">
      <c r="F381" s="771"/>
      <c r="G381" s="771"/>
      <c r="H381" s="771"/>
      <c r="I381" s="771"/>
      <c r="J381" s="771"/>
      <c r="K381" s="771"/>
    </row>
    <row r="382" spans="6:11" ht="15">
      <c r="F382" s="771"/>
      <c r="G382" s="771"/>
      <c r="H382" s="771"/>
      <c r="I382" s="771"/>
      <c r="J382" s="771"/>
      <c r="K382" s="771"/>
    </row>
    <row r="383" spans="6:11" ht="15">
      <c r="F383" s="771"/>
      <c r="G383" s="771"/>
      <c r="H383" s="771"/>
      <c r="I383" s="771"/>
      <c r="J383" s="771"/>
      <c r="K383" s="771"/>
    </row>
    <row r="384" spans="6:11" ht="15">
      <c r="F384" s="771"/>
      <c r="G384" s="771"/>
      <c r="H384" s="771"/>
      <c r="I384" s="771"/>
      <c r="J384" s="771"/>
      <c r="K384" s="771"/>
    </row>
    <row r="385" spans="6:11" ht="15">
      <c r="F385" s="771"/>
      <c r="G385" s="771"/>
      <c r="H385" s="771"/>
      <c r="I385" s="771"/>
      <c r="J385" s="771"/>
      <c r="K385" s="771"/>
    </row>
    <row r="386" spans="6:11" ht="15">
      <c r="F386" s="771"/>
      <c r="G386" s="771"/>
      <c r="H386" s="771"/>
      <c r="I386" s="771"/>
      <c r="J386" s="771"/>
      <c r="K386" s="771"/>
    </row>
    <row r="387" spans="6:11" ht="15">
      <c r="F387" s="771"/>
      <c r="G387" s="771"/>
      <c r="H387" s="771"/>
      <c r="I387" s="771"/>
      <c r="J387" s="771"/>
      <c r="K387" s="771"/>
    </row>
    <row r="388" spans="6:11" ht="15">
      <c r="F388" s="771"/>
      <c r="G388" s="771"/>
      <c r="H388" s="771"/>
      <c r="I388" s="771"/>
      <c r="J388" s="771"/>
      <c r="K388" s="771"/>
    </row>
    <row r="389" spans="6:11" ht="15">
      <c r="F389" s="771"/>
      <c r="G389" s="771"/>
      <c r="H389" s="771"/>
      <c r="I389" s="771"/>
      <c r="J389" s="771"/>
      <c r="K389" s="771"/>
    </row>
    <row r="390" spans="6:11" ht="15">
      <c r="F390" s="771"/>
      <c r="G390" s="771"/>
      <c r="H390" s="771"/>
      <c r="I390" s="771"/>
      <c r="J390" s="771"/>
      <c r="K390" s="771"/>
    </row>
    <row r="391" spans="6:11" ht="15">
      <c r="F391" s="771"/>
      <c r="G391" s="771"/>
      <c r="H391" s="771"/>
      <c r="I391" s="771"/>
      <c r="J391" s="771"/>
      <c r="K391" s="771"/>
    </row>
    <row r="392" spans="6:11" ht="15">
      <c r="F392" s="771"/>
      <c r="G392" s="771"/>
      <c r="H392" s="771"/>
      <c r="I392" s="771"/>
      <c r="J392" s="771"/>
      <c r="K392" s="771"/>
    </row>
    <row r="393" spans="6:11" ht="15">
      <c r="F393" s="771"/>
      <c r="G393" s="771"/>
      <c r="H393" s="771"/>
      <c r="I393" s="771"/>
      <c r="J393" s="771"/>
      <c r="K393" s="771"/>
    </row>
    <row r="394" spans="6:11" ht="15">
      <c r="F394" s="771"/>
      <c r="G394" s="771"/>
      <c r="H394" s="771"/>
      <c r="I394" s="771"/>
      <c r="J394" s="771"/>
      <c r="K394" s="771"/>
    </row>
    <row r="395" spans="6:11" ht="15">
      <c r="F395" s="771"/>
      <c r="G395" s="771"/>
      <c r="H395" s="771"/>
      <c r="I395" s="771"/>
      <c r="J395" s="771"/>
      <c r="K395" s="771"/>
    </row>
    <row r="396" spans="6:11" ht="15">
      <c r="F396" s="771"/>
      <c r="G396" s="771"/>
      <c r="H396" s="771"/>
      <c r="I396" s="771"/>
      <c r="J396" s="771"/>
      <c r="K396" s="771"/>
    </row>
    <row r="397" spans="6:11" ht="15">
      <c r="F397" s="771"/>
      <c r="G397" s="771"/>
      <c r="H397" s="771"/>
      <c r="I397" s="771"/>
      <c r="J397" s="771"/>
      <c r="K397" s="771"/>
    </row>
    <row r="398" spans="6:11" ht="15">
      <c r="F398" s="771"/>
      <c r="G398" s="771"/>
      <c r="H398" s="771"/>
      <c r="I398" s="771"/>
      <c r="J398" s="771"/>
      <c r="K398" s="771"/>
    </row>
    <row r="399" spans="6:11" ht="15">
      <c r="F399" s="771"/>
      <c r="G399" s="771"/>
      <c r="H399" s="771"/>
      <c r="I399" s="771"/>
      <c r="J399" s="771"/>
      <c r="K399" s="771"/>
    </row>
    <row r="400" spans="6:11" ht="15">
      <c r="F400" s="771"/>
      <c r="G400" s="771"/>
      <c r="H400" s="771"/>
      <c r="I400" s="771"/>
      <c r="J400" s="771"/>
      <c r="K400" s="771"/>
    </row>
    <row r="401" spans="6:11" ht="15">
      <c r="F401" s="771"/>
      <c r="G401" s="771"/>
      <c r="H401" s="771"/>
      <c r="I401" s="771"/>
      <c r="J401" s="771"/>
      <c r="K401" s="771"/>
    </row>
    <row r="402" spans="6:11" ht="15">
      <c r="F402" s="771"/>
      <c r="G402" s="771"/>
      <c r="H402" s="771"/>
      <c r="I402" s="771"/>
      <c r="J402" s="771"/>
      <c r="K402" s="771"/>
    </row>
    <row r="403" spans="6:11" ht="15">
      <c r="F403" s="771"/>
      <c r="G403" s="771"/>
      <c r="H403" s="771"/>
      <c r="I403" s="771"/>
      <c r="J403" s="771"/>
      <c r="K403" s="771"/>
    </row>
    <row r="404" spans="6:11" ht="15">
      <c r="F404" s="771"/>
      <c r="G404" s="771"/>
      <c r="H404" s="771"/>
      <c r="I404" s="771"/>
      <c r="J404" s="771"/>
      <c r="K404" s="771"/>
    </row>
    <row r="405" spans="6:11" ht="15">
      <c r="F405" s="771"/>
      <c r="G405" s="771"/>
      <c r="H405" s="771"/>
      <c r="I405" s="771"/>
      <c r="J405" s="771"/>
      <c r="K405" s="771"/>
    </row>
    <row r="406" spans="6:11" ht="15">
      <c r="F406" s="771"/>
      <c r="G406" s="771"/>
      <c r="H406" s="771"/>
      <c r="I406" s="771"/>
      <c r="J406" s="771"/>
      <c r="K406" s="771"/>
    </row>
    <row r="407" spans="6:11" ht="15">
      <c r="F407" s="771"/>
      <c r="G407" s="771"/>
      <c r="H407" s="771"/>
      <c r="I407" s="771"/>
      <c r="J407" s="771"/>
      <c r="K407" s="771"/>
    </row>
    <row r="408" spans="6:11" ht="15">
      <c r="F408" s="771"/>
      <c r="G408" s="771"/>
      <c r="H408" s="771"/>
      <c r="I408" s="771"/>
      <c r="J408" s="771"/>
      <c r="K408" s="771"/>
    </row>
    <row r="409" spans="6:11" ht="15">
      <c r="F409" s="771"/>
      <c r="G409" s="771"/>
      <c r="H409" s="771"/>
      <c r="I409" s="771"/>
      <c r="J409" s="771"/>
      <c r="K409" s="771"/>
    </row>
    <row r="410" spans="6:11" ht="15">
      <c r="F410" s="771"/>
      <c r="G410" s="771"/>
      <c r="H410" s="771"/>
      <c r="I410" s="771"/>
      <c r="J410" s="771"/>
      <c r="K410" s="771"/>
    </row>
    <row r="411" spans="6:11" ht="15">
      <c r="F411" s="771"/>
      <c r="G411" s="771"/>
      <c r="H411" s="771"/>
      <c r="I411" s="771"/>
      <c r="J411" s="771"/>
      <c r="K411" s="771"/>
    </row>
    <row r="412" spans="6:11" ht="15">
      <c r="F412" s="771"/>
      <c r="G412" s="771"/>
      <c r="H412" s="771"/>
      <c r="I412" s="771"/>
      <c r="J412" s="771"/>
      <c r="K412" s="771"/>
    </row>
    <row r="413" spans="6:11" ht="15">
      <c r="F413" s="771"/>
      <c r="G413" s="771"/>
      <c r="H413" s="771"/>
      <c r="I413" s="771"/>
      <c r="J413" s="771"/>
      <c r="K413" s="771"/>
    </row>
    <row r="414" spans="6:11" ht="15">
      <c r="F414" s="771"/>
      <c r="G414" s="771"/>
      <c r="H414" s="771"/>
      <c r="I414" s="771"/>
      <c r="J414" s="771"/>
      <c r="K414" s="771"/>
    </row>
    <row r="415" spans="6:11" ht="15">
      <c r="F415" s="771"/>
      <c r="G415" s="771"/>
      <c r="H415" s="771"/>
      <c r="I415" s="771"/>
      <c r="J415" s="771"/>
      <c r="K415" s="771"/>
    </row>
    <row r="416" spans="6:11" ht="15">
      <c r="F416" s="771"/>
      <c r="G416" s="771"/>
      <c r="H416" s="771"/>
      <c r="I416" s="771"/>
      <c r="J416" s="771"/>
      <c r="K416" s="771"/>
    </row>
    <row r="417" spans="6:11" ht="15">
      <c r="F417" s="771"/>
      <c r="G417" s="771"/>
      <c r="H417" s="771"/>
      <c r="I417" s="771"/>
      <c r="J417" s="771"/>
      <c r="K417" s="771"/>
    </row>
    <row r="418" spans="6:11" ht="15">
      <c r="F418" s="771"/>
      <c r="G418" s="771"/>
      <c r="H418" s="771"/>
      <c r="I418" s="771"/>
      <c r="J418" s="771"/>
      <c r="K418" s="771"/>
    </row>
    <row r="419" spans="6:11" ht="15">
      <c r="F419" s="771"/>
      <c r="G419" s="771"/>
      <c r="H419" s="771"/>
      <c r="I419" s="771"/>
      <c r="J419" s="771"/>
      <c r="K419" s="771"/>
    </row>
    <row r="420" spans="6:11" ht="15">
      <c r="F420" s="771"/>
      <c r="G420" s="771"/>
      <c r="H420" s="771"/>
      <c r="I420" s="771"/>
      <c r="J420" s="771"/>
      <c r="K420" s="771"/>
    </row>
    <row r="421" spans="6:11" ht="15">
      <c r="F421" s="771"/>
      <c r="G421" s="771"/>
      <c r="H421" s="771"/>
      <c r="I421" s="771"/>
      <c r="J421" s="771"/>
      <c r="K421" s="771"/>
    </row>
    <row r="422" spans="6:11" ht="15">
      <c r="F422" s="771"/>
      <c r="G422" s="771"/>
      <c r="H422" s="771"/>
      <c r="I422" s="771"/>
      <c r="J422" s="771"/>
      <c r="K422" s="771"/>
    </row>
    <row r="423" spans="6:11" ht="15">
      <c r="F423" s="771"/>
      <c r="G423" s="771"/>
      <c r="H423" s="771"/>
      <c r="I423" s="771"/>
      <c r="J423" s="771"/>
      <c r="K423" s="771"/>
    </row>
    <row r="424" spans="6:11" ht="15">
      <c r="F424" s="771"/>
      <c r="G424" s="771"/>
      <c r="H424" s="771"/>
      <c r="I424" s="771"/>
      <c r="J424" s="771"/>
      <c r="K424" s="771"/>
    </row>
    <row r="425" spans="6:11" ht="15">
      <c r="F425" s="771"/>
      <c r="G425" s="771"/>
      <c r="H425" s="771"/>
      <c r="I425" s="771"/>
      <c r="J425" s="771"/>
      <c r="K425" s="771"/>
    </row>
    <row r="426" spans="6:11" ht="15">
      <c r="F426" s="771"/>
      <c r="G426" s="771"/>
      <c r="H426" s="771"/>
      <c r="I426" s="771"/>
      <c r="J426" s="771"/>
      <c r="K426" s="771"/>
    </row>
    <row r="427" spans="6:11" ht="15">
      <c r="F427" s="771"/>
      <c r="G427" s="771"/>
      <c r="H427" s="771"/>
      <c r="I427" s="771"/>
      <c r="J427" s="771"/>
      <c r="K427" s="771"/>
    </row>
    <row r="428" spans="6:11" ht="15">
      <c r="F428" s="771"/>
      <c r="G428" s="771"/>
      <c r="H428" s="771"/>
      <c r="I428" s="771"/>
      <c r="J428" s="771"/>
      <c r="K428" s="771"/>
    </row>
    <row r="429" spans="6:11" ht="15">
      <c r="F429" s="771"/>
      <c r="G429" s="771"/>
      <c r="H429" s="771"/>
      <c r="I429" s="771"/>
      <c r="J429" s="771"/>
      <c r="K429" s="771"/>
    </row>
    <row r="430" spans="6:11" ht="15">
      <c r="F430" s="771"/>
      <c r="G430" s="771"/>
      <c r="H430" s="771"/>
      <c r="I430" s="771"/>
      <c r="J430" s="771"/>
      <c r="K430" s="771"/>
    </row>
    <row r="431" spans="6:11" ht="15">
      <c r="F431" s="771"/>
      <c r="G431" s="771"/>
      <c r="H431" s="771"/>
      <c r="I431" s="771"/>
      <c r="J431" s="771"/>
      <c r="K431" s="771"/>
    </row>
    <row r="432" spans="6:11" ht="15">
      <c r="F432" s="771"/>
      <c r="G432" s="771"/>
      <c r="H432" s="771"/>
      <c r="I432" s="771"/>
      <c r="J432" s="771"/>
      <c r="K432" s="771"/>
    </row>
    <row r="433" spans="6:11" ht="15">
      <c r="F433" s="771"/>
      <c r="G433" s="771"/>
      <c r="H433" s="771"/>
      <c r="I433" s="771"/>
      <c r="J433" s="771"/>
      <c r="K433" s="771"/>
    </row>
    <row r="434" spans="6:11" ht="15">
      <c r="F434" s="771"/>
      <c r="G434" s="771"/>
      <c r="H434" s="771"/>
      <c r="I434" s="771"/>
      <c r="J434" s="771"/>
      <c r="K434" s="771"/>
    </row>
    <row r="435" spans="6:11" ht="15">
      <c r="F435" s="771"/>
      <c r="G435" s="771"/>
      <c r="H435" s="771"/>
      <c r="I435" s="771"/>
      <c r="J435" s="771"/>
      <c r="K435" s="771"/>
    </row>
    <row r="436" spans="6:11" ht="15">
      <c r="F436" s="771"/>
      <c r="G436" s="771"/>
      <c r="H436" s="771"/>
      <c r="I436" s="771"/>
      <c r="J436" s="771"/>
      <c r="K436" s="771"/>
    </row>
    <row r="437" spans="6:11" ht="15">
      <c r="F437" s="771"/>
      <c r="G437" s="771"/>
      <c r="H437" s="771"/>
      <c r="I437" s="771"/>
      <c r="J437" s="771"/>
      <c r="K437" s="771"/>
    </row>
    <row r="438" spans="6:11" ht="15">
      <c r="F438" s="771"/>
      <c r="G438" s="771"/>
      <c r="H438" s="771"/>
      <c r="I438" s="771"/>
      <c r="J438" s="771"/>
      <c r="K438" s="771"/>
    </row>
    <row r="439" spans="6:11" ht="15">
      <c r="F439" s="771"/>
      <c r="G439" s="771"/>
      <c r="H439" s="771"/>
      <c r="I439" s="771"/>
      <c r="J439" s="771"/>
      <c r="K439" s="771"/>
    </row>
    <row r="440" spans="6:11" ht="15">
      <c r="F440" s="771"/>
      <c r="G440" s="771"/>
      <c r="H440" s="771"/>
      <c r="I440" s="771"/>
      <c r="J440" s="771"/>
      <c r="K440" s="771"/>
    </row>
    <row r="441" spans="6:11" ht="15">
      <c r="F441" s="771"/>
      <c r="G441" s="771"/>
      <c r="H441" s="771"/>
      <c r="I441" s="771"/>
      <c r="J441" s="771"/>
      <c r="K441" s="771"/>
    </row>
    <row r="442" spans="6:11" ht="15">
      <c r="F442" s="771"/>
      <c r="G442" s="771"/>
      <c r="H442" s="771"/>
      <c r="I442" s="771"/>
      <c r="J442" s="771"/>
      <c r="K442" s="771"/>
    </row>
    <row r="443" spans="6:11" ht="15">
      <c r="F443" s="771"/>
      <c r="G443" s="771"/>
      <c r="H443" s="771"/>
      <c r="I443" s="771"/>
      <c r="J443" s="771"/>
      <c r="K443" s="771"/>
    </row>
    <row r="444" spans="6:11" ht="15">
      <c r="F444" s="771"/>
      <c r="G444" s="771"/>
      <c r="H444" s="771"/>
      <c r="I444" s="771"/>
      <c r="J444" s="771"/>
      <c r="K444" s="771"/>
    </row>
    <row r="445" spans="6:11" ht="15">
      <c r="F445" s="771"/>
      <c r="G445" s="771"/>
      <c r="H445" s="771"/>
      <c r="I445" s="771"/>
      <c r="J445" s="771"/>
      <c r="K445" s="771"/>
    </row>
    <row r="446" spans="6:11" ht="15">
      <c r="F446" s="771"/>
      <c r="G446" s="771"/>
      <c r="H446" s="771"/>
      <c r="I446" s="771"/>
      <c r="J446" s="771"/>
      <c r="K446" s="771"/>
    </row>
    <row r="447" spans="6:11" ht="15">
      <c r="F447" s="771"/>
      <c r="G447" s="771"/>
      <c r="H447" s="771"/>
      <c r="I447" s="771"/>
      <c r="J447" s="771"/>
      <c r="K447" s="771"/>
    </row>
    <row r="448" spans="6:11" ht="15">
      <c r="F448" s="771"/>
      <c r="G448" s="771"/>
      <c r="H448" s="771"/>
      <c r="I448" s="771"/>
      <c r="J448" s="771"/>
      <c r="K448" s="771"/>
    </row>
    <row r="449" spans="6:11" ht="15">
      <c r="F449" s="771"/>
      <c r="G449" s="771"/>
      <c r="H449" s="771"/>
      <c r="I449" s="771"/>
      <c r="J449" s="771"/>
      <c r="K449" s="771"/>
    </row>
    <row r="450" spans="6:11" ht="15">
      <c r="F450" s="771"/>
      <c r="G450" s="771"/>
      <c r="H450" s="771"/>
      <c r="I450" s="771"/>
      <c r="J450" s="771"/>
      <c r="K450" s="771"/>
    </row>
    <row r="451" spans="6:11" ht="15">
      <c r="F451" s="771"/>
      <c r="G451" s="771"/>
      <c r="H451" s="771"/>
      <c r="I451" s="771"/>
      <c r="J451" s="771"/>
      <c r="K451" s="771"/>
    </row>
    <row r="452" spans="6:11" ht="15">
      <c r="F452" s="771"/>
      <c r="G452" s="771"/>
      <c r="H452" s="771"/>
      <c r="I452" s="771"/>
      <c r="J452" s="771"/>
      <c r="K452" s="771"/>
    </row>
    <row r="453" spans="6:11" ht="15">
      <c r="F453" s="771"/>
      <c r="G453" s="771"/>
      <c r="H453" s="771"/>
      <c r="I453" s="771"/>
      <c r="J453" s="771"/>
      <c r="K453" s="771"/>
    </row>
    <row r="454" spans="6:11" ht="15">
      <c r="F454" s="771"/>
      <c r="G454" s="771"/>
      <c r="H454" s="771"/>
      <c r="I454" s="771"/>
      <c r="J454" s="771"/>
      <c r="K454" s="771"/>
    </row>
    <row r="455" spans="6:11" ht="15">
      <c r="F455" s="771"/>
      <c r="G455" s="771"/>
      <c r="H455" s="771"/>
      <c r="I455" s="771"/>
      <c r="J455" s="771"/>
      <c r="K455" s="771"/>
    </row>
    <row r="456" spans="6:11" ht="15">
      <c r="F456" s="771"/>
      <c r="G456" s="771"/>
      <c r="H456" s="771"/>
      <c r="I456" s="771"/>
      <c r="J456" s="771"/>
      <c r="K456" s="771"/>
    </row>
    <row r="457" spans="6:11" ht="15">
      <c r="F457" s="771"/>
      <c r="G457" s="771"/>
      <c r="H457" s="771"/>
      <c r="I457" s="771"/>
      <c r="J457" s="771"/>
      <c r="K457" s="771"/>
    </row>
    <row r="458" spans="6:11" ht="15">
      <c r="F458" s="771"/>
      <c r="G458" s="771"/>
      <c r="H458" s="771"/>
      <c r="I458" s="771"/>
      <c r="J458" s="771"/>
      <c r="K458" s="771"/>
    </row>
    <row r="459" spans="6:11" ht="15">
      <c r="F459" s="771"/>
      <c r="G459" s="771"/>
      <c r="H459" s="771"/>
      <c r="I459" s="771"/>
      <c r="J459" s="771"/>
      <c r="K459" s="771"/>
    </row>
    <row r="460" spans="6:11" ht="15">
      <c r="F460" s="771"/>
      <c r="G460" s="771"/>
      <c r="H460" s="771"/>
      <c r="I460" s="771"/>
      <c r="J460" s="771"/>
      <c r="K460" s="771"/>
    </row>
    <row r="461" spans="6:11" ht="15">
      <c r="F461" s="771"/>
      <c r="G461" s="771"/>
      <c r="H461" s="771"/>
      <c r="I461" s="771"/>
      <c r="J461" s="771"/>
      <c r="K461" s="771"/>
    </row>
    <row r="462" spans="6:11" ht="15">
      <c r="F462" s="771"/>
      <c r="G462" s="771"/>
      <c r="H462" s="771"/>
      <c r="I462" s="771"/>
      <c r="J462" s="771"/>
      <c r="K462" s="771"/>
    </row>
    <row r="463" spans="6:11" ht="15">
      <c r="F463" s="771"/>
      <c r="G463" s="771"/>
      <c r="H463" s="771"/>
      <c r="I463" s="771"/>
      <c r="J463" s="771"/>
      <c r="K463" s="771"/>
    </row>
    <row r="464" spans="6:11" ht="15">
      <c r="F464" s="771"/>
      <c r="G464" s="771"/>
      <c r="H464" s="771"/>
      <c r="I464" s="771"/>
      <c r="J464" s="771"/>
      <c r="K464" s="771"/>
    </row>
    <row r="465" spans="6:11" ht="15">
      <c r="F465" s="771"/>
      <c r="G465" s="771"/>
      <c r="H465" s="771"/>
      <c r="I465" s="771"/>
      <c r="J465" s="771"/>
      <c r="K465" s="771"/>
    </row>
    <row r="466" spans="6:11" ht="15">
      <c r="F466" s="771"/>
      <c r="G466" s="771"/>
      <c r="H466" s="771"/>
      <c r="I466" s="771"/>
      <c r="J466" s="771"/>
      <c r="K466" s="771"/>
    </row>
    <row r="467" spans="6:11" ht="15">
      <c r="F467" s="771"/>
      <c r="G467" s="771"/>
      <c r="H467" s="771"/>
      <c r="I467" s="771"/>
      <c r="J467" s="771"/>
      <c r="K467" s="771"/>
    </row>
    <row r="468" spans="6:11" ht="15">
      <c r="F468" s="771"/>
      <c r="G468" s="771"/>
      <c r="H468" s="771"/>
      <c r="I468" s="771"/>
      <c r="J468" s="771"/>
      <c r="K468" s="771"/>
    </row>
    <row r="469" spans="6:11" ht="15">
      <c r="F469" s="771"/>
      <c r="G469" s="771"/>
      <c r="H469" s="771"/>
      <c r="I469" s="771"/>
      <c r="J469" s="771"/>
      <c r="K469" s="771"/>
    </row>
    <row r="470" spans="6:11" ht="15">
      <c r="F470" s="771"/>
      <c r="G470" s="771"/>
      <c r="H470" s="771"/>
      <c r="I470" s="771"/>
      <c r="J470" s="771"/>
      <c r="K470" s="771"/>
    </row>
    <row r="471" spans="6:11" ht="15">
      <c r="F471" s="771"/>
      <c r="G471" s="771"/>
      <c r="H471" s="771"/>
      <c r="I471" s="771"/>
      <c r="J471" s="771"/>
      <c r="K471" s="771"/>
    </row>
    <row r="472" spans="6:11" ht="15">
      <c r="F472" s="771"/>
      <c r="G472" s="771"/>
      <c r="H472" s="771"/>
      <c r="I472" s="771"/>
      <c r="J472" s="771"/>
      <c r="K472" s="771"/>
    </row>
    <row r="473" spans="6:11" ht="15">
      <c r="F473" s="771"/>
      <c r="G473" s="771"/>
      <c r="H473" s="771"/>
      <c r="I473" s="771"/>
      <c r="J473" s="771"/>
      <c r="K473" s="771"/>
    </row>
    <row r="474" spans="6:11" ht="15">
      <c r="F474" s="771"/>
      <c r="G474" s="771"/>
      <c r="H474" s="771"/>
      <c r="I474" s="771"/>
      <c r="J474" s="771"/>
      <c r="K474" s="771"/>
    </row>
    <row r="475" spans="6:11" ht="15">
      <c r="F475" s="771"/>
      <c r="G475" s="771"/>
      <c r="H475" s="771"/>
      <c r="I475" s="771"/>
      <c r="J475" s="771"/>
      <c r="K475" s="771"/>
    </row>
    <row r="476" spans="6:11" ht="15">
      <c r="F476" s="771"/>
      <c r="G476" s="771"/>
      <c r="H476" s="771"/>
      <c r="I476" s="771"/>
      <c r="J476" s="771"/>
      <c r="K476" s="771"/>
    </row>
    <row r="477" spans="6:11" ht="15">
      <c r="F477" s="771"/>
      <c r="G477" s="771"/>
      <c r="H477" s="771"/>
      <c r="I477" s="771"/>
      <c r="J477" s="771"/>
      <c r="K477" s="771"/>
    </row>
    <row r="478" spans="6:11" ht="15">
      <c r="F478" s="771"/>
      <c r="G478" s="771"/>
      <c r="H478" s="771"/>
      <c r="I478" s="771"/>
      <c r="J478" s="771"/>
      <c r="K478" s="771"/>
    </row>
    <row r="479" spans="6:11" ht="15">
      <c r="F479" s="771"/>
      <c r="G479" s="771"/>
      <c r="H479" s="771"/>
      <c r="I479" s="771"/>
      <c r="J479" s="771"/>
      <c r="K479" s="771"/>
    </row>
    <row r="480" spans="6:11" ht="15">
      <c r="F480" s="771"/>
      <c r="G480" s="771"/>
      <c r="H480" s="771"/>
      <c r="I480" s="771"/>
      <c r="J480" s="771"/>
      <c r="K480" s="771"/>
    </row>
    <row r="481" spans="6:11" ht="15">
      <c r="F481" s="771"/>
      <c r="G481" s="771"/>
      <c r="H481" s="771"/>
      <c r="I481" s="771"/>
      <c r="J481" s="771"/>
      <c r="K481" s="771"/>
    </row>
    <row r="482" spans="6:11" ht="15">
      <c r="F482" s="771"/>
      <c r="G482" s="771"/>
      <c r="H482" s="771"/>
      <c r="I482" s="771"/>
      <c r="J482" s="771"/>
      <c r="K482" s="771"/>
    </row>
    <row r="483" spans="6:11" ht="15">
      <c r="F483" s="771"/>
      <c r="G483" s="771"/>
      <c r="H483" s="771"/>
      <c r="I483" s="771"/>
      <c r="J483" s="771"/>
      <c r="K483" s="771"/>
    </row>
    <row r="484" spans="6:11" ht="15">
      <c r="F484" s="771"/>
      <c r="G484" s="771"/>
      <c r="H484" s="771"/>
      <c r="I484" s="771"/>
      <c r="J484" s="771"/>
      <c r="K484" s="771"/>
    </row>
    <row r="485" spans="6:11" ht="15">
      <c r="F485" s="771"/>
      <c r="G485" s="771"/>
      <c r="H485" s="771"/>
      <c r="I485" s="771"/>
      <c r="J485" s="771"/>
      <c r="K485" s="771"/>
    </row>
    <row r="486" spans="6:11" ht="15">
      <c r="F486" s="771"/>
      <c r="G486" s="771"/>
      <c r="H486" s="771"/>
      <c r="I486" s="771"/>
      <c r="J486" s="771"/>
      <c r="K486" s="771"/>
    </row>
    <row r="487" spans="6:11" ht="15">
      <c r="F487" s="771"/>
      <c r="G487" s="771"/>
      <c r="H487" s="771"/>
      <c r="I487" s="771"/>
      <c r="J487" s="771"/>
      <c r="K487" s="771"/>
    </row>
    <row r="488" spans="6:11" ht="15">
      <c r="F488" s="771"/>
      <c r="G488" s="771"/>
      <c r="H488" s="771"/>
      <c r="I488" s="771"/>
      <c r="J488" s="771"/>
      <c r="K488" s="771"/>
    </row>
    <row r="489" spans="6:11" ht="15">
      <c r="F489" s="771"/>
      <c r="G489" s="771"/>
      <c r="H489" s="771"/>
      <c r="I489" s="771"/>
      <c r="J489" s="771"/>
      <c r="K489" s="771"/>
    </row>
    <row r="490" spans="6:11" ht="15">
      <c r="F490" s="771"/>
      <c r="G490" s="771"/>
      <c r="H490" s="771"/>
      <c r="I490" s="771"/>
      <c r="J490" s="771"/>
      <c r="K490" s="771"/>
    </row>
    <row r="491" spans="6:11" ht="15">
      <c r="F491" s="771"/>
      <c r="G491" s="771"/>
      <c r="H491" s="771"/>
      <c r="I491" s="771"/>
      <c r="J491" s="771"/>
      <c r="K491" s="771"/>
    </row>
    <row r="492" spans="6:11" ht="15">
      <c r="F492" s="771"/>
      <c r="G492" s="771"/>
      <c r="H492" s="771"/>
      <c r="I492" s="771"/>
      <c r="J492" s="771"/>
      <c r="K492" s="771"/>
    </row>
    <row r="493" spans="6:11" ht="15">
      <c r="F493" s="771"/>
      <c r="G493" s="771"/>
      <c r="H493" s="771"/>
      <c r="I493" s="771"/>
      <c r="J493" s="771"/>
      <c r="K493" s="771"/>
    </row>
    <row r="494" spans="6:11" ht="15">
      <c r="F494" s="771"/>
      <c r="G494" s="771"/>
      <c r="H494" s="771"/>
      <c r="I494" s="771"/>
      <c r="J494" s="771"/>
      <c r="K494" s="771"/>
    </row>
    <row r="495" spans="6:11" ht="15">
      <c r="F495" s="771"/>
      <c r="G495" s="771"/>
      <c r="H495" s="771"/>
      <c r="I495" s="771"/>
      <c r="J495" s="771"/>
      <c r="K495" s="771"/>
    </row>
    <row r="496" spans="6:11" ht="15">
      <c r="F496" s="771"/>
      <c r="G496" s="771"/>
      <c r="H496" s="771"/>
      <c r="I496" s="771"/>
      <c r="J496" s="771"/>
      <c r="K496" s="771"/>
    </row>
    <row r="497" spans="6:11" ht="15">
      <c r="F497" s="771"/>
      <c r="G497" s="771"/>
      <c r="H497" s="771"/>
      <c r="I497" s="771"/>
      <c r="J497" s="771"/>
      <c r="K497" s="771"/>
    </row>
    <row r="498" spans="6:11" ht="15">
      <c r="F498" s="771"/>
      <c r="G498" s="771"/>
      <c r="H498" s="771"/>
      <c r="I498" s="771"/>
      <c r="J498" s="771"/>
      <c r="K498" s="771"/>
    </row>
    <row r="499" spans="6:11" ht="15">
      <c r="F499" s="771"/>
      <c r="G499" s="771"/>
      <c r="H499" s="771"/>
      <c r="I499" s="771"/>
      <c r="J499" s="771"/>
      <c r="K499" s="771"/>
    </row>
    <row r="500" spans="6:11" ht="15">
      <c r="F500" s="771"/>
      <c r="G500" s="771"/>
      <c r="H500" s="771"/>
      <c r="I500" s="771"/>
      <c r="J500" s="771"/>
      <c r="K500" s="771"/>
    </row>
    <row r="501" spans="6:11" ht="15">
      <c r="F501" s="771"/>
      <c r="G501" s="771"/>
      <c r="H501" s="771"/>
      <c r="I501" s="771"/>
      <c r="J501" s="771"/>
      <c r="K501" s="771"/>
    </row>
    <row r="502" spans="6:11" ht="15">
      <c r="F502" s="771"/>
      <c r="G502" s="771"/>
      <c r="H502" s="771"/>
      <c r="I502" s="771"/>
      <c r="J502" s="771"/>
      <c r="K502" s="771"/>
    </row>
    <row r="503" spans="6:11" ht="15">
      <c r="F503" s="771"/>
      <c r="G503" s="771"/>
      <c r="H503" s="771"/>
      <c r="I503" s="771"/>
      <c r="J503" s="771"/>
      <c r="K503" s="771"/>
    </row>
    <row r="504" spans="6:11" ht="15">
      <c r="F504" s="771"/>
      <c r="G504" s="771"/>
      <c r="H504" s="771"/>
      <c r="I504" s="771"/>
      <c r="J504" s="771"/>
      <c r="K504" s="771"/>
    </row>
    <row r="505" spans="6:11" ht="15">
      <c r="F505" s="771"/>
      <c r="G505" s="771"/>
      <c r="H505" s="771"/>
      <c r="I505" s="771"/>
      <c r="J505" s="771"/>
      <c r="K505" s="771"/>
    </row>
    <row r="506" spans="6:11" ht="15">
      <c r="F506" s="771"/>
      <c r="G506" s="771"/>
      <c r="H506" s="771"/>
      <c r="I506" s="771"/>
      <c r="J506" s="771"/>
      <c r="K506" s="771"/>
    </row>
    <row r="507" spans="6:11" ht="15">
      <c r="F507" s="771"/>
      <c r="G507" s="771"/>
      <c r="H507" s="771"/>
      <c r="I507" s="771"/>
      <c r="J507" s="771"/>
      <c r="K507" s="771"/>
    </row>
    <row r="508" spans="6:11" ht="15">
      <c r="F508" s="771"/>
      <c r="G508" s="771"/>
      <c r="H508" s="771"/>
      <c r="I508" s="771"/>
      <c r="J508" s="771"/>
      <c r="K508" s="771"/>
    </row>
    <row r="509" spans="6:11" ht="15">
      <c r="F509" s="771"/>
      <c r="G509" s="771"/>
      <c r="H509" s="771"/>
      <c r="I509" s="771"/>
      <c r="J509" s="771"/>
      <c r="K509" s="771"/>
    </row>
    <row r="510" spans="6:11" ht="15">
      <c r="F510" s="771"/>
      <c r="G510" s="771"/>
      <c r="H510" s="771"/>
      <c r="I510" s="771"/>
      <c r="J510" s="771"/>
      <c r="K510" s="771"/>
    </row>
    <row r="511" spans="6:11" ht="15">
      <c r="F511" s="771"/>
      <c r="G511" s="771"/>
      <c r="H511" s="771"/>
      <c r="I511" s="771"/>
      <c r="J511" s="771"/>
      <c r="K511" s="771"/>
    </row>
    <row r="512" spans="6:11" ht="15">
      <c r="F512" s="771"/>
      <c r="G512" s="771"/>
      <c r="H512" s="771"/>
      <c r="I512" s="771"/>
      <c r="J512" s="771"/>
      <c r="K512" s="771"/>
    </row>
    <row r="513" spans="6:11" ht="15">
      <c r="F513" s="771"/>
      <c r="G513" s="771"/>
      <c r="H513" s="771"/>
      <c r="I513" s="771"/>
      <c r="J513" s="771"/>
      <c r="K513" s="771"/>
    </row>
    <row r="514" spans="6:11" ht="15">
      <c r="F514" s="771"/>
      <c r="G514" s="771"/>
      <c r="H514" s="771"/>
      <c r="I514" s="771"/>
      <c r="J514" s="771"/>
      <c r="K514" s="771"/>
    </row>
    <row r="515" spans="6:11" ht="15">
      <c r="F515" s="771"/>
      <c r="G515" s="771"/>
      <c r="H515" s="771"/>
      <c r="I515" s="771"/>
      <c r="J515" s="771"/>
      <c r="K515" s="771"/>
    </row>
    <row r="516" spans="6:11" ht="15">
      <c r="F516" s="771"/>
      <c r="G516" s="771"/>
      <c r="H516" s="771"/>
      <c r="I516" s="771"/>
      <c r="J516" s="771"/>
      <c r="K516" s="771"/>
    </row>
    <row r="517" spans="6:11" ht="15">
      <c r="F517" s="771"/>
      <c r="G517" s="771"/>
      <c r="H517" s="771"/>
      <c r="I517" s="771"/>
      <c r="J517" s="771"/>
      <c r="K517" s="771"/>
    </row>
    <row r="518" spans="6:11" ht="15">
      <c r="F518" s="771"/>
      <c r="G518" s="771"/>
      <c r="H518" s="771"/>
      <c r="I518" s="771"/>
      <c r="J518" s="771"/>
      <c r="K518" s="771"/>
    </row>
    <row r="519" spans="6:11" ht="15">
      <c r="F519" s="771"/>
      <c r="G519" s="771"/>
      <c r="H519" s="771"/>
      <c r="I519" s="771"/>
      <c r="J519" s="771"/>
      <c r="K519" s="771"/>
    </row>
    <row r="520" spans="6:11" ht="15">
      <c r="F520" s="771"/>
      <c r="G520" s="771"/>
      <c r="H520" s="771"/>
      <c r="I520" s="771"/>
      <c r="J520" s="771"/>
      <c r="K520" s="771"/>
    </row>
    <row r="521" spans="6:11" ht="15">
      <c r="F521" s="771"/>
      <c r="G521" s="771"/>
      <c r="H521" s="771"/>
      <c r="I521" s="771"/>
      <c r="J521" s="771"/>
      <c r="K521" s="771"/>
    </row>
    <row r="522" spans="6:11" ht="15">
      <c r="F522" s="771"/>
      <c r="G522" s="771"/>
      <c r="H522" s="771"/>
      <c r="I522" s="771"/>
      <c r="J522" s="771"/>
      <c r="K522" s="771"/>
    </row>
    <row r="523" spans="6:11" ht="15">
      <c r="F523" s="771"/>
      <c r="G523" s="771"/>
      <c r="H523" s="771"/>
      <c r="I523" s="771"/>
      <c r="J523" s="771"/>
      <c r="K523" s="771"/>
    </row>
    <row r="524" spans="6:11" ht="15">
      <c r="F524" s="771"/>
      <c r="G524" s="771"/>
      <c r="H524" s="771"/>
      <c r="I524" s="771"/>
      <c r="J524" s="771"/>
      <c r="K524" s="771"/>
    </row>
    <row r="525" spans="6:11" ht="15">
      <c r="F525" s="771"/>
      <c r="G525" s="771"/>
      <c r="H525" s="771"/>
      <c r="I525" s="771"/>
      <c r="J525" s="771"/>
      <c r="K525" s="771"/>
    </row>
    <row r="526" spans="6:11" ht="15">
      <c r="F526" s="771"/>
      <c r="G526" s="771"/>
      <c r="H526" s="771"/>
      <c r="I526" s="771"/>
      <c r="J526" s="771"/>
      <c r="K526" s="771"/>
    </row>
    <row r="527" spans="6:11" ht="15">
      <c r="F527" s="771"/>
      <c r="G527" s="771"/>
      <c r="H527" s="771"/>
      <c r="I527" s="771"/>
      <c r="J527" s="771"/>
      <c r="K527" s="771"/>
    </row>
    <row r="528" spans="6:11" ht="15">
      <c r="F528" s="771"/>
      <c r="G528" s="771"/>
      <c r="H528" s="771"/>
      <c r="I528" s="771"/>
      <c r="J528" s="771"/>
      <c r="K528" s="771"/>
    </row>
    <row r="529" spans="6:11" ht="15">
      <c r="F529" s="771"/>
      <c r="G529" s="771"/>
      <c r="H529" s="771"/>
      <c r="I529" s="771"/>
      <c r="J529" s="771"/>
      <c r="K529" s="771"/>
    </row>
    <row r="530" spans="6:11" ht="15">
      <c r="F530" s="771"/>
      <c r="G530" s="771"/>
      <c r="H530" s="771"/>
      <c r="I530" s="771"/>
      <c r="J530" s="771"/>
      <c r="K530" s="771"/>
    </row>
    <row r="531" spans="6:11" ht="15">
      <c r="F531" s="771"/>
      <c r="G531" s="771"/>
      <c r="H531" s="771"/>
      <c r="I531" s="771"/>
      <c r="J531" s="771"/>
      <c r="K531" s="771"/>
    </row>
    <row r="532" spans="6:11" ht="15">
      <c r="F532" s="771"/>
      <c r="G532" s="771"/>
      <c r="H532" s="771"/>
      <c r="I532" s="771"/>
      <c r="J532" s="771"/>
      <c r="K532" s="771"/>
    </row>
    <row r="533" spans="6:11" ht="15">
      <c r="F533" s="771"/>
      <c r="G533" s="771"/>
      <c r="H533" s="771"/>
      <c r="I533" s="771"/>
      <c r="J533" s="771"/>
      <c r="K533" s="771"/>
    </row>
    <row r="534" spans="6:11" ht="15">
      <c r="F534" s="771"/>
      <c r="G534" s="771"/>
      <c r="H534" s="771"/>
      <c r="I534" s="771"/>
      <c r="J534" s="771"/>
      <c r="K534" s="771"/>
    </row>
    <row r="535" spans="6:11" ht="15">
      <c r="F535" s="771"/>
      <c r="G535" s="771"/>
      <c r="H535" s="771"/>
      <c r="I535" s="771"/>
      <c r="J535" s="771"/>
      <c r="K535" s="771"/>
    </row>
    <row r="536" spans="6:11" ht="15">
      <c r="F536" s="771"/>
      <c r="G536" s="771"/>
      <c r="H536" s="771"/>
      <c r="I536" s="771"/>
      <c r="J536" s="771"/>
      <c r="K536" s="771"/>
    </row>
    <row r="537" spans="6:11" ht="15">
      <c r="F537" s="771"/>
      <c r="G537" s="771"/>
      <c r="H537" s="771"/>
      <c r="I537" s="771"/>
      <c r="J537" s="771"/>
      <c r="K537" s="771"/>
    </row>
    <row r="538" spans="6:11" ht="15">
      <c r="F538" s="771"/>
      <c r="G538" s="771"/>
      <c r="H538" s="771"/>
      <c r="I538" s="771"/>
      <c r="J538" s="771"/>
      <c r="K538" s="771"/>
    </row>
    <row r="539" spans="6:11" ht="15">
      <c r="F539" s="771"/>
      <c r="G539" s="771"/>
      <c r="H539" s="771"/>
      <c r="I539" s="771"/>
      <c r="J539" s="771"/>
      <c r="K539" s="771"/>
    </row>
    <row r="540" spans="6:11" ht="15">
      <c r="F540" s="771"/>
      <c r="G540" s="771"/>
      <c r="H540" s="771"/>
      <c r="I540" s="771"/>
      <c r="J540" s="771"/>
      <c r="K540" s="771"/>
    </row>
    <row r="541" spans="6:11" ht="15">
      <c r="F541" s="771"/>
      <c r="G541" s="771"/>
      <c r="H541" s="771"/>
      <c r="I541" s="771"/>
      <c r="J541" s="771"/>
      <c r="K541" s="771"/>
    </row>
    <row r="542" spans="6:11" ht="15">
      <c r="F542" s="771"/>
      <c r="G542" s="771"/>
      <c r="H542" s="771"/>
      <c r="I542" s="771"/>
      <c r="J542" s="771"/>
      <c r="K542" s="771"/>
    </row>
    <row r="543" spans="6:11" ht="15">
      <c r="F543" s="771"/>
      <c r="G543" s="771"/>
      <c r="H543" s="771"/>
      <c r="I543" s="771"/>
      <c r="J543" s="771"/>
      <c r="K543" s="771"/>
    </row>
    <row r="544" spans="6:11" ht="15">
      <c r="F544" s="771"/>
      <c r="G544" s="771"/>
      <c r="H544" s="771"/>
      <c r="I544" s="771"/>
      <c r="J544" s="771"/>
      <c r="K544" s="771"/>
    </row>
    <row r="545" spans="6:11" ht="15">
      <c r="F545" s="771"/>
      <c r="G545" s="771"/>
      <c r="H545" s="771"/>
      <c r="I545" s="771"/>
      <c r="J545" s="771"/>
      <c r="K545" s="771"/>
    </row>
    <row r="546" spans="6:11" ht="15">
      <c r="F546" s="771"/>
      <c r="G546" s="771"/>
      <c r="H546" s="771"/>
      <c r="I546" s="771"/>
      <c r="J546" s="771"/>
      <c r="K546" s="771"/>
    </row>
    <row r="547" spans="6:11" ht="15">
      <c r="F547" s="771"/>
      <c r="G547" s="771"/>
      <c r="H547" s="771"/>
      <c r="I547" s="771"/>
      <c r="J547" s="771"/>
      <c r="K547" s="771"/>
    </row>
    <row r="548" spans="6:11" ht="15">
      <c r="F548" s="771"/>
      <c r="G548" s="771"/>
      <c r="H548" s="771"/>
      <c r="I548" s="771"/>
      <c r="J548" s="771"/>
      <c r="K548" s="771"/>
    </row>
    <row r="549" spans="6:11" ht="15">
      <c r="F549" s="771"/>
      <c r="G549" s="771"/>
      <c r="H549" s="771"/>
      <c r="I549" s="771"/>
      <c r="J549" s="771"/>
      <c r="K549" s="771"/>
    </row>
    <row r="550" spans="6:11" ht="15">
      <c r="F550" s="771"/>
      <c r="G550" s="771"/>
      <c r="H550" s="771"/>
      <c r="I550" s="771"/>
      <c r="J550" s="771"/>
      <c r="K550" s="771"/>
    </row>
    <row r="551" spans="6:11" ht="15">
      <c r="F551" s="771"/>
      <c r="G551" s="771"/>
      <c r="H551" s="771"/>
      <c r="I551" s="771"/>
      <c r="J551" s="771"/>
      <c r="K551" s="771"/>
    </row>
    <row r="552" spans="6:11" ht="15">
      <c r="F552" s="771"/>
      <c r="G552" s="771"/>
      <c r="H552" s="771"/>
      <c r="I552" s="771"/>
      <c r="J552" s="771"/>
      <c r="K552" s="771"/>
    </row>
    <row r="553" spans="6:11" ht="15">
      <c r="F553" s="771"/>
      <c r="G553" s="771"/>
      <c r="H553" s="771"/>
      <c r="I553" s="771"/>
      <c r="J553" s="771"/>
      <c r="K553" s="771"/>
    </row>
    <row r="554" spans="6:11" ht="15">
      <c r="F554" s="771"/>
      <c r="G554" s="771"/>
      <c r="H554" s="771"/>
      <c r="I554" s="771"/>
      <c r="J554" s="771"/>
      <c r="K554" s="771"/>
    </row>
    <row r="555" spans="6:11" ht="15">
      <c r="F555" s="771"/>
      <c r="G555" s="771"/>
      <c r="H555" s="771"/>
      <c r="I555" s="771"/>
      <c r="J555" s="771"/>
      <c r="K555" s="771"/>
    </row>
    <row r="556" spans="6:11" ht="15">
      <c r="F556" s="771"/>
      <c r="G556" s="771"/>
      <c r="H556" s="771"/>
      <c r="I556" s="771"/>
      <c r="J556" s="771"/>
      <c r="K556" s="771"/>
    </row>
    <row r="557" spans="6:11" ht="15">
      <c r="F557" s="771"/>
      <c r="G557" s="771"/>
      <c r="H557" s="771"/>
      <c r="I557" s="771"/>
      <c r="J557" s="771"/>
      <c r="K557" s="771"/>
    </row>
    <row r="558" spans="6:11" ht="15">
      <c r="F558" s="771"/>
      <c r="G558" s="771"/>
      <c r="H558" s="771"/>
      <c r="I558" s="771"/>
      <c r="J558" s="771"/>
      <c r="K558" s="771"/>
    </row>
    <row r="559" spans="6:11" ht="15">
      <c r="F559" s="771"/>
      <c r="G559" s="771"/>
      <c r="H559" s="771"/>
      <c r="I559" s="771"/>
      <c r="J559" s="771"/>
      <c r="K559" s="771"/>
    </row>
    <row r="560" spans="6:11" ht="15">
      <c r="F560" s="771"/>
      <c r="G560" s="771"/>
      <c r="H560" s="771"/>
      <c r="I560" s="771"/>
      <c r="J560" s="771"/>
      <c r="K560" s="771"/>
    </row>
    <row r="561" spans="6:11" ht="15">
      <c r="F561" s="771"/>
      <c r="G561" s="771"/>
      <c r="H561" s="771"/>
      <c r="I561" s="771"/>
      <c r="J561" s="771"/>
      <c r="K561" s="771"/>
    </row>
    <row r="562" spans="6:11" ht="15">
      <c r="F562" s="771"/>
      <c r="G562" s="771"/>
      <c r="H562" s="771"/>
      <c r="I562" s="771"/>
      <c r="J562" s="771"/>
      <c r="K562" s="771"/>
    </row>
    <row r="563" spans="6:11" ht="15">
      <c r="F563" s="771"/>
      <c r="G563" s="771"/>
      <c r="H563" s="771"/>
      <c r="I563" s="771"/>
      <c r="J563" s="771"/>
      <c r="K563" s="771"/>
    </row>
    <row r="564" spans="6:11" ht="15">
      <c r="F564" s="771"/>
      <c r="G564" s="771"/>
      <c r="H564" s="771"/>
      <c r="I564" s="771"/>
      <c r="J564" s="771"/>
      <c r="K564" s="771"/>
    </row>
    <row r="565" spans="6:11" ht="15">
      <c r="F565" s="771"/>
      <c r="G565" s="771"/>
      <c r="H565" s="771"/>
      <c r="I565" s="771"/>
      <c r="J565" s="771"/>
      <c r="K565" s="771"/>
    </row>
    <row r="566" spans="6:11" ht="15">
      <c r="F566" s="771"/>
      <c r="G566" s="771"/>
      <c r="H566" s="771"/>
      <c r="I566" s="771"/>
      <c r="J566" s="771"/>
      <c r="K566" s="771"/>
    </row>
    <row r="567" spans="6:11" ht="15">
      <c r="F567" s="771"/>
      <c r="G567" s="771"/>
      <c r="H567" s="771"/>
      <c r="I567" s="771"/>
      <c r="J567" s="771"/>
      <c r="K567" s="771"/>
    </row>
    <row r="568" spans="6:11" ht="15">
      <c r="F568" s="771"/>
      <c r="G568" s="771"/>
      <c r="H568" s="771"/>
      <c r="I568" s="771"/>
      <c r="J568" s="771"/>
      <c r="K568" s="771"/>
    </row>
    <row r="569" spans="6:11" ht="15">
      <c r="F569" s="771"/>
      <c r="G569" s="771"/>
      <c r="H569" s="771"/>
      <c r="I569" s="771"/>
      <c r="J569" s="771"/>
      <c r="K569" s="771"/>
    </row>
    <row r="570" spans="6:11" ht="15">
      <c r="F570" s="771"/>
      <c r="G570" s="771"/>
      <c r="H570" s="771"/>
      <c r="I570" s="771"/>
      <c r="J570" s="771"/>
      <c r="K570" s="771"/>
    </row>
    <row r="571" spans="6:11" ht="15">
      <c r="F571" s="771"/>
      <c r="G571" s="771"/>
      <c r="H571" s="771"/>
      <c r="I571" s="771"/>
      <c r="J571" s="771"/>
      <c r="K571" s="771"/>
    </row>
    <row r="572" spans="6:11" ht="15">
      <c r="F572" s="771"/>
      <c r="G572" s="771"/>
      <c r="H572" s="771"/>
      <c r="I572" s="771"/>
      <c r="J572" s="771"/>
      <c r="K572" s="771"/>
    </row>
    <row r="573" spans="6:11" ht="15">
      <c r="F573" s="771"/>
      <c r="G573" s="771"/>
      <c r="H573" s="771"/>
      <c r="I573" s="771"/>
      <c r="J573" s="771"/>
      <c r="K573" s="771"/>
    </row>
    <row r="574" spans="6:11" ht="15">
      <c r="F574" s="771"/>
      <c r="G574" s="771"/>
      <c r="H574" s="771"/>
      <c r="I574" s="771"/>
      <c r="J574" s="771"/>
      <c r="K574" s="771"/>
    </row>
    <row r="575" spans="6:11" ht="15">
      <c r="F575" s="771"/>
      <c r="G575" s="771"/>
      <c r="H575" s="771"/>
      <c r="I575" s="771"/>
      <c r="J575" s="771"/>
      <c r="K575" s="771"/>
    </row>
    <row r="576" spans="6:11" ht="15">
      <c r="F576" s="771"/>
      <c r="G576" s="771"/>
      <c r="H576" s="771"/>
      <c r="I576" s="771"/>
      <c r="J576" s="771"/>
      <c r="K576" s="771"/>
    </row>
    <row r="577" spans="6:11" ht="15">
      <c r="F577" s="771"/>
      <c r="G577" s="771"/>
      <c r="H577" s="771"/>
      <c r="I577" s="771"/>
      <c r="J577" s="771"/>
      <c r="K577" s="771"/>
    </row>
    <row r="578" spans="6:11" ht="15">
      <c r="F578" s="771"/>
      <c r="G578" s="771"/>
      <c r="H578" s="771"/>
      <c r="I578" s="771"/>
      <c r="J578" s="771"/>
      <c r="K578" s="771"/>
    </row>
    <row r="579" spans="6:11" ht="15">
      <c r="F579" s="771"/>
      <c r="G579" s="771"/>
      <c r="H579" s="771"/>
      <c r="I579" s="771"/>
      <c r="J579" s="771"/>
      <c r="K579" s="771"/>
    </row>
    <row r="580" spans="6:11" ht="15">
      <c r="F580" s="771"/>
      <c r="G580" s="771"/>
      <c r="H580" s="771"/>
      <c r="I580" s="771"/>
      <c r="J580" s="771"/>
      <c r="K580" s="771"/>
    </row>
    <row r="581" spans="6:11" ht="15">
      <c r="F581" s="771"/>
      <c r="G581" s="771"/>
      <c r="H581" s="771"/>
      <c r="I581" s="771"/>
      <c r="J581" s="771"/>
      <c r="K581" s="771"/>
    </row>
    <row r="582" spans="6:11" ht="15">
      <c r="F582" s="771"/>
      <c r="G582" s="771"/>
      <c r="H582" s="771"/>
      <c r="I582" s="771"/>
      <c r="J582" s="771"/>
      <c r="K582" s="771"/>
    </row>
    <row r="583" spans="6:11" ht="15">
      <c r="F583" s="771"/>
      <c r="G583" s="771"/>
      <c r="H583" s="771"/>
      <c r="I583" s="771"/>
      <c r="J583" s="771"/>
      <c r="K583" s="771"/>
    </row>
    <row r="584" spans="6:11" ht="15">
      <c r="F584" s="771"/>
      <c r="G584" s="771"/>
      <c r="H584" s="771"/>
      <c r="I584" s="771"/>
      <c r="J584" s="771"/>
      <c r="K584" s="771"/>
    </row>
    <row r="585" spans="6:11" ht="15">
      <c r="F585" s="771"/>
      <c r="G585" s="771"/>
      <c r="H585" s="771"/>
      <c r="I585" s="771"/>
      <c r="J585" s="771"/>
      <c r="K585" s="771"/>
    </row>
    <row r="586" spans="6:11" ht="15">
      <c r="F586" s="771"/>
      <c r="G586" s="771"/>
      <c r="H586" s="771"/>
      <c r="I586" s="771"/>
      <c r="J586" s="771"/>
      <c r="K586" s="771"/>
    </row>
    <row r="587" spans="6:11" ht="15">
      <c r="F587" s="771"/>
      <c r="G587" s="771"/>
      <c r="H587" s="771"/>
      <c r="I587" s="771"/>
      <c r="J587" s="771"/>
      <c r="K587" s="771"/>
    </row>
    <row r="588" spans="6:11" ht="15">
      <c r="F588" s="771"/>
      <c r="G588" s="771"/>
      <c r="H588" s="771"/>
      <c r="I588" s="771"/>
      <c r="J588" s="771"/>
      <c r="K588" s="771"/>
    </row>
    <row r="589" spans="6:11" ht="15">
      <c r="F589" s="771"/>
      <c r="G589" s="771"/>
      <c r="H589" s="771"/>
      <c r="I589" s="771"/>
      <c r="J589" s="771"/>
      <c r="K589" s="771"/>
    </row>
    <row r="590" spans="6:11" ht="15">
      <c r="F590" s="771"/>
      <c r="G590" s="771"/>
      <c r="H590" s="771"/>
      <c r="I590" s="771"/>
      <c r="J590" s="771"/>
      <c r="K590" s="771"/>
    </row>
    <row r="591" spans="6:11" ht="15">
      <c r="F591" s="771"/>
      <c r="G591" s="771"/>
      <c r="H591" s="771"/>
      <c r="I591" s="771"/>
      <c r="J591" s="771"/>
      <c r="K591" s="771"/>
    </row>
    <row r="592" spans="6:11" ht="15">
      <c r="F592" s="771"/>
      <c r="G592" s="771"/>
      <c r="H592" s="771"/>
      <c r="I592" s="771"/>
      <c r="J592" s="771"/>
      <c r="K592" s="771"/>
    </row>
    <row r="593" spans="6:11" ht="15">
      <c r="F593" s="771"/>
      <c r="G593" s="771"/>
      <c r="H593" s="771"/>
      <c r="I593" s="771"/>
      <c r="J593" s="771"/>
      <c r="K593" s="771"/>
    </row>
    <row r="594" spans="6:11" ht="15">
      <c r="F594" s="771"/>
      <c r="G594" s="771"/>
      <c r="H594" s="771"/>
      <c r="I594" s="771"/>
      <c r="J594" s="771"/>
      <c r="K594" s="771"/>
    </row>
    <row r="595" spans="6:11" ht="15">
      <c r="F595" s="771"/>
      <c r="G595" s="771"/>
      <c r="H595" s="771"/>
      <c r="I595" s="771"/>
      <c r="J595" s="771"/>
      <c r="K595" s="771"/>
    </row>
    <row r="596" spans="6:11" ht="15">
      <c r="F596" s="771"/>
      <c r="G596" s="771"/>
      <c r="H596" s="771"/>
      <c r="I596" s="771"/>
      <c r="J596" s="771"/>
      <c r="K596" s="771"/>
    </row>
    <row r="597" spans="6:11" ht="15">
      <c r="F597" s="771"/>
      <c r="G597" s="771"/>
      <c r="H597" s="771"/>
      <c r="I597" s="771"/>
      <c r="J597" s="771"/>
      <c r="K597" s="771"/>
    </row>
    <row r="598" spans="6:11" ht="15">
      <c r="F598" s="771"/>
      <c r="G598" s="771"/>
      <c r="H598" s="771"/>
      <c r="I598" s="771"/>
      <c r="J598" s="771"/>
      <c r="K598" s="771"/>
    </row>
    <row r="599" spans="6:11" ht="15">
      <c r="F599" s="771"/>
      <c r="G599" s="771"/>
      <c r="H599" s="771"/>
      <c r="I599" s="771"/>
      <c r="J599" s="771"/>
      <c r="K599" s="771"/>
    </row>
    <row r="600" spans="6:11" ht="15">
      <c r="F600" s="771"/>
      <c r="G600" s="771"/>
      <c r="H600" s="771"/>
      <c r="I600" s="771"/>
      <c r="J600" s="771"/>
      <c r="K600" s="771"/>
    </row>
    <row r="601" spans="6:11" ht="15">
      <c r="F601" s="771"/>
      <c r="G601" s="771"/>
      <c r="H601" s="771"/>
      <c r="I601" s="771"/>
      <c r="J601" s="771"/>
      <c r="K601" s="771"/>
    </row>
    <row r="602" spans="6:11" ht="15">
      <c r="F602" s="771"/>
      <c r="G602" s="771"/>
      <c r="H602" s="771"/>
      <c r="I602" s="771"/>
      <c r="J602" s="771"/>
      <c r="K602" s="771"/>
    </row>
    <row r="603" spans="6:11" ht="15">
      <c r="F603" s="771"/>
      <c r="G603" s="771"/>
      <c r="H603" s="771"/>
      <c r="I603" s="771"/>
      <c r="J603" s="771"/>
      <c r="K603" s="771"/>
    </row>
    <row r="604" spans="6:11" ht="15">
      <c r="F604" s="771"/>
      <c r="G604" s="771"/>
      <c r="H604" s="771"/>
      <c r="I604" s="771"/>
      <c r="J604" s="771"/>
      <c r="K604" s="771"/>
    </row>
    <row r="605" spans="6:11" ht="15">
      <c r="F605" s="771"/>
      <c r="G605" s="771"/>
      <c r="H605" s="771"/>
      <c r="I605" s="771"/>
      <c r="J605" s="771"/>
      <c r="K605" s="771"/>
    </row>
    <row r="606" spans="6:11" ht="15">
      <c r="F606" s="771"/>
      <c r="G606" s="771"/>
      <c r="H606" s="771"/>
      <c r="I606" s="771"/>
      <c r="J606" s="771"/>
      <c r="K606" s="771"/>
    </row>
    <row r="607" spans="6:11" ht="15">
      <c r="F607" s="771"/>
      <c r="G607" s="771"/>
      <c r="H607" s="771"/>
      <c r="I607" s="771"/>
      <c r="J607" s="771"/>
      <c r="K607" s="771"/>
    </row>
    <row r="608" spans="6:11" ht="15">
      <c r="F608" s="771"/>
      <c r="G608" s="771"/>
      <c r="H608" s="771"/>
      <c r="I608" s="771"/>
      <c r="J608" s="771"/>
      <c r="K608" s="771"/>
    </row>
    <row r="609" spans="6:11" ht="15">
      <c r="F609" s="771"/>
      <c r="G609" s="771"/>
      <c r="H609" s="771"/>
      <c r="I609" s="771"/>
      <c r="J609" s="771"/>
      <c r="K609" s="771"/>
    </row>
    <row r="610" spans="6:11" ht="15">
      <c r="F610" s="771"/>
      <c r="G610" s="771"/>
      <c r="H610" s="771"/>
      <c r="I610" s="771"/>
      <c r="J610" s="771"/>
      <c r="K610" s="771"/>
    </row>
    <row r="611" spans="6:11" ht="15">
      <c r="F611" s="771"/>
      <c r="G611" s="771"/>
      <c r="H611" s="771"/>
      <c r="I611" s="771"/>
      <c r="J611" s="771"/>
      <c r="K611" s="771"/>
    </row>
    <row r="612" spans="6:11" ht="15">
      <c r="F612" s="771"/>
      <c r="G612" s="771"/>
      <c r="H612" s="771"/>
      <c r="I612" s="771"/>
      <c r="J612" s="771"/>
      <c r="K612" s="771"/>
    </row>
    <row r="613" spans="6:11" ht="15">
      <c r="F613" s="771"/>
      <c r="G613" s="771"/>
      <c r="H613" s="771"/>
      <c r="I613" s="771"/>
      <c r="J613" s="771"/>
      <c r="K613" s="771"/>
    </row>
    <row r="614" spans="6:11" ht="15">
      <c r="F614" s="771"/>
      <c r="G614" s="771"/>
      <c r="H614" s="771"/>
      <c r="I614" s="771"/>
      <c r="J614" s="771"/>
      <c r="K614" s="771"/>
    </row>
    <row r="615" spans="6:11" ht="15">
      <c r="F615" s="771"/>
      <c r="G615" s="771"/>
      <c r="H615" s="771"/>
      <c r="I615" s="771"/>
      <c r="J615" s="771"/>
      <c r="K615" s="771"/>
    </row>
    <row r="616" spans="6:11" ht="15">
      <c r="F616" s="771"/>
      <c r="G616" s="771"/>
      <c r="H616" s="771"/>
      <c r="I616" s="771"/>
      <c r="J616" s="771"/>
      <c r="K616" s="771"/>
    </row>
    <row r="617" spans="6:11" ht="15">
      <c r="F617" s="771"/>
      <c r="G617" s="771"/>
      <c r="H617" s="771"/>
      <c r="I617" s="771"/>
      <c r="J617" s="771"/>
      <c r="K617" s="771"/>
    </row>
    <row r="618" spans="6:11" ht="15">
      <c r="F618" s="771"/>
      <c r="G618" s="771"/>
      <c r="H618" s="771"/>
      <c r="I618" s="771"/>
      <c r="J618" s="771"/>
      <c r="K618" s="771"/>
    </row>
    <row r="619" spans="6:11" ht="15">
      <c r="F619" s="771"/>
      <c r="G619" s="771"/>
      <c r="H619" s="771"/>
      <c r="I619" s="771"/>
      <c r="J619" s="771"/>
      <c r="K619" s="771"/>
    </row>
    <row r="620" spans="6:11" ht="15">
      <c r="F620" s="771"/>
      <c r="G620" s="771"/>
      <c r="H620" s="771"/>
      <c r="I620" s="771"/>
      <c r="J620" s="771"/>
      <c r="K620" s="771"/>
    </row>
    <row r="621" spans="6:11" ht="15">
      <c r="F621" s="771"/>
      <c r="G621" s="771"/>
      <c r="H621" s="771"/>
      <c r="I621" s="771"/>
      <c r="J621" s="771"/>
      <c r="K621" s="771"/>
    </row>
    <row r="622" spans="6:11" ht="15">
      <c r="F622" s="771"/>
      <c r="G622" s="771"/>
      <c r="H622" s="771"/>
      <c r="I622" s="771"/>
      <c r="J622" s="771"/>
      <c r="K622" s="771"/>
    </row>
    <row r="623" spans="6:11" ht="15">
      <c r="F623" s="771"/>
      <c r="G623" s="771"/>
      <c r="H623" s="771"/>
      <c r="I623" s="771"/>
      <c r="J623" s="771"/>
      <c r="K623" s="771"/>
    </row>
    <row r="624" spans="6:11" ht="15">
      <c r="F624" s="771"/>
      <c r="G624" s="771"/>
      <c r="H624" s="771"/>
      <c r="I624" s="771"/>
      <c r="J624" s="771"/>
      <c r="K624" s="771"/>
    </row>
    <row r="625" spans="6:11" ht="15">
      <c r="F625" s="771"/>
      <c r="G625" s="771"/>
      <c r="H625" s="771"/>
      <c r="I625" s="771"/>
      <c r="J625" s="771"/>
      <c r="K625" s="771"/>
    </row>
    <row r="626" spans="6:11" ht="15">
      <c r="F626" s="771"/>
      <c r="G626" s="771"/>
      <c r="H626" s="771"/>
      <c r="I626" s="771"/>
      <c r="J626" s="771"/>
      <c r="K626" s="771"/>
    </row>
    <row r="627" spans="6:11" ht="15">
      <c r="F627" s="771"/>
      <c r="G627" s="771"/>
      <c r="H627" s="771"/>
      <c r="I627" s="771"/>
      <c r="J627" s="771"/>
      <c r="K627" s="771"/>
    </row>
    <row r="628" spans="6:11" ht="15">
      <c r="F628" s="771"/>
      <c r="G628" s="771"/>
      <c r="H628" s="771"/>
      <c r="I628" s="771"/>
      <c r="J628" s="771"/>
      <c r="K628" s="771"/>
    </row>
    <row r="629" spans="6:11" ht="15">
      <c r="F629" s="771"/>
      <c r="G629" s="771"/>
      <c r="H629" s="771"/>
      <c r="I629" s="771"/>
      <c r="J629" s="771"/>
      <c r="K629" s="771"/>
    </row>
    <row r="630" spans="6:11" ht="15">
      <c r="F630" s="771"/>
      <c r="G630" s="771"/>
      <c r="H630" s="771"/>
      <c r="I630" s="771"/>
      <c r="J630" s="771"/>
      <c r="K630" s="771"/>
    </row>
    <row r="631" spans="6:11" ht="15">
      <c r="F631" s="771"/>
      <c r="G631" s="771"/>
      <c r="H631" s="771"/>
      <c r="I631" s="771"/>
      <c r="J631" s="771"/>
      <c r="K631" s="771"/>
    </row>
    <row r="632" spans="6:11" ht="15">
      <c r="F632" s="771"/>
      <c r="G632" s="771"/>
      <c r="H632" s="771"/>
      <c r="I632" s="771"/>
      <c r="J632" s="771"/>
      <c r="K632" s="771"/>
    </row>
    <row r="633" spans="6:11" ht="15">
      <c r="F633" s="771"/>
      <c r="G633" s="771"/>
      <c r="H633" s="771"/>
      <c r="I633" s="771"/>
      <c r="J633" s="771"/>
      <c r="K633" s="771"/>
    </row>
    <row r="634" spans="6:11" ht="15">
      <c r="F634" s="771"/>
      <c r="G634" s="771"/>
      <c r="H634" s="771"/>
      <c r="I634" s="771"/>
      <c r="J634" s="771"/>
      <c r="K634" s="771"/>
    </row>
    <row r="635" spans="6:11" ht="15">
      <c r="F635" s="771"/>
      <c r="G635" s="771"/>
      <c r="H635" s="771"/>
      <c r="I635" s="771"/>
      <c r="J635" s="771"/>
      <c r="K635" s="771"/>
    </row>
    <row r="636" spans="6:11" ht="15">
      <c r="F636" s="771"/>
      <c r="G636" s="771"/>
      <c r="H636" s="771"/>
      <c r="I636" s="771"/>
      <c r="J636" s="771"/>
      <c r="K636" s="771"/>
    </row>
    <row r="637" spans="6:11" ht="15">
      <c r="F637" s="771"/>
      <c r="G637" s="771"/>
      <c r="H637" s="771"/>
      <c r="I637" s="771"/>
      <c r="J637" s="771"/>
      <c r="K637" s="771"/>
    </row>
    <row r="638" spans="6:11" ht="15">
      <c r="F638" s="771"/>
      <c r="G638" s="771"/>
      <c r="H638" s="771"/>
      <c r="I638" s="771"/>
      <c r="J638" s="771"/>
      <c r="K638" s="771"/>
    </row>
    <row r="639" spans="6:11" ht="15">
      <c r="F639" s="771"/>
      <c r="G639" s="771"/>
      <c r="H639" s="771"/>
      <c r="I639" s="771"/>
      <c r="J639" s="771"/>
      <c r="K639" s="771"/>
    </row>
    <row r="640" spans="6:11" ht="15">
      <c r="F640" s="771"/>
      <c r="G640" s="771"/>
      <c r="H640" s="771"/>
      <c r="I640" s="771"/>
      <c r="J640" s="771"/>
      <c r="K640" s="771"/>
    </row>
    <row r="641" spans="6:11" ht="15">
      <c r="F641" s="771"/>
      <c r="G641" s="771"/>
      <c r="H641" s="771"/>
      <c r="I641" s="771"/>
      <c r="J641" s="771"/>
      <c r="K641" s="771"/>
    </row>
    <row r="642" spans="6:11" ht="15">
      <c r="F642" s="771"/>
      <c r="G642" s="771"/>
      <c r="H642" s="771"/>
      <c r="I642" s="771"/>
      <c r="J642" s="771"/>
      <c r="K642" s="771"/>
    </row>
    <row r="643" spans="6:11" ht="15">
      <c r="F643" s="771"/>
      <c r="G643" s="771"/>
      <c r="H643" s="771"/>
      <c r="I643" s="771"/>
      <c r="J643" s="771"/>
      <c r="K643" s="771"/>
    </row>
    <row r="644" spans="6:11" ht="15">
      <c r="F644" s="771"/>
      <c r="G644" s="771"/>
      <c r="H644" s="771"/>
      <c r="I644" s="771"/>
      <c r="J644" s="771"/>
      <c r="K644" s="771"/>
    </row>
    <row r="645" spans="6:11" ht="15">
      <c r="F645" s="771"/>
      <c r="G645" s="771"/>
      <c r="H645" s="771"/>
      <c r="I645" s="771"/>
      <c r="J645" s="771"/>
      <c r="K645" s="771"/>
    </row>
    <row r="646" spans="6:11" ht="15">
      <c r="F646" s="771"/>
      <c r="G646" s="771"/>
      <c r="H646" s="771"/>
      <c r="I646" s="771"/>
      <c r="J646" s="771"/>
      <c r="K646" s="771"/>
    </row>
    <row r="647" spans="6:11" ht="15">
      <c r="F647" s="771"/>
      <c r="G647" s="771"/>
      <c r="H647" s="771"/>
      <c r="I647" s="771"/>
      <c r="J647" s="771"/>
      <c r="K647" s="771"/>
    </row>
    <row r="648" spans="6:11" ht="15">
      <c r="F648" s="771"/>
      <c r="G648" s="771"/>
      <c r="H648" s="771"/>
      <c r="I648" s="771"/>
      <c r="J648" s="771"/>
      <c r="K648" s="771"/>
    </row>
    <row r="649" spans="6:11" ht="15">
      <c r="F649" s="771"/>
      <c r="G649" s="771"/>
      <c r="H649" s="771"/>
      <c r="I649" s="771"/>
      <c r="J649" s="771"/>
      <c r="K649" s="771"/>
    </row>
    <row r="650" spans="6:11" ht="15">
      <c r="F650" s="771"/>
      <c r="G650" s="771"/>
      <c r="H650" s="771"/>
      <c r="I650" s="771"/>
      <c r="J650" s="771"/>
      <c r="K650" s="771"/>
    </row>
    <row r="651" spans="6:11" ht="15">
      <c r="F651" s="771"/>
      <c r="G651" s="771"/>
      <c r="H651" s="771"/>
      <c r="I651" s="771"/>
      <c r="J651" s="771"/>
      <c r="K651" s="771"/>
    </row>
    <row r="652" spans="6:11" ht="15">
      <c r="F652" s="771"/>
      <c r="G652" s="771"/>
      <c r="H652" s="771"/>
      <c r="I652" s="771"/>
      <c r="J652" s="771"/>
      <c r="K652" s="771"/>
    </row>
    <row r="653" spans="6:11" ht="15">
      <c r="F653" s="771"/>
      <c r="G653" s="771"/>
      <c r="H653" s="771"/>
      <c r="I653" s="771"/>
      <c r="J653" s="771"/>
      <c r="K653" s="771"/>
    </row>
    <row r="654" spans="6:11" ht="15">
      <c r="F654" s="771"/>
      <c r="G654" s="771"/>
      <c r="H654" s="771"/>
      <c r="I654" s="771"/>
      <c r="J654" s="771"/>
      <c r="K654" s="771"/>
    </row>
    <row r="655" spans="6:11" ht="15">
      <c r="F655" s="771"/>
      <c r="G655" s="771"/>
      <c r="H655" s="771"/>
      <c r="I655" s="771"/>
      <c r="J655" s="771"/>
      <c r="K655" s="771"/>
    </row>
    <row r="656" spans="6:11" ht="15">
      <c r="F656" s="771"/>
      <c r="G656" s="771"/>
      <c r="H656" s="771"/>
      <c r="I656" s="771"/>
      <c r="J656" s="771"/>
      <c r="K656" s="771"/>
    </row>
    <row r="657" spans="6:11" ht="15">
      <c r="F657" s="771"/>
      <c r="G657" s="771"/>
      <c r="H657" s="771"/>
      <c r="I657" s="771"/>
      <c r="J657" s="771"/>
      <c r="K657" s="771"/>
    </row>
    <row r="658" spans="6:11" ht="15">
      <c r="F658" s="771"/>
      <c r="G658" s="771"/>
      <c r="H658" s="771"/>
      <c r="I658" s="771"/>
      <c r="J658" s="771"/>
      <c r="K658" s="771"/>
    </row>
    <row r="659" spans="6:11" ht="15">
      <c r="F659" s="771"/>
      <c r="G659" s="771"/>
      <c r="H659" s="771"/>
      <c r="I659" s="771"/>
      <c r="J659" s="771"/>
      <c r="K659" s="771"/>
    </row>
    <row r="660" spans="6:11" ht="15">
      <c r="F660" s="771"/>
      <c r="G660" s="771"/>
      <c r="H660" s="771"/>
      <c r="I660" s="771"/>
      <c r="J660" s="771"/>
      <c r="K660" s="771"/>
    </row>
    <row r="661" spans="6:11" ht="15">
      <c r="F661" s="771"/>
      <c r="G661" s="771"/>
      <c r="H661" s="771"/>
      <c r="I661" s="771"/>
      <c r="J661" s="771"/>
      <c r="K661" s="771"/>
    </row>
    <row r="662" spans="6:11" ht="15">
      <c r="F662" s="771"/>
      <c r="G662" s="771"/>
      <c r="H662" s="771"/>
      <c r="I662" s="771"/>
      <c r="J662" s="771"/>
      <c r="K662" s="771"/>
    </row>
    <row r="663" spans="6:11" ht="15">
      <c r="F663" s="771"/>
      <c r="G663" s="771"/>
      <c r="H663" s="771"/>
      <c r="I663" s="771"/>
      <c r="J663" s="771"/>
      <c r="K663" s="771"/>
    </row>
    <row r="664" spans="6:11" ht="15">
      <c r="F664" s="771"/>
      <c r="G664" s="771"/>
      <c r="H664" s="771"/>
      <c r="I664" s="771"/>
      <c r="J664" s="771"/>
      <c r="K664" s="771"/>
    </row>
    <row r="665" spans="6:11" ht="15">
      <c r="F665" s="771"/>
      <c r="G665" s="771"/>
      <c r="H665" s="771"/>
      <c r="I665" s="771"/>
      <c r="J665" s="771"/>
      <c r="K665" s="771"/>
    </row>
    <row r="666" spans="6:11" ht="15">
      <c r="F666" s="771"/>
      <c r="G666" s="771"/>
      <c r="H666" s="771"/>
      <c r="I666" s="771"/>
      <c r="J666" s="771"/>
      <c r="K666" s="771"/>
    </row>
    <row r="667" spans="6:11" ht="15">
      <c r="F667" s="771"/>
      <c r="G667" s="771"/>
      <c r="H667" s="771"/>
      <c r="I667" s="771"/>
      <c r="J667" s="771"/>
      <c r="K667" s="771"/>
    </row>
    <row r="668" spans="6:11" ht="15">
      <c r="F668" s="771"/>
      <c r="G668" s="771"/>
      <c r="H668" s="771"/>
      <c r="I668" s="771"/>
      <c r="J668" s="771"/>
      <c r="K668" s="771"/>
    </row>
    <row r="669" spans="6:11" ht="15">
      <c r="F669" s="771"/>
      <c r="G669" s="771"/>
      <c r="H669" s="771"/>
      <c r="I669" s="771"/>
      <c r="J669" s="771"/>
      <c r="K669" s="771"/>
    </row>
    <row r="670" spans="6:11" ht="15">
      <c r="F670" s="771"/>
      <c r="G670" s="771"/>
      <c r="H670" s="771"/>
      <c r="I670" s="771"/>
      <c r="J670" s="771"/>
      <c r="K670" s="771"/>
    </row>
    <row r="671" spans="6:11" ht="15">
      <c r="F671" s="771"/>
      <c r="G671" s="771"/>
      <c r="H671" s="771"/>
      <c r="I671" s="771"/>
      <c r="J671" s="771"/>
      <c r="K671" s="771"/>
    </row>
    <row r="672" spans="6:11" ht="15">
      <c r="F672" s="771"/>
      <c r="G672" s="771"/>
      <c r="H672" s="771"/>
      <c r="I672" s="771"/>
      <c r="J672" s="771"/>
      <c r="K672" s="771"/>
    </row>
    <row r="673" spans="6:11" ht="15">
      <c r="F673" s="771"/>
      <c r="G673" s="771"/>
      <c r="H673" s="771"/>
      <c r="I673" s="771"/>
      <c r="J673" s="771"/>
      <c r="K673" s="771"/>
    </row>
    <row r="674" spans="6:11" ht="15">
      <c r="F674" s="771"/>
      <c r="G674" s="771"/>
      <c r="H674" s="771"/>
      <c r="I674" s="771"/>
      <c r="J674" s="771"/>
      <c r="K674" s="771"/>
    </row>
    <row r="675" spans="6:11" ht="15">
      <c r="F675" s="771"/>
      <c r="G675" s="771"/>
      <c r="H675" s="771"/>
      <c r="I675" s="771"/>
      <c r="J675" s="771"/>
      <c r="K675" s="771"/>
    </row>
    <row r="676" spans="6:11" ht="15">
      <c r="F676" s="771"/>
      <c r="G676" s="771"/>
      <c r="H676" s="771"/>
      <c r="I676" s="771"/>
      <c r="J676" s="771"/>
      <c r="K676" s="771"/>
    </row>
    <row r="677" spans="6:11" ht="15">
      <c r="F677" s="771"/>
      <c r="G677" s="771"/>
      <c r="H677" s="771"/>
      <c r="I677" s="771"/>
      <c r="J677" s="771"/>
      <c r="K677" s="771"/>
    </row>
    <row r="678" spans="6:11" ht="15">
      <c r="F678" s="771"/>
      <c r="G678" s="771"/>
      <c r="H678" s="771"/>
      <c r="I678" s="771"/>
      <c r="J678" s="771"/>
      <c r="K678" s="771"/>
    </row>
    <row r="679" spans="6:11" ht="15">
      <c r="F679" s="771"/>
      <c r="G679" s="771"/>
      <c r="H679" s="771"/>
      <c r="I679" s="771"/>
      <c r="J679" s="771"/>
      <c r="K679" s="771"/>
    </row>
    <row r="680" spans="6:11" ht="15">
      <c r="F680" s="771"/>
      <c r="G680" s="771"/>
      <c r="H680" s="771"/>
      <c r="I680" s="771"/>
      <c r="J680" s="771"/>
      <c r="K680" s="771"/>
    </row>
    <row r="681" spans="6:11" ht="15">
      <c r="F681" s="771"/>
      <c r="G681" s="771"/>
      <c r="H681" s="771"/>
      <c r="I681" s="771"/>
      <c r="J681" s="771"/>
      <c r="K681" s="771"/>
    </row>
    <row r="682" spans="6:11" ht="15">
      <c r="F682" s="771"/>
      <c r="G682" s="771"/>
      <c r="H682" s="771"/>
      <c r="I682" s="771"/>
      <c r="J682" s="771"/>
      <c r="K682" s="771"/>
    </row>
    <row r="683" spans="6:11" ht="15">
      <c r="F683" s="771"/>
      <c r="G683" s="771"/>
      <c r="H683" s="771"/>
      <c r="I683" s="771"/>
      <c r="J683" s="771"/>
      <c r="K683" s="771"/>
    </row>
    <row r="684" spans="6:11" ht="15">
      <c r="F684" s="771"/>
      <c r="G684" s="771"/>
      <c r="H684" s="771"/>
      <c r="I684" s="771"/>
      <c r="J684" s="771"/>
      <c r="K684" s="771"/>
    </row>
    <row r="685" spans="6:11" ht="15">
      <c r="F685" s="771"/>
      <c r="G685" s="771"/>
      <c r="H685" s="771"/>
      <c r="I685" s="771"/>
      <c r="J685" s="771"/>
      <c r="K685" s="771"/>
    </row>
    <row r="686" spans="6:11" ht="15">
      <c r="F686" s="771"/>
      <c r="G686" s="771"/>
      <c r="H686" s="771"/>
      <c r="I686" s="771"/>
      <c r="J686" s="771"/>
      <c r="K686" s="771"/>
    </row>
    <row r="687" spans="6:11" ht="15">
      <c r="F687" s="771"/>
      <c r="G687" s="771"/>
      <c r="H687" s="771"/>
      <c r="I687" s="771"/>
      <c r="J687" s="771"/>
      <c r="K687" s="771"/>
    </row>
    <row r="688" spans="6:11" ht="15">
      <c r="F688" s="771"/>
      <c r="G688" s="771"/>
      <c r="H688" s="771"/>
      <c r="I688" s="771"/>
      <c r="J688" s="771"/>
      <c r="K688" s="771"/>
    </row>
    <row r="689" spans="6:11" ht="15">
      <c r="F689" s="771"/>
      <c r="G689" s="771"/>
      <c r="H689" s="771"/>
      <c r="I689" s="771"/>
      <c r="J689" s="771"/>
      <c r="K689" s="771"/>
    </row>
    <row r="690" spans="6:11" ht="15">
      <c r="F690" s="771"/>
      <c r="G690" s="771"/>
      <c r="H690" s="771"/>
      <c r="I690" s="771"/>
      <c r="J690" s="771"/>
      <c r="K690" s="771"/>
    </row>
    <row r="691" spans="6:11" ht="15">
      <c r="F691" s="771"/>
      <c r="G691" s="771"/>
      <c r="H691" s="771"/>
      <c r="I691" s="771"/>
      <c r="J691" s="771"/>
      <c r="K691" s="771"/>
    </row>
    <row r="692" spans="6:11" ht="15">
      <c r="F692" s="771"/>
      <c r="G692" s="771"/>
      <c r="H692" s="771"/>
      <c r="I692" s="771"/>
      <c r="J692" s="771"/>
      <c r="K692" s="771"/>
    </row>
    <row r="693" spans="6:11" ht="15">
      <c r="F693" s="771"/>
      <c r="G693" s="771"/>
      <c r="H693" s="771"/>
      <c r="I693" s="771"/>
      <c r="J693" s="771"/>
      <c r="K693" s="771"/>
    </row>
    <row r="694" spans="6:11" ht="15">
      <c r="F694" s="771"/>
      <c r="G694" s="771"/>
      <c r="H694" s="771"/>
      <c r="I694" s="771"/>
      <c r="J694" s="771"/>
      <c r="K694" s="771"/>
    </row>
    <row r="695" spans="6:11" ht="15">
      <c r="F695" s="771"/>
      <c r="G695" s="771"/>
      <c r="H695" s="771"/>
      <c r="I695" s="771"/>
      <c r="J695" s="771"/>
      <c r="K695" s="771"/>
    </row>
    <row r="696" spans="6:11" ht="15">
      <c r="F696" s="771"/>
      <c r="G696" s="771"/>
      <c r="H696" s="771"/>
      <c r="I696" s="771"/>
      <c r="J696" s="771"/>
      <c r="K696" s="771"/>
    </row>
    <row r="697" spans="6:11" ht="15">
      <c r="F697" s="771"/>
      <c r="G697" s="771"/>
      <c r="H697" s="771"/>
      <c r="I697" s="771"/>
      <c r="J697" s="771"/>
      <c r="K697" s="771"/>
    </row>
    <row r="698" spans="6:11" ht="15">
      <c r="F698" s="771"/>
      <c r="G698" s="771"/>
      <c r="H698" s="771"/>
      <c r="I698" s="771"/>
      <c r="J698" s="771"/>
      <c r="K698" s="771"/>
    </row>
    <row r="699" spans="6:11" ht="15">
      <c r="F699" s="771"/>
      <c r="G699" s="771"/>
      <c r="H699" s="771"/>
      <c r="I699" s="771"/>
      <c r="J699" s="771"/>
      <c r="K699" s="771"/>
    </row>
    <row r="700" spans="6:11" ht="15">
      <c r="F700" s="771"/>
      <c r="G700" s="771"/>
      <c r="H700" s="771"/>
      <c r="I700" s="771"/>
      <c r="J700" s="771"/>
      <c r="K700" s="771"/>
    </row>
    <row r="701" spans="6:11" ht="15">
      <c r="F701" s="771"/>
      <c r="G701" s="771"/>
      <c r="H701" s="771"/>
      <c r="I701" s="771"/>
      <c r="J701" s="771"/>
      <c r="K701" s="771"/>
    </row>
    <row r="702" spans="6:11" ht="15">
      <c r="F702" s="771"/>
      <c r="G702" s="771"/>
      <c r="H702" s="771"/>
      <c r="I702" s="771"/>
      <c r="J702" s="771"/>
      <c r="K702" s="771"/>
    </row>
    <row r="703" spans="6:11" ht="15">
      <c r="F703" s="771"/>
      <c r="G703" s="771"/>
      <c r="H703" s="771"/>
      <c r="I703" s="771"/>
      <c r="J703" s="771"/>
      <c r="K703" s="771"/>
    </row>
    <row r="704" spans="6:11" ht="15">
      <c r="F704" s="771"/>
      <c r="G704" s="771"/>
      <c r="H704" s="771"/>
      <c r="I704" s="771"/>
      <c r="J704" s="771"/>
      <c r="K704" s="771"/>
    </row>
    <row r="705" spans="6:11" ht="15">
      <c r="F705" s="771"/>
      <c r="G705" s="771"/>
      <c r="H705" s="771"/>
      <c r="I705" s="771"/>
      <c r="J705" s="771"/>
      <c r="K705" s="771"/>
    </row>
    <row r="706" spans="6:11" ht="15">
      <c r="F706" s="771"/>
      <c r="G706" s="771"/>
      <c r="H706" s="771"/>
      <c r="I706" s="771"/>
      <c r="J706" s="771"/>
      <c r="K706" s="771"/>
    </row>
    <row r="707" spans="6:11" ht="15">
      <c r="F707" s="771"/>
      <c r="G707" s="771"/>
      <c r="H707" s="771"/>
      <c r="I707" s="771"/>
      <c r="J707" s="771"/>
      <c r="K707" s="771"/>
    </row>
    <row r="708" spans="6:11" ht="15">
      <c r="F708" s="771"/>
      <c r="G708" s="771"/>
      <c r="H708" s="771"/>
      <c r="I708" s="771"/>
      <c r="J708" s="771"/>
      <c r="K708" s="771"/>
    </row>
    <row r="709" spans="6:11" ht="15">
      <c r="F709" s="771"/>
      <c r="G709" s="771"/>
      <c r="H709" s="771"/>
      <c r="I709" s="771"/>
      <c r="J709" s="771"/>
      <c r="K709" s="771"/>
    </row>
    <row r="710" spans="6:11" ht="15">
      <c r="F710" s="771"/>
      <c r="G710" s="771"/>
      <c r="H710" s="771"/>
      <c r="I710" s="771"/>
      <c r="J710" s="771"/>
      <c r="K710" s="771"/>
    </row>
    <row r="711" spans="6:11" ht="15">
      <c r="F711" s="771"/>
      <c r="G711" s="771"/>
      <c r="H711" s="771"/>
      <c r="I711" s="771"/>
      <c r="J711" s="771"/>
      <c r="K711" s="771"/>
    </row>
    <row r="712" spans="6:11" ht="15">
      <c r="F712" s="771"/>
      <c r="G712" s="771"/>
      <c r="H712" s="771"/>
      <c r="I712" s="771"/>
      <c r="J712" s="771"/>
      <c r="K712" s="771"/>
    </row>
    <row r="713" spans="6:11" ht="15">
      <c r="F713" s="771"/>
      <c r="G713" s="771"/>
      <c r="H713" s="771"/>
      <c r="I713" s="771"/>
      <c r="J713" s="771"/>
      <c r="K713" s="771"/>
    </row>
    <row r="714" spans="6:11" ht="15">
      <c r="F714" s="771"/>
      <c r="G714" s="771"/>
      <c r="H714" s="771"/>
      <c r="I714" s="771"/>
      <c r="J714" s="771"/>
      <c r="K714" s="771"/>
    </row>
    <row r="715" spans="6:11" ht="15">
      <c r="F715" s="771"/>
      <c r="G715" s="771"/>
      <c r="H715" s="771"/>
      <c r="I715" s="771"/>
      <c r="J715" s="771"/>
      <c r="K715" s="771"/>
    </row>
    <row r="716" spans="6:11" ht="15">
      <c r="F716" s="771"/>
      <c r="G716" s="771"/>
      <c r="H716" s="771"/>
      <c r="I716" s="771"/>
      <c r="J716" s="771"/>
      <c r="K716" s="771"/>
    </row>
    <row r="717" spans="6:11" ht="15">
      <c r="F717" s="771"/>
      <c r="G717" s="771"/>
      <c r="H717" s="771"/>
      <c r="I717" s="771"/>
      <c r="J717" s="771"/>
      <c r="K717" s="771"/>
    </row>
    <row r="718" spans="6:11" ht="15">
      <c r="F718" s="771"/>
      <c r="G718" s="771"/>
      <c r="H718" s="771"/>
      <c r="I718" s="771"/>
      <c r="J718" s="771"/>
      <c r="K718" s="771"/>
    </row>
    <row r="719" spans="6:11" ht="15">
      <c r="F719" s="771"/>
      <c r="G719" s="771"/>
      <c r="H719" s="771"/>
      <c r="I719" s="771"/>
      <c r="J719" s="771"/>
      <c r="K719" s="771"/>
    </row>
    <row r="720" spans="6:11" ht="15">
      <c r="F720" s="771"/>
      <c r="G720" s="771"/>
      <c r="H720" s="771"/>
      <c r="I720" s="771"/>
      <c r="J720" s="771"/>
      <c r="K720" s="771"/>
    </row>
    <row r="721" spans="6:11" ht="15">
      <c r="F721" s="771"/>
      <c r="G721" s="771"/>
      <c r="H721" s="771"/>
      <c r="I721" s="771"/>
      <c r="J721" s="771"/>
      <c r="K721" s="771"/>
    </row>
    <row r="722" spans="6:11" ht="15">
      <c r="F722" s="771"/>
      <c r="G722" s="771"/>
      <c r="H722" s="771"/>
      <c r="I722" s="771"/>
      <c r="J722" s="771"/>
      <c r="K722" s="771"/>
    </row>
    <row r="723" spans="6:11" ht="15">
      <c r="F723" s="771"/>
      <c r="G723" s="771"/>
      <c r="H723" s="771"/>
      <c r="I723" s="771"/>
      <c r="J723" s="771"/>
      <c r="K723" s="771"/>
    </row>
    <row r="724" spans="6:11" ht="15">
      <c r="F724" s="771"/>
      <c r="G724" s="771"/>
      <c r="H724" s="771"/>
      <c r="I724" s="771"/>
      <c r="J724" s="771"/>
      <c r="K724" s="771"/>
    </row>
    <row r="725" spans="6:11" ht="15">
      <c r="F725" s="771"/>
      <c r="G725" s="771"/>
      <c r="H725" s="771"/>
      <c r="I725" s="771"/>
      <c r="J725" s="771"/>
      <c r="K725" s="771"/>
    </row>
    <row r="726" spans="6:11" ht="15">
      <c r="F726" s="771"/>
      <c r="G726" s="771"/>
      <c r="H726" s="771"/>
      <c r="I726" s="771"/>
      <c r="J726" s="771"/>
      <c r="K726" s="771"/>
    </row>
    <row r="727" spans="6:11" ht="15">
      <c r="F727" s="771"/>
      <c r="G727" s="771"/>
      <c r="H727" s="771"/>
      <c r="I727" s="771"/>
      <c r="J727" s="771"/>
      <c r="K727" s="771"/>
    </row>
    <row r="728" spans="6:11" ht="15">
      <c r="F728" s="771"/>
      <c r="G728" s="771"/>
      <c r="H728" s="771"/>
      <c r="I728" s="771"/>
      <c r="J728" s="771"/>
      <c r="K728" s="771"/>
    </row>
    <row r="729" spans="6:11" ht="15">
      <c r="F729" s="771"/>
      <c r="G729" s="771"/>
      <c r="H729" s="771"/>
      <c r="I729" s="771"/>
      <c r="J729" s="771"/>
      <c r="K729" s="771"/>
    </row>
    <row r="730" spans="6:11" ht="15">
      <c r="F730" s="771"/>
      <c r="G730" s="771"/>
      <c r="H730" s="771"/>
      <c r="I730" s="771"/>
      <c r="J730" s="771"/>
      <c r="K730" s="771"/>
    </row>
    <row r="731" spans="6:11" ht="15">
      <c r="F731" s="771"/>
      <c r="G731" s="771"/>
      <c r="H731" s="771"/>
      <c r="I731" s="771"/>
      <c r="J731" s="771"/>
      <c r="K731" s="771"/>
    </row>
    <row r="732" spans="6:11" ht="15">
      <c r="F732" s="771"/>
      <c r="G732" s="771"/>
      <c r="H732" s="771"/>
      <c r="I732" s="771"/>
      <c r="J732" s="771"/>
      <c r="K732" s="771"/>
    </row>
    <row r="733" spans="6:11" ht="15">
      <c r="F733" s="771"/>
      <c r="G733" s="771"/>
      <c r="H733" s="771"/>
      <c r="I733" s="771"/>
      <c r="J733" s="771"/>
      <c r="K733" s="771"/>
    </row>
    <row r="734" spans="6:11" ht="15">
      <c r="F734" s="771"/>
      <c r="G734" s="771"/>
      <c r="H734" s="771"/>
      <c r="I734" s="771"/>
      <c r="J734" s="771"/>
      <c r="K734" s="771"/>
    </row>
    <row r="735" spans="6:11" ht="15">
      <c r="F735" s="771"/>
      <c r="G735" s="771"/>
      <c r="H735" s="771"/>
      <c r="I735" s="771"/>
      <c r="J735" s="771"/>
      <c r="K735" s="771"/>
    </row>
    <row r="736" spans="6:11" ht="15">
      <c r="F736" s="771"/>
      <c r="G736" s="771"/>
      <c r="H736" s="771"/>
      <c r="I736" s="771"/>
      <c r="J736" s="771"/>
      <c r="K736" s="771"/>
    </row>
    <row r="737" spans="6:11" ht="15">
      <c r="F737" s="771"/>
      <c r="G737" s="771"/>
      <c r="H737" s="771"/>
      <c r="I737" s="771"/>
      <c r="J737" s="771"/>
      <c r="K737" s="771"/>
    </row>
    <row r="738" spans="6:11" ht="15">
      <c r="F738" s="771"/>
      <c r="G738" s="771"/>
      <c r="H738" s="771"/>
      <c r="I738" s="771"/>
      <c r="J738" s="771"/>
      <c r="K738" s="771"/>
    </row>
    <row r="739" spans="6:11" ht="15">
      <c r="F739" s="771"/>
      <c r="G739" s="771"/>
      <c r="H739" s="771"/>
      <c r="I739" s="771"/>
      <c r="J739" s="771"/>
      <c r="K739" s="771"/>
    </row>
    <row r="740" spans="6:11" ht="15">
      <c r="F740" s="771"/>
      <c r="G740" s="771"/>
      <c r="H740" s="771"/>
      <c r="I740" s="771"/>
      <c r="J740" s="771"/>
      <c r="K740" s="771"/>
    </row>
    <row r="741" spans="6:11" ht="15">
      <c r="F741" s="771"/>
      <c r="G741" s="771"/>
      <c r="H741" s="771"/>
      <c r="I741" s="771"/>
      <c r="J741" s="771"/>
      <c r="K741" s="771"/>
    </row>
    <row r="742" spans="6:11" ht="15">
      <c r="F742" s="771"/>
      <c r="G742" s="771"/>
      <c r="H742" s="771"/>
      <c r="I742" s="771"/>
      <c r="J742" s="771"/>
      <c r="K742" s="771"/>
    </row>
    <row r="743" spans="6:11" ht="15">
      <c r="F743" s="771"/>
      <c r="G743" s="771"/>
      <c r="H743" s="771"/>
      <c r="I743" s="771"/>
      <c r="J743" s="771"/>
      <c r="K743" s="771"/>
    </row>
    <row r="744" spans="6:11" ht="15">
      <c r="F744" s="771"/>
      <c r="G744" s="771"/>
      <c r="H744" s="771"/>
      <c r="I744" s="771"/>
      <c r="J744" s="771"/>
      <c r="K744" s="771"/>
    </row>
    <row r="745" spans="6:11" ht="15">
      <c r="F745" s="771"/>
      <c r="G745" s="771"/>
      <c r="H745" s="771"/>
      <c r="I745" s="771"/>
      <c r="J745" s="771"/>
      <c r="K745" s="771"/>
    </row>
    <row r="746" spans="6:11" ht="15">
      <c r="F746" s="771"/>
      <c r="G746" s="771"/>
      <c r="H746" s="771"/>
      <c r="I746" s="771"/>
      <c r="J746" s="771"/>
      <c r="K746" s="771"/>
    </row>
    <row r="747" spans="6:11" ht="15">
      <c r="F747" s="771"/>
      <c r="G747" s="771"/>
      <c r="H747" s="771"/>
      <c r="I747" s="771"/>
      <c r="J747" s="771"/>
      <c r="K747" s="771"/>
    </row>
    <row r="748" spans="6:11" ht="15">
      <c r="F748" s="771"/>
      <c r="G748" s="771"/>
      <c r="H748" s="771"/>
      <c r="I748" s="771"/>
      <c r="J748" s="771"/>
      <c r="K748" s="771"/>
    </row>
    <row r="749" spans="6:11" ht="15">
      <c r="F749" s="771"/>
      <c r="G749" s="771"/>
      <c r="H749" s="771"/>
      <c r="I749" s="771"/>
      <c r="J749" s="771"/>
      <c r="K749" s="771"/>
    </row>
    <row r="750" spans="6:11" ht="15">
      <c r="F750" s="771"/>
      <c r="G750" s="771"/>
      <c r="H750" s="771"/>
      <c r="I750" s="771"/>
      <c r="J750" s="771"/>
      <c r="K750" s="771"/>
    </row>
    <row r="751" spans="6:11" ht="15">
      <c r="F751" s="771"/>
      <c r="G751" s="771"/>
      <c r="H751" s="771"/>
      <c r="I751" s="771"/>
      <c r="J751" s="771"/>
      <c r="K751" s="771"/>
    </row>
    <row r="752" spans="6:11" ht="15">
      <c r="F752" s="771"/>
      <c r="G752" s="771"/>
      <c r="H752" s="771"/>
      <c r="I752" s="771"/>
      <c r="J752" s="771"/>
      <c r="K752" s="771"/>
    </row>
    <row r="753" spans="6:11" ht="15">
      <c r="F753" s="771"/>
      <c r="G753" s="771"/>
      <c r="H753" s="771"/>
      <c r="I753" s="771"/>
      <c r="J753" s="771"/>
      <c r="K753" s="771"/>
    </row>
    <row r="754" spans="6:11" ht="15">
      <c r="F754" s="771"/>
      <c r="G754" s="771"/>
      <c r="H754" s="771"/>
      <c r="I754" s="771"/>
      <c r="J754" s="771"/>
      <c r="K754" s="771"/>
    </row>
    <row r="755" spans="6:11" ht="15">
      <c r="F755" s="771"/>
      <c r="G755" s="771"/>
      <c r="H755" s="771"/>
      <c r="I755" s="771"/>
      <c r="J755" s="771"/>
      <c r="K755" s="771"/>
    </row>
    <row r="756" spans="6:11" ht="15">
      <c r="F756" s="771"/>
      <c r="G756" s="771"/>
      <c r="H756" s="771"/>
      <c r="I756" s="771"/>
      <c r="J756" s="771"/>
      <c r="K756" s="771"/>
    </row>
    <row r="757" spans="6:11" ht="15">
      <c r="F757" s="771"/>
      <c r="G757" s="771"/>
      <c r="H757" s="771"/>
      <c r="I757" s="771"/>
      <c r="J757" s="771"/>
      <c r="K757" s="771"/>
    </row>
    <row r="758" spans="6:11" ht="15">
      <c r="F758" s="771"/>
      <c r="G758" s="771"/>
      <c r="H758" s="771"/>
      <c r="I758" s="771"/>
      <c r="J758" s="771"/>
      <c r="K758" s="771"/>
    </row>
    <row r="759" spans="6:11" ht="15">
      <c r="F759" s="771"/>
      <c r="G759" s="771"/>
      <c r="H759" s="771"/>
      <c r="I759" s="771"/>
      <c r="J759" s="771"/>
      <c r="K759" s="771"/>
    </row>
    <row r="760" spans="6:11" ht="15">
      <c r="F760" s="771"/>
      <c r="G760" s="771"/>
      <c r="H760" s="771"/>
      <c r="I760" s="771"/>
      <c r="J760" s="771"/>
      <c r="K760" s="771"/>
    </row>
    <row r="761" spans="6:11" ht="15">
      <c r="F761" s="771"/>
      <c r="G761" s="771"/>
      <c r="H761" s="771"/>
      <c r="I761" s="771"/>
      <c r="J761" s="771"/>
      <c r="K761" s="771"/>
    </row>
    <row r="762" spans="6:11" ht="15">
      <c r="F762" s="771"/>
      <c r="G762" s="771"/>
      <c r="H762" s="771"/>
      <c r="I762" s="771"/>
      <c r="J762" s="771"/>
      <c r="K762" s="771"/>
    </row>
    <row r="763" spans="6:11" ht="15">
      <c r="F763" s="771"/>
      <c r="G763" s="771"/>
      <c r="H763" s="771"/>
      <c r="I763" s="771"/>
      <c r="J763" s="771"/>
      <c r="K763" s="771"/>
    </row>
    <row r="764" spans="6:11" ht="15">
      <c r="F764" s="771"/>
      <c r="G764" s="771"/>
      <c r="H764" s="771"/>
      <c r="I764" s="771"/>
      <c r="J764" s="771"/>
      <c r="K764" s="771"/>
    </row>
    <row r="765" spans="6:11" ht="15">
      <c r="F765" s="771"/>
      <c r="G765" s="771"/>
      <c r="H765" s="771"/>
      <c r="I765" s="771"/>
      <c r="J765" s="771"/>
      <c r="K765" s="771"/>
    </row>
    <row r="766" spans="6:11" ht="15">
      <c r="F766" s="771"/>
      <c r="G766" s="771"/>
      <c r="H766" s="771"/>
      <c r="I766" s="771"/>
      <c r="J766" s="771"/>
      <c r="K766" s="771"/>
    </row>
    <row r="767" spans="6:11" ht="15">
      <c r="F767" s="771"/>
      <c r="G767" s="771"/>
      <c r="H767" s="771"/>
      <c r="I767" s="771"/>
      <c r="J767" s="771"/>
      <c r="K767" s="771"/>
    </row>
    <row r="768" spans="6:11" ht="15">
      <c r="F768" s="771"/>
      <c r="G768" s="771"/>
      <c r="H768" s="771"/>
      <c r="I768" s="771"/>
      <c r="J768" s="771"/>
      <c r="K768" s="771"/>
    </row>
    <row r="769" spans="6:11" ht="15">
      <c r="F769" s="771"/>
      <c r="G769" s="771"/>
      <c r="H769" s="771"/>
      <c r="I769" s="771"/>
      <c r="J769" s="771"/>
      <c r="K769" s="771"/>
    </row>
    <row r="770" spans="6:11" ht="15">
      <c r="F770" s="771"/>
      <c r="G770" s="771"/>
      <c r="H770" s="771"/>
      <c r="I770" s="771"/>
      <c r="J770" s="771"/>
      <c r="K770" s="771"/>
    </row>
    <row r="771" spans="6:11" ht="15">
      <c r="F771" s="771"/>
      <c r="G771" s="771"/>
      <c r="H771" s="771"/>
      <c r="I771" s="771"/>
      <c r="J771" s="771"/>
      <c r="K771" s="771"/>
    </row>
    <row r="772" spans="6:11" ht="15">
      <c r="F772" s="771"/>
      <c r="G772" s="771"/>
      <c r="H772" s="771"/>
      <c r="I772" s="771"/>
      <c r="J772" s="771"/>
      <c r="K772" s="771"/>
    </row>
    <row r="773" spans="6:11" ht="15">
      <c r="F773" s="771"/>
      <c r="G773" s="771"/>
      <c r="H773" s="771"/>
      <c r="I773" s="771"/>
      <c r="J773" s="771"/>
      <c r="K773" s="771"/>
    </row>
    <row r="774" spans="6:11" ht="15">
      <c r="F774" s="771"/>
      <c r="G774" s="771"/>
      <c r="H774" s="771"/>
      <c r="I774" s="771"/>
      <c r="J774" s="771"/>
      <c r="K774" s="771"/>
    </row>
    <row r="775" spans="6:11" ht="15">
      <c r="F775" s="771"/>
      <c r="G775" s="771"/>
      <c r="H775" s="771"/>
      <c r="I775" s="771"/>
      <c r="J775" s="771"/>
      <c r="K775" s="771"/>
    </row>
    <row r="776" spans="6:11" ht="15">
      <c r="F776" s="771"/>
      <c r="G776" s="771"/>
      <c r="H776" s="771"/>
      <c r="I776" s="771"/>
      <c r="J776" s="771"/>
      <c r="K776" s="771"/>
    </row>
    <row r="777" spans="6:11" ht="15">
      <c r="F777" s="771"/>
      <c r="G777" s="771"/>
      <c r="H777" s="771"/>
      <c r="I777" s="771"/>
      <c r="J777" s="771"/>
      <c r="K777" s="771"/>
    </row>
    <row r="778" spans="6:11" ht="15">
      <c r="F778" s="771"/>
      <c r="G778" s="771"/>
      <c r="H778" s="771"/>
      <c r="I778" s="771"/>
      <c r="J778" s="771"/>
      <c r="K778" s="771"/>
    </row>
    <row r="779" spans="6:11" ht="15">
      <c r="F779" s="771"/>
      <c r="G779" s="771"/>
      <c r="H779" s="771"/>
      <c r="I779" s="771"/>
      <c r="J779" s="771"/>
      <c r="K779" s="771"/>
    </row>
    <row r="780" spans="6:11" ht="15">
      <c r="F780" s="771"/>
      <c r="G780" s="771"/>
      <c r="H780" s="771"/>
      <c r="I780" s="771"/>
      <c r="J780" s="771"/>
      <c r="K780" s="771"/>
    </row>
    <row r="781" spans="6:11" ht="15">
      <c r="F781" s="771"/>
      <c r="G781" s="771"/>
      <c r="H781" s="771"/>
      <c r="I781" s="771"/>
      <c r="J781" s="771"/>
      <c r="K781" s="771"/>
    </row>
    <row r="782" spans="6:11" ht="15">
      <c r="F782" s="771"/>
      <c r="G782" s="771"/>
      <c r="H782" s="771"/>
      <c r="I782" s="771"/>
      <c r="J782" s="771"/>
      <c r="K782" s="771"/>
    </row>
    <row r="783" spans="6:11" ht="15">
      <c r="F783" s="771"/>
      <c r="G783" s="771"/>
      <c r="H783" s="771"/>
      <c r="I783" s="771"/>
      <c r="J783" s="771"/>
      <c r="K783" s="771"/>
    </row>
    <row r="784" spans="6:11" ht="15">
      <c r="F784" s="771"/>
      <c r="G784" s="771"/>
      <c r="H784" s="771"/>
      <c r="I784" s="771"/>
      <c r="J784" s="771"/>
      <c r="K784" s="771"/>
    </row>
    <row r="785" spans="6:11" ht="15">
      <c r="F785" s="771"/>
      <c r="G785" s="771"/>
      <c r="H785" s="771"/>
      <c r="I785" s="771"/>
      <c r="J785" s="771"/>
      <c r="K785" s="771"/>
    </row>
    <row r="786" spans="6:11" ht="15">
      <c r="F786" s="771"/>
      <c r="G786" s="771"/>
      <c r="H786" s="771"/>
      <c r="I786" s="771"/>
      <c r="J786" s="771"/>
      <c r="K786" s="771"/>
    </row>
    <row r="787" spans="6:11" ht="15">
      <c r="F787" s="771"/>
      <c r="G787" s="771"/>
      <c r="H787" s="771"/>
      <c r="I787" s="771"/>
      <c r="J787" s="771"/>
      <c r="K787" s="771"/>
    </row>
    <row r="788" spans="6:11" ht="15">
      <c r="F788" s="771"/>
      <c r="G788" s="771"/>
      <c r="H788" s="771"/>
      <c r="I788" s="771"/>
      <c r="J788" s="771"/>
      <c r="K788" s="771"/>
    </row>
    <row r="789" spans="6:11" ht="15">
      <c r="F789" s="771"/>
      <c r="G789" s="771"/>
      <c r="H789" s="771"/>
      <c r="I789" s="771"/>
      <c r="J789" s="771"/>
      <c r="K789" s="771"/>
    </row>
    <row r="790" spans="6:11" ht="15">
      <c r="F790" s="771"/>
      <c r="G790" s="771"/>
      <c r="H790" s="771"/>
      <c r="I790" s="771"/>
      <c r="J790" s="771"/>
      <c r="K790" s="771"/>
    </row>
    <row r="791" spans="6:11" ht="15">
      <c r="F791" s="771"/>
      <c r="G791" s="771"/>
      <c r="H791" s="771"/>
      <c r="I791" s="771"/>
      <c r="J791" s="771"/>
      <c r="K791" s="771"/>
    </row>
    <row r="792" spans="6:11" ht="15">
      <c r="F792" s="771"/>
      <c r="G792" s="771"/>
      <c r="H792" s="771"/>
      <c r="I792" s="771"/>
      <c r="J792" s="771"/>
      <c r="K792" s="771"/>
    </row>
    <row r="793" spans="6:11" ht="15">
      <c r="F793" s="771"/>
      <c r="G793" s="771"/>
      <c r="H793" s="771"/>
      <c r="I793" s="771"/>
      <c r="J793" s="771"/>
      <c r="K793" s="771"/>
    </row>
    <row r="794" spans="6:11" ht="15">
      <c r="F794" s="771"/>
      <c r="G794" s="771"/>
      <c r="H794" s="771"/>
      <c r="I794" s="771"/>
      <c r="J794" s="771"/>
      <c r="K794" s="771"/>
    </row>
    <row r="795" spans="6:11" ht="15">
      <c r="F795" s="771"/>
      <c r="G795" s="771"/>
      <c r="H795" s="771"/>
      <c r="I795" s="771"/>
      <c r="J795" s="771"/>
      <c r="K795" s="771"/>
    </row>
    <row r="796" spans="6:11" ht="15">
      <c r="F796" s="771"/>
      <c r="G796" s="771"/>
      <c r="H796" s="771"/>
      <c r="I796" s="771"/>
      <c r="J796" s="771"/>
      <c r="K796" s="771"/>
    </row>
    <row r="797" spans="6:11" ht="15">
      <c r="F797" s="771"/>
      <c r="G797" s="771"/>
      <c r="H797" s="771"/>
      <c r="I797" s="771"/>
      <c r="J797" s="771"/>
      <c r="K797" s="771"/>
    </row>
    <row r="798" spans="6:11" ht="15">
      <c r="F798" s="771"/>
      <c r="G798" s="771"/>
      <c r="H798" s="771"/>
      <c r="I798" s="771"/>
      <c r="J798" s="771"/>
      <c r="K798" s="771"/>
    </row>
    <row r="799" spans="6:11" ht="15">
      <c r="F799" s="771"/>
      <c r="G799" s="771"/>
      <c r="H799" s="771"/>
      <c r="I799" s="771"/>
      <c r="J799" s="771"/>
      <c r="K799" s="771"/>
    </row>
    <row r="800" spans="6:11" ht="15">
      <c r="F800" s="771"/>
      <c r="G800" s="771"/>
      <c r="H800" s="771"/>
      <c r="I800" s="771"/>
      <c r="J800" s="771"/>
      <c r="K800" s="771"/>
    </row>
    <row r="801" spans="6:11" ht="15">
      <c r="F801" s="771"/>
      <c r="G801" s="771"/>
      <c r="H801" s="771"/>
      <c r="I801" s="771"/>
      <c r="J801" s="771"/>
      <c r="K801" s="771"/>
    </row>
    <row r="802" spans="6:11" ht="15">
      <c r="F802" s="771"/>
      <c r="G802" s="771"/>
      <c r="H802" s="771"/>
      <c r="I802" s="771"/>
      <c r="J802" s="771"/>
      <c r="K802" s="771"/>
    </row>
    <row r="803" spans="6:11" ht="15">
      <c r="F803" s="771"/>
      <c r="G803" s="771"/>
      <c r="H803" s="771"/>
      <c r="I803" s="771"/>
      <c r="J803" s="771"/>
      <c r="K803" s="771"/>
    </row>
    <row r="804" spans="6:11" ht="15">
      <c r="F804" s="771"/>
      <c r="G804" s="771"/>
      <c r="H804" s="771"/>
      <c r="I804" s="771"/>
      <c r="J804" s="771"/>
      <c r="K804" s="771"/>
    </row>
    <row r="805" spans="6:11" ht="15">
      <c r="F805" s="771"/>
      <c r="G805" s="771"/>
      <c r="H805" s="771"/>
      <c r="I805" s="771"/>
      <c r="J805" s="771"/>
      <c r="K805" s="771"/>
    </row>
    <row r="806" spans="6:11" ht="15">
      <c r="F806" s="771"/>
      <c r="G806" s="771"/>
      <c r="H806" s="771"/>
      <c r="I806" s="771"/>
      <c r="J806" s="771"/>
      <c r="K806" s="771"/>
    </row>
    <row r="807" spans="6:11" ht="15">
      <c r="F807" s="771"/>
      <c r="G807" s="771"/>
      <c r="H807" s="771"/>
      <c r="I807" s="771"/>
      <c r="J807" s="771"/>
      <c r="K807" s="771"/>
    </row>
    <row r="808" spans="6:11" ht="15">
      <c r="F808" s="771"/>
      <c r="G808" s="771"/>
      <c r="H808" s="771"/>
      <c r="I808" s="771"/>
      <c r="J808" s="771"/>
      <c r="K808" s="771"/>
    </row>
    <row r="809" spans="6:11" ht="15">
      <c r="F809" s="771"/>
      <c r="G809" s="771"/>
      <c r="H809" s="771"/>
      <c r="I809" s="771"/>
      <c r="J809" s="771"/>
      <c r="K809" s="771"/>
    </row>
    <row r="810" spans="6:11" ht="15">
      <c r="F810" s="771"/>
      <c r="G810" s="771"/>
      <c r="H810" s="771"/>
      <c r="I810" s="771"/>
      <c r="J810" s="771"/>
      <c r="K810" s="771"/>
    </row>
    <row r="811" spans="6:11" ht="15">
      <c r="F811" s="771"/>
      <c r="G811" s="771"/>
      <c r="H811" s="771"/>
      <c r="I811" s="771"/>
      <c r="J811" s="771"/>
      <c r="K811" s="771"/>
    </row>
    <row r="812" spans="6:11" ht="15">
      <c r="F812" s="771"/>
      <c r="G812" s="771"/>
      <c r="H812" s="771"/>
      <c r="I812" s="771"/>
      <c r="J812" s="771"/>
      <c r="K812" s="771"/>
    </row>
    <row r="813" spans="6:11" ht="15">
      <c r="F813" s="771"/>
      <c r="G813" s="771"/>
      <c r="H813" s="771"/>
      <c r="I813" s="771"/>
      <c r="J813" s="771"/>
      <c r="K813" s="771"/>
    </row>
    <row r="814" spans="6:11" ht="15">
      <c r="F814" s="771"/>
      <c r="G814" s="771"/>
      <c r="H814" s="771"/>
      <c r="I814" s="771"/>
      <c r="J814" s="771"/>
      <c r="K814" s="771"/>
    </row>
    <row r="815" spans="6:11" ht="15">
      <c r="F815" s="771"/>
      <c r="G815" s="771"/>
      <c r="H815" s="771"/>
      <c r="I815" s="771"/>
      <c r="J815" s="771"/>
      <c r="K815" s="771"/>
    </row>
    <row r="816" spans="6:11" ht="15">
      <c r="F816" s="771"/>
      <c r="G816" s="771"/>
      <c r="H816" s="771"/>
      <c r="I816" s="771"/>
      <c r="J816" s="771"/>
      <c r="K816" s="771"/>
    </row>
    <row r="817" spans="6:11" ht="15">
      <c r="F817" s="771"/>
      <c r="G817" s="771"/>
      <c r="H817" s="771"/>
      <c r="I817" s="771"/>
      <c r="J817" s="771"/>
      <c r="K817" s="771"/>
    </row>
    <row r="818" spans="6:11" ht="15">
      <c r="F818" s="771"/>
      <c r="G818" s="771"/>
      <c r="H818" s="771"/>
      <c r="I818" s="771"/>
      <c r="J818" s="771"/>
      <c r="K818" s="771"/>
    </row>
    <row r="819" spans="6:11" ht="15">
      <c r="F819" s="771"/>
      <c r="G819" s="771"/>
      <c r="H819" s="771"/>
      <c r="I819" s="771"/>
      <c r="J819" s="771"/>
      <c r="K819" s="771"/>
    </row>
    <row r="820" spans="6:11" ht="15">
      <c r="F820" s="771"/>
      <c r="G820" s="771"/>
      <c r="H820" s="771"/>
      <c r="I820" s="771"/>
      <c r="J820" s="771"/>
      <c r="K820" s="771"/>
    </row>
    <row r="821" spans="6:11" ht="15">
      <c r="F821" s="771"/>
      <c r="G821" s="771"/>
      <c r="H821" s="771"/>
      <c r="I821" s="771"/>
      <c r="J821" s="771"/>
      <c r="K821" s="771"/>
    </row>
    <row r="822" spans="6:11" ht="15">
      <c r="F822" s="771"/>
      <c r="G822" s="771"/>
      <c r="H822" s="771"/>
      <c r="I822" s="771"/>
      <c r="J822" s="771"/>
      <c r="K822" s="771"/>
    </row>
    <row r="823" spans="6:11" ht="15">
      <c r="F823" s="771"/>
      <c r="G823" s="771"/>
      <c r="H823" s="771"/>
      <c r="I823" s="771"/>
      <c r="J823" s="771"/>
      <c r="K823" s="771"/>
    </row>
    <row r="824" spans="6:11" ht="15">
      <c r="F824" s="771"/>
      <c r="G824" s="771"/>
      <c r="H824" s="771"/>
      <c r="I824" s="771"/>
      <c r="J824" s="771"/>
      <c r="K824" s="771"/>
    </row>
    <row r="825" spans="6:11" ht="15">
      <c r="F825" s="771"/>
      <c r="G825" s="771"/>
      <c r="H825" s="771"/>
      <c r="I825" s="771"/>
      <c r="J825" s="771"/>
      <c r="K825" s="771"/>
    </row>
    <row r="826" spans="6:11" ht="15">
      <c r="F826" s="771"/>
      <c r="G826" s="771"/>
      <c r="H826" s="771"/>
      <c r="I826" s="771"/>
      <c r="J826" s="771"/>
      <c r="K826" s="771"/>
    </row>
    <row r="827" spans="6:11" ht="15">
      <c r="F827" s="771"/>
      <c r="G827" s="771"/>
      <c r="H827" s="771"/>
      <c r="I827" s="771"/>
      <c r="J827" s="771"/>
      <c r="K827" s="771"/>
    </row>
    <row r="828" spans="6:11" ht="15">
      <c r="F828" s="771"/>
      <c r="G828" s="771"/>
      <c r="H828" s="771"/>
      <c r="I828" s="771"/>
      <c r="J828" s="771"/>
      <c r="K828" s="771"/>
    </row>
    <row r="829" spans="6:11" ht="15">
      <c r="F829" s="771"/>
      <c r="G829" s="771"/>
      <c r="H829" s="771"/>
      <c r="I829" s="771"/>
      <c r="J829" s="771"/>
      <c r="K829" s="771"/>
    </row>
    <row r="830" spans="6:11" ht="15">
      <c r="F830" s="771"/>
      <c r="G830" s="771"/>
      <c r="H830" s="771"/>
      <c r="I830" s="771"/>
      <c r="J830" s="771"/>
      <c r="K830" s="771"/>
    </row>
    <row r="831" spans="6:11" ht="15">
      <c r="F831" s="771"/>
      <c r="G831" s="771"/>
      <c r="H831" s="771"/>
      <c r="I831" s="771"/>
      <c r="J831" s="771"/>
      <c r="K831" s="771"/>
    </row>
    <row r="832" spans="6:11" ht="15">
      <c r="F832" s="771"/>
      <c r="G832" s="771"/>
      <c r="H832" s="771"/>
      <c r="I832" s="771"/>
      <c r="J832" s="771"/>
      <c r="K832" s="771"/>
    </row>
    <row r="833" spans="6:11" ht="15">
      <c r="F833" s="771"/>
      <c r="G833" s="771"/>
      <c r="H833" s="771"/>
      <c r="I833" s="771"/>
      <c r="J833" s="771"/>
      <c r="K833" s="771"/>
    </row>
    <row r="834" spans="6:11" ht="15">
      <c r="F834" s="771"/>
      <c r="G834" s="771"/>
      <c r="H834" s="771"/>
      <c r="I834" s="771"/>
      <c r="J834" s="771"/>
      <c r="K834" s="771"/>
    </row>
    <row r="835" spans="6:11" ht="15">
      <c r="F835" s="771"/>
      <c r="G835" s="771"/>
      <c r="H835" s="771"/>
      <c r="I835" s="771"/>
      <c r="J835" s="771"/>
      <c r="K835" s="771"/>
    </row>
    <row r="836" spans="6:11" ht="15">
      <c r="F836" s="771"/>
      <c r="G836" s="771"/>
      <c r="H836" s="771"/>
      <c r="I836" s="771"/>
      <c r="J836" s="771"/>
      <c r="K836" s="771"/>
    </row>
    <row r="837" spans="6:11" ht="15">
      <c r="F837" s="771"/>
      <c r="G837" s="771"/>
      <c r="H837" s="771"/>
      <c r="I837" s="771"/>
      <c r="J837" s="771"/>
      <c r="K837" s="771"/>
    </row>
    <row r="838" spans="6:11" ht="15">
      <c r="F838" s="771"/>
      <c r="G838" s="771"/>
      <c r="H838" s="771"/>
      <c r="I838" s="771"/>
      <c r="J838" s="771"/>
      <c r="K838" s="771"/>
    </row>
    <row r="839" spans="6:11" ht="15">
      <c r="F839" s="771"/>
      <c r="G839" s="771"/>
      <c r="H839" s="771"/>
      <c r="I839" s="771"/>
      <c r="J839" s="771"/>
      <c r="K839" s="771"/>
    </row>
    <row r="840" spans="6:11" ht="15">
      <c r="F840" s="771"/>
      <c r="G840" s="771"/>
      <c r="H840" s="771"/>
      <c r="I840" s="771"/>
      <c r="J840" s="771"/>
      <c r="K840" s="771"/>
    </row>
    <row r="841" spans="6:11" ht="15">
      <c r="F841" s="771"/>
      <c r="G841" s="771"/>
      <c r="H841" s="771"/>
      <c r="I841" s="771"/>
      <c r="J841" s="771"/>
      <c r="K841" s="771"/>
    </row>
    <row r="842" spans="6:11" ht="15">
      <c r="F842" s="771"/>
      <c r="G842" s="771"/>
      <c r="H842" s="771"/>
      <c r="I842" s="771"/>
      <c r="J842" s="771"/>
      <c r="K842" s="771"/>
    </row>
    <row r="843" spans="6:11" ht="15">
      <c r="F843" s="771"/>
      <c r="G843" s="771"/>
      <c r="H843" s="771"/>
      <c r="I843" s="771"/>
      <c r="J843" s="771"/>
      <c r="K843" s="771"/>
    </row>
    <row r="844" spans="6:11" ht="15">
      <c r="F844" s="771"/>
      <c r="G844" s="771"/>
      <c r="H844" s="771"/>
      <c r="I844" s="771"/>
      <c r="J844" s="771"/>
      <c r="K844" s="771"/>
    </row>
    <row r="845" spans="6:11" ht="15">
      <c r="F845" s="771"/>
      <c r="G845" s="771"/>
      <c r="H845" s="771"/>
      <c r="I845" s="771"/>
      <c r="J845" s="771"/>
      <c r="K845" s="771"/>
    </row>
    <row r="846" spans="6:11" ht="15">
      <c r="F846" s="771"/>
      <c r="G846" s="771"/>
      <c r="H846" s="771"/>
      <c r="I846" s="771"/>
      <c r="J846" s="771"/>
      <c r="K846" s="771"/>
    </row>
    <row r="847" spans="6:11" ht="15">
      <c r="F847" s="771"/>
      <c r="G847" s="771"/>
      <c r="H847" s="771"/>
      <c r="I847" s="771"/>
      <c r="J847" s="771"/>
      <c r="K847" s="771"/>
    </row>
    <row r="848" spans="6:11" ht="15">
      <c r="F848" s="771"/>
      <c r="G848" s="771"/>
      <c r="H848" s="771"/>
      <c r="I848" s="771"/>
      <c r="J848" s="771"/>
      <c r="K848" s="771"/>
    </row>
    <row r="849" spans="6:11" ht="15">
      <c r="F849" s="771"/>
      <c r="G849" s="771"/>
      <c r="H849" s="771"/>
      <c r="I849" s="771"/>
      <c r="J849" s="771"/>
      <c r="K849" s="771"/>
    </row>
    <row r="850" spans="6:11" ht="15">
      <c r="F850" s="771"/>
      <c r="G850" s="771"/>
      <c r="H850" s="771"/>
      <c r="I850" s="771"/>
      <c r="J850" s="771"/>
      <c r="K850" s="771"/>
    </row>
    <row r="851" spans="6:11" ht="15">
      <c r="F851" s="771"/>
      <c r="G851" s="771"/>
      <c r="H851" s="771"/>
      <c r="I851" s="771"/>
      <c r="J851" s="771"/>
      <c r="K851" s="771"/>
    </row>
    <row r="852" spans="6:11" ht="15">
      <c r="F852" s="771"/>
      <c r="G852" s="771"/>
      <c r="H852" s="771"/>
      <c r="I852" s="771"/>
      <c r="J852" s="771"/>
      <c r="K852" s="771"/>
    </row>
    <row r="853" spans="6:11" ht="15">
      <c r="F853" s="771"/>
      <c r="G853" s="771"/>
      <c r="H853" s="771"/>
      <c r="I853" s="771"/>
      <c r="J853" s="771"/>
      <c r="K853" s="771"/>
    </row>
    <row r="854" spans="6:11" ht="15">
      <c r="F854" s="771"/>
      <c r="G854" s="771"/>
      <c r="H854" s="771"/>
      <c r="I854" s="771"/>
      <c r="J854" s="771"/>
      <c r="K854" s="771"/>
    </row>
    <row r="855" spans="6:11" ht="15">
      <c r="F855" s="771"/>
      <c r="G855" s="771"/>
      <c r="H855" s="771"/>
      <c r="I855" s="771"/>
      <c r="J855" s="771"/>
      <c r="K855" s="771"/>
    </row>
    <row r="856" spans="6:11" ht="15">
      <c r="F856" s="771"/>
      <c r="G856" s="771"/>
      <c r="H856" s="771"/>
      <c r="I856" s="771"/>
      <c r="J856" s="771"/>
      <c r="K856" s="771"/>
    </row>
    <row r="857" spans="6:11" ht="15">
      <c r="F857" s="771"/>
      <c r="G857" s="771"/>
      <c r="H857" s="771"/>
      <c r="I857" s="771"/>
      <c r="J857" s="771"/>
      <c r="K857" s="771"/>
    </row>
    <row r="858" spans="6:11" ht="15">
      <c r="F858" s="771"/>
      <c r="G858" s="771"/>
      <c r="H858" s="771"/>
      <c r="I858" s="771"/>
      <c r="J858" s="771"/>
      <c r="K858" s="771"/>
    </row>
    <row r="859" spans="6:11" ht="15">
      <c r="F859" s="771"/>
      <c r="G859" s="771"/>
      <c r="H859" s="771"/>
      <c r="I859" s="771"/>
      <c r="J859" s="771"/>
      <c r="K859" s="771"/>
    </row>
    <row r="860" spans="6:11" ht="15">
      <c r="F860" s="771"/>
      <c r="G860" s="771"/>
      <c r="H860" s="771"/>
      <c r="I860" s="771"/>
      <c r="J860" s="771"/>
      <c r="K860" s="771"/>
    </row>
    <row r="861" spans="6:11" ht="15">
      <c r="F861" s="771"/>
      <c r="G861" s="771"/>
      <c r="H861" s="771"/>
      <c r="I861" s="771"/>
      <c r="J861" s="771"/>
      <c r="K861" s="771"/>
    </row>
    <row r="862" spans="6:11" ht="15">
      <c r="F862" s="771"/>
      <c r="G862" s="771"/>
      <c r="H862" s="771"/>
      <c r="I862" s="771"/>
      <c r="J862" s="771"/>
      <c r="K862" s="771"/>
    </row>
    <row r="863" spans="6:11" ht="15">
      <c r="F863" s="771"/>
      <c r="G863" s="771"/>
      <c r="H863" s="771"/>
      <c r="I863" s="771"/>
      <c r="J863" s="771"/>
      <c r="K863" s="771"/>
    </row>
    <row r="864" spans="6:11" ht="15">
      <c r="F864" s="771"/>
      <c r="G864" s="771"/>
      <c r="H864" s="771"/>
      <c r="I864" s="771"/>
      <c r="J864" s="771"/>
      <c r="K864" s="771"/>
    </row>
    <row r="865" spans="6:11" ht="15">
      <c r="F865" s="771"/>
      <c r="G865" s="771"/>
      <c r="H865" s="771"/>
      <c r="I865" s="771"/>
      <c r="J865" s="771"/>
      <c r="K865" s="771"/>
    </row>
    <row r="866" spans="6:11" ht="15">
      <c r="F866" s="771"/>
      <c r="G866" s="771"/>
      <c r="H866" s="771"/>
      <c r="I866" s="771"/>
      <c r="J866" s="771"/>
      <c r="K866" s="771"/>
    </row>
    <row r="867" spans="6:11" ht="15">
      <c r="F867" s="771"/>
      <c r="G867" s="771"/>
      <c r="H867" s="771"/>
      <c r="I867" s="771"/>
      <c r="J867" s="771"/>
      <c r="K867" s="771"/>
    </row>
    <row r="868" spans="6:11" ht="15">
      <c r="F868" s="771"/>
      <c r="G868" s="771"/>
      <c r="H868" s="771"/>
      <c r="I868" s="771"/>
      <c r="J868" s="771"/>
      <c r="K868" s="771"/>
    </row>
    <row r="869" spans="6:11" ht="15">
      <c r="F869" s="771"/>
      <c r="G869" s="771"/>
      <c r="H869" s="771"/>
      <c r="I869" s="771"/>
      <c r="J869" s="771"/>
      <c r="K869" s="771"/>
    </row>
    <row r="870" spans="6:11" ht="15">
      <c r="F870" s="771"/>
      <c r="G870" s="771"/>
      <c r="H870" s="771"/>
      <c r="I870" s="771"/>
      <c r="J870" s="771"/>
      <c r="K870" s="771"/>
    </row>
    <row r="871" spans="6:11" ht="15">
      <c r="F871" s="771"/>
      <c r="G871" s="771"/>
      <c r="H871" s="771"/>
      <c r="I871" s="771"/>
      <c r="J871" s="771"/>
      <c r="K871" s="771"/>
    </row>
    <row r="872" spans="6:11" ht="15">
      <c r="F872" s="771"/>
      <c r="G872" s="771"/>
      <c r="H872" s="771"/>
      <c r="I872" s="771"/>
      <c r="J872" s="771"/>
      <c r="K872" s="771"/>
    </row>
    <row r="873" spans="6:11" ht="15">
      <c r="F873" s="771"/>
      <c r="G873" s="771"/>
      <c r="H873" s="771"/>
      <c r="I873" s="771"/>
      <c r="J873" s="771"/>
      <c r="K873" s="771"/>
    </row>
    <row r="874" spans="6:11" ht="15">
      <c r="F874" s="771"/>
      <c r="G874" s="771"/>
      <c r="H874" s="771"/>
      <c r="I874" s="771"/>
      <c r="J874" s="771"/>
      <c r="K874" s="771"/>
    </row>
    <row r="875" spans="6:11" ht="15">
      <c r="F875" s="771"/>
      <c r="G875" s="771"/>
      <c r="H875" s="771"/>
      <c r="I875" s="771"/>
      <c r="J875" s="771"/>
      <c r="K875" s="771"/>
    </row>
    <row r="876" spans="6:11" ht="15">
      <c r="F876" s="771"/>
      <c r="G876" s="771"/>
      <c r="H876" s="771"/>
      <c r="I876" s="771"/>
      <c r="J876" s="771"/>
      <c r="K876" s="771"/>
    </row>
    <row r="877" spans="6:11" ht="15">
      <c r="F877" s="771"/>
      <c r="G877" s="771"/>
      <c r="H877" s="771"/>
      <c r="I877" s="771"/>
      <c r="J877" s="771"/>
      <c r="K877" s="771"/>
    </row>
    <row r="878" spans="6:11" ht="15">
      <c r="F878" s="771"/>
      <c r="G878" s="771"/>
      <c r="H878" s="771"/>
      <c r="I878" s="771"/>
      <c r="J878" s="771"/>
      <c r="K878" s="771"/>
    </row>
    <row r="879" spans="6:11" ht="15">
      <c r="F879" s="771"/>
      <c r="G879" s="771"/>
      <c r="H879" s="771"/>
      <c r="I879" s="771"/>
      <c r="J879" s="771"/>
      <c r="K879" s="771"/>
    </row>
    <row r="880" spans="6:11" ht="15">
      <c r="F880" s="771"/>
      <c r="G880" s="771"/>
      <c r="H880" s="771"/>
      <c r="I880" s="771"/>
      <c r="J880" s="771"/>
      <c r="K880" s="771"/>
    </row>
    <row r="881" spans="6:11" ht="15">
      <c r="F881" s="771"/>
      <c r="G881" s="771"/>
      <c r="H881" s="771"/>
      <c r="I881" s="771"/>
      <c r="J881" s="771"/>
      <c r="K881" s="771"/>
    </row>
    <row r="882" spans="6:11" ht="15">
      <c r="F882" s="771"/>
      <c r="G882" s="771"/>
      <c r="H882" s="771"/>
      <c r="I882" s="771"/>
      <c r="J882" s="771"/>
      <c r="K882" s="771"/>
    </row>
    <row r="883" spans="6:11" ht="15">
      <c r="F883" s="771"/>
      <c r="G883" s="771"/>
      <c r="H883" s="771"/>
      <c r="I883" s="771"/>
      <c r="J883" s="771"/>
      <c r="K883" s="771"/>
    </row>
    <row r="884" spans="6:11" ht="15">
      <c r="F884" s="771"/>
      <c r="G884" s="771"/>
      <c r="H884" s="771"/>
      <c r="I884" s="771"/>
      <c r="J884" s="771"/>
      <c r="K884" s="771"/>
    </row>
    <row r="885" spans="6:11" ht="15">
      <c r="F885" s="771"/>
      <c r="G885" s="771"/>
      <c r="H885" s="771"/>
      <c r="I885" s="771"/>
      <c r="J885" s="771"/>
      <c r="K885" s="771"/>
    </row>
    <row r="886" spans="6:11" ht="15">
      <c r="F886" s="771"/>
      <c r="G886" s="771"/>
      <c r="H886" s="771"/>
      <c r="I886" s="771"/>
      <c r="J886" s="771"/>
      <c r="K886" s="771"/>
    </row>
    <row r="887" spans="6:11" ht="15">
      <c r="F887" s="771"/>
      <c r="G887" s="771"/>
      <c r="H887" s="771"/>
      <c r="I887" s="771"/>
      <c r="J887" s="771"/>
      <c r="K887" s="771"/>
    </row>
    <row r="888" spans="6:11" ht="15">
      <c r="F888" s="771"/>
      <c r="G888" s="771"/>
      <c r="H888" s="771"/>
      <c r="I888" s="771"/>
      <c r="J888" s="771"/>
      <c r="K888" s="771"/>
    </row>
    <row r="889" spans="6:11" ht="15">
      <c r="F889" s="771"/>
      <c r="G889" s="771"/>
      <c r="H889" s="771"/>
      <c r="I889" s="771"/>
      <c r="J889" s="771"/>
      <c r="K889" s="771"/>
    </row>
    <row r="890" spans="6:11" ht="15">
      <c r="F890" s="771"/>
      <c r="G890" s="771"/>
      <c r="H890" s="771"/>
      <c r="I890" s="771"/>
      <c r="J890" s="771"/>
      <c r="K890" s="771"/>
    </row>
    <row r="891" spans="6:11" ht="15">
      <c r="F891" s="771"/>
      <c r="G891" s="771"/>
      <c r="H891" s="771"/>
      <c r="I891" s="771"/>
      <c r="J891" s="771"/>
      <c r="K891" s="771"/>
    </row>
    <row r="892" spans="6:11" ht="15">
      <c r="F892" s="771"/>
      <c r="G892" s="771"/>
      <c r="H892" s="771"/>
      <c r="I892" s="771"/>
      <c r="J892" s="771"/>
      <c r="K892" s="771"/>
    </row>
    <row r="893" spans="6:11" ht="15">
      <c r="F893" s="771"/>
      <c r="G893" s="771"/>
      <c r="H893" s="771"/>
      <c r="I893" s="771"/>
      <c r="J893" s="771"/>
      <c r="K893" s="771"/>
    </row>
    <row r="894" spans="6:11" ht="15">
      <c r="F894" s="771"/>
      <c r="G894" s="771"/>
      <c r="H894" s="771"/>
      <c r="I894" s="771"/>
      <c r="J894" s="771"/>
      <c r="K894" s="771"/>
    </row>
    <row r="895" spans="6:11" ht="15">
      <c r="F895" s="771"/>
      <c r="G895" s="771"/>
      <c r="H895" s="771"/>
      <c r="I895" s="771"/>
      <c r="J895" s="771"/>
      <c r="K895" s="771"/>
    </row>
    <row r="896" spans="6:11" ht="15">
      <c r="F896" s="771"/>
      <c r="G896" s="771"/>
      <c r="H896" s="771"/>
      <c r="I896" s="771"/>
      <c r="J896" s="771"/>
      <c r="K896" s="771"/>
    </row>
    <row r="897" spans="6:11" ht="15">
      <c r="F897" s="771"/>
      <c r="G897" s="771"/>
      <c r="H897" s="771"/>
      <c r="I897" s="771"/>
      <c r="J897" s="771"/>
      <c r="K897" s="771"/>
    </row>
    <row r="898" spans="6:11" ht="15">
      <c r="F898" s="771"/>
      <c r="G898" s="771"/>
      <c r="H898" s="771"/>
      <c r="I898" s="771"/>
      <c r="J898" s="771"/>
      <c r="K898" s="771"/>
    </row>
    <row r="899" spans="6:11" ht="15">
      <c r="F899" s="771"/>
      <c r="G899" s="771"/>
      <c r="H899" s="771"/>
      <c r="I899" s="771"/>
      <c r="J899" s="771"/>
      <c r="K899" s="771"/>
    </row>
    <row r="900" spans="6:11" ht="15">
      <c r="F900" s="771"/>
      <c r="G900" s="771"/>
      <c r="H900" s="771"/>
      <c r="I900" s="771"/>
      <c r="J900" s="771"/>
      <c r="K900" s="771"/>
    </row>
    <row r="901" spans="6:11" ht="15">
      <c r="F901" s="771"/>
      <c r="G901" s="771"/>
      <c r="H901" s="771"/>
      <c r="I901" s="771"/>
      <c r="J901" s="771"/>
      <c r="K901" s="771"/>
    </row>
    <row r="902" spans="6:11" ht="15">
      <c r="F902" s="771"/>
      <c r="G902" s="771"/>
      <c r="H902" s="771"/>
      <c r="I902" s="771"/>
      <c r="J902" s="771"/>
      <c r="K902" s="771"/>
    </row>
    <row r="903" spans="6:11" ht="15">
      <c r="F903" s="771"/>
      <c r="G903" s="771"/>
      <c r="H903" s="771"/>
      <c r="I903" s="771"/>
      <c r="J903" s="771"/>
      <c r="K903" s="771"/>
    </row>
    <row r="904" spans="6:11" ht="15">
      <c r="F904" s="771"/>
      <c r="G904" s="771"/>
      <c r="H904" s="771"/>
      <c r="I904" s="771"/>
      <c r="J904" s="771"/>
      <c r="K904" s="771"/>
    </row>
    <row r="905" spans="6:11" ht="15">
      <c r="F905" s="771"/>
      <c r="G905" s="771"/>
      <c r="H905" s="771"/>
      <c r="I905" s="771"/>
      <c r="J905" s="771"/>
      <c r="K905" s="771"/>
    </row>
    <row r="906" spans="6:11" ht="15">
      <c r="F906" s="771"/>
      <c r="G906" s="771"/>
      <c r="H906" s="771"/>
      <c r="I906" s="771"/>
      <c r="J906" s="771"/>
      <c r="K906" s="771"/>
    </row>
    <row r="907" spans="6:11" ht="15">
      <c r="F907" s="771"/>
      <c r="G907" s="771"/>
      <c r="H907" s="771"/>
      <c r="I907" s="771"/>
      <c r="J907" s="771"/>
      <c r="K907" s="771"/>
    </row>
    <row r="908" spans="6:11" ht="15">
      <c r="F908" s="771"/>
      <c r="G908" s="771"/>
      <c r="H908" s="771"/>
      <c r="I908" s="771"/>
      <c r="J908" s="771"/>
      <c r="K908" s="771"/>
    </row>
    <row r="909" spans="6:11" ht="15">
      <c r="F909" s="771"/>
      <c r="G909" s="771"/>
      <c r="H909" s="771"/>
      <c r="I909" s="771"/>
      <c r="J909" s="771"/>
      <c r="K909" s="771"/>
    </row>
    <row r="910" spans="6:11" ht="15">
      <c r="F910" s="771"/>
      <c r="G910" s="771"/>
      <c r="H910" s="771"/>
      <c r="I910" s="771"/>
      <c r="J910" s="771"/>
      <c r="K910" s="771"/>
    </row>
    <row r="911" spans="6:11" ht="15">
      <c r="F911" s="771"/>
      <c r="G911" s="771"/>
      <c r="H911" s="771"/>
      <c r="I911" s="771"/>
      <c r="J911" s="771"/>
      <c r="K911" s="771"/>
    </row>
    <row r="912" spans="6:11" ht="15">
      <c r="F912" s="771"/>
      <c r="G912" s="771"/>
      <c r="H912" s="771"/>
      <c r="I912" s="771"/>
      <c r="J912" s="771"/>
      <c r="K912" s="771"/>
    </row>
    <row r="913" spans="6:11" ht="15">
      <c r="F913" s="771"/>
      <c r="G913" s="771"/>
      <c r="H913" s="771"/>
      <c r="I913" s="771"/>
      <c r="J913" s="771"/>
      <c r="K913" s="771"/>
    </row>
    <row r="914" spans="6:11" ht="15">
      <c r="F914" s="771"/>
      <c r="G914" s="771"/>
      <c r="H914" s="771"/>
      <c r="I914" s="771"/>
      <c r="J914" s="771"/>
      <c r="K914" s="771"/>
    </row>
    <row r="915" spans="6:11" ht="15">
      <c r="F915" s="771"/>
      <c r="G915" s="771"/>
      <c r="H915" s="771"/>
      <c r="I915" s="771"/>
      <c r="J915" s="771"/>
      <c r="K915" s="771"/>
    </row>
    <row r="916" spans="6:11" ht="15">
      <c r="F916" s="771"/>
      <c r="G916" s="771"/>
      <c r="H916" s="771"/>
      <c r="I916" s="771"/>
      <c r="J916" s="771"/>
      <c r="K916" s="771"/>
    </row>
    <row r="917" spans="6:11" ht="15">
      <c r="F917" s="771"/>
      <c r="G917" s="771"/>
      <c r="H917" s="771"/>
      <c r="I917" s="771"/>
      <c r="J917" s="771"/>
      <c r="K917" s="771"/>
    </row>
    <row r="918" spans="6:11" ht="15">
      <c r="F918" s="771"/>
      <c r="G918" s="771"/>
      <c r="H918" s="771"/>
      <c r="I918" s="771"/>
      <c r="J918" s="771"/>
      <c r="K918" s="771"/>
    </row>
    <row r="919" spans="6:11" ht="15">
      <c r="F919" s="771"/>
      <c r="G919" s="771"/>
      <c r="H919" s="771"/>
      <c r="I919" s="771"/>
      <c r="J919" s="771"/>
      <c r="K919" s="771"/>
    </row>
    <row r="920" spans="6:11" ht="15">
      <c r="F920" s="771"/>
      <c r="G920" s="771"/>
      <c r="H920" s="771"/>
      <c r="I920" s="771"/>
      <c r="J920" s="771"/>
      <c r="K920" s="771"/>
    </row>
    <row r="921" spans="6:11" ht="15">
      <c r="F921" s="771"/>
      <c r="G921" s="771"/>
      <c r="H921" s="771"/>
      <c r="I921" s="771"/>
      <c r="J921" s="771"/>
      <c r="K921" s="771"/>
    </row>
    <row r="922" spans="6:11" ht="15">
      <c r="F922" s="771"/>
      <c r="G922" s="771"/>
      <c r="H922" s="771"/>
      <c r="I922" s="771"/>
      <c r="J922" s="771"/>
      <c r="K922" s="771"/>
    </row>
    <row r="923" spans="6:11" ht="15">
      <c r="F923" s="771"/>
      <c r="G923" s="771"/>
      <c r="H923" s="771"/>
      <c r="I923" s="771"/>
      <c r="J923" s="771"/>
      <c r="K923" s="771"/>
    </row>
    <row r="924" spans="6:11" ht="15">
      <c r="F924" s="771"/>
      <c r="G924" s="771"/>
      <c r="H924" s="771"/>
      <c r="I924" s="771"/>
      <c r="J924" s="771"/>
      <c r="K924" s="771"/>
    </row>
    <row r="925" spans="6:11" ht="15">
      <c r="F925" s="771"/>
      <c r="G925" s="771"/>
      <c r="H925" s="771"/>
      <c r="I925" s="771"/>
      <c r="J925" s="771"/>
      <c r="K925" s="771"/>
    </row>
    <row r="926" spans="6:11" ht="15">
      <c r="F926" s="771"/>
      <c r="G926" s="771"/>
      <c r="H926" s="771"/>
      <c r="I926" s="771"/>
      <c r="J926" s="771"/>
      <c r="K926" s="771"/>
    </row>
    <row r="927" spans="6:11" ht="15">
      <c r="F927" s="771"/>
      <c r="G927" s="771"/>
      <c r="H927" s="771"/>
      <c r="I927" s="771"/>
      <c r="J927" s="771"/>
      <c r="K927" s="771"/>
    </row>
    <row r="928" spans="6:11" ht="15">
      <c r="F928" s="771"/>
      <c r="G928" s="771"/>
      <c r="H928" s="771"/>
      <c r="I928" s="771"/>
      <c r="J928" s="771"/>
      <c r="K928" s="771"/>
    </row>
    <row r="929" spans="6:11" ht="15">
      <c r="F929" s="771"/>
      <c r="G929" s="771"/>
      <c r="H929" s="771"/>
      <c r="I929" s="771"/>
      <c r="J929" s="771"/>
      <c r="K929" s="771"/>
    </row>
    <row r="930" spans="6:11" ht="15">
      <c r="F930" s="771"/>
      <c r="G930" s="771"/>
      <c r="H930" s="771"/>
      <c r="I930" s="771"/>
      <c r="J930" s="771"/>
      <c r="K930" s="771"/>
    </row>
    <row r="931" spans="6:11" ht="15">
      <c r="F931" s="771"/>
      <c r="G931" s="771"/>
      <c r="H931" s="771"/>
      <c r="I931" s="771"/>
      <c r="J931" s="771"/>
      <c r="K931" s="771"/>
    </row>
    <row r="932" spans="6:11" ht="15">
      <c r="F932" s="771"/>
      <c r="G932" s="771"/>
      <c r="H932" s="771"/>
      <c r="I932" s="771"/>
      <c r="J932" s="771"/>
      <c r="K932" s="771"/>
    </row>
    <row r="933" spans="6:11" ht="15">
      <c r="F933" s="771"/>
      <c r="G933" s="771"/>
      <c r="H933" s="771"/>
      <c r="I933" s="771"/>
      <c r="J933" s="771"/>
      <c r="K933" s="771"/>
    </row>
    <row r="934" spans="6:11" ht="15">
      <c r="F934" s="771"/>
      <c r="G934" s="771"/>
      <c r="H934" s="771"/>
      <c r="I934" s="771"/>
      <c r="J934" s="771"/>
      <c r="K934" s="771"/>
    </row>
    <row r="935" spans="6:11" ht="15">
      <c r="F935" s="771"/>
      <c r="G935" s="771"/>
      <c r="H935" s="771"/>
      <c r="I935" s="771"/>
      <c r="J935" s="771"/>
      <c r="K935" s="771"/>
    </row>
    <row r="936" spans="6:11" ht="15">
      <c r="F936" s="771"/>
      <c r="G936" s="771"/>
      <c r="H936" s="771"/>
      <c r="I936" s="771"/>
      <c r="J936" s="771"/>
      <c r="K936" s="771"/>
    </row>
    <row r="937" spans="6:11" ht="15">
      <c r="F937" s="771"/>
      <c r="G937" s="771"/>
      <c r="H937" s="771"/>
      <c r="I937" s="771"/>
      <c r="J937" s="771"/>
      <c r="K937" s="771"/>
    </row>
    <row r="938" spans="6:11" ht="15">
      <c r="F938" s="771"/>
      <c r="G938" s="771"/>
      <c r="H938" s="771"/>
      <c r="I938" s="771"/>
      <c r="J938" s="771"/>
      <c r="K938" s="771"/>
    </row>
    <row r="939" spans="6:11" ht="15">
      <c r="F939" s="771"/>
      <c r="G939" s="771"/>
      <c r="H939" s="771"/>
      <c r="I939" s="771"/>
      <c r="J939" s="771"/>
      <c r="K939" s="771"/>
    </row>
    <row r="940" spans="6:11" ht="15">
      <c r="F940" s="771"/>
      <c r="G940" s="771"/>
      <c r="H940" s="771"/>
      <c r="I940" s="771"/>
      <c r="J940" s="771"/>
      <c r="K940" s="771"/>
    </row>
    <row r="941" spans="6:11" ht="15">
      <c r="F941" s="771"/>
      <c r="G941" s="771"/>
      <c r="H941" s="771"/>
      <c r="I941" s="771"/>
      <c r="J941" s="771"/>
      <c r="K941" s="771"/>
    </row>
    <row r="942" spans="6:11" ht="15">
      <c r="F942" s="771"/>
      <c r="G942" s="771"/>
      <c r="H942" s="771"/>
      <c r="I942" s="771"/>
      <c r="J942" s="771"/>
      <c r="K942" s="771"/>
    </row>
    <row r="943" spans="6:11" ht="15">
      <c r="F943" s="771"/>
      <c r="G943" s="771"/>
      <c r="H943" s="771"/>
      <c r="I943" s="771"/>
      <c r="J943" s="771"/>
      <c r="K943" s="771"/>
    </row>
    <row r="944" spans="6:11" ht="15">
      <c r="F944" s="771"/>
      <c r="G944" s="771"/>
      <c r="H944" s="771"/>
      <c r="I944" s="771"/>
      <c r="J944" s="771"/>
      <c r="K944" s="771"/>
    </row>
    <row r="945" spans="6:11" ht="15">
      <c r="F945" s="771"/>
      <c r="G945" s="771"/>
      <c r="H945" s="771"/>
      <c r="I945" s="771"/>
      <c r="J945" s="771"/>
      <c r="K945" s="771"/>
    </row>
    <row r="946" spans="6:11" ht="15">
      <c r="F946" s="771"/>
      <c r="G946" s="771"/>
      <c r="H946" s="771"/>
      <c r="I946" s="771"/>
      <c r="J946" s="771"/>
      <c r="K946" s="771"/>
    </row>
    <row r="947" spans="6:11" ht="15">
      <c r="F947" s="771"/>
      <c r="G947" s="771"/>
      <c r="H947" s="771"/>
      <c r="I947" s="771"/>
      <c r="J947" s="771"/>
      <c r="K947" s="771"/>
    </row>
    <row r="948" spans="6:11" ht="15">
      <c r="F948" s="771"/>
      <c r="G948" s="771"/>
      <c r="H948" s="771"/>
      <c r="I948" s="771"/>
      <c r="J948" s="771"/>
      <c r="K948" s="771"/>
    </row>
    <row r="949" spans="6:11" ht="15">
      <c r="F949" s="771"/>
      <c r="G949" s="771"/>
      <c r="H949" s="771"/>
      <c r="I949" s="771"/>
      <c r="J949" s="771"/>
      <c r="K949" s="771"/>
    </row>
    <row r="950" spans="6:11" ht="15">
      <c r="F950" s="771"/>
      <c r="G950" s="771"/>
      <c r="H950" s="771"/>
      <c r="I950" s="771"/>
      <c r="J950" s="771"/>
      <c r="K950" s="771"/>
    </row>
    <row r="951" spans="6:11" ht="15">
      <c r="F951" s="771"/>
      <c r="G951" s="771"/>
      <c r="H951" s="771"/>
      <c r="I951" s="771"/>
      <c r="J951" s="771"/>
      <c r="K951" s="771"/>
    </row>
    <row r="952" spans="6:11" ht="15">
      <c r="F952" s="771"/>
      <c r="G952" s="771"/>
      <c r="H952" s="771"/>
      <c r="I952" s="771"/>
      <c r="J952" s="771"/>
      <c r="K952" s="771"/>
    </row>
    <row r="953" spans="6:11" ht="15">
      <c r="F953" s="771"/>
      <c r="G953" s="771"/>
      <c r="H953" s="771"/>
      <c r="I953" s="771"/>
      <c r="J953" s="771"/>
      <c r="K953" s="771"/>
    </row>
    <row r="954" spans="6:11" ht="15">
      <c r="F954" s="771"/>
      <c r="G954" s="771"/>
      <c r="H954" s="771"/>
      <c r="I954" s="771"/>
      <c r="J954" s="771"/>
      <c r="K954" s="771"/>
    </row>
    <row r="955" spans="6:11" ht="15">
      <c r="F955" s="771"/>
      <c r="G955" s="771"/>
      <c r="H955" s="771"/>
      <c r="I955" s="771"/>
      <c r="J955" s="771"/>
      <c r="K955" s="771"/>
    </row>
    <row r="956" spans="6:11" ht="15">
      <c r="F956" s="771"/>
      <c r="G956" s="771"/>
      <c r="H956" s="771"/>
      <c r="I956" s="771"/>
      <c r="J956" s="771"/>
      <c r="K956" s="771"/>
    </row>
    <row r="957" spans="6:11" ht="15">
      <c r="F957" s="771"/>
      <c r="G957" s="771"/>
      <c r="H957" s="771"/>
      <c r="I957" s="771"/>
      <c r="J957" s="771"/>
      <c r="K957" s="771"/>
    </row>
    <row r="958" spans="6:11" ht="15">
      <c r="F958" s="771"/>
      <c r="G958" s="771"/>
      <c r="H958" s="771"/>
      <c r="I958" s="771"/>
      <c r="J958" s="771"/>
      <c r="K958" s="771"/>
    </row>
    <row r="959" spans="6:11" ht="15">
      <c r="F959" s="771"/>
      <c r="G959" s="771"/>
      <c r="H959" s="771"/>
      <c r="I959" s="771"/>
      <c r="J959" s="771"/>
      <c r="K959" s="771"/>
    </row>
    <row r="960" spans="6:11" ht="15">
      <c r="F960" s="771"/>
      <c r="G960" s="771"/>
      <c r="H960" s="771"/>
      <c r="I960" s="771"/>
      <c r="J960" s="771"/>
      <c r="K960" s="771"/>
    </row>
    <row r="961" spans="6:11" ht="15">
      <c r="F961" s="771"/>
      <c r="G961" s="771"/>
      <c r="H961" s="771"/>
      <c r="I961" s="771"/>
      <c r="J961" s="771"/>
      <c r="K961" s="771"/>
    </row>
    <row r="962" spans="6:11" ht="15">
      <c r="F962" s="771"/>
      <c r="G962" s="771"/>
      <c r="H962" s="771"/>
      <c r="I962" s="771"/>
      <c r="J962" s="771"/>
      <c r="K962" s="771"/>
    </row>
    <row r="963" spans="6:11" ht="15">
      <c r="F963" s="771"/>
      <c r="G963" s="771"/>
      <c r="H963" s="771"/>
      <c r="I963" s="771"/>
      <c r="J963" s="771"/>
      <c r="K963" s="771"/>
    </row>
    <row r="964" spans="6:11" ht="15">
      <c r="F964" s="771"/>
      <c r="G964" s="771"/>
      <c r="H964" s="771"/>
      <c r="I964" s="771"/>
      <c r="J964" s="771"/>
      <c r="K964" s="771"/>
    </row>
    <row r="965" spans="6:11" ht="15">
      <c r="F965" s="771"/>
      <c r="G965" s="771"/>
      <c r="H965" s="771"/>
      <c r="I965" s="771"/>
      <c r="J965" s="771"/>
      <c r="K965" s="771"/>
    </row>
    <row r="966" spans="6:11" ht="15">
      <c r="F966" s="771"/>
      <c r="G966" s="771"/>
      <c r="H966" s="771"/>
      <c r="I966" s="771"/>
      <c r="J966" s="771"/>
      <c r="K966" s="771"/>
    </row>
    <row r="967" spans="6:11" ht="15">
      <c r="F967" s="771"/>
      <c r="G967" s="771"/>
      <c r="H967" s="771"/>
      <c r="I967" s="771"/>
      <c r="J967" s="771"/>
      <c r="K967" s="771"/>
    </row>
    <row r="968" spans="6:11" ht="15">
      <c r="F968" s="771"/>
      <c r="G968" s="771"/>
      <c r="H968" s="771"/>
      <c r="I968" s="771"/>
      <c r="J968" s="771"/>
      <c r="K968" s="771"/>
    </row>
    <row r="969" spans="6:11" ht="15">
      <c r="F969" s="771"/>
      <c r="G969" s="771"/>
      <c r="H969" s="771"/>
      <c r="I969" s="771"/>
      <c r="J969" s="771"/>
      <c r="K969" s="771"/>
    </row>
    <row r="970" spans="6:11" ht="15">
      <c r="F970" s="771"/>
      <c r="G970" s="771"/>
      <c r="H970" s="771"/>
      <c r="I970" s="771"/>
      <c r="J970" s="771"/>
      <c r="K970" s="771"/>
    </row>
    <row r="971" spans="6:11" ht="15">
      <c r="F971" s="771"/>
      <c r="G971" s="771"/>
      <c r="H971" s="771"/>
      <c r="I971" s="771"/>
      <c r="J971" s="771"/>
      <c r="K971" s="771"/>
    </row>
    <row r="972" spans="6:11" ht="15">
      <c r="F972" s="771"/>
      <c r="G972" s="771"/>
      <c r="H972" s="771"/>
      <c r="I972" s="771"/>
      <c r="J972" s="771"/>
      <c r="K972" s="771"/>
    </row>
    <row r="973" spans="6:11" ht="15">
      <c r="F973" s="771"/>
      <c r="G973" s="771"/>
      <c r="H973" s="771"/>
      <c r="I973" s="771"/>
      <c r="J973" s="771"/>
      <c r="K973" s="771"/>
    </row>
    <row r="974" spans="6:11" ht="15">
      <c r="F974" s="771"/>
      <c r="G974" s="771"/>
      <c r="H974" s="771"/>
      <c r="I974" s="771"/>
      <c r="J974" s="771"/>
      <c r="K974" s="771"/>
    </row>
    <row r="975" spans="6:11" ht="15">
      <c r="F975" s="771"/>
      <c r="G975" s="771"/>
      <c r="H975" s="771"/>
      <c r="I975" s="771"/>
      <c r="J975" s="771"/>
      <c r="K975" s="771"/>
    </row>
    <row r="976" spans="6:11" ht="15">
      <c r="F976" s="771"/>
      <c r="G976" s="771"/>
      <c r="H976" s="771"/>
      <c r="I976" s="771"/>
      <c r="J976" s="771"/>
      <c r="K976" s="771"/>
    </row>
    <row r="977" spans="6:11" ht="15">
      <c r="F977" s="771"/>
      <c r="G977" s="771"/>
      <c r="H977" s="771"/>
      <c r="I977" s="771"/>
      <c r="J977" s="771"/>
      <c r="K977" s="771"/>
    </row>
    <row r="978" spans="6:11" ht="15">
      <c r="F978" s="771"/>
      <c r="G978" s="771"/>
      <c r="H978" s="771"/>
      <c r="I978" s="771"/>
      <c r="J978" s="771"/>
      <c r="K978" s="771"/>
    </row>
    <row r="979" spans="6:11" ht="15">
      <c r="F979" s="771"/>
      <c r="G979" s="771"/>
      <c r="H979" s="771"/>
      <c r="I979" s="771"/>
      <c r="J979" s="771"/>
      <c r="K979" s="771"/>
    </row>
    <row r="980" spans="6:11" ht="15">
      <c r="F980" s="771"/>
      <c r="G980" s="771"/>
      <c r="H980" s="771"/>
      <c r="I980" s="771"/>
      <c r="J980" s="771"/>
      <c r="K980" s="771"/>
    </row>
    <row r="981" spans="6:11" ht="15">
      <c r="F981" s="771"/>
      <c r="G981" s="771"/>
      <c r="H981" s="771"/>
      <c r="I981" s="771"/>
      <c r="J981" s="771"/>
      <c r="K981" s="771"/>
    </row>
    <row r="982" spans="6:11" ht="15">
      <c r="F982" s="771"/>
      <c r="G982" s="771"/>
      <c r="H982" s="771"/>
      <c r="I982" s="771"/>
      <c r="J982" s="771"/>
      <c r="K982" s="771"/>
    </row>
    <row r="983" spans="6:11" ht="15">
      <c r="F983" s="771"/>
      <c r="G983" s="771"/>
      <c r="H983" s="771"/>
      <c r="I983" s="771"/>
      <c r="J983" s="771"/>
      <c r="K983" s="771"/>
    </row>
    <row r="984" spans="6:11" ht="15">
      <c r="F984" s="771"/>
      <c r="G984" s="771"/>
      <c r="H984" s="771"/>
      <c r="I984" s="771"/>
      <c r="J984" s="771"/>
      <c r="K984" s="771"/>
    </row>
    <row r="985" spans="6:11" ht="15">
      <c r="F985" s="771"/>
      <c r="G985" s="771"/>
      <c r="H985" s="771"/>
      <c r="I985" s="771"/>
      <c r="J985" s="771"/>
      <c r="K985" s="771"/>
    </row>
    <row r="986" spans="6:11" ht="15">
      <c r="F986" s="771"/>
      <c r="G986" s="771"/>
      <c r="H986" s="771"/>
      <c r="I986" s="771"/>
      <c r="J986" s="771"/>
      <c r="K986" s="771"/>
    </row>
    <row r="987" spans="6:11" ht="15">
      <c r="F987" s="771"/>
      <c r="G987" s="771"/>
      <c r="H987" s="771"/>
      <c r="I987" s="771"/>
      <c r="J987" s="771"/>
      <c r="K987" s="771"/>
    </row>
    <row r="988" spans="6:11" ht="15">
      <c r="F988" s="771"/>
      <c r="G988" s="771"/>
      <c r="H988" s="771"/>
      <c r="I988" s="771"/>
      <c r="J988" s="771"/>
      <c r="K988" s="771"/>
    </row>
    <row r="989" spans="6:11" ht="15">
      <c r="F989" s="771"/>
      <c r="G989" s="771"/>
      <c r="H989" s="771"/>
      <c r="I989" s="771"/>
      <c r="J989" s="771"/>
      <c r="K989" s="771"/>
    </row>
    <row r="990" spans="6:11" ht="15">
      <c r="F990" s="771"/>
      <c r="G990" s="771"/>
      <c r="H990" s="771"/>
      <c r="I990" s="771"/>
      <c r="J990" s="771"/>
      <c r="K990" s="771"/>
    </row>
    <row r="991" spans="6:11" ht="15">
      <c r="F991" s="771"/>
      <c r="G991" s="771"/>
      <c r="H991" s="771"/>
      <c r="I991" s="771"/>
      <c r="J991" s="771"/>
      <c r="K991" s="771"/>
    </row>
    <row r="992" spans="6:11" ht="15">
      <c r="F992" s="771"/>
      <c r="G992" s="771"/>
      <c r="H992" s="771"/>
      <c r="I992" s="771"/>
      <c r="J992" s="771"/>
      <c r="K992" s="771"/>
    </row>
    <row r="993" spans="6:11" ht="15">
      <c r="F993" s="771"/>
      <c r="G993" s="771"/>
      <c r="H993" s="771"/>
      <c r="I993" s="771"/>
      <c r="J993" s="771"/>
      <c r="K993" s="771"/>
    </row>
    <row r="994" spans="6:11" ht="15">
      <c r="F994" s="771"/>
      <c r="G994" s="771"/>
      <c r="H994" s="771"/>
      <c r="I994" s="771"/>
      <c r="J994" s="771"/>
      <c r="K994" s="771"/>
    </row>
    <row r="995" spans="6:11" ht="15">
      <c r="F995" s="771"/>
      <c r="G995" s="771"/>
      <c r="H995" s="771"/>
      <c r="I995" s="771"/>
      <c r="J995" s="771"/>
      <c r="K995" s="771"/>
    </row>
    <row r="996" spans="6:11" ht="15">
      <c r="F996" s="771"/>
      <c r="G996" s="771"/>
      <c r="H996" s="771"/>
      <c r="I996" s="771"/>
      <c r="J996" s="771"/>
      <c r="K996" s="771"/>
    </row>
    <row r="997" spans="6:11" ht="15">
      <c r="F997" s="771"/>
      <c r="G997" s="771"/>
      <c r="H997" s="771"/>
      <c r="I997" s="771"/>
      <c r="J997" s="771"/>
      <c r="K997" s="771"/>
    </row>
    <row r="998" spans="6:11" ht="15">
      <c r="F998" s="771"/>
      <c r="G998" s="771"/>
      <c r="H998" s="771"/>
      <c r="I998" s="771"/>
      <c r="J998" s="771"/>
      <c r="K998" s="771"/>
    </row>
    <row r="999" spans="6:11" ht="15">
      <c r="F999" s="771"/>
      <c r="G999" s="771"/>
      <c r="H999" s="771"/>
      <c r="I999" s="771"/>
      <c r="J999" s="771"/>
      <c r="K999" s="771"/>
    </row>
    <row r="1000" spans="6:11" ht="15">
      <c r="F1000" s="771"/>
      <c r="G1000" s="771"/>
      <c r="H1000" s="771"/>
      <c r="I1000" s="771"/>
      <c r="J1000" s="771"/>
      <c r="K1000" s="771"/>
    </row>
    <row r="1001" spans="6:11" ht="15">
      <c r="F1001" s="771"/>
      <c r="G1001" s="771"/>
      <c r="H1001" s="771"/>
      <c r="I1001" s="771"/>
      <c r="J1001" s="771"/>
      <c r="K1001" s="771"/>
    </row>
    <row r="1002" spans="6:11" ht="15">
      <c r="F1002" s="771"/>
      <c r="G1002" s="771"/>
      <c r="H1002" s="771"/>
      <c r="I1002" s="771"/>
      <c r="J1002" s="771"/>
      <c r="K1002" s="771"/>
    </row>
    <row r="1003" spans="6:11" ht="15">
      <c r="F1003" s="771"/>
      <c r="G1003" s="771"/>
      <c r="H1003" s="771"/>
      <c r="I1003" s="771"/>
      <c r="J1003" s="771"/>
      <c r="K1003" s="771"/>
    </row>
    <row r="1004" spans="6:11" ht="15">
      <c r="F1004" s="771"/>
      <c r="G1004" s="771"/>
      <c r="H1004" s="771"/>
      <c r="I1004" s="771"/>
      <c r="J1004" s="771"/>
      <c r="K1004" s="771"/>
    </row>
    <row r="1005" spans="6:11" ht="15">
      <c r="F1005" s="771"/>
      <c r="G1005" s="771"/>
      <c r="H1005" s="771"/>
      <c r="I1005" s="771"/>
      <c r="J1005" s="771"/>
      <c r="K1005" s="771"/>
    </row>
    <row r="1006" spans="6:11" ht="15">
      <c r="F1006" s="771"/>
      <c r="G1006" s="771"/>
      <c r="H1006" s="771"/>
      <c r="I1006" s="771"/>
      <c r="J1006" s="771"/>
      <c r="K1006" s="771"/>
    </row>
    <row r="1007" spans="6:11" ht="15">
      <c r="F1007" s="771"/>
      <c r="G1007" s="771"/>
      <c r="H1007" s="771"/>
      <c r="I1007" s="771"/>
      <c r="J1007" s="771"/>
      <c r="K1007" s="771"/>
    </row>
    <row r="1008" spans="6:11" ht="15">
      <c r="F1008" s="771"/>
      <c r="G1008" s="771"/>
      <c r="H1008" s="771"/>
      <c r="I1008" s="771"/>
      <c r="J1008" s="771"/>
      <c r="K1008" s="771"/>
    </row>
    <row r="1009" spans="6:11" ht="15">
      <c r="F1009" s="771"/>
      <c r="G1009" s="771"/>
      <c r="H1009" s="771"/>
      <c r="I1009" s="771"/>
      <c r="J1009" s="771"/>
      <c r="K1009" s="771"/>
    </row>
    <row r="1010" spans="6:11" ht="15">
      <c r="F1010" s="771"/>
      <c r="G1010" s="771"/>
      <c r="H1010" s="771"/>
      <c r="I1010" s="771"/>
      <c r="J1010" s="771"/>
      <c r="K1010" s="771"/>
    </row>
    <row r="1011" spans="6:11" ht="15">
      <c r="F1011" s="771"/>
      <c r="G1011" s="771"/>
      <c r="H1011" s="771"/>
      <c r="I1011" s="771"/>
      <c r="J1011" s="771"/>
      <c r="K1011" s="771"/>
    </row>
    <row r="1012" spans="6:11" ht="15">
      <c r="F1012" s="771"/>
      <c r="G1012" s="771"/>
      <c r="H1012" s="771"/>
      <c r="I1012" s="771"/>
      <c r="J1012" s="771"/>
      <c r="K1012" s="771"/>
    </row>
    <row r="1013" spans="6:11" ht="15">
      <c r="F1013" s="771"/>
      <c r="G1013" s="771"/>
      <c r="H1013" s="771"/>
      <c r="I1013" s="771"/>
      <c r="J1013" s="771"/>
      <c r="K1013" s="771"/>
    </row>
    <row r="1014" spans="6:11" ht="15">
      <c r="F1014" s="771"/>
      <c r="G1014" s="771"/>
      <c r="H1014" s="771"/>
      <c r="I1014" s="771"/>
      <c r="J1014" s="771"/>
      <c r="K1014" s="771"/>
    </row>
    <row r="1015" spans="6:11" ht="15">
      <c r="F1015" s="771"/>
      <c r="G1015" s="771"/>
      <c r="H1015" s="771"/>
      <c r="I1015" s="771"/>
      <c r="J1015" s="771"/>
      <c r="K1015" s="771"/>
    </row>
    <row r="1016" spans="6:11" ht="15">
      <c r="F1016" s="771"/>
      <c r="G1016" s="771"/>
      <c r="H1016" s="771"/>
      <c r="I1016" s="771"/>
      <c r="J1016" s="771"/>
      <c r="K1016" s="771"/>
    </row>
    <row r="1017" spans="6:11" ht="15">
      <c r="F1017" s="771"/>
      <c r="G1017" s="771"/>
      <c r="H1017" s="771"/>
      <c r="I1017" s="771"/>
      <c r="J1017" s="771"/>
      <c r="K1017" s="771"/>
    </row>
    <row r="1018" spans="6:11" ht="15">
      <c r="F1018" s="771"/>
      <c r="G1018" s="771"/>
      <c r="H1018" s="771"/>
      <c r="I1018" s="771"/>
      <c r="J1018" s="771"/>
      <c r="K1018" s="771"/>
    </row>
    <row r="1019" spans="6:11" ht="15">
      <c r="F1019" s="771"/>
      <c r="G1019" s="771"/>
      <c r="H1019" s="771"/>
      <c r="I1019" s="771"/>
      <c r="J1019" s="771"/>
      <c r="K1019" s="771"/>
    </row>
    <row r="1020" spans="6:11" ht="15">
      <c r="F1020" s="771"/>
      <c r="G1020" s="771"/>
      <c r="H1020" s="771"/>
      <c r="I1020" s="771"/>
      <c r="J1020" s="771"/>
      <c r="K1020" s="771"/>
    </row>
    <row r="1021" spans="6:11" ht="15">
      <c r="F1021" s="771"/>
      <c r="G1021" s="771"/>
      <c r="H1021" s="771"/>
      <c r="I1021" s="771"/>
      <c r="J1021" s="771"/>
      <c r="K1021" s="771"/>
    </row>
    <row r="1022" spans="6:11" ht="15">
      <c r="F1022" s="771"/>
      <c r="G1022" s="771"/>
      <c r="H1022" s="771"/>
      <c r="I1022" s="771"/>
      <c r="J1022" s="771"/>
      <c r="K1022" s="771"/>
    </row>
    <row r="1023" spans="6:11" ht="15">
      <c r="F1023" s="771"/>
      <c r="G1023" s="771"/>
      <c r="H1023" s="771"/>
      <c r="I1023" s="771"/>
      <c r="J1023" s="771"/>
      <c r="K1023" s="771"/>
    </row>
    <row r="1024" spans="6:11" ht="15">
      <c r="F1024" s="771"/>
      <c r="G1024" s="771"/>
      <c r="H1024" s="771"/>
      <c r="I1024" s="771"/>
      <c r="J1024" s="771"/>
      <c r="K1024" s="771"/>
    </row>
    <row r="1025" spans="6:11" ht="15">
      <c r="F1025" s="771"/>
      <c r="G1025" s="771"/>
      <c r="H1025" s="771"/>
      <c r="I1025" s="771"/>
      <c r="J1025" s="771"/>
      <c r="K1025" s="771"/>
    </row>
    <row r="1026" spans="6:11" ht="15">
      <c r="F1026" s="771"/>
      <c r="G1026" s="771"/>
      <c r="H1026" s="771"/>
      <c r="I1026" s="771"/>
      <c r="J1026" s="771"/>
      <c r="K1026" s="771"/>
    </row>
    <row r="1027" spans="6:11" ht="15">
      <c r="F1027" s="771"/>
      <c r="G1027" s="771"/>
      <c r="H1027" s="771"/>
      <c r="I1027" s="771"/>
      <c r="J1027" s="771"/>
      <c r="K1027" s="771"/>
    </row>
    <row r="1028" spans="6:11" ht="15">
      <c r="F1028" s="771"/>
      <c r="G1028" s="771"/>
      <c r="H1028" s="771"/>
      <c r="I1028" s="771"/>
      <c r="J1028" s="771"/>
      <c r="K1028" s="771"/>
    </row>
    <row r="1029" spans="6:11" ht="15">
      <c r="F1029" s="771"/>
      <c r="G1029" s="771"/>
      <c r="H1029" s="771"/>
      <c r="I1029" s="771"/>
      <c r="J1029" s="771"/>
      <c r="K1029" s="771"/>
    </row>
    <row r="1030" spans="6:11" ht="15">
      <c r="F1030" s="771"/>
      <c r="G1030" s="771"/>
      <c r="H1030" s="771"/>
      <c r="I1030" s="771"/>
      <c r="J1030" s="771"/>
      <c r="K1030" s="771"/>
    </row>
    <row r="1031" spans="6:11" ht="15">
      <c r="F1031" s="771"/>
      <c r="G1031" s="771"/>
      <c r="H1031" s="771"/>
      <c r="I1031" s="771"/>
      <c r="J1031" s="771"/>
      <c r="K1031" s="771"/>
    </row>
    <row r="1032" spans="6:11" ht="15">
      <c r="F1032" s="771"/>
      <c r="G1032" s="771"/>
      <c r="H1032" s="771"/>
      <c r="I1032" s="771"/>
      <c r="J1032" s="771"/>
      <c r="K1032" s="771"/>
    </row>
    <row r="1033" spans="6:11" ht="15">
      <c r="F1033" s="771"/>
      <c r="G1033" s="771"/>
      <c r="H1033" s="771"/>
      <c r="I1033" s="771"/>
      <c r="J1033" s="771"/>
      <c r="K1033" s="771"/>
    </row>
    <row r="1034" spans="6:11" ht="15">
      <c r="F1034" s="771"/>
      <c r="G1034" s="771"/>
      <c r="H1034" s="771"/>
      <c r="I1034" s="771"/>
      <c r="J1034" s="771"/>
      <c r="K1034" s="771"/>
    </row>
    <row r="1035" spans="6:11" ht="15">
      <c r="F1035" s="771"/>
      <c r="G1035" s="771"/>
      <c r="H1035" s="771"/>
      <c r="I1035" s="771"/>
      <c r="J1035" s="771"/>
      <c r="K1035" s="771"/>
    </row>
    <row r="1036" spans="6:11" ht="15">
      <c r="F1036" s="771"/>
      <c r="G1036" s="771"/>
      <c r="H1036" s="771"/>
      <c r="I1036" s="771"/>
      <c r="J1036" s="771"/>
      <c r="K1036" s="771"/>
    </row>
    <row r="1037" spans="6:11" ht="15">
      <c r="F1037" s="771"/>
      <c r="G1037" s="771"/>
      <c r="H1037" s="771"/>
      <c r="I1037" s="771"/>
      <c r="J1037" s="771"/>
      <c r="K1037" s="771"/>
    </row>
    <row r="1038" spans="6:11" ht="15">
      <c r="F1038" s="771"/>
      <c r="G1038" s="771"/>
      <c r="H1038" s="771"/>
      <c r="I1038" s="771"/>
      <c r="J1038" s="771"/>
      <c r="K1038" s="771"/>
    </row>
    <row r="1039" spans="6:11" ht="15">
      <c r="F1039" s="771"/>
      <c r="G1039" s="771"/>
      <c r="H1039" s="771"/>
      <c r="I1039" s="771"/>
      <c r="J1039" s="771"/>
      <c r="K1039" s="771"/>
    </row>
    <row r="1040" spans="6:11" ht="15">
      <c r="F1040" s="771"/>
      <c r="G1040" s="771"/>
      <c r="H1040" s="771"/>
      <c r="I1040" s="771"/>
      <c r="J1040" s="771"/>
      <c r="K1040" s="771"/>
    </row>
    <row r="1041" spans="6:11" ht="15">
      <c r="F1041" s="771"/>
      <c r="G1041" s="771"/>
      <c r="H1041" s="771"/>
      <c r="I1041" s="771"/>
      <c r="J1041" s="771"/>
      <c r="K1041" s="771"/>
    </row>
    <row r="1042" spans="6:11" ht="15">
      <c r="F1042" s="771"/>
      <c r="G1042" s="771"/>
      <c r="H1042" s="771"/>
      <c r="I1042" s="771"/>
      <c r="J1042" s="771"/>
      <c r="K1042" s="771"/>
    </row>
    <row r="1043" spans="6:11" ht="15">
      <c r="F1043" s="771"/>
      <c r="G1043" s="771"/>
      <c r="H1043" s="771"/>
      <c r="I1043" s="771"/>
      <c r="J1043" s="771"/>
      <c r="K1043" s="771"/>
    </row>
    <row r="1044" spans="6:11" ht="15">
      <c r="F1044" s="771"/>
      <c r="G1044" s="771"/>
      <c r="H1044" s="771"/>
      <c r="I1044" s="771"/>
      <c r="J1044" s="771"/>
      <c r="K1044" s="771"/>
    </row>
    <row r="1045" spans="6:11" ht="15">
      <c r="F1045" s="771"/>
      <c r="G1045" s="771"/>
      <c r="H1045" s="771"/>
      <c r="I1045" s="771"/>
      <c r="J1045" s="771"/>
      <c r="K1045" s="771"/>
    </row>
    <row r="1046" spans="6:11" ht="15">
      <c r="F1046" s="771"/>
      <c r="G1046" s="771"/>
      <c r="H1046" s="771"/>
      <c r="I1046" s="771"/>
      <c r="J1046" s="771"/>
      <c r="K1046" s="771"/>
    </row>
    <row r="1047" spans="6:11" ht="15">
      <c r="F1047" s="771"/>
      <c r="G1047" s="771"/>
      <c r="H1047" s="771"/>
      <c r="I1047" s="771"/>
      <c r="J1047" s="771"/>
      <c r="K1047" s="771"/>
    </row>
    <row r="1048" spans="6:11" ht="15">
      <c r="F1048" s="771"/>
      <c r="G1048" s="771"/>
      <c r="H1048" s="771"/>
      <c r="I1048" s="771"/>
      <c r="J1048" s="771"/>
      <c r="K1048" s="771"/>
    </row>
    <row r="1049" spans="6:11" ht="15">
      <c r="F1049" s="771"/>
      <c r="G1049" s="771"/>
      <c r="H1049" s="771"/>
      <c r="I1049" s="771"/>
      <c r="J1049" s="771"/>
      <c r="K1049" s="771"/>
    </row>
    <row r="1050" spans="6:11" ht="15">
      <c r="F1050" s="771"/>
      <c r="G1050" s="771"/>
      <c r="H1050" s="771"/>
      <c r="I1050" s="771"/>
      <c r="J1050" s="771"/>
      <c r="K1050" s="771"/>
    </row>
    <row r="1051" spans="6:11" ht="15">
      <c r="F1051" s="771"/>
      <c r="G1051" s="771"/>
      <c r="H1051" s="771"/>
      <c r="I1051" s="771"/>
      <c r="J1051" s="771"/>
      <c r="K1051" s="771"/>
    </row>
    <row r="1052" spans="6:11" ht="15">
      <c r="F1052" s="771"/>
      <c r="G1052" s="771"/>
      <c r="H1052" s="771"/>
      <c r="I1052" s="771"/>
      <c r="J1052" s="771"/>
      <c r="K1052" s="771"/>
    </row>
    <row r="1053" spans="6:11" ht="15">
      <c r="F1053" s="771"/>
      <c r="G1053" s="771"/>
      <c r="H1053" s="771"/>
      <c r="I1053" s="771"/>
      <c r="J1053" s="771"/>
      <c r="K1053" s="771"/>
    </row>
    <row r="1054" spans="6:11" ht="15">
      <c r="F1054" s="771"/>
      <c r="G1054" s="771"/>
      <c r="H1054" s="771"/>
      <c r="I1054" s="771"/>
      <c r="J1054" s="771"/>
      <c r="K1054" s="771"/>
    </row>
    <row r="1055" spans="6:11" ht="15">
      <c r="F1055" s="771"/>
      <c r="G1055" s="771"/>
      <c r="H1055" s="771"/>
      <c r="I1055" s="771"/>
      <c r="J1055" s="771"/>
      <c r="K1055" s="771"/>
    </row>
    <row r="1056" spans="6:11" ht="15">
      <c r="F1056" s="771"/>
      <c r="G1056" s="771"/>
      <c r="H1056" s="771"/>
      <c r="I1056" s="771"/>
      <c r="J1056" s="771"/>
      <c r="K1056" s="771"/>
    </row>
    <row r="1057" spans="6:11" ht="15">
      <c r="F1057" s="771"/>
      <c r="G1057" s="771"/>
      <c r="H1057" s="771"/>
      <c r="I1057" s="771"/>
      <c r="J1057" s="771"/>
      <c r="K1057" s="771"/>
    </row>
    <row r="1058" spans="6:11" ht="15">
      <c r="F1058" s="771"/>
      <c r="G1058" s="771"/>
      <c r="H1058" s="771"/>
      <c r="I1058" s="771"/>
      <c r="J1058" s="771"/>
      <c r="K1058" s="771"/>
    </row>
    <row r="1059" spans="6:11" ht="15">
      <c r="F1059" s="771"/>
      <c r="G1059" s="771"/>
      <c r="H1059" s="771"/>
      <c r="I1059" s="771"/>
      <c r="J1059" s="771"/>
      <c r="K1059" s="771"/>
    </row>
    <row r="1060" spans="6:11" ht="15">
      <c r="F1060" s="771"/>
      <c r="G1060" s="771"/>
      <c r="H1060" s="771"/>
      <c r="I1060" s="771"/>
      <c r="J1060" s="771"/>
      <c r="K1060" s="771"/>
    </row>
    <row r="1061" spans="6:11" ht="15">
      <c r="F1061" s="771"/>
      <c r="G1061" s="771"/>
      <c r="H1061" s="771"/>
      <c r="I1061" s="771"/>
      <c r="J1061" s="771"/>
      <c r="K1061" s="771"/>
    </row>
    <row r="1062" spans="6:11" ht="15">
      <c r="F1062" s="771"/>
      <c r="G1062" s="771"/>
      <c r="H1062" s="771"/>
      <c r="I1062" s="771"/>
      <c r="J1062" s="771"/>
      <c r="K1062" s="771"/>
    </row>
    <row r="1063" spans="6:11" ht="15">
      <c r="F1063" s="771"/>
      <c r="G1063" s="771"/>
      <c r="H1063" s="771"/>
      <c r="I1063" s="771"/>
      <c r="J1063" s="771"/>
      <c r="K1063" s="771"/>
    </row>
    <row r="1064" spans="6:11" ht="15">
      <c r="F1064" s="771"/>
      <c r="G1064" s="771"/>
      <c r="H1064" s="771"/>
      <c r="I1064" s="771"/>
      <c r="J1064" s="771"/>
      <c r="K1064" s="771"/>
    </row>
    <row r="1065" spans="6:11" ht="15">
      <c r="F1065" s="771"/>
      <c r="G1065" s="771"/>
      <c r="H1065" s="771"/>
      <c r="I1065" s="771"/>
      <c r="J1065" s="771"/>
      <c r="K1065" s="771"/>
    </row>
    <row r="1066" spans="6:11" ht="15">
      <c r="F1066" s="771"/>
      <c r="G1066" s="771"/>
      <c r="H1066" s="771"/>
      <c r="I1066" s="771"/>
      <c r="J1066" s="771"/>
      <c r="K1066" s="771"/>
    </row>
    <row r="1067" spans="6:11" ht="15">
      <c r="F1067" s="771"/>
      <c r="G1067" s="771"/>
      <c r="H1067" s="771"/>
      <c r="I1067" s="771"/>
      <c r="J1067" s="771"/>
      <c r="K1067" s="771"/>
    </row>
    <row r="1068" spans="6:11" ht="15">
      <c r="F1068" s="771"/>
      <c r="G1068" s="771"/>
      <c r="H1068" s="771"/>
      <c r="I1068" s="771"/>
      <c r="J1068" s="771"/>
      <c r="K1068" s="771"/>
    </row>
    <row r="1069" spans="6:11" ht="15">
      <c r="F1069" s="771"/>
      <c r="G1069" s="771"/>
      <c r="H1069" s="771"/>
      <c r="I1069" s="771"/>
      <c r="J1069" s="771"/>
      <c r="K1069" s="771"/>
    </row>
    <row r="1070" spans="6:11" ht="15">
      <c r="F1070" s="771"/>
      <c r="G1070" s="771"/>
      <c r="H1070" s="771"/>
      <c r="I1070" s="771"/>
      <c r="J1070" s="771"/>
      <c r="K1070" s="771"/>
    </row>
    <row r="1071" spans="6:11" ht="15">
      <c r="F1071" s="771"/>
      <c r="G1071" s="771"/>
      <c r="H1071" s="771"/>
      <c r="I1071" s="771"/>
      <c r="J1071" s="771"/>
      <c r="K1071" s="771"/>
    </row>
    <row r="1072" spans="6:11" ht="15">
      <c r="F1072" s="771"/>
      <c r="G1072" s="771"/>
      <c r="H1072" s="771"/>
      <c r="I1072" s="771"/>
      <c r="J1072" s="771"/>
      <c r="K1072" s="771"/>
    </row>
    <row r="1073" spans="6:11" ht="15">
      <c r="F1073" s="771"/>
      <c r="G1073" s="771"/>
      <c r="H1073" s="771"/>
      <c r="I1073" s="771"/>
      <c r="J1073" s="771"/>
      <c r="K1073" s="771"/>
    </row>
    <row r="1074" spans="6:11" ht="15">
      <c r="F1074" s="771"/>
      <c r="G1074" s="771"/>
      <c r="H1074" s="771"/>
      <c r="I1074" s="771"/>
      <c r="J1074" s="771"/>
      <c r="K1074" s="771"/>
    </row>
    <row r="1075" spans="6:11" ht="15">
      <c r="F1075" s="771"/>
      <c r="G1075" s="771"/>
      <c r="H1075" s="771"/>
      <c r="I1075" s="771"/>
      <c r="J1075" s="771"/>
      <c r="K1075" s="771"/>
    </row>
    <row r="1076" spans="6:11" ht="15">
      <c r="F1076" s="771"/>
      <c r="G1076" s="771"/>
      <c r="H1076" s="771"/>
      <c r="I1076" s="771"/>
      <c r="J1076" s="771"/>
      <c r="K1076" s="771"/>
    </row>
    <row r="1077" spans="6:11" ht="15">
      <c r="F1077" s="771"/>
      <c r="G1077" s="771"/>
      <c r="H1077" s="771"/>
      <c r="I1077" s="771"/>
      <c r="J1077" s="771"/>
      <c r="K1077" s="771"/>
    </row>
    <row r="1078" spans="6:11" ht="15">
      <c r="F1078" s="771"/>
      <c r="G1078" s="771"/>
      <c r="H1078" s="771"/>
      <c r="I1078" s="771"/>
      <c r="J1078" s="771"/>
      <c r="K1078" s="771"/>
    </row>
    <row r="1079" spans="6:11" ht="15">
      <c r="F1079" s="771"/>
      <c r="G1079" s="771"/>
      <c r="H1079" s="771"/>
      <c r="I1079" s="771"/>
      <c r="J1079" s="771"/>
      <c r="K1079" s="771"/>
    </row>
    <row r="1080" spans="6:11" ht="15">
      <c r="F1080" s="771"/>
      <c r="G1080" s="771"/>
      <c r="H1080" s="771"/>
      <c r="I1080" s="771"/>
      <c r="J1080" s="771"/>
      <c r="K1080" s="771"/>
    </row>
    <row r="1081" spans="6:11" ht="15">
      <c r="F1081" s="771"/>
      <c r="G1081" s="771"/>
      <c r="H1081" s="771"/>
      <c r="I1081" s="771"/>
      <c r="J1081" s="771"/>
      <c r="K1081" s="771"/>
    </row>
    <row r="1082" spans="6:11" ht="15">
      <c r="F1082" s="771"/>
      <c r="G1082" s="771"/>
      <c r="H1082" s="771"/>
      <c r="I1082" s="771"/>
      <c r="J1082" s="771"/>
      <c r="K1082" s="771"/>
    </row>
    <row r="1083" spans="6:11" ht="15">
      <c r="F1083" s="771"/>
      <c r="G1083" s="771"/>
      <c r="H1083" s="771"/>
      <c r="I1083" s="771"/>
      <c r="J1083" s="771"/>
      <c r="K1083" s="771"/>
    </row>
    <row r="1084" spans="6:11" ht="15">
      <c r="F1084" s="771"/>
      <c r="G1084" s="771"/>
      <c r="H1084" s="771"/>
      <c r="I1084" s="771"/>
      <c r="J1084" s="771"/>
      <c r="K1084" s="771"/>
    </row>
    <row r="1085" spans="6:11" ht="15">
      <c r="F1085" s="771"/>
      <c r="G1085" s="771"/>
      <c r="H1085" s="771"/>
      <c r="I1085" s="771"/>
      <c r="J1085" s="771"/>
      <c r="K1085" s="771"/>
    </row>
    <row r="1086" spans="6:11" ht="15">
      <c r="F1086" s="771"/>
      <c r="G1086" s="771"/>
      <c r="H1086" s="771"/>
      <c r="I1086" s="771"/>
      <c r="J1086" s="771"/>
      <c r="K1086" s="771"/>
    </row>
    <row r="1087" spans="6:11" ht="15">
      <c r="F1087" s="771"/>
      <c r="G1087" s="771"/>
      <c r="H1087" s="771"/>
      <c r="I1087" s="771"/>
      <c r="J1087" s="771"/>
      <c r="K1087" s="771"/>
    </row>
    <row r="1088" spans="6:11" ht="15">
      <c r="F1088" s="771"/>
      <c r="G1088" s="771"/>
      <c r="H1088" s="771"/>
      <c r="I1088" s="771"/>
      <c r="J1088" s="771"/>
      <c r="K1088" s="771"/>
    </row>
    <row r="1089" spans="6:11" ht="15">
      <c r="F1089" s="771"/>
      <c r="G1089" s="771"/>
      <c r="H1089" s="771"/>
      <c r="I1089" s="771"/>
      <c r="J1089" s="771"/>
      <c r="K1089" s="771"/>
    </row>
    <row r="1090" spans="6:11" ht="15">
      <c r="F1090" s="771"/>
      <c r="G1090" s="771"/>
      <c r="H1090" s="771"/>
      <c r="I1090" s="771"/>
      <c r="J1090" s="771"/>
      <c r="K1090" s="771"/>
    </row>
    <row r="1091" spans="6:11" ht="15">
      <c r="F1091" s="771"/>
      <c r="G1091" s="771"/>
      <c r="H1091" s="771"/>
      <c r="I1091" s="771"/>
      <c r="J1091" s="771"/>
      <c r="K1091" s="771"/>
    </row>
    <row r="1092" spans="6:11" ht="15">
      <c r="F1092" s="771"/>
      <c r="G1092" s="771"/>
      <c r="H1092" s="771"/>
      <c r="I1092" s="771"/>
      <c r="J1092" s="771"/>
      <c r="K1092" s="771"/>
    </row>
    <row r="1093" spans="6:11" ht="15">
      <c r="F1093" s="771"/>
      <c r="G1093" s="771"/>
      <c r="H1093" s="771"/>
      <c r="I1093" s="771"/>
      <c r="J1093" s="771"/>
      <c r="K1093" s="771"/>
    </row>
    <row r="1094" spans="6:11" ht="15">
      <c r="F1094" s="771"/>
      <c r="G1094" s="771"/>
      <c r="H1094" s="771"/>
      <c r="I1094" s="771"/>
      <c r="J1094" s="771"/>
      <c r="K1094" s="771"/>
    </row>
    <row r="1095" spans="6:11" ht="15">
      <c r="F1095" s="771"/>
      <c r="G1095" s="771"/>
      <c r="H1095" s="771"/>
      <c r="I1095" s="771"/>
      <c r="J1095" s="771"/>
      <c r="K1095" s="771"/>
    </row>
    <row r="1096" spans="6:11" ht="15">
      <c r="F1096" s="771"/>
      <c r="G1096" s="771"/>
      <c r="H1096" s="771"/>
      <c r="I1096" s="771"/>
      <c r="J1096" s="771"/>
      <c r="K1096" s="771"/>
    </row>
    <row r="1097" spans="6:11" ht="15">
      <c r="F1097" s="771"/>
      <c r="G1097" s="771"/>
      <c r="H1097" s="771"/>
      <c r="I1097" s="771"/>
      <c r="J1097" s="771"/>
      <c r="K1097" s="771"/>
    </row>
    <row r="1098" spans="6:11" ht="15">
      <c r="F1098" s="771"/>
      <c r="G1098" s="771"/>
      <c r="H1098" s="771"/>
      <c r="I1098" s="771"/>
      <c r="J1098" s="771"/>
      <c r="K1098" s="771"/>
    </row>
    <row r="1099" spans="6:11" ht="15">
      <c r="F1099" s="771"/>
      <c r="G1099" s="771"/>
      <c r="H1099" s="771"/>
      <c r="I1099" s="771"/>
      <c r="J1099" s="771"/>
      <c r="K1099" s="771"/>
    </row>
    <row r="1100" spans="6:11" ht="15">
      <c r="F1100" s="771"/>
      <c r="G1100" s="771"/>
      <c r="H1100" s="771"/>
      <c r="I1100" s="771"/>
      <c r="J1100" s="771"/>
      <c r="K1100" s="771"/>
    </row>
    <row r="1101" spans="6:11" ht="15">
      <c r="F1101" s="771"/>
      <c r="G1101" s="771"/>
      <c r="H1101" s="771"/>
      <c r="I1101" s="771"/>
      <c r="J1101" s="771"/>
      <c r="K1101" s="771"/>
    </row>
    <row r="1102" spans="6:11" ht="15">
      <c r="F1102" s="771"/>
      <c r="G1102" s="771"/>
      <c r="H1102" s="771"/>
      <c r="I1102" s="771"/>
      <c r="J1102" s="771"/>
      <c r="K1102" s="771"/>
    </row>
    <row r="1103" spans="6:11" ht="15">
      <c r="F1103" s="771"/>
      <c r="G1103" s="771"/>
      <c r="H1103" s="771"/>
      <c r="I1103" s="771"/>
      <c r="J1103" s="771"/>
      <c r="K1103" s="771"/>
    </row>
    <row r="1104" spans="6:11" ht="15">
      <c r="F1104" s="771"/>
      <c r="G1104" s="771"/>
      <c r="H1104" s="771"/>
      <c r="I1104" s="771"/>
      <c r="J1104" s="771"/>
      <c r="K1104" s="771"/>
    </row>
    <row r="1105" spans="6:11" ht="15">
      <c r="F1105" s="771"/>
      <c r="G1105" s="771"/>
      <c r="H1105" s="771"/>
      <c r="I1105" s="771"/>
      <c r="J1105" s="771"/>
      <c r="K1105" s="771"/>
    </row>
    <row r="1106" spans="6:11" ht="15">
      <c r="F1106" s="771"/>
      <c r="G1106" s="771"/>
      <c r="H1106" s="771"/>
      <c r="I1106" s="771"/>
      <c r="J1106" s="771"/>
      <c r="K1106" s="771"/>
    </row>
    <row r="1107" spans="6:11" ht="15">
      <c r="F1107" s="771"/>
      <c r="G1107" s="771"/>
      <c r="H1107" s="771"/>
      <c r="I1107" s="771"/>
      <c r="J1107" s="771"/>
      <c r="K1107" s="771"/>
    </row>
    <row r="1108" spans="6:11" ht="15">
      <c r="F1108" s="771"/>
      <c r="G1108" s="771"/>
      <c r="H1108" s="771"/>
      <c r="I1108" s="771"/>
      <c r="J1108" s="771"/>
      <c r="K1108" s="771"/>
    </row>
    <row r="1109" spans="6:11" ht="15">
      <c r="F1109" s="771"/>
      <c r="G1109" s="771"/>
      <c r="H1109" s="771"/>
      <c r="I1109" s="771"/>
      <c r="J1109" s="771"/>
      <c r="K1109" s="771"/>
    </row>
    <row r="1110" spans="6:11" ht="15">
      <c r="F1110" s="771"/>
      <c r="G1110" s="771"/>
      <c r="H1110" s="771"/>
      <c r="I1110" s="771"/>
      <c r="J1110" s="771"/>
      <c r="K1110" s="771"/>
    </row>
    <row r="1111" spans="6:11" ht="15">
      <c r="F1111" s="771"/>
      <c r="G1111" s="771"/>
      <c r="H1111" s="771"/>
      <c r="I1111" s="771"/>
      <c r="J1111" s="771"/>
      <c r="K1111" s="771"/>
    </row>
    <row r="1112" spans="6:11" ht="15">
      <c r="F1112" s="771"/>
      <c r="G1112" s="771"/>
      <c r="H1112" s="771"/>
      <c r="I1112" s="771"/>
      <c r="J1112" s="771"/>
      <c r="K1112" s="771"/>
    </row>
    <row r="1113" spans="6:11" ht="15">
      <c r="F1113" s="771"/>
      <c r="G1113" s="771"/>
      <c r="H1113" s="771"/>
      <c r="I1113" s="771"/>
      <c r="J1113" s="771"/>
      <c r="K1113" s="771"/>
    </row>
    <row r="1114" spans="6:11" ht="15">
      <c r="F1114" s="771"/>
      <c r="G1114" s="771"/>
      <c r="H1114" s="771"/>
      <c r="I1114" s="771"/>
      <c r="J1114" s="771"/>
      <c r="K1114" s="771"/>
    </row>
    <row r="1115" spans="6:11" ht="15">
      <c r="F1115" s="771"/>
      <c r="G1115" s="771"/>
      <c r="H1115" s="771"/>
      <c r="I1115" s="771"/>
      <c r="J1115" s="771"/>
      <c r="K1115" s="771"/>
    </row>
    <row r="1116" spans="6:11" ht="15">
      <c r="F1116" s="771"/>
      <c r="G1116" s="771"/>
      <c r="H1116" s="771"/>
      <c r="I1116" s="771"/>
      <c r="J1116" s="771"/>
      <c r="K1116" s="771"/>
    </row>
    <row r="1117" spans="6:11" ht="15">
      <c r="F1117" s="771"/>
      <c r="G1117" s="771"/>
      <c r="H1117" s="771"/>
      <c r="I1117" s="771"/>
      <c r="J1117" s="771"/>
      <c r="K1117" s="771"/>
    </row>
    <row r="1118" spans="6:11" ht="15">
      <c r="F1118" s="771"/>
      <c r="G1118" s="771"/>
      <c r="H1118" s="771"/>
      <c r="I1118" s="771"/>
      <c r="J1118" s="771"/>
      <c r="K1118" s="771"/>
    </row>
    <row r="1119" spans="6:11" ht="15">
      <c r="F1119" s="771"/>
      <c r="G1119" s="771"/>
      <c r="H1119" s="771"/>
      <c r="I1119" s="771"/>
      <c r="J1119" s="771"/>
      <c r="K1119" s="771"/>
    </row>
    <row r="1120" spans="6:11" ht="15">
      <c r="F1120" s="771"/>
      <c r="G1120" s="771"/>
      <c r="H1120" s="771"/>
      <c r="I1120" s="771"/>
      <c r="J1120" s="771"/>
      <c r="K1120" s="771"/>
    </row>
    <row r="1121" spans="6:11" ht="15">
      <c r="F1121" s="771"/>
      <c r="G1121" s="771"/>
      <c r="H1121" s="771"/>
      <c r="I1121" s="771"/>
      <c r="J1121" s="771"/>
      <c r="K1121" s="771"/>
    </row>
    <row r="1122" spans="6:11" ht="15">
      <c r="F1122" s="771"/>
      <c r="G1122" s="771"/>
      <c r="H1122" s="771"/>
      <c r="I1122" s="771"/>
      <c r="J1122" s="771"/>
      <c r="K1122" s="771"/>
    </row>
    <row r="1123" spans="6:11" ht="15">
      <c r="F1123" s="771"/>
      <c r="G1123" s="771"/>
      <c r="H1123" s="771"/>
      <c r="I1123" s="771"/>
      <c r="J1123" s="771"/>
      <c r="K1123" s="771"/>
    </row>
    <row r="1124" spans="6:11" ht="15">
      <c r="F1124" s="771"/>
      <c r="G1124" s="771"/>
      <c r="H1124" s="771"/>
      <c r="I1124" s="771"/>
      <c r="J1124" s="771"/>
      <c r="K1124" s="771"/>
    </row>
    <row r="1125" spans="6:11" ht="15">
      <c r="F1125" s="771"/>
      <c r="G1125" s="771"/>
      <c r="H1125" s="771"/>
      <c r="I1125" s="771"/>
      <c r="J1125" s="771"/>
      <c r="K1125" s="771"/>
    </row>
    <row r="1126" spans="6:11" ht="15">
      <c r="F1126" s="771"/>
      <c r="G1126" s="771"/>
      <c r="H1126" s="771"/>
      <c r="I1126" s="771"/>
      <c r="J1126" s="771"/>
      <c r="K1126" s="771"/>
    </row>
    <row r="1127" spans="6:11" ht="15">
      <c r="F1127" s="771"/>
      <c r="G1127" s="771"/>
      <c r="H1127" s="771"/>
      <c r="I1127" s="771"/>
      <c r="J1127" s="771"/>
      <c r="K1127" s="771"/>
    </row>
    <row r="1128" spans="6:11" ht="15">
      <c r="F1128" s="771"/>
      <c r="G1128" s="771"/>
      <c r="H1128" s="771"/>
      <c r="I1128" s="771"/>
      <c r="J1128" s="771"/>
      <c r="K1128" s="771"/>
    </row>
    <row r="1129" spans="6:11" ht="15">
      <c r="F1129" s="771"/>
      <c r="G1129" s="771"/>
      <c r="H1129" s="771"/>
      <c r="I1129" s="771"/>
      <c r="J1129" s="771"/>
      <c r="K1129" s="771"/>
    </row>
    <row r="1130" spans="6:11" ht="15">
      <c r="F1130" s="771"/>
      <c r="G1130" s="771"/>
      <c r="H1130" s="771"/>
      <c r="I1130" s="771"/>
      <c r="J1130" s="771"/>
      <c r="K1130" s="771"/>
    </row>
    <row r="1131" spans="6:11" ht="15">
      <c r="F1131" s="771"/>
      <c r="G1131" s="771"/>
      <c r="H1131" s="771"/>
      <c r="I1131" s="771"/>
      <c r="J1131" s="771"/>
      <c r="K1131" s="771"/>
    </row>
    <row r="1132" spans="6:11" ht="15">
      <c r="F1132" s="771"/>
      <c r="G1132" s="771"/>
      <c r="H1132" s="771"/>
      <c r="I1132" s="771"/>
      <c r="J1132" s="771"/>
      <c r="K1132" s="771"/>
    </row>
    <row r="1133" spans="6:11" ht="15">
      <c r="F1133" s="771"/>
      <c r="G1133" s="771"/>
      <c r="H1133" s="771"/>
      <c r="I1133" s="771"/>
      <c r="J1133" s="771"/>
      <c r="K1133" s="771"/>
    </row>
    <row r="1134" spans="6:11" ht="15">
      <c r="F1134" s="771"/>
      <c r="G1134" s="771"/>
      <c r="H1134" s="771"/>
      <c r="I1134" s="771"/>
      <c r="J1134" s="771"/>
      <c r="K1134" s="771"/>
    </row>
    <row r="1135" spans="6:11" ht="15">
      <c r="F1135" s="771"/>
      <c r="G1135" s="771"/>
      <c r="H1135" s="771"/>
      <c r="I1135" s="771"/>
      <c r="J1135" s="771"/>
      <c r="K1135" s="771"/>
    </row>
    <row r="1136" spans="6:11" ht="15">
      <c r="F1136" s="771"/>
      <c r="G1136" s="771"/>
      <c r="H1136" s="771"/>
      <c r="I1136" s="771"/>
      <c r="J1136" s="771"/>
      <c r="K1136" s="771"/>
    </row>
    <row r="1137" spans="6:11" ht="15">
      <c r="F1137" s="771"/>
      <c r="G1137" s="771"/>
      <c r="H1137" s="771"/>
      <c r="I1137" s="771"/>
      <c r="J1137" s="771"/>
      <c r="K1137" s="771"/>
    </row>
    <row r="1138" spans="6:11" ht="15">
      <c r="F1138" s="771"/>
      <c r="G1138" s="771"/>
      <c r="H1138" s="771"/>
      <c r="I1138" s="771"/>
      <c r="J1138" s="771"/>
      <c r="K1138" s="771"/>
    </row>
    <row r="1139" spans="6:11" ht="15">
      <c r="F1139" s="771"/>
      <c r="G1139" s="771"/>
      <c r="H1139" s="771"/>
      <c r="I1139" s="771"/>
      <c r="J1139" s="771"/>
      <c r="K1139" s="771"/>
    </row>
    <row r="1140" spans="6:11" ht="15">
      <c r="F1140" s="771"/>
      <c r="G1140" s="771"/>
      <c r="H1140" s="771"/>
      <c r="I1140" s="771"/>
      <c r="J1140" s="771"/>
      <c r="K1140" s="771"/>
    </row>
    <row r="1141" spans="6:11" ht="15">
      <c r="F1141" s="771"/>
      <c r="G1141" s="771"/>
      <c r="H1141" s="771"/>
      <c r="I1141" s="771"/>
      <c r="J1141" s="771"/>
      <c r="K1141" s="771"/>
    </row>
    <row r="1142" spans="6:11" ht="15">
      <c r="F1142" s="771"/>
      <c r="G1142" s="771"/>
      <c r="H1142" s="771"/>
      <c r="I1142" s="771"/>
      <c r="J1142" s="771"/>
      <c r="K1142" s="771"/>
    </row>
    <row r="1143" spans="6:11" ht="15">
      <c r="F1143" s="771"/>
      <c r="G1143" s="771"/>
      <c r="H1143" s="771"/>
      <c r="I1143" s="771"/>
      <c r="J1143" s="771"/>
      <c r="K1143" s="771"/>
    </row>
    <row r="1144" spans="6:11" ht="15">
      <c r="F1144" s="771"/>
      <c r="G1144" s="771"/>
      <c r="H1144" s="771"/>
      <c r="I1144" s="771"/>
      <c r="J1144" s="771"/>
      <c r="K1144" s="771"/>
    </row>
    <row r="1145" spans="6:11" ht="15">
      <c r="F1145" s="771"/>
      <c r="G1145" s="771"/>
      <c r="H1145" s="771"/>
      <c r="I1145" s="771"/>
      <c r="J1145" s="771"/>
      <c r="K1145" s="771"/>
    </row>
    <row r="1146" spans="6:11" ht="15">
      <c r="F1146" s="771"/>
      <c r="G1146" s="771"/>
      <c r="H1146" s="771"/>
      <c r="I1146" s="771"/>
      <c r="J1146" s="771"/>
      <c r="K1146" s="771"/>
    </row>
    <row r="1147" spans="6:11" ht="15">
      <c r="F1147" s="771"/>
      <c r="G1147" s="771"/>
      <c r="H1147" s="771"/>
      <c r="I1147" s="771"/>
      <c r="J1147" s="771"/>
      <c r="K1147" s="771"/>
    </row>
    <row r="1148" spans="6:11" ht="15">
      <c r="F1148" s="771"/>
      <c r="G1148" s="771"/>
      <c r="H1148" s="771"/>
      <c r="I1148" s="771"/>
      <c r="J1148" s="771"/>
      <c r="K1148" s="771"/>
    </row>
    <row r="1149" spans="6:11" ht="15">
      <c r="F1149" s="771"/>
      <c r="G1149" s="771"/>
      <c r="H1149" s="771"/>
      <c r="I1149" s="771"/>
      <c r="J1149" s="771"/>
      <c r="K1149" s="771"/>
    </row>
    <row r="1150" spans="6:11" ht="15">
      <c r="F1150" s="771"/>
      <c r="G1150" s="771"/>
      <c r="H1150" s="771"/>
      <c r="I1150" s="771"/>
      <c r="J1150" s="771"/>
      <c r="K1150" s="771"/>
    </row>
    <row r="1151" spans="6:11" ht="15">
      <c r="F1151" s="771"/>
      <c r="G1151" s="771"/>
      <c r="H1151" s="771"/>
      <c r="I1151" s="771"/>
      <c r="J1151" s="771"/>
      <c r="K1151" s="771"/>
    </row>
    <row r="1152" spans="6:11" ht="15">
      <c r="F1152" s="771"/>
      <c r="G1152" s="771"/>
      <c r="H1152" s="771"/>
      <c r="I1152" s="771"/>
      <c r="J1152" s="771"/>
      <c r="K1152" s="771"/>
    </row>
    <row r="1153" spans="6:11" ht="15">
      <c r="F1153" s="771"/>
      <c r="G1153" s="771"/>
      <c r="H1153" s="771"/>
      <c r="I1153" s="771"/>
      <c r="J1153" s="771"/>
      <c r="K1153" s="771"/>
    </row>
    <row r="1154" spans="6:11" ht="15">
      <c r="F1154" s="771"/>
      <c r="G1154" s="771"/>
      <c r="H1154" s="771"/>
      <c r="I1154" s="771"/>
      <c r="J1154" s="771"/>
      <c r="K1154" s="771"/>
    </row>
    <row r="1155" spans="6:11" ht="15">
      <c r="F1155" s="771"/>
      <c r="G1155" s="771"/>
      <c r="H1155" s="771"/>
      <c r="I1155" s="771"/>
      <c r="J1155" s="771"/>
      <c r="K1155" s="771"/>
    </row>
    <row r="1156" spans="6:11" ht="15">
      <c r="F1156" s="771"/>
      <c r="G1156" s="771"/>
      <c r="H1156" s="771"/>
      <c r="I1156" s="771"/>
      <c r="J1156" s="771"/>
      <c r="K1156" s="771"/>
    </row>
    <row r="1157" spans="6:11" ht="15">
      <c r="F1157" s="771"/>
      <c r="G1157" s="771"/>
      <c r="H1157" s="771"/>
      <c r="I1157" s="771"/>
      <c r="J1157" s="771"/>
      <c r="K1157" s="771"/>
    </row>
    <row r="1158" spans="6:11" ht="15">
      <c r="F1158" s="771"/>
      <c r="G1158" s="771"/>
      <c r="H1158" s="771"/>
      <c r="I1158" s="771"/>
      <c r="J1158" s="771"/>
      <c r="K1158" s="771"/>
    </row>
    <row r="1159" spans="6:11" ht="15">
      <c r="F1159" s="771"/>
      <c r="G1159" s="771"/>
      <c r="H1159" s="771"/>
      <c r="I1159" s="771"/>
      <c r="J1159" s="771"/>
      <c r="K1159" s="771"/>
    </row>
    <row r="1160" spans="6:11" ht="15">
      <c r="F1160" s="771"/>
      <c r="G1160" s="771"/>
      <c r="H1160" s="771"/>
      <c r="I1160" s="771"/>
      <c r="J1160" s="771"/>
      <c r="K1160" s="771"/>
    </row>
    <row r="1161" spans="6:11" ht="15">
      <c r="F1161" s="771"/>
      <c r="G1161" s="771"/>
      <c r="H1161" s="771"/>
      <c r="I1161" s="771"/>
      <c r="J1161" s="771"/>
      <c r="K1161" s="771"/>
    </row>
    <row r="1162" spans="6:11" ht="15">
      <c r="F1162" s="771"/>
      <c r="G1162" s="771"/>
      <c r="H1162" s="771"/>
      <c r="I1162" s="771"/>
      <c r="J1162" s="771"/>
      <c r="K1162" s="771"/>
    </row>
    <row r="1163" spans="6:11" ht="15">
      <c r="F1163" s="771"/>
      <c r="G1163" s="771"/>
      <c r="H1163" s="771"/>
      <c r="I1163" s="771"/>
      <c r="J1163" s="771"/>
      <c r="K1163" s="771"/>
    </row>
    <row r="1164" spans="6:11" ht="15">
      <c r="F1164" s="771"/>
      <c r="G1164" s="771"/>
      <c r="H1164" s="771"/>
      <c r="I1164" s="771"/>
      <c r="J1164" s="771"/>
      <c r="K1164" s="771"/>
    </row>
    <row r="1165" spans="6:11" ht="15">
      <c r="F1165" s="771"/>
      <c r="G1165" s="771"/>
      <c r="H1165" s="771"/>
      <c r="I1165" s="771"/>
      <c r="J1165" s="771"/>
      <c r="K1165" s="771"/>
    </row>
    <row r="1166" spans="6:11" ht="15">
      <c r="F1166" s="771"/>
      <c r="G1166" s="771"/>
      <c r="H1166" s="771"/>
      <c r="I1166" s="771"/>
      <c r="J1166" s="771"/>
      <c r="K1166" s="771"/>
    </row>
    <row r="1167" spans="6:11" ht="15">
      <c r="F1167" s="771"/>
      <c r="G1167" s="771"/>
      <c r="H1167" s="771"/>
      <c r="I1167" s="771"/>
      <c r="J1167" s="771"/>
      <c r="K1167" s="771"/>
    </row>
    <row r="1168" spans="6:11" ht="15">
      <c r="F1168" s="771"/>
      <c r="G1168" s="771"/>
      <c r="H1168" s="771"/>
      <c r="I1168" s="771"/>
      <c r="J1168" s="771"/>
      <c r="K1168" s="771"/>
    </row>
    <row r="1169" spans="6:11" ht="15">
      <c r="F1169" s="771"/>
      <c r="G1169" s="771"/>
      <c r="H1169" s="771"/>
      <c r="I1169" s="771"/>
      <c r="J1169" s="771"/>
      <c r="K1169" s="771"/>
    </row>
    <row r="1170" spans="6:11" ht="15">
      <c r="F1170" s="771"/>
      <c r="G1170" s="771"/>
      <c r="H1170" s="771"/>
      <c r="I1170" s="771"/>
      <c r="J1170" s="771"/>
      <c r="K1170" s="771"/>
    </row>
    <row r="1171" spans="6:11" ht="15">
      <c r="F1171" s="771"/>
      <c r="G1171" s="771"/>
      <c r="H1171" s="771"/>
      <c r="I1171" s="771"/>
      <c r="J1171" s="771"/>
      <c r="K1171" s="771"/>
    </row>
    <row r="1172" spans="6:11" ht="15">
      <c r="F1172" s="771"/>
      <c r="G1172" s="771"/>
      <c r="H1172" s="771"/>
      <c r="I1172" s="771"/>
      <c r="J1172" s="771"/>
      <c r="K1172" s="771"/>
    </row>
    <row r="1173" spans="6:11" ht="15">
      <c r="F1173" s="771"/>
      <c r="G1173" s="771"/>
      <c r="H1173" s="771"/>
      <c r="I1173" s="771"/>
      <c r="J1173" s="771"/>
      <c r="K1173" s="771"/>
    </row>
    <row r="1174" spans="6:11" ht="15">
      <c r="F1174" s="771"/>
      <c r="G1174" s="771"/>
      <c r="H1174" s="771"/>
      <c r="I1174" s="771"/>
      <c r="J1174" s="771"/>
      <c r="K1174" s="771"/>
    </row>
    <row r="1175" spans="6:11" ht="15">
      <c r="F1175" s="771"/>
      <c r="G1175" s="771"/>
      <c r="H1175" s="771"/>
      <c r="I1175" s="771"/>
      <c r="J1175" s="771"/>
      <c r="K1175" s="771"/>
    </row>
    <row r="1176" spans="6:11" ht="15">
      <c r="F1176" s="771"/>
      <c r="G1176" s="771"/>
      <c r="H1176" s="771"/>
      <c r="I1176" s="771"/>
      <c r="J1176" s="771"/>
      <c r="K1176" s="771"/>
    </row>
    <row r="1177" spans="6:11" ht="15">
      <c r="F1177" s="771"/>
      <c r="G1177" s="771"/>
      <c r="H1177" s="771"/>
      <c r="I1177" s="771"/>
      <c r="J1177" s="771"/>
      <c r="K1177" s="771"/>
    </row>
    <row r="1178" spans="6:11" ht="15">
      <c r="F1178" s="771"/>
      <c r="G1178" s="771"/>
      <c r="H1178" s="771"/>
      <c r="I1178" s="771"/>
      <c r="J1178" s="771"/>
      <c r="K1178" s="771"/>
    </row>
    <row r="1179" spans="6:11" ht="15">
      <c r="F1179" s="771"/>
      <c r="G1179" s="771"/>
      <c r="H1179" s="771"/>
      <c r="I1179" s="771"/>
      <c r="J1179" s="771"/>
      <c r="K1179" s="771"/>
    </row>
    <row r="1180" spans="6:11" ht="15">
      <c r="F1180" s="771"/>
      <c r="G1180" s="771"/>
      <c r="H1180" s="771"/>
      <c r="I1180" s="771"/>
      <c r="J1180" s="771"/>
      <c r="K1180" s="771"/>
    </row>
    <row r="1181" spans="6:11" ht="15">
      <c r="F1181" s="771"/>
      <c r="G1181" s="771"/>
      <c r="H1181" s="771"/>
      <c r="I1181" s="771"/>
      <c r="J1181" s="771"/>
      <c r="K1181" s="771"/>
    </row>
    <row r="1182" spans="6:11" ht="15">
      <c r="F1182" s="771"/>
      <c r="G1182" s="771"/>
      <c r="H1182" s="771"/>
      <c r="I1182" s="771"/>
      <c r="J1182" s="771"/>
      <c r="K1182" s="771"/>
    </row>
    <row r="1183" spans="6:11" ht="15">
      <c r="F1183" s="771"/>
      <c r="G1183" s="771"/>
      <c r="H1183" s="771"/>
      <c r="I1183" s="771"/>
      <c r="J1183" s="771"/>
      <c r="K1183" s="771"/>
    </row>
    <row r="1184" spans="6:11" ht="15">
      <c r="F1184" s="771"/>
      <c r="G1184" s="771"/>
      <c r="H1184" s="771"/>
      <c r="I1184" s="771"/>
      <c r="J1184" s="771"/>
      <c r="K1184" s="771"/>
    </row>
    <row r="1185" spans="6:11" ht="15">
      <c r="F1185" s="771"/>
      <c r="G1185" s="771"/>
      <c r="H1185" s="771"/>
      <c r="I1185" s="771"/>
      <c r="J1185" s="771"/>
      <c r="K1185" s="771"/>
    </row>
    <row r="1186" spans="6:11" ht="15">
      <c r="F1186" s="771"/>
      <c r="G1186" s="771"/>
      <c r="H1186" s="771"/>
      <c r="I1186" s="771"/>
      <c r="J1186" s="771"/>
      <c r="K1186" s="771"/>
    </row>
    <row r="1187" spans="6:11" ht="15">
      <c r="F1187" s="771"/>
      <c r="G1187" s="771"/>
      <c r="H1187" s="771"/>
      <c r="I1187" s="771"/>
      <c r="J1187" s="771"/>
      <c r="K1187" s="771"/>
    </row>
    <row r="1188" spans="6:11" ht="15">
      <c r="F1188" s="771"/>
      <c r="G1188" s="771"/>
      <c r="H1188" s="771"/>
      <c r="I1188" s="771"/>
      <c r="J1188" s="771"/>
      <c r="K1188" s="771"/>
    </row>
    <row r="1189" spans="6:11" ht="15">
      <c r="F1189" s="771"/>
      <c r="G1189" s="771"/>
      <c r="H1189" s="771"/>
      <c r="I1189" s="771"/>
      <c r="J1189" s="771"/>
      <c r="K1189" s="771"/>
    </row>
    <row r="1190" spans="6:11" ht="15">
      <c r="F1190" s="771"/>
      <c r="G1190" s="771"/>
      <c r="H1190" s="771"/>
      <c r="I1190" s="771"/>
      <c r="J1190" s="771"/>
      <c r="K1190" s="771"/>
    </row>
    <row r="1191" spans="6:11" ht="15">
      <c r="F1191" s="771"/>
      <c r="G1191" s="771"/>
      <c r="H1191" s="771"/>
      <c r="I1191" s="771"/>
      <c r="J1191" s="771"/>
      <c r="K1191" s="771"/>
    </row>
    <row r="1192" spans="6:11" ht="15">
      <c r="F1192" s="771"/>
      <c r="G1192" s="771"/>
      <c r="H1192" s="771"/>
      <c r="I1192" s="771"/>
      <c r="J1192" s="771"/>
      <c r="K1192" s="771"/>
    </row>
    <row r="1193" spans="6:11" ht="15">
      <c r="F1193" s="771"/>
      <c r="G1193" s="771"/>
      <c r="H1193" s="771"/>
      <c r="I1193" s="771"/>
      <c r="J1193" s="771"/>
      <c r="K1193" s="771"/>
    </row>
    <row r="1194" spans="6:11" ht="15">
      <c r="F1194" s="771"/>
      <c r="G1194" s="771"/>
      <c r="H1194" s="771"/>
      <c r="I1194" s="771"/>
      <c r="J1194" s="771"/>
      <c r="K1194" s="771"/>
    </row>
    <row r="1195" spans="6:11" ht="15">
      <c r="F1195" s="771"/>
      <c r="G1195" s="771"/>
      <c r="H1195" s="771"/>
      <c r="I1195" s="771"/>
      <c r="J1195" s="771"/>
      <c r="K1195" s="771"/>
    </row>
    <row r="1196" spans="6:11" ht="15">
      <c r="F1196" s="771"/>
      <c r="G1196" s="771"/>
      <c r="H1196" s="771"/>
      <c r="I1196" s="771"/>
      <c r="J1196" s="771"/>
      <c r="K1196" s="771"/>
    </row>
    <row r="1197" spans="6:11" ht="15">
      <c r="F1197" s="771"/>
      <c r="G1197" s="771"/>
      <c r="H1197" s="771"/>
      <c r="I1197" s="771"/>
      <c r="J1197" s="771"/>
      <c r="K1197" s="771"/>
    </row>
    <row r="1198" spans="6:11" ht="15">
      <c r="F1198" s="771"/>
      <c r="G1198" s="771"/>
      <c r="H1198" s="771"/>
      <c r="I1198" s="771"/>
      <c r="J1198" s="771"/>
      <c r="K1198" s="771"/>
    </row>
    <row r="1199" spans="6:11" ht="15">
      <c r="F1199" s="771"/>
      <c r="G1199" s="771"/>
      <c r="H1199" s="771"/>
      <c r="I1199" s="771"/>
      <c r="J1199" s="771"/>
      <c r="K1199" s="771"/>
    </row>
    <row r="1200" spans="6:11" ht="15">
      <c r="F1200" s="771"/>
      <c r="G1200" s="771"/>
      <c r="H1200" s="771"/>
      <c r="I1200" s="771"/>
      <c r="J1200" s="771"/>
      <c r="K1200" s="771"/>
    </row>
    <row r="1201" spans="6:11" ht="15">
      <c r="F1201" s="771"/>
      <c r="G1201" s="771"/>
      <c r="H1201" s="771"/>
      <c r="I1201" s="771"/>
      <c r="J1201" s="771"/>
      <c r="K1201" s="771"/>
    </row>
    <row r="1202" spans="6:11" ht="15">
      <c r="F1202" s="771"/>
      <c r="G1202" s="771"/>
      <c r="H1202" s="771"/>
      <c r="I1202" s="771"/>
      <c r="J1202" s="771"/>
      <c r="K1202" s="771"/>
    </row>
    <row r="1203" spans="6:11" ht="15">
      <c r="F1203" s="771"/>
      <c r="G1203" s="771"/>
      <c r="H1203" s="771"/>
      <c r="I1203" s="771"/>
      <c r="J1203" s="771"/>
      <c r="K1203" s="771"/>
    </row>
    <row r="1204" spans="6:11" ht="15">
      <c r="F1204" s="771"/>
      <c r="G1204" s="771"/>
      <c r="H1204" s="771"/>
      <c r="I1204" s="771"/>
      <c r="J1204" s="771"/>
      <c r="K1204" s="771"/>
    </row>
    <row r="1205" spans="6:11" ht="15">
      <c r="F1205" s="771"/>
      <c r="G1205" s="771"/>
      <c r="H1205" s="771"/>
      <c r="I1205" s="771"/>
      <c r="J1205" s="771"/>
      <c r="K1205" s="771"/>
    </row>
    <row r="1206" spans="6:11" ht="15">
      <c r="F1206" s="771"/>
      <c r="G1206" s="771"/>
      <c r="H1206" s="771"/>
      <c r="I1206" s="771"/>
      <c r="J1206" s="771"/>
      <c r="K1206" s="771"/>
    </row>
    <row r="1207" spans="6:11" ht="15">
      <c r="F1207" s="771"/>
      <c r="G1207" s="771"/>
      <c r="H1207" s="771"/>
      <c r="I1207" s="771"/>
      <c r="J1207" s="771"/>
      <c r="K1207" s="771"/>
    </row>
    <row r="1208" spans="6:11" ht="15">
      <c r="F1208" s="771"/>
      <c r="G1208" s="771"/>
      <c r="H1208" s="771"/>
      <c r="I1208" s="771"/>
      <c r="J1208" s="771"/>
      <c r="K1208" s="771"/>
    </row>
    <row r="1209" spans="6:11" ht="15">
      <c r="F1209" s="771"/>
      <c r="G1209" s="771"/>
      <c r="H1209" s="771"/>
      <c r="I1209" s="771"/>
      <c r="J1209" s="771"/>
      <c r="K1209" s="771"/>
    </row>
    <row r="1210" spans="6:11" ht="15">
      <c r="F1210" s="771"/>
      <c r="G1210" s="771"/>
      <c r="H1210" s="771"/>
      <c r="I1210" s="771"/>
      <c r="J1210" s="771"/>
      <c r="K1210" s="771"/>
    </row>
    <row r="1211" spans="6:11" ht="15">
      <c r="F1211" s="771"/>
      <c r="G1211" s="771"/>
      <c r="H1211" s="771"/>
      <c r="I1211" s="771"/>
      <c r="J1211" s="771"/>
      <c r="K1211" s="771"/>
    </row>
    <row r="1212" spans="6:11" ht="15">
      <c r="F1212" s="771"/>
      <c r="G1212" s="771"/>
      <c r="H1212" s="771"/>
      <c r="I1212" s="771"/>
      <c r="J1212" s="771"/>
      <c r="K1212" s="771"/>
    </row>
    <row r="1213" spans="6:11" ht="15">
      <c r="F1213" s="771"/>
      <c r="G1213" s="771"/>
      <c r="H1213" s="771"/>
      <c r="I1213" s="771"/>
      <c r="J1213" s="771"/>
      <c r="K1213" s="771"/>
    </row>
    <row r="1214" spans="6:11" ht="15">
      <c r="F1214" s="771"/>
      <c r="G1214" s="771"/>
      <c r="H1214" s="771"/>
      <c r="I1214" s="771"/>
      <c r="J1214" s="771"/>
      <c r="K1214" s="771"/>
    </row>
    <row r="1215" spans="6:11" ht="15">
      <c r="F1215" s="771"/>
      <c r="G1215" s="771"/>
      <c r="H1215" s="771"/>
      <c r="I1215" s="771"/>
      <c r="J1215" s="771"/>
      <c r="K1215" s="771"/>
    </row>
    <row r="1216" spans="6:11" ht="15">
      <c r="F1216" s="771"/>
      <c r="G1216" s="771"/>
      <c r="H1216" s="771"/>
      <c r="I1216" s="771"/>
      <c r="J1216" s="771"/>
      <c r="K1216" s="771"/>
    </row>
    <row r="1217" spans="6:11" ht="15">
      <c r="F1217" s="771"/>
      <c r="G1217" s="771"/>
      <c r="H1217" s="771"/>
      <c r="I1217" s="771"/>
      <c r="J1217" s="771"/>
      <c r="K1217" s="771"/>
    </row>
    <row r="1218" spans="6:11" ht="15">
      <c r="F1218" s="771"/>
      <c r="G1218" s="771"/>
      <c r="H1218" s="771"/>
      <c r="I1218" s="771"/>
      <c r="J1218" s="771"/>
      <c r="K1218" s="771"/>
    </row>
    <row r="1219" spans="6:11" ht="15">
      <c r="F1219" s="771"/>
      <c r="G1219" s="771"/>
      <c r="H1219" s="771"/>
      <c r="I1219" s="771"/>
      <c r="J1219" s="771"/>
      <c r="K1219" s="771"/>
    </row>
    <row r="1220" spans="6:11" ht="15">
      <c r="F1220" s="771"/>
      <c r="G1220" s="771"/>
      <c r="H1220" s="771"/>
      <c r="I1220" s="771"/>
      <c r="J1220" s="771"/>
      <c r="K1220" s="771"/>
    </row>
    <row r="1221" spans="6:11" ht="15">
      <c r="F1221" s="771"/>
      <c r="G1221" s="771"/>
      <c r="H1221" s="771"/>
      <c r="I1221" s="771"/>
      <c r="J1221" s="771"/>
      <c r="K1221" s="771"/>
    </row>
    <row r="1222" spans="6:11" ht="15">
      <c r="F1222" s="771"/>
      <c r="G1222" s="771"/>
      <c r="H1222" s="771"/>
      <c r="I1222" s="771"/>
      <c r="J1222" s="771"/>
      <c r="K1222" s="771"/>
    </row>
    <row r="1223" spans="6:11" ht="15">
      <c r="F1223" s="771"/>
      <c r="G1223" s="771"/>
      <c r="H1223" s="771"/>
      <c r="I1223" s="771"/>
      <c r="J1223" s="771"/>
      <c r="K1223" s="771"/>
    </row>
    <row r="1224" spans="6:11" ht="15">
      <c r="F1224" s="771"/>
      <c r="G1224" s="771"/>
      <c r="H1224" s="771"/>
      <c r="I1224" s="771"/>
      <c r="J1224" s="771"/>
      <c r="K1224" s="771"/>
    </row>
    <row r="1225" spans="6:11" ht="15">
      <c r="F1225" s="771"/>
      <c r="G1225" s="771"/>
      <c r="H1225" s="771"/>
      <c r="I1225" s="771"/>
      <c r="J1225" s="771"/>
      <c r="K1225" s="771"/>
    </row>
    <row r="1226" spans="6:11" ht="15">
      <c r="F1226" s="771"/>
      <c r="G1226" s="771"/>
      <c r="H1226" s="771"/>
      <c r="I1226" s="771"/>
      <c r="J1226" s="771"/>
      <c r="K1226" s="771"/>
    </row>
    <row r="1227" spans="6:11" ht="15">
      <c r="F1227" s="771"/>
      <c r="G1227" s="771"/>
      <c r="H1227" s="771"/>
      <c r="I1227" s="771"/>
      <c r="J1227" s="771"/>
      <c r="K1227" s="771"/>
    </row>
    <row r="1228" spans="6:11" ht="15">
      <c r="F1228" s="771"/>
      <c r="G1228" s="771"/>
      <c r="H1228" s="771"/>
      <c r="I1228" s="771"/>
      <c r="J1228" s="771"/>
      <c r="K1228" s="771"/>
    </row>
    <row r="1229" spans="6:11" ht="15">
      <c r="F1229" s="771"/>
      <c r="G1229" s="771"/>
      <c r="H1229" s="771"/>
      <c r="I1229" s="771"/>
      <c r="J1229" s="771"/>
      <c r="K1229" s="771"/>
    </row>
    <row r="1230" spans="6:11" ht="15">
      <c r="F1230" s="771"/>
      <c r="G1230" s="771"/>
      <c r="H1230" s="771"/>
      <c r="I1230" s="771"/>
      <c r="J1230" s="771"/>
      <c r="K1230" s="771"/>
    </row>
    <row r="1231" spans="6:11" ht="15">
      <c r="F1231" s="771"/>
      <c r="G1231" s="771"/>
      <c r="H1231" s="771"/>
      <c r="I1231" s="771"/>
      <c r="J1231" s="771"/>
      <c r="K1231" s="771"/>
    </row>
    <row r="1232" spans="6:11" ht="15">
      <c r="F1232" s="771"/>
      <c r="G1232" s="771"/>
      <c r="H1232" s="771"/>
      <c r="I1232" s="771"/>
      <c r="J1232" s="771"/>
      <c r="K1232" s="771"/>
    </row>
    <row r="1233" spans="6:11" ht="15">
      <c r="F1233" s="771"/>
      <c r="G1233" s="771"/>
      <c r="H1233" s="771"/>
      <c r="I1233" s="771"/>
      <c r="J1233" s="771"/>
      <c r="K1233" s="771"/>
    </row>
    <row r="1234" spans="6:11" ht="15">
      <c r="F1234" s="771"/>
      <c r="G1234" s="771"/>
      <c r="H1234" s="771"/>
      <c r="I1234" s="771"/>
      <c r="J1234" s="771"/>
      <c r="K1234" s="771"/>
    </row>
    <row r="1235" spans="6:11" ht="15">
      <c r="F1235" s="771"/>
      <c r="G1235" s="771"/>
      <c r="H1235" s="771"/>
      <c r="I1235" s="771"/>
      <c r="J1235" s="771"/>
      <c r="K1235" s="771"/>
    </row>
    <row r="1236" spans="6:11" ht="15">
      <c r="F1236" s="771"/>
      <c r="G1236" s="771"/>
      <c r="H1236" s="771"/>
      <c r="I1236" s="771"/>
      <c r="J1236" s="771"/>
      <c r="K1236" s="771"/>
    </row>
    <row r="1237" spans="6:11" ht="15">
      <c r="F1237" s="771"/>
      <c r="G1237" s="771"/>
      <c r="H1237" s="771"/>
      <c r="I1237" s="771"/>
      <c r="J1237" s="771"/>
      <c r="K1237" s="771"/>
    </row>
    <row r="1238" spans="6:11" ht="15">
      <c r="F1238" s="771"/>
      <c r="G1238" s="771"/>
      <c r="H1238" s="771"/>
      <c r="I1238" s="771"/>
      <c r="J1238" s="771"/>
      <c r="K1238" s="771"/>
    </row>
    <row r="1239" spans="6:11" ht="15">
      <c r="F1239" s="771"/>
      <c r="G1239" s="771"/>
      <c r="H1239" s="771"/>
      <c r="I1239" s="771"/>
      <c r="J1239" s="771"/>
      <c r="K1239" s="771"/>
    </row>
    <row r="1240" spans="6:11" ht="15">
      <c r="F1240" s="771"/>
      <c r="G1240" s="771"/>
      <c r="H1240" s="771"/>
      <c r="I1240" s="771"/>
      <c r="J1240" s="771"/>
      <c r="K1240" s="771"/>
    </row>
    <row r="1241" spans="6:11" ht="15">
      <c r="F1241" s="771"/>
      <c r="G1241" s="771"/>
      <c r="H1241" s="771"/>
      <c r="I1241" s="771"/>
      <c r="J1241" s="771"/>
      <c r="K1241" s="771"/>
    </row>
    <row r="1242" spans="6:11" ht="15">
      <c r="F1242" s="771"/>
      <c r="G1242" s="771"/>
      <c r="H1242" s="771"/>
      <c r="I1242" s="771"/>
      <c r="J1242" s="771"/>
      <c r="K1242" s="771"/>
    </row>
    <row r="1243" spans="6:11" ht="15">
      <c r="F1243" s="771"/>
      <c r="G1243" s="771"/>
      <c r="H1243" s="771"/>
      <c r="I1243" s="771"/>
      <c r="J1243" s="771"/>
      <c r="K1243" s="771"/>
    </row>
    <row r="1244" spans="6:11" ht="15">
      <c r="F1244" s="771"/>
      <c r="G1244" s="771"/>
      <c r="H1244" s="771"/>
      <c r="I1244" s="771"/>
      <c r="J1244" s="771"/>
      <c r="K1244" s="771"/>
    </row>
    <row r="1245" spans="6:11" ht="15">
      <c r="F1245" s="771"/>
      <c r="G1245" s="771"/>
      <c r="H1245" s="771"/>
      <c r="I1245" s="771"/>
      <c r="J1245" s="771"/>
      <c r="K1245" s="771"/>
    </row>
    <row r="1246" spans="6:11" ht="15">
      <c r="F1246" s="771"/>
      <c r="G1246" s="771"/>
      <c r="H1246" s="771"/>
      <c r="I1246" s="771"/>
      <c r="J1246" s="771"/>
      <c r="K1246" s="771"/>
    </row>
    <row r="1247" spans="6:11" ht="15">
      <c r="F1247" s="771"/>
      <c r="G1247" s="771"/>
      <c r="H1247" s="771"/>
      <c r="I1247" s="771"/>
      <c r="J1247" s="771"/>
      <c r="K1247" s="771"/>
    </row>
    <row r="1248" spans="6:11" ht="15">
      <c r="F1248" s="771"/>
      <c r="G1248" s="771"/>
      <c r="H1248" s="771"/>
      <c r="I1248" s="771"/>
      <c r="J1248" s="771"/>
      <c r="K1248" s="771"/>
    </row>
    <row r="1249" spans="6:11" ht="15">
      <c r="F1249" s="771"/>
      <c r="G1249" s="771"/>
      <c r="H1249" s="771"/>
      <c r="I1249" s="771"/>
      <c r="J1249" s="771"/>
      <c r="K1249" s="771"/>
    </row>
    <row r="1250" spans="6:11" ht="15">
      <c r="F1250" s="771"/>
      <c r="G1250" s="771"/>
      <c r="H1250" s="771"/>
      <c r="I1250" s="771"/>
      <c r="J1250" s="771"/>
      <c r="K1250" s="771"/>
    </row>
    <row r="1251" spans="6:11" ht="15">
      <c r="F1251" s="771"/>
      <c r="G1251" s="771"/>
      <c r="H1251" s="771"/>
      <c r="I1251" s="771"/>
      <c r="J1251" s="771"/>
      <c r="K1251" s="771"/>
    </row>
    <row r="1252" spans="6:11" ht="15">
      <c r="F1252" s="771"/>
      <c r="G1252" s="771"/>
      <c r="H1252" s="771"/>
      <c r="I1252" s="771"/>
      <c r="J1252" s="771"/>
      <c r="K1252" s="771"/>
    </row>
    <row r="1253" spans="6:11" ht="15">
      <c r="F1253" s="771"/>
      <c r="G1253" s="771"/>
      <c r="H1253" s="771"/>
      <c r="I1253" s="771"/>
      <c r="J1253" s="771"/>
      <c r="K1253" s="771"/>
    </row>
    <row r="1254" spans="6:11" ht="15">
      <c r="F1254" s="771"/>
      <c r="G1254" s="771"/>
      <c r="H1254" s="771"/>
      <c r="I1254" s="771"/>
      <c r="J1254" s="771"/>
      <c r="K1254" s="771"/>
    </row>
    <row r="1255" spans="6:11" ht="15">
      <c r="F1255" s="771"/>
      <c r="G1255" s="771"/>
      <c r="H1255" s="771"/>
      <c r="I1255" s="771"/>
      <c r="J1255" s="771"/>
      <c r="K1255" s="771"/>
    </row>
    <row r="1256" spans="6:11" ht="15">
      <c r="F1256" s="771"/>
      <c r="G1256" s="771"/>
      <c r="H1256" s="771"/>
      <c r="I1256" s="771"/>
      <c r="J1256" s="771"/>
      <c r="K1256" s="771"/>
    </row>
    <row r="1257" spans="6:11" ht="15">
      <c r="F1257" s="771"/>
      <c r="G1257" s="771"/>
      <c r="H1257" s="771"/>
      <c r="I1257" s="771"/>
      <c r="J1257" s="771"/>
      <c r="K1257" s="771"/>
    </row>
    <row r="1258" spans="6:11" ht="15">
      <c r="F1258" s="771"/>
      <c r="G1258" s="771"/>
      <c r="H1258" s="771"/>
      <c r="I1258" s="771"/>
      <c r="J1258" s="771"/>
      <c r="K1258" s="771"/>
    </row>
    <row r="1259" spans="6:11" ht="15">
      <c r="F1259" s="771"/>
      <c r="G1259" s="771"/>
      <c r="H1259" s="771"/>
      <c r="I1259" s="771"/>
      <c r="J1259" s="771"/>
      <c r="K1259" s="771"/>
    </row>
    <row r="1260" spans="6:11" ht="15">
      <c r="F1260" s="771"/>
      <c r="G1260" s="771"/>
      <c r="H1260" s="771"/>
      <c r="I1260" s="771"/>
      <c r="J1260" s="771"/>
      <c r="K1260" s="771"/>
    </row>
    <row r="1261" spans="6:11" ht="15">
      <c r="F1261" s="771"/>
      <c r="G1261" s="771"/>
      <c r="H1261" s="771"/>
      <c r="I1261" s="771"/>
      <c r="J1261" s="771"/>
      <c r="K1261" s="771"/>
    </row>
    <row r="1262" spans="6:11" ht="15">
      <c r="F1262" s="771"/>
      <c r="G1262" s="771"/>
      <c r="H1262" s="771"/>
      <c r="I1262" s="771"/>
      <c r="J1262" s="771"/>
      <c r="K1262" s="771"/>
    </row>
    <row r="1263" spans="6:11" ht="15">
      <c r="F1263" s="771"/>
      <c r="G1263" s="771"/>
      <c r="H1263" s="771"/>
      <c r="I1263" s="771"/>
      <c r="J1263" s="771"/>
      <c r="K1263" s="771"/>
    </row>
    <row r="1264" spans="6:11" ht="15">
      <c r="F1264" s="771"/>
      <c r="G1264" s="771"/>
      <c r="H1264" s="771"/>
      <c r="I1264" s="771"/>
      <c r="J1264" s="771"/>
      <c r="K1264" s="771"/>
    </row>
    <row r="1265" spans="6:11" ht="15">
      <c r="F1265" s="771"/>
      <c r="G1265" s="771"/>
      <c r="H1265" s="771"/>
      <c r="I1265" s="771"/>
      <c r="J1265" s="771"/>
      <c r="K1265" s="771"/>
    </row>
    <row r="1266" spans="6:11" ht="15">
      <c r="F1266" s="771"/>
      <c r="G1266" s="771"/>
      <c r="H1266" s="771"/>
      <c r="I1266" s="771"/>
      <c r="J1266" s="771"/>
      <c r="K1266" s="771"/>
    </row>
    <row r="1267" spans="6:11" ht="15">
      <c r="F1267" s="771"/>
      <c r="G1267" s="771"/>
      <c r="H1267" s="771"/>
      <c r="I1267" s="771"/>
      <c r="J1267" s="771"/>
      <c r="K1267" s="771"/>
    </row>
    <row r="1268" spans="6:11" ht="15">
      <c r="F1268" s="771"/>
      <c r="G1268" s="771"/>
      <c r="H1268" s="771"/>
      <c r="I1268" s="771"/>
      <c r="J1268" s="771"/>
      <c r="K1268" s="771"/>
    </row>
    <row r="1269" spans="6:11" ht="15">
      <c r="F1269" s="771"/>
      <c r="G1269" s="771"/>
      <c r="H1269" s="771"/>
      <c r="I1269" s="771"/>
      <c r="J1269" s="771"/>
      <c r="K1269" s="771"/>
    </row>
    <row r="1270" spans="6:11" ht="15">
      <c r="F1270" s="771"/>
      <c r="G1270" s="771"/>
      <c r="H1270" s="771"/>
      <c r="I1270" s="771"/>
      <c r="J1270" s="771"/>
      <c r="K1270" s="771"/>
    </row>
    <row r="1271" spans="6:11" ht="15">
      <c r="F1271" s="771"/>
      <c r="G1271" s="771"/>
      <c r="H1271" s="771"/>
      <c r="I1271" s="771"/>
      <c r="J1271" s="771"/>
      <c r="K1271" s="771"/>
    </row>
    <row r="1272" spans="6:11" ht="15">
      <c r="F1272" s="771"/>
      <c r="G1272" s="771"/>
      <c r="H1272" s="771"/>
      <c r="I1272" s="771"/>
      <c r="J1272" s="771"/>
      <c r="K1272" s="771"/>
    </row>
    <row r="1273" spans="6:11" ht="15">
      <c r="F1273" s="771"/>
      <c r="G1273" s="771"/>
      <c r="H1273" s="771"/>
      <c r="I1273" s="771"/>
      <c r="J1273" s="771"/>
      <c r="K1273" s="771"/>
    </row>
    <row r="1274" spans="6:11" ht="15">
      <c r="F1274" s="771"/>
      <c r="G1274" s="771"/>
      <c r="H1274" s="771"/>
      <c r="I1274" s="771"/>
      <c r="J1274" s="771"/>
      <c r="K1274" s="771"/>
    </row>
    <row r="1275" spans="6:11" ht="15">
      <c r="F1275" s="771"/>
      <c r="G1275" s="771"/>
      <c r="H1275" s="771"/>
      <c r="I1275" s="771"/>
      <c r="J1275" s="771"/>
      <c r="K1275" s="771"/>
    </row>
    <row r="1276" spans="6:11" ht="15">
      <c r="F1276" s="771"/>
      <c r="G1276" s="771"/>
      <c r="H1276" s="771"/>
      <c r="I1276" s="771"/>
      <c r="J1276" s="771"/>
      <c r="K1276" s="771"/>
    </row>
    <row r="1277" spans="6:11" ht="15">
      <c r="F1277" s="771"/>
      <c r="G1277" s="771"/>
      <c r="H1277" s="771"/>
      <c r="I1277" s="771"/>
      <c r="J1277" s="771"/>
      <c r="K1277" s="771"/>
    </row>
    <row r="1278" spans="6:11" ht="15">
      <c r="F1278" s="771"/>
      <c r="G1278" s="771"/>
      <c r="H1278" s="771"/>
      <c r="I1278" s="771"/>
      <c r="J1278" s="771"/>
      <c r="K1278" s="771"/>
    </row>
    <row r="1279" spans="6:11" ht="15">
      <c r="F1279" s="771"/>
      <c r="G1279" s="771"/>
      <c r="H1279" s="771"/>
      <c r="I1279" s="771"/>
      <c r="J1279" s="771"/>
      <c r="K1279" s="771"/>
    </row>
    <row r="1280" spans="6:11" ht="15">
      <c r="F1280" s="771"/>
      <c r="G1280" s="771"/>
      <c r="H1280" s="771"/>
      <c r="I1280" s="771"/>
      <c r="J1280" s="771"/>
      <c r="K1280" s="771"/>
    </row>
    <row r="1281" spans="6:11" ht="15">
      <c r="F1281" s="771"/>
      <c r="G1281" s="771"/>
      <c r="H1281" s="771"/>
      <c r="I1281" s="771"/>
      <c r="J1281" s="771"/>
      <c r="K1281" s="771"/>
    </row>
    <row r="1282" spans="6:11" ht="15">
      <c r="F1282" s="771"/>
      <c r="G1282" s="771"/>
      <c r="H1282" s="771"/>
      <c r="I1282" s="771"/>
      <c r="J1282" s="771"/>
      <c r="K1282" s="771"/>
    </row>
    <row r="1283" spans="6:11" ht="15">
      <c r="F1283" s="771"/>
      <c r="G1283" s="771"/>
      <c r="H1283" s="771"/>
      <c r="I1283" s="771"/>
      <c r="J1283" s="771"/>
      <c r="K1283" s="771"/>
    </row>
    <row r="1284" spans="6:11" ht="15">
      <c r="F1284" s="771"/>
      <c r="G1284" s="771"/>
      <c r="H1284" s="771"/>
      <c r="I1284" s="771"/>
      <c r="J1284" s="771"/>
      <c r="K1284" s="771"/>
    </row>
    <row r="1285" spans="6:11" ht="15">
      <c r="F1285" s="771"/>
      <c r="G1285" s="771"/>
      <c r="H1285" s="771"/>
      <c r="I1285" s="771"/>
      <c r="J1285" s="771"/>
      <c r="K1285" s="771"/>
    </row>
    <row r="1286" spans="6:11" ht="15">
      <c r="F1286" s="771"/>
      <c r="G1286" s="771"/>
      <c r="H1286" s="771"/>
      <c r="I1286" s="771"/>
      <c r="J1286" s="771"/>
      <c r="K1286" s="771"/>
    </row>
    <row r="1287" spans="6:11" ht="15">
      <c r="F1287" s="771"/>
      <c r="G1287" s="771"/>
      <c r="H1287" s="771"/>
      <c r="I1287" s="771"/>
      <c r="J1287" s="771"/>
      <c r="K1287" s="771"/>
    </row>
    <row r="1288" spans="6:11" ht="15">
      <c r="F1288" s="771"/>
      <c r="G1288" s="771"/>
      <c r="H1288" s="771"/>
      <c r="I1288" s="771"/>
      <c r="J1288" s="771"/>
      <c r="K1288" s="771"/>
    </row>
    <row r="1289" spans="6:11" ht="15">
      <c r="F1289" s="771"/>
      <c r="G1289" s="771"/>
      <c r="H1289" s="771"/>
      <c r="I1289" s="771"/>
      <c r="J1289" s="771"/>
      <c r="K1289" s="771"/>
    </row>
    <row r="1290" spans="6:11" ht="15">
      <c r="F1290" s="771"/>
      <c r="G1290" s="771"/>
      <c r="H1290" s="771"/>
      <c r="I1290" s="771"/>
      <c r="J1290" s="771"/>
      <c r="K1290" s="771"/>
    </row>
    <row r="1291" spans="6:11" ht="15">
      <c r="F1291" s="771"/>
      <c r="G1291" s="771"/>
      <c r="H1291" s="771"/>
      <c r="I1291" s="771"/>
      <c r="J1291" s="771"/>
      <c r="K1291" s="771"/>
    </row>
    <row r="1292" spans="6:11" ht="15">
      <c r="F1292" s="771"/>
      <c r="G1292" s="771"/>
      <c r="H1292" s="771"/>
      <c r="I1292" s="771"/>
      <c r="J1292" s="771"/>
      <c r="K1292" s="771"/>
    </row>
    <row r="1293" spans="6:11" ht="15">
      <c r="F1293" s="771"/>
      <c r="G1293" s="771"/>
      <c r="H1293" s="771"/>
      <c r="I1293" s="771"/>
      <c r="J1293" s="771"/>
      <c r="K1293" s="771"/>
    </row>
    <row r="1294" spans="6:11" ht="15">
      <c r="F1294" s="771"/>
      <c r="G1294" s="771"/>
      <c r="H1294" s="771"/>
      <c r="I1294" s="771"/>
      <c r="J1294" s="771"/>
      <c r="K1294" s="771"/>
    </row>
    <row r="1295" spans="6:11" ht="15">
      <c r="F1295" s="771"/>
      <c r="G1295" s="771"/>
      <c r="H1295" s="771"/>
      <c r="I1295" s="771"/>
      <c r="J1295" s="771"/>
      <c r="K1295" s="771"/>
    </row>
    <row r="1296" spans="6:11" ht="15">
      <c r="F1296" s="771"/>
      <c r="G1296" s="771"/>
      <c r="H1296" s="771"/>
      <c r="I1296" s="771"/>
      <c r="J1296" s="771"/>
      <c r="K1296" s="771"/>
    </row>
    <row r="1297" spans="6:11" ht="15">
      <c r="F1297" s="771"/>
      <c r="G1297" s="771"/>
      <c r="H1297" s="771"/>
      <c r="I1297" s="771"/>
      <c r="J1297" s="771"/>
      <c r="K1297" s="771"/>
    </row>
    <row r="1298" spans="6:11" ht="15">
      <c r="F1298" s="771"/>
      <c r="G1298" s="771"/>
      <c r="H1298" s="771"/>
      <c r="I1298" s="771"/>
      <c r="J1298" s="771"/>
      <c r="K1298" s="771"/>
    </row>
    <row r="1299" spans="6:11" ht="15">
      <c r="F1299" s="771"/>
      <c r="G1299" s="771"/>
      <c r="H1299" s="771"/>
      <c r="I1299" s="771"/>
      <c r="J1299" s="771"/>
      <c r="K1299" s="771"/>
    </row>
    <row r="1300" spans="6:11" ht="15">
      <c r="F1300" s="771"/>
      <c r="G1300" s="771"/>
      <c r="H1300" s="771"/>
      <c r="I1300" s="771"/>
      <c r="J1300" s="771"/>
      <c r="K1300" s="771"/>
    </row>
    <row r="1301" spans="6:11" ht="15">
      <c r="F1301" s="771"/>
      <c r="G1301" s="771"/>
      <c r="H1301" s="771"/>
      <c r="I1301" s="771"/>
      <c r="J1301" s="771"/>
      <c r="K1301" s="771"/>
    </row>
    <row r="1302" spans="6:11" ht="15">
      <c r="F1302" s="771"/>
      <c r="G1302" s="771"/>
      <c r="H1302" s="771"/>
      <c r="I1302" s="771"/>
      <c r="J1302" s="771"/>
      <c r="K1302" s="771"/>
    </row>
    <row r="1303" spans="6:11" ht="15">
      <c r="F1303" s="771"/>
      <c r="G1303" s="771"/>
      <c r="H1303" s="771"/>
      <c r="I1303" s="771"/>
      <c r="J1303" s="771"/>
      <c r="K1303" s="771"/>
    </row>
    <row r="1304" spans="6:11" ht="15">
      <c r="F1304" s="771"/>
      <c r="G1304" s="771"/>
      <c r="H1304" s="771"/>
      <c r="I1304" s="771"/>
      <c r="J1304" s="771"/>
      <c r="K1304" s="771"/>
    </row>
    <row r="1305" spans="6:11" ht="15">
      <c r="F1305" s="771"/>
      <c r="G1305" s="771"/>
      <c r="H1305" s="771"/>
      <c r="I1305" s="771"/>
      <c r="J1305" s="771"/>
      <c r="K1305" s="771"/>
    </row>
    <row r="1306" spans="6:11" ht="15">
      <c r="F1306" s="771"/>
      <c r="G1306" s="771"/>
      <c r="H1306" s="771"/>
      <c r="I1306" s="771"/>
      <c r="J1306" s="771"/>
      <c r="K1306" s="771"/>
    </row>
    <row r="1307" spans="6:11" ht="15">
      <c r="F1307" s="771"/>
      <c r="G1307" s="771"/>
      <c r="H1307" s="771"/>
      <c r="I1307" s="771"/>
      <c r="J1307" s="771"/>
      <c r="K1307" s="771"/>
    </row>
    <row r="1308" spans="6:11" ht="15">
      <c r="F1308" s="771"/>
      <c r="G1308" s="771"/>
      <c r="H1308" s="771"/>
      <c r="I1308" s="771"/>
      <c r="J1308" s="771"/>
      <c r="K1308" s="771"/>
    </row>
    <row r="1309" spans="6:11" ht="15">
      <c r="F1309" s="771"/>
      <c r="G1309" s="771"/>
      <c r="H1309" s="771"/>
      <c r="I1309" s="771"/>
      <c r="J1309" s="771"/>
      <c r="K1309" s="771"/>
    </row>
    <row r="1310" spans="6:11" ht="15">
      <c r="F1310" s="771"/>
      <c r="G1310" s="771"/>
      <c r="H1310" s="771"/>
      <c r="I1310" s="771"/>
      <c r="J1310" s="771"/>
      <c r="K1310" s="771"/>
    </row>
    <row r="1311" spans="6:11" ht="15">
      <c r="F1311" s="771"/>
      <c r="G1311" s="771"/>
      <c r="H1311" s="771"/>
      <c r="I1311" s="771"/>
      <c r="J1311" s="771"/>
      <c r="K1311" s="771"/>
    </row>
    <row r="1312" spans="6:11" ht="15">
      <c r="F1312" s="771"/>
      <c r="G1312" s="771"/>
      <c r="H1312" s="771"/>
      <c r="I1312" s="771"/>
      <c r="J1312" s="771"/>
      <c r="K1312" s="771"/>
    </row>
    <row r="1313" spans="6:11" ht="15">
      <c r="F1313" s="771"/>
      <c r="G1313" s="771"/>
      <c r="H1313" s="771"/>
      <c r="I1313" s="771"/>
      <c r="J1313" s="771"/>
      <c r="K1313" s="771"/>
    </row>
    <row r="1314" spans="6:11" ht="15">
      <c r="F1314" s="771"/>
      <c r="G1314" s="771"/>
      <c r="H1314" s="771"/>
      <c r="I1314" s="771"/>
      <c r="J1314" s="771"/>
      <c r="K1314" s="771"/>
    </row>
    <row r="1315" spans="6:11" ht="15">
      <c r="F1315" s="771"/>
      <c r="G1315" s="771"/>
      <c r="H1315" s="771"/>
      <c r="I1315" s="771"/>
      <c r="J1315" s="771"/>
      <c r="K1315" s="771"/>
    </row>
    <row r="1316" spans="6:11" ht="15">
      <c r="F1316" s="771"/>
      <c r="G1316" s="771"/>
      <c r="H1316" s="771"/>
      <c r="I1316" s="771"/>
      <c r="J1316" s="771"/>
      <c r="K1316" s="771"/>
    </row>
    <row r="1317" spans="6:11" ht="15">
      <c r="F1317" s="771"/>
      <c r="G1317" s="771"/>
      <c r="H1317" s="771"/>
      <c r="I1317" s="771"/>
      <c r="J1317" s="771"/>
      <c r="K1317" s="771"/>
    </row>
    <row r="1318" spans="6:11" ht="15">
      <c r="F1318" s="771"/>
      <c r="G1318" s="771"/>
      <c r="H1318" s="771"/>
      <c r="I1318" s="771"/>
      <c r="J1318" s="771"/>
      <c r="K1318" s="771"/>
    </row>
    <row r="1319" spans="6:11" ht="15">
      <c r="F1319" s="771"/>
      <c r="G1319" s="771"/>
      <c r="H1319" s="771"/>
      <c r="I1319" s="771"/>
      <c r="J1319" s="771"/>
      <c r="K1319" s="771"/>
    </row>
    <row r="1320" spans="6:11" ht="15">
      <c r="F1320" s="771"/>
      <c r="G1320" s="771"/>
      <c r="H1320" s="771"/>
      <c r="I1320" s="771"/>
      <c r="J1320" s="771"/>
      <c r="K1320" s="771"/>
    </row>
    <row r="1321" spans="6:11" ht="15">
      <c r="F1321" s="771"/>
      <c r="G1321" s="771"/>
      <c r="H1321" s="771"/>
      <c r="I1321" s="771"/>
      <c r="J1321" s="771"/>
      <c r="K1321" s="771"/>
    </row>
    <row r="1322" spans="6:11" ht="15">
      <c r="F1322" s="771"/>
      <c r="G1322" s="771"/>
      <c r="H1322" s="771"/>
      <c r="I1322" s="771"/>
      <c r="J1322" s="771"/>
      <c r="K1322" s="771"/>
    </row>
    <row r="1323" spans="6:11" ht="15">
      <c r="F1323" s="771"/>
      <c r="G1323" s="771"/>
      <c r="H1323" s="771"/>
      <c r="I1323" s="771"/>
      <c r="J1323" s="771"/>
      <c r="K1323" s="771"/>
    </row>
    <row r="1324" spans="6:11" ht="15">
      <c r="F1324" s="771"/>
      <c r="G1324" s="771"/>
      <c r="H1324" s="771"/>
      <c r="I1324" s="771"/>
      <c r="J1324" s="771"/>
      <c r="K1324" s="771"/>
    </row>
    <row r="1325" spans="6:11" ht="15">
      <c r="F1325" s="771"/>
      <c r="G1325" s="771"/>
      <c r="H1325" s="771"/>
      <c r="I1325" s="771"/>
      <c r="J1325" s="771"/>
      <c r="K1325" s="771"/>
    </row>
    <row r="1326" spans="6:11" ht="15">
      <c r="F1326" s="771"/>
      <c r="G1326" s="771"/>
      <c r="H1326" s="771"/>
      <c r="I1326" s="771"/>
      <c r="J1326" s="771"/>
      <c r="K1326" s="771"/>
    </row>
    <row r="1327" spans="6:11" ht="15">
      <c r="F1327" s="771"/>
      <c r="G1327" s="771"/>
      <c r="H1327" s="771"/>
      <c r="I1327" s="771"/>
      <c r="J1327" s="771"/>
      <c r="K1327" s="771"/>
    </row>
    <row r="1328" spans="6:11" ht="15">
      <c r="F1328" s="771"/>
      <c r="G1328" s="771"/>
      <c r="H1328" s="771"/>
      <c r="I1328" s="771"/>
      <c r="J1328" s="771"/>
      <c r="K1328" s="771"/>
    </row>
    <row r="1329" spans="6:11" ht="15">
      <c r="F1329" s="771"/>
      <c r="G1329" s="771"/>
      <c r="H1329" s="771"/>
      <c r="I1329" s="771"/>
      <c r="J1329" s="771"/>
      <c r="K1329" s="771"/>
    </row>
    <row r="1330" spans="6:11" ht="15">
      <c r="F1330" s="771"/>
      <c r="G1330" s="771"/>
      <c r="H1330" s="771"/>
      <c r="I1330" s="771"/>
      <c r="J1330" s="771"/>
      <c r="K1330" s="771"/>
    </row>
    <row r="1331" spans="6:11" ht="15">
      <c r="F1331" s="771"/>
      <c r="G1331" s="771"/>
      <c r="H1331" s="771"/>
      <c r="I1331" s="771"/>
      <c r="J1331" s="771"/>
      <c r="K1331" s="771"/>
    </row>
    <row r="1332" spans="6:11" ht="15">
      <c r="F1332" s="771"/>
      <c r="G1332" s="771"/>
      <c r="H1332" s="771"/>
      <c r="I1332" s="771"/>
      <c r="J1332" s="771"/>
      <c r="K1332" s="771"/>
    </row>
    <row r="1333" spans="6:11" ht="15">
      <c r="F1333" s="771"/>
      <c r="G1333" s="771"/>
      <c r="H1333" s="771"/>
      <c r="I1333" s="771"/>
      <c r="J1333" s="771"/>
      <c r="K1333" s="771"/>
    </row>
    <row r="1334" spans="6:11" ht="15">
      <c r="F1334" s="771"/>
      <c r="G1334" s="771"/>
      <c r="H1334" s="771"/>
      <c r="I1334" s="771"/>
      <c r="J1334" s="771"/>
      <c r="K1334" s="771"/>
    </row>
    <row r="1335" spans="6:11" ht="15">
      <c r="F1335" s="771"/>
      <c r="G1335" s="771"/>
      <c r="H1335" s="771"/>
      <c r="I1335" s="771"/>
      <c r="J1335" s="771"/>
      <c r="K1335" s="771"/>
    </row>
    <row r="1336" spans="6:11" ht="15">
      <c r="F1336" s="771"/>
      <c r="G1336" s="771"/>
      <c r="H1336" s="771"/>
      <c r="I1336" s="771"/>
      <c r="J1336" s="771"/>
      <c r="K1336" s="771"/>
    </row>
    <row r="1337" spans="6:11" ht="15">
      <c r="F1337" s="771"/>
      <c r="G1337" s="771"/>
      <c r="H1337" s="771"/>
      <c r="I1337" s="771"/>
      <c r="J1337" s="771"/>
      <c r="K1337" s="771"/>
    </row>
    <row r="1338" spans="6:11" ht="15">
      <c r="F1338" s="771"/>
      <c r="G1338" s="771"/>
      <c r="H1338" s="771"/>
      <c r="I1338" s="771"/>
      <c r="J1338" s="771"/>
      <c r="K1338" s="771"/>
    </row>
    <row r="1339" spans="6:11" ht="15">
      <c r="F1339" s="771"/>
      <c r="G1339" s="771"/>
      <c r="H1339" s="771"/>
      <c r="I1339" s="771"/>
      <c r="J1339" s="771"/>
      <c r="K1339" s="771"/>
    </row>
    <row r="1340" spans="6:11" ht="15">
      <c r="F1340" s="771"/>
      <c r="G1340" s="771"/>
      <c r="H1340" s="771"/>
      <c r="I1340" s="771"/>
      <c r="J1340" s="771"/>
      <c r="K1340" s="771"/>
    </row>
    <row r="1341" spans="6:11" ht="15">
      <c r="F1341" s="771"/>
      <c r="G1341" s="771"/>
      <c r="H1341" s="771"/>
      <c r="I1341" s="771"/>
      <c r="J1341" s="771"/>
      <c r="K1341" s="771"/>
    </row>
    <row r="1342" spans="6:11" ht="15">
      <c r="F1342" s="771"/>
      <c r="G1342" s="771"/>
      <c r="H1342" s="771"/>
      <c r="I1342" s="771"/>
      <c r="J1342" s="771"/>
      <c r="K1342" s="771"/>
    </row>
    <row r="1343" spans="6:11" ht="15">
      <c r="F1343" s="771"/>
      <c r="G1343" s="771"/>
      <c r="H1343" s="771"/>
      <c r="I1343" s="771"/>
      <c r="J1343" s="771"/>
      <c r="K1343" s="771"/>
    </row>
    <row r="1344" spans="6:11" ht="15">
      <c r="F1344" s="771"/>
      <c r="G1344" s="771"/>
      <c r="H1344" s="771"/>
      <c r="I1344" s="771"/>
      <c r="J1344" s="771"/>
      <c r="K1344" s="771"/>
    </row>
    <row r="1345" spans="6:11" ht="15">
      <c r="F1345" s="771"/>
      <c r="G1345" s="771"/>
      <c r="H1345" s="771"/>
      <c r="I1345" s="771"/>
      <c r="J1345" s="771"/>
      <c r="K1345" s="771"/>
    </row>
    <row r="1346" spans="6:11" ht="15">
      <c r="F1346" s="771"/>
      <c r="G1346" s="771"/>
      <c r="H1346" s="771"/>
      <c r="I1346" s="771"/>
      <c r="J1346" s="771"/>
      <c r="K1346" s="771"/>
    </row>
    <row r="1347" spans="6:11" ht="15">
      <c r="F1347" s="771"/>
      <c r="G1347" s="771"/>
      <c r="H1347" s="771"/>
      <c r="I1347" s="771"/>
      <c r="J1347" s="771"/>
      <c r="K1347" s="771"/>
    </row>
    <row r="1348" spans="6:11" ht="15">
      <c r="F1348" s="771"/>
      <c r="G1348" s="771"/>
      <c r="H1348" s="771"/>
      <c r="I1348" s="771"/>
      <c r="J1348" s="771"/>
      <c r="K1348" s="771"/>
    </row>
    <row r="1349" spans="6:11" ht="15">
      <c r="F1349" s="771"/>
      <c r="G1349" s="771"/>
      <c r="H1349" s="771"/>
      <c r="I1349" s="771"/>
      <c r="J1349" s="771"/>
      <c r="K1349" s="771"/>
    </row>
    <row r="1350" spans="6:11" ht="15">
      <c r="F1350" s="771"/>
      <c r="G1350" s="771"/>
      <c r="H1350" s="771"/>
      <c r="I1350" s="771"/>
      <c r="J1350" s="771"/>
      <c r="K1350" s="771"/>
    </row>
    <row r="1351" spans="6:11" ht="15">
      <c r="F1351" s="771"/>
      <c r="G1351" s="771"/>
      <c r="H1351" s="771"/>
      <c r="I1351" s="771"/>
      <c r="J1351" s="771"/>
      <c r="K1351" s="771"/>
    </row>
    <row r="1352" spans="6:11" ht="15">
      <c r="F1352" s="771"/>
      <c r="G1352" s="771"/>
      <c r="H1352" s="771"/>
      <c r="I1352" s="771"/>
      <c r="J1352" s="771"/>
      <c r="K1352" s="771"/>
    </row>
    <row r="1353" spans="6:11" ht="15">
      <c r="F1353" s="771"/>
      <c r="G1353" s="771"/>
      <c r="H1353" s="771"/>
      <c r="I1353" s="771"/>
      <c r="J1353" s="771"/>
      <c r="K1353" s="771"/>
    </row>
    <row r="1354" spans="6:11" ht="15">
      <c r="F1354" s="771"/>
      <c r="G1354" s="771"/>
      <c r="H1354" s="771"/>
      <c r="I1354" s="771"/>
      <c r="J1354" s="771"/>
      <c r="K1354" s="771"/>
    </row>
    <row r="1355" spans="6:11" ht="15">
      <c r="F1355" s="771"/>
      <c r="G1355" s="771"/>
      <c r="H1355" s="771"/>
      <c r="I1355" s="771"/>
      <c r="J1355" s="771"/>
      <c r="K1355" s="771"/>
    </row>
    <row r="1356" spans="6:11" ht="15">
      <c r="F1356" s="771"/>
      <c r="G1356" s="771"/>
      <c r="H1356" s="771"/>
      <c r="I1356" s="771"/>
      <c r="J1356" s="771"/>
      <c r="K1356" s="771"/>
    </row>
    <row r="1357" spans="6:11" ht="15">
      <c r="F1357" s="771"/>
      <c r="G1357" s="771"/>
      <c r="H1357" s="771"/>
      <c r="I1357" s="771"/>
      <c r="J1357" s="771"/>
      <c r="K1357" s="771"/>
    </row>
    <row r="1358" spans="6:11" ht="15">
      <c r="F1358" s="771"/>
      <c r="G1358" s="771"/>
      <c r="H1358" s="771"/>
      <c r="I1358" s="771"/>
      <c r="J1358" s="771"/>
      <c r="K1358" s="771"/>
    </row>
    <row r="1359" spans="6:11" ht="15">
      <c r="F1359" s="771"/>
      <c r="G1359" s="771"/>
      <c r="H1359" s="771"/>
      <c r="I1359" s="771"/>
      <c r="J1359" s="771"/>
      <c r="K1359" s="771"/>
    </row>
    <row r="1360" spans="6:11" ht="15">
      <c r="F1360" s="771"/>
      <c r="G1360" s="771"/>
      <c r="H1360" s="771"/>
      <c r="I1360" s="771"/>
      <c r="J1360" s="771"/>
      <c r="K1360" s="771"/>
    </row>
    <row r="1361" spans="6:11" ht="15">
      <c r="F1361" s="771"/>
      <c r="G1361" s="771"/>
      <c r="H1361" s="771"/>
      <c r="I1361" s="771"/>
      <c r="J1361" s="771"/>
      <c r="K1361" s="771"/>
    </row>
    <row r="1362" spans="6:11" ht="15">
      <c r="F1362" s="771"/>
      <c r="G1362" s="771"/>
      <c r="H1362" s="771"/>
      <c r="I1362" s="771"/>
      <c r="J1362" s="771"/>
      <c r="K1362" s="771"/>
    </row>
    <row r="1363" spans="6:11" ht="15">
      <c r="F1363" s="771"/>
      <c r="G1363" s="771"/>
      <c r="H1363" s="771"/>
      <c r="I1363" s="771"/>
      <c r="J1363" s="771"/>
      <c r="K1363" s="771"/>
    </row>
    <row r="1364" spans="6:11" ht="15">
      <c r="F1364" s="771"/>
      <c r="G1364" s="771"/>
      <c r="H1364" s="771"/>
      <c r="I1364" s="771"/>
      <c r="J1364" s="771"/>
      <c r="K1364" s="771"/>
    </row>
    <row r="1365" spans="6:11" ht="15">
      <c r="F1365" s="771"/>
      <c r="G1365" s="771"/>
      <c r="H1365" s="771"/>
      <c r="I1365" s="771"/>
      <c r="J1365" s="771"/>
      <c r="K1365" s="771"/>
    </row>
    <row r="1366" spans="6:11" ht="15">
      <c r="F1366" s="771"/>
      <c r="G1366" s="771"/>
      <c r="H1366" s="771"/>
      <c r="I1366" s="771"/>
      <c r="J1366" s="771"/>
      <c r="K1366" s="771"/>
    </row>
    <row r="1367" spans="6:11" ht="15">
      <c r="F1367" s="771"/>
      <c r="G1367" s="771"/>
      <c r="H1367" s="771"/>
      <c r="I1367" s="771"/>
      <c r="J1367" s="771"/>
      <c r="K1367" s="771"/>
    </row>
    <row r="1368" spans="6:11" ht="15">
      <c r="F1368" s="771"/>
      <c r="G1368" s="771"/>
      <c r="H1368" s="771"/>
      <c r="I1368" s="771"/>
      <c r="J1368" s="771"/>
      <c r="K1368" s="771"/>
    </row>
    <row r="1369" spans="6:11" ht="15">
      <c r="F1369" s="771"/>
      <c r="G1369" s="771"/>
      <c r="H1369" s="771"/>
      <c r="I1369" s="771"/>
      <c r="J1369" s="771"/>
      <c r="K1369" s="771"/>
    </row>
    <row r="1370" spans="6:11" ht="15">
      <c r="F1370" s="771"/>
      <c r="G1370" s="771"/>
      <c r="H1370" s="771"/>
      <c r="I1370" s="771"/>
      <c r="J1370" s="771"/>
      <c r="K1370" s="771"/>
    </row>
    <row r="1371" spans="6:11" ht="15">
      <c r="F1371" s="771"/>
      <c r="G1371" s="771"/>
      <c r="H1371" s="771"/>
      <c r="I1371" s="771"/>
      <c r="J1371" s="771"/>
      <c r="K1371" s="771"/>
    </row>
    <row r="1372" spans="6:11" ht="15">
      <c r="F1372" s="771"/>
      <c r="G1372" s="771"/>
      <c r="H1372" s="771"/>
      <c r="I1372" s="771"/>
      <c r="J1372" s="771"/>
      <c r="K1372" s="771"/>
    </row>
    <row r="1373" spans="6:11" ht="15">
      <c r="F1373" s="771"/>
      <c r="G1373" s="771"/>
      <c r="H1373" s="771"/>
      <c r="I1373" s="771"/>
      <c r="J1373" s="771"/>
      <c r="K1373" s="771"/>
    </row>
    <row r="1374" spans="6:11" ht="15">
      <c r="F1374" s="771"/>
      <c r="G1374" s="771"/>
      <c r="H1374" s="771"/>
      <c r="I1374" s="771"/>
      <c r="J1374" s="771"/>
      <c r="K1374" s="771"/>
    </row>
    <row r="1375" spans="6:11" ht="15">
      <c r="F1375" s="771"/>
      <c r="G1375" s="771"/>
      <c r="H1375" s="771"/>
      <c r="I1375" s="771"/>
      <c r="J1375" s="771"/>
      <c r="K1375" s="771"/>
    </row>
    <row r="1376" spans="6:11" ht="15">
      <c r="F1376" s="771"/>
      <c r="G1376" s="771"/>
      <c r="H1376" s="771"/>
      <c r="I1376" s="771"/>
      <c r="J1376" s="771"/>
      <c r="K1376" s="771"/>
    </row>
    <row r="1377" spans="6:11" ht="15">
      <c r="F1377" s="771"/>
      <c r="G1377" s="771"/>
      <c r="H1377" s="771"/>
      <c r="I1377" s="771"/>
      <c r="J1377" s="771"/>
      <c r="K1377" s="771"/>
    </row>
    <row r="1378" spans="6:11" ht="15">
      <c r="F1378" s="771"/>
      <c r="G1378" s="771"/>
      <c r="H1378" s="771"/>
      <c r="I1378" s="771"/>
      <c r="J1378" s="771"/>
      <c r="K1378" s="771"/>
    </row>
    <row r="1379" spans="6:11" ht="15">
      <c r="F1379" s="771"/>
      <c r="G1379" s="771"/>
      <c r="H1379" s="771"/>
      <c r="I1379" s="771"/>
      <c r="J1379" s="771"/>
      <c r="K1379" s="771"/>
    </row>
    <row r="1380" spans="6:11" ht="15">
      <c r="F1380" s="771"/>
      <c r="G1380" s="771"/>
      <c r="H1380" s="771"/>
      <c r="I1380" s="771"/>
      <c r="J1380" s="771"/>
      <c r="K1380" s="771"/>
    </row>
    <row r="1381" spans="6:11" ht="15">
      <c r="F1381" s="771"/>
      <c r="G1381" s="771"/>
      <c r="H1381" s="771"/>
      <c r="I1381" s="771"/>
      <c r="J1381" s="771"/>
      <c r="K1381" s="771"/>
    </row>
    <row r="1382" spans="6:11" ht="15">
      <c r="F1382" s="771"/>
      <c r="G1382" s="771"/>
      <c r="H1382" s="771"/>
      <c r="I1382" s="771"/>
      <c r="J1382" s="771"/>
      <c r="K1382" s="771"/>
    </row>
    <row r="1383" spans="6:11" ht="15">
      <c r="F1383" s="771"/>
      <c r="G1383" s="771"/>
      <c r="H1383" s="771"/>
      <c r="I1383" s="771"/>
      <c r="J1383" s="771"/>
      <c r="K1383" s="771"/>
    </row>
    <row r="1384" spans="6:11" ht="15">
      <c r="F1384" s="771"/>
      <c r="G1384" s="771"/>
      <c r="H1384" s="771"/>
      <c r="I1384" s="771"/>
      <c r="J1384" s="771"/>
      <c r="K1384" s="771"/>
    </row>
    <row r="1385" spans="6:11" ht="15">
      <c r="F1385" s="771"/>
      <c r="G1385" s="771"/>
      <c r="H1385" s="771"/>
      <c r="I1385" s="771"/>
      <c r="J1385" s="771"/>
      <c r="K1385" s="771"/>
    </row>
    <row r="1386" spans="6:11" ht="15">
      <c r="F1386" s="771"/>
      <c r="G1386" s="771"/>
      <c r="H1386" s="771"/>
      <c r="I1386" s="771"/>
      <c r="J1386" s="771"/>
      <c r="K1386" s="771"/>
    </row>
    <row r="1387" spans="6:11" ht="15">
      <c r="F1387" s="771"/>
      <c r="G1387" s="771"/>
      <c r="H1387" s="771"/>
      <c r="I1387" s="771"/>
      <c r="J1387" s="771"/>
      <c r="K1387" s="771"/>
    </row>
    <row r="1388" spans="6:11" ht="15">
      <c r="F1388" s="771"/>
      <c r="G1388" s="771"/>
      <c r="H1388" s="771"/>
      <c r="I1388" s="771"/>
      <c r="J1388" s="771"/>
      <c r="K1388" s="771"/>
    </row>
    <row r="1389" spans="6:11" ht="15">
      <c r="F1389" s="771"/>
      <c r="G1389" s="771"/>
      <c r="H1389" s="771"/>
      <c r="I1389" s="771"/>
      <c r="J1389" s="771"/>
      <c r="K1389" s="771"/>
    </row>
    <row r="1390" spans="6:11" ht="15">
      <c r="F1390" s="771"/>
      <c r="G1390" s="771"/>
      <c r="H1390" s="771"/>
      <c r="I1390" s="771"/>
      <c r="J1390" s="771"/>
      <c r="K1390" s="771"/>
    </row>
    <row r="1391" spans="6:11" ht="15">
      <c r="F1391" s="771"/>
      <c r="G1391" s="771"/>
      <c r="H1391" s="771"/>
      <c r="I1391" s="771"/>
      <c r="J1391" s="771"/>
      <c r="K1391" s="771"/>
    </row>
    <row r="1392" spans="6:11" ht="15">
      <c r="F1392" s="771"/>
      <c r="G1392" s="771"/>
      <c r="H1392" s="771"/>
      <c r="I1392" s="771"/>
      <c r="J1392" s="771"/>
      <c r="K1392" s="771"/>
    </row>
    <row r="1393" spans="6:11" ht="15">
      <c r="F1393" s="771"/>
      <c r="G1393" s="771"/>
      <c r="H1393" s="771"/>
      <c r="I1393" s="771"/>
      <c r="J1393" s="771"/>
      <c r="K1393" s="771"/>
    </row>
    <row r="1394" spans="6:11" ht="15">
      <c r="F1394" s="771"/>
      <c r="G1394" s="771"/>
      <c r="H1394" s="771"/>
      <c r="I1394" s="771"/>
      <c r="J1394" s="771"/>
      <c r="K1394" s="771"/>
    </row>
    <row r="1395" spans="6:11" ht="15">
      <c r="F1395" s="771"/>
      <c r="G1395" s="771"/>
      <c r="H1395" s="771"/>
      <c r="I1395" s="771"/>
      <c r="J1395" s="771"/>
      <c r="K1395" s="771"/>
    </row>
    <row r="1396" spans="6:11" ht="15">
      <c r="F1396" s="771"/>
      <c r="G1396" s="771"/>
      <c r="H1396" s="771"/>
      <c r="I1396" s="771"/>
      <c r="J1396" s="771"/>
      <c r="K1396" s="771"/>
    </row>
    <row r="1397" spans="6:11" ht="15">
      <c r="F1397" s="771"/>
      <c r="G1397" s="771"/>
      <c r="H1397" s="771"/>
      <c r="I1397" s="771"/>
      <c r="J1397" s="771"/>
      <c r="K1397" s="771"/>
    </row>
    <row r="1398" spans="6:11" ht="15">
      <c r="F1398" s="771"/>
      <c r="G1398" s="771"/>
      <c r="H1398" s="771"/>
      <c r="I1398" s="771"/>
      <c r="J1398" s="771"/>
      <c r="K1398" s="771"/>
    </row>
    <row r="1399" spans="6:11" ht="15">
      <c r="F1399" s="771"/>
      <c r="G1399" s="771"/>
      <c r="H1399" s="771"/>
      <c r="I1399" s="771"/>
      <c r="J1399" s="771"/>
      <c r="K1399" s="771"/>
    </row>
    <row r="1400" spans="6:11" ht="15">
      <c r="F1400" s="771"/>
      <c r="G1400" s="771"/>
      <c r="H1400" s="771"/>
      <c r="I1400" s="771"/>
      <c r="J1400" s="771"/>
      <c r="K1400" s="771"/>
    </row>
    <row r="1401" spans="6:11" ht="15">
      <c r="F1401" s="771"/>
      <c r="G1401" s="771"/>
      <c r="H1401" s="771"/>
      <c r="I1401" s="771"/>
      <c r="J1401" s="771"/>
      <c r="K1401" s="771"/>
    </row>
    <row r="1402" spans="6:11" ht="15">
      <c r="F1402" s="771"/>
      <c r="G1402" s="771"/>
      <c r="H1402" s="771"/>
      <c r="I1402" s="771"/>
      <c r="J1402" s="771"/>
      <c r="K1402" s="771"/>
    </row>
    <row r="1403" spans="6:11" ht="15">
      <c r="F1403" s="771"/>
      <c r="G1403" s="771"/>
      <c r="H1403" s="771"/>
      <c r="I1403" s="771"/>
      <c r="J1403" s="771"/>
      <c r="K1403" s="771"/>
    </row>
    <row r="1404" spans="6:11" ht="15">
      <c r="F1404" s="771"/>
      <c r="G1404" s="771"/>
      <c r="H1404" s="771"/>
      <c r="I1404" s="771"/>
      <c r="J1404" s="771"/>
      <c r="K1404" s="771"/>
    </row>
    <row r="1405" spans="6:11" ht="15">
      <c r="F1405" s="771"/>
      <c r="G1405" s="771"/>
      <c r="H1405" s="771"/>
      <c r="I1405" s="771"/>
      <c r="J1405" s="771"/>
      <c r="K1405" s="771"/>
    </row>
    <row r="1406" spans="6:11" ht="15">
      <c r="F1406" s="771"/>
      <c r="G1406" s="771"/>
      <c r="H1406" s="771"/>
      <c r="I1406" s="771"/>
      <c r="J1406" s="771"/>
      <c r="K1406" s="771"/>
    </row>
    <row r="1407" spans="6:11" ht="15">
      <c r="F1407" s="771"/>
      <c r="G1407" s="771"/>
      <c r="H1407" s="771"/>
      <c r="I1407" s="771"/>
      <c r="J1407" s="771"/>
      <c r="K1407" s="771"/>
    </row>
    <row r="1408" spans="6:11" ht="15">
      <c r="F1408" s="771"/>
      <c r="G1408" s="771"/>
      <c r="H1408" s="771"/>
      <c r="I1408" s="771"/>
      <c r="J1408" s="771"/>
      <c r="K1408" s="771"/>
    </row>
    <row r="1409" spans="6:11" ht="15">
      <c r="F1409" s="771"/>
      <c r="G1409" s="771"/>
      <c r="H1409" s="771"/>
      <c r="I1409" s="771"/>
      <c r="J1409" s="771"/>
      <c r="K1409" s="771"/>
    </row>
    <row r="1410" spans="6:11" ht="15">
      <c r="F1410" s="771"/>
      <c r="G1410" s="771"/>
      <c r="H1410" s="771"/>
      <c r="I1410" s="771"/>
      <c r="J1410" s="771"/>
      <c r="K1410" s="771"/>
    </row>
    <row r="1411" spans="6:11" ht="15">
      <c r="F1411" s="771"/>
      <c r="G1411" s="771"/>
      <c r="H1411" s="771"/>
      <c r="I1411" s="771"/>
      <c r="J1411" s="771"/>
      <c r="K1411" s="771"/>
    </row>
    <row r="1412" spans="6:11" ht="15">
      <c r="F1412" s="771"/>
      <c r="G1412" s="771"/>
      <c r="H1412" s="771"/>
      <c r="I1412" s="771"/>
      <c r="J1412" s="771"/>
      <c r="K1412" s="771"/>
    </row>
    <row r="1413" spans="6:11" ht="15">
      <c r="F1413" s="771"/>
      <c r="G1413" s="771"/>
      <c r="H1413" s="771"/>
      <c r="I1413" s="771"/>
      <c r="J1413" s="771"/>
      <c r="K1413" s="771"/>
    </row>
    <row r="1414" spans="6:11" ht="15">
      <c r="F1414" s="771"/>
      <c r="G1414" s="771"/>
      <c r="H1414" s="771"/>
      <c r="I1414" s="771"/>
      <c r="J1414" s="771"/>
      <c r="K1414" s="771"/>
    </row>
    <row r="1415" spans="6:11" ht="15">
      <c r="F1415" s="771"/>
      <c r="G1415" s="771"/>
      <c r="H1415" s="771"/>
      <c r="I1415" s="771"/>
      <c r="J1415" s="771"/>
      <c r="K1415" s="771"/>
    </row>
    <row r="1416" spans="6:11" ht="15">
      <c r="F1416" s="771"/>
      <c r="G1416" s="771"/>
      <c r="H1416" s="771"/>
      <c r="I1416" s="771"/>
      <c r="J1416" s="771"/>
      <c r="K1416" s="771"/>
    </row>
    <row r="1417" spans="6:11" ht="15">
      <c r="F1417" s="771"/>
      <c r="G1417" s="771"/>
      <c r="H1417" s="771"/>
      <c r="I1417" s="771"/>
      <c r="J1417" s="771"/>
      <c r="K1417" s="771"/>
    </row>
    <row r="1418" spans="6:11" ht="15">
      <c r="F1418" s="771"/>
      <c r="G1418" s="771"/>
      <c r="H1418" s="771"/>
      <c r="I1418" s="771"/>
      <c r="J1418" s="771"/>
      <c r="K1418" s="771"/>
    </row>
    <row r="1419" spans="6:11" ht="15">
      <c r="F1419" s="771"/>
      <c r="G1419" s="771"/>
      <c r="H1419" s="771"/>
      <c r="I1419" s="771"/>
      <c r="J1419" s="771"/>
      <c r="K1419" s="771"/>
    </row>
    <row r="1420" spans="6:11" ht="15">
      <c r="F1420" s="771"/>
      <c r="G1420" s="771"/>
      <c r="H1420" s="771"/>
      <c r="I1420" s="771"/>
      <c r="J1420" s="771"/>
      <c r="K1420" s="771"/>
    </row>
    <row r="1421" spans="6:11" ht="15">
      <c r="F1421" s="771"/>
      <c r="G1421" s="771"/>
      <c r="H1421" s="771"/>
      <c r="I1421" s="771"/>
      <c r="J1421" s="771"/>
      <c r="K1421" s="771"/>
    </row>
    <row r="1422" spans="6:11" ht="15">
      <c r="F1422" s="771"/>
      <c r="G1422" s="771"/>
      <c r="H1422" s="771"/>
      <c r="I1422" s="771"/>
      <c r="J1422" s="771"/>
      <c r="K1422" s="771"/>
    </row>
    <row r="1423" spans="6:11" ht="15">
      <c r="F1423" s="771"/>
      <c r="G1423" s="771"/>
      <c r="H1423" s="771"/>
      <c r="I1423" s="771"/>
      <c r="J1423" s="771"/>
      <c r="K1423" s="771"/>
    </row>
    <row r="1424" spans="6:11" ht="15">
      <c r="F1424" s="771"/>
      <c r="G1424" s="771"/>
      <c r="H1424" s="771"/>
      <c r="I1424" s="771"/>
      <c r="J1424" s="771"/>
      <c r="K1424" s="771"/>
    </row>
    <row r="1425" spans="6:11" ht="15">
      <c r="F1425" s="771"/>
      <c r="G1425" s="771"/>
      <c r="H1425" s="771"/>
      <c r="I1425" s="771"/>
      <c r="J1425" s="771"/>
      <c r="K1425" s="771"/>
    </row>
    <row r="1426" spans="6:11" ht="15">
      <c r="F1426" s="771"/>
      <c r="G1426" s="771"/>
      <c r="H1426" s="771"/>
      <c r="I1426" s="771"/>
      <c r="J1426" s="771"/>
      <c r="K1426" s="771"/>
    </row>
    <row r="1427" spans="6:11" ht="15">
      <c r="F1427" s="771"/>
      <c r="G1427" s="771"/>
      <c r="H1427" s="771"/>
      <c r="I1427" s="771"/>
      <c r="J1427" s="771"/>
      <c r="K1427" s="771"/>
    </row>
    <row r="1428" spans="6:11" ht="15">
      <c r="F1428" s="771"/>
      <c r="G1428" s="771"/>
      <c r="H1428" s="771"/>
      <c r="I1428" s="771"/>
      <c r="J1428" s="771"/>
      <c r="K1428" s="771"/>
    </row>
    <row r="1429" spans="6:11" ht="15">
      <c r="F1429" s="771"/>
      <c r="G1429" s="771"/>
      <c r="H1429" s="771"/>
      <c r="I1429" s="771"/>
      <c r="J1429" s="771"/>
      <c r="K1429" s="771"/>
    </row>
    <row r="1430" spans="6:11" ht="15">
      <c r="F1430" s="771"/>
      <c r="G1430" s="771"/>
      <c r="H1430" s="771"/>
      <c r="I1430" s="771"/>
      <c r="J1430" s="771"/>
      <c r="K1430" s="771"/>
    </row>
    <row r="1431" spans="6:11" ht="15">
      <c r="F1431" s="771"/>
      <c r="G1431" s="771"/>
      <c r="H1431" s="771"/>
      <c r="I1431" s="771"/>
      <c r="J1431" s="771"/>
      <c r="K1431" s="771"/>
    </row>
    <row r="1432" spans="6:11" ht="15">
      <c r="F1432" s="771"/>
      <c r="G1432" s="771"/>
      <c r="H1432" s="771"/>
      <c r="I1432" s="771"/>
      <c r="J1432" s="771"/>
      <c r="K1432" s="771"/>
    </row>
    <row r="1433" spans="6:11" ht="15">
      <c r="F1433" s="771"/>
      <c r="G1433" s="771"/>
      <c r="H1433" s="771"/>
      <c r="I1433" s="771"/>
      <c r="J1433" s="771"/>
      <c r="K1433" s="771"/>
    </row>
    <row r="1434" spans="6:11" ht="15">
      <c r="F1434" s="771"/>
      <c r="G1434" s="771"/>
      <c r="H1434" s="771"/>
      <c r="I1434" s="771"/>
      <c r="J1434" s="771"/>
      <c r="K1434" s="771"/>
    </row>
    <row r="1435" spans="6:11" ht="15">
      <c r="F1435" s="771"/>
      <c r="G1435" s="771"/>
      <c r="H1435" s="771"/>
      <c r="I1435" s="771"/>
      <c r="J1435" s="771"/>
      <c r="K1435" s="771"/>
    </row>
    <row r="1436" spans="6:11" ht="15">
      <c r="F1436" s="771"/>
      <c r="G1436" s="771"/>
      <c r="H1436" s="771"/>
      <c r="I1436" s="771"/>
      <c r="J1436" s="771"/>
      <c r="K1436" s="771"/>
    </row>
    <row r="1437" spans="6:11" ht="15">
      <c r="F1437" s="771"/>
      <c r="G1437" s="771"/>
      <c r="H1437" s="771"/>
      <c r="I1437" s="771"/>
      <c r="J1437" s="771"/>
      <c r="K1437" s="771"/>
    </row>
    <row r="1438" spans="6:11" ht="15">
      <c r="F1438" s="771"/>
      <c r="G1438" s="771"/>
      <c r="H1438" s="771"/>
      <c r="I1438" s="771"/>
      <c r="J1438" s="771"/>
      <c r="K1438" s="771"/>
    </row>
    <row r="1439" spans="6:11" ht="15">
      <c r="F1439" s="771"/>
      <c r="G1439" s="771"/>
      <c r="H1439" s="771"/>
      <c r="I1439" s="771"/>
      <c r="J1439" s="771"/>
      <c r="K1439" s="771"/>
    </row>
    <row r="1440" spans="6:11" ht="15">
      <c r="F1440" s="771"/>
      <c r="G1440" s="771"/>
      <c r="H1440" s="771"/>
      <c r="I1440" s="771"/>
      <c r="J1440" s="771"/>
      <c r="K1440" s="771"/>
    </row>
    <row r="1441" spans="6:11" ht="15">
      <c r="F1441" s="771"/>
      <c r="G1441" s="771"/>
      <c r="H1441" s="771"/>
      <c r="I1441" s="771"/>
      <c r="J1441" s="771"/>
      <c r="K1441" s="771"/>
    </row>
    <row r="1442" spans="6:11" ht="15">
      <c r="F1442" s="771"/>
      <c r="G1442" s="771"/>
      <c r="H1442" s="771"/>
      <c r="I1442" s="771"/>
      <c r="J1442" s="771"/>
      <c r="K1442" s="771"/>
    </row>
    <row r="1443" spans="6:11" ht="15">
      <c r="F1443" s="771"/>
      <c r="G1443" s="771"/>
      <c r="H1443" s="771"/>
      <c r="I1443" s="771"/>
      <c r="J1443" s="771"/>
      <c r="K1443" s="771"/>
    </row>
    <row r="1444" spans="6:11" ht="15">
      <c r="F1444" s="771"/>
      <c r="G1444" s="771"/>
      <c r="H1444" s="771"/>
      <c r="I1444" s="771"/>
      <c r="J1444" s="771"/>
      <c r="K1444" s="771"/>
    </row>
    <row r="1445" spans="6:11" ht="15">
      <c r="F1445" s="771"/>
      <c r="G1445" s="771"/>
      <c r="H1445" s="771"/>
      <c r="I1445" s="771"/>
      <c r="J1445" s="771"/>
      <c r="K1445" s="771"/>
    </row>
    <row r="1446" spans="6:11" ht="15">
      <c r="F1446" s="771"/>
      <c r="G1446" s="771"/>
      <c r="H1446" s="771"/>
      <c r="I1446" s="771"/>
      <c r="J1446" s="771"/>
      <c r="K1446" s="771"/>
    </row>
    <row r="1447" spans="6:11" ht="15">
      <c r="F1447" s="771"/>
      <c r="G1447" s="771"/>
      <c r="H1447" s="771"/>
      <c r="I1447" s="771"/>
      <c r="J1447" s="771"/>
      <c r="K1447" s="771"/>
    </row>
    <row r="1448" spans="6:11" ht="15">
      <c r="F1448" s="771"/>
      <c r="G1448" s="771"/>
      <c r="H1448" s="771"/>
      <c r="I1448" s="771"/>
      <c r="J1448" s="771"/>
      <c r="K1448" s="771"/>
    </row>
    <row r="1449" spans="6:11" ht="15">
      <c r="F1449" s="771"/>
      <c r="G1449" s="771"/>
      <c r="H1449" s="771"/>
      <c r="I1449" s="771"/>
      <c r="J1449" s="771"/>
      <c r="K1449" s="771"/>
    </row>
    <row r="1450" spans="6:11" ht="15">
      <c r="F1450" s="771"/>
      <c r="G1450" s="771"/>
      <c r="H1450" s="771"/>
      <c r="I1450" s="771"/>
      <c r="J1450" s="771"/>
      <c r="K1450" s="771"/>
    </row>
    <row r="1451" spans="6:11" ht="15">
      <c r="F1451" s="771"/>
      <c r="G1451" s="771"/>
      <c r="H1451" s="771"/>
      <c r="I1451" s="771"/>
      <c r="J1451" s="771"/>
      <c r="K1451" s="771"/>
    </row>
    <row r="1452" spans="6:11" ht="15">
      <c r="F1452" s="771"/>
      <c r="G1452" s="771"/>
      <c r="H1452" s="771"/>
      <c r="I1452" s="771"/>
      <c r="J1452" s="771"/>
      <c r="K1452" s="771"/>
    </row>
    <row r="1453" spans="6:11" ht="15">
      <c r="F1453" s="771"/>
      <c r="G1453" s="771"/>
      <c r="H1453" s="771"/>
      <c r="I1453" s="771"/>
      <c r="J1453" s="771"/>
      <c r="K1453" s="771"/>
    </row>
    <row r="1454" spans="6:11" ht="15">
      <c r="F1454" s="771"/>
      <c r="G1454" s="771"/>
      <c r="H1454" s="771"/>
      <c r="I1454" s="771"/>
      <c r="J1454" s="771"/>
      <c r="K1454" s="771"/>
    </row>
    <row r="1455" spans="6:11" ht="15">
      <c r="F1455" s="771"/>
      <c r="G1455" s="771"/>
      <c r="H1455" s="771"/>
      <c r="I1455" s="771"/>
      <c r="J1455" s="771"/>
      <c r="K1455" s="771"/>
    </row>
    <row r="1456" spans="6:11" ht="15">
      <c r="F1456" s="771"/>
      <c r="G1456" s="771"/>
      <c r="H1456" s="771"/>
      <c r="I1456" s="771"/>
      <c r="J1456" s="771"/>
      <c r="K1456" s="771"/>
    </row>
    <row r="1457" spans="6:11" ht="15">
      <c r="F1457" s="771"/>
      <c r="G1457" s="771"/>
      <c r="H1457" s="771"/>
      <c r="I1457" s="771"/>
      <c r="J1457" s="771"/>
      <c r="K1457" s="771"/>
    </row>
    <row r="1458" spans="6:11" ht="15">
      <c r="F1458" s="771"/>
      <c r="G1458" s="771"/>
      <c r="H1458" s="771"/>
      <c r="I1458" s="771"/>
      <c r="J1458" s="771"/>
      <c r="K1458" s="771"/>
    </row>
    <row r="1459" spans="6:11" ht="15">
      <c r="F1459" s="771"/>
      <c r="G1459" s="771"/>
      <c r="H1459" s="771"/>
      <c r="I1459" s="771"/>
      <c r="J1459" s="771"/>
      <c r="K1459" s="771"/>
    </row>
    <row r="1460" spans="6:11" ht="15">
      <c r="F1460" s="771"/>
      <c r="G1460" s="771"/>
      <c r="H1460" s="771"/>
      <c r="I1460" s="771"/>
      <c r="J1460" s="771"/>
      <c r="K1460" s="771"/>
    </row>
    <row r="1461" spans="6:11" ht="15">
      <c r="F1461" s="771"/>
      <c r="G1461" s="771"/>
      <c r="H1461" s="771"/>
      <c r="I1461" s="771"/>
      <c r="J1461" s="771"/>
      <c r="K1461" s="771"/>
    </row>
    <row r="1462" spans="6:11" ht="15">
      <c r="F1462" s="771"/>
      <c r="G1462" s="771"/>
      <c r="H1462" s="771"/>
      <c r="I1462" s="771"/>
      <c r="J1462" s="771"/>
      <c r="K1462" s="771"/>
    </row>
    <row r="1463" spans="6:11" ht="15">
      <c r="F1463" s="771"/>
      <c r="G1463" s="771"/>
      <c r="H1463" s="771"/>
      <c r="I1463" s="771"/>
      <c r="J1463" s="771"/>
      <c r="K1463" s="771"/>
    </row>
    <row r="1464" spans="6:11" ht="15">
      <c r="F1464" s="771"/>
      <c r="G1464" s="771"/>
      <c r="H1464" s="771"/>
      <c r="I1464" s="771"/>
      <c r="J1464" s="771"/>
      <c r="K1464" s="771"/>
    </row>
    <row r="1465" spans="6:11" ht="15">
      <c r="F1465" s="771"/>
      <c r="G1465" s="771"/>
      <c r="H1465" s="771"/>
      <c r="I1465" s="771"/>
      <c r="J1465" s="771"/>
      <c r="K1465" s="771"/>
    </row>
    <row r="1466" spans="6:11" ht="15">
      <c r="F1466" s="771"/>
      <c r="G1466" s="771"/>
      <c r="H1466" s="771"/>
      <c r="I1466" s="771"/>
      <c r="J1466" s="771"/>
      <c r="K1466" s="771"/>
    </row>
    <row r="1467" spans="6:11" ht="15">
      <c r="F1467" s="771"/>
      <c r="G1467" s="771"/>
      <c r="H1467" s="771"/>
      <c r="I1467" s="771"/>
      <c r="J1467" s="771"/>
      <c r="K1467" s="771"/>
    </row>
    <row r="1468" spans="6:11" ht="15">
      <c r="F1468" s="771"/>
      <c r="G1468" s="771"/>
      <c r="H1468" s="771"/>
      <c r="I1468" s="771"/>
      <c r="J1468" s="771"/>
      <c r="K1468" s="771"/>
    </row>
    <row r="1469" spans="6:11" ht="15">
      <c r="F1469" s="771"/>
      <c r="G1469" s="771"/>
      <c r="H1469" s="771"/>
      <c r="I1469" s="771"/>
      <c r="J1469" s="771"/>
      <c r="K1469" s="771"/>
    </row>
    <row r="1470" spans="6:11" ht="15">
      <c r="F1470" s="771"/>
      <c r="G1470" s="771"/>
      <c r="H1470" s="771"/>
      <c r="I1470" s="771"/>
      <c r="J1470" s="771"/>
      <c r="K1470" s="771"/>
    </row>
    <row r="1471" spans="6:11" ht="15">
      <c r="F1471" s="771"/>
      <c r="G1471" s="771"/>
      <c r="H1471" s="771"/>
      <c r="I1471" s="771"/>
      <c r="J1471" s="771"/>
      <c r="K1471" s="771"/>
    </row>
    <row r="1472" spans="6:11" ht="15">
      <c r="F1472" s="771"/>
      <c r="G1472" s="771"/>
      <c r="H1472" s="771"/>
      <c r="I1472" s="771"/>
      <c r="J1472" s="771"/>
      <c r="K1472" s="771"/>
    </row>
    <row r="1473" spans="6:11" ht="15">
      <c r="F1473" s="771"/>
      <c r="G1473" s="771"/>
      <c r="H1473" s="771"/>
      <c r="I1473" s="771"/>
      <c r="J1473" s="771"/>
      <c r="K1473" s="771"/>
    </row>
    <row r="1474" spans="6:11" ht="15">
      <c r="F1474" s="771"/>
      <c r="G1474" s="771"/>
      <c r="H1474" s="771"/>
      <c r="I1474" s="771"/>
      <c r="J1474" s="771"/>
      <c r="K1474" s="771"/>
    </row>
    <row r="1475" spans="6:11" ht="15">
      <c r="F1475" s="771"/>
      <c r="G1475" s="771"/>
      <c r="H1475" s="771"/>
      <c r="I1475" s="771"/>
      <c r="J1475" s="771"/>
      <c r="K1475" s="771"/>
    </row>
    <row r="1476" spans="6:11" ht="15">
      <c r="F1476" s="771"/>
      <c r="G1476" s="771"/>
      <c r="H1476" s="771"/>
      <c r="I1476" s="771"/>
      <c r="J1476" s="771"/>
      <c r="K1476" s="771"/>
    </row>
    <row r="1477" spans="6:11" ht="15">
      <c r="F1477" s="771"/>
      <c r="G1477" s="771"/>
      <c r="H1477" s="771"/>
      <c r="I1477" s="771"/>
      <c r="J1477" s="771"/>
      <c r="K1477" s="771"/>
    </row>
    <row r="1478" spans="6:11" ht="15">
      <c r="F1478" s="771"/>
      <c r="G1478" s="771"/>
      <c r="H1478" s="771"/>
      <c r="I1478" s="771"/>
      <c r="J1478" s="771"/>
      <c r="K1478" s="771"/>
    </row>
    <row r="1479" spans="6:11" ht="15">
      <c r="F1479" s="771"/>
      <c r="G1479" s="771"/>
      <c r="H1479" s="771"/>
      <c r="I1479" s="771"/>
      <c r="J1479" s="771"/>
      <c r="K1479" s="771"/>
    </row>
    <row r="1480" spans="6:11" ht="15">
      <c r="F1480" s="771"/>
      <c r="G1480" s="771"/>
      <c r="H1480" s="771"/>
      <c r="I1480" s="771"/>
      <c r="J1480" s="771"/>
      <c r="K1480" s="771"/>
    </row>
    <row r="1481" spans="6:11" ht="15">
      <c r="F1481" s="771"/>
      <c r="G1481" s="771"/>
      <c r="H1481" s="771"/>
      <c r="I1481" s="771"/>
      <c r="J1481" s="771"/>
      <c r="K1481" s="771"/>
    </row>
    <row r="1482" spans="6:11" ht="15">
      <c r="F1482" s="771"/>
      <c r="G1482" s="771"/>
      <c r="H1482" s="771"/>
      <c r="I1482" s="771"/>
      <c r="J1482" s="771"/>
      <c r="K1482" s="771"/>
    </row>
    <row r="1483" spans="6:11" ht="15">
      <c r="F1483" s="771"/>
      <c r="G1483" s="771"/>
      <c r="H1483" s="771"/>
      <c r="I1483" s="771"/>
      <c r="J1483" s="771"/>
      <c r="K1483" s="771"/>
    </row>
    <row r="1484" spans="6:11" ht="15">
      <c r="F1484" s="771"/>
      <c r="G1484" s="771"/>
      <c r="H1484" s="771"/>
      <c r="I1484" s="771"/>
      <c r="J1484" s="771"/>
      <c r="K1484" s="771"/>
    </row>
    <row r="1485" spans="6:11" ht="15">
      <c r="F1485" s="771"/>
      <c r="G1485" s="771"/>
      <c r="H1485" s="771"/>
      <c r="I1485" s="771"/>
      <c r="J1485" s="771"/>
      <c r="K1485" s="771"/>
    </row>
    <row r="1486" spans="6:11" ht="15">
      <c r="F1486" s="771"/>
      <c r="G1486" s="771"/>
      <c r="H1486" s="771"/>
      <c r="I1486" s="771"/>
      <c r="J1486" s="771"/>
      <c r="K1486" s="771"/>
    </row>
    <row r="1487" spans="6:11" ht="15">
      <c r="F1487" s="771"/>
      <c r="G1487" s="771"/>
      <c r="H1487" s="771"/>
      <c r="I1487" s="771"/>
      <c r="J1487" s="771"/>
      <c r="K1487" s="771"/>
    </row>
    <row r="1488" spans="6:11" ht="15">
      <c r="F1488" s="771"/>
      <c r="G1488" s="771"/>
      <c r="H1488" s="771"/>
      <c r="I1488" s="771"/>
      <c r="J1488" s="771"/>
      <c r="K1488" s="771"/>
    </row>
    <row r="1489" spans="6:11" ht="15">
      <c r="F1489" s="771"/>
      <c r="G1489" s="771"/>
      <c r="H1489" s="771"/>
      <c r="I1489" s="771"/>
      <c r="J1489" s="771"/>
      <c r="K1489" s="771"/>
    </row>
    <row r="1490" spans="6:11" ht="15">
      <c r="F1490" s="771"/>
      <c r="G1490" s="771"/>
      <c r="H1490" s="771"/>
      <c r="I1490" s="771"/>
      <c r="J1490" s="771"/>
      <c r="K1490" s="771"/>
    </row>
    <row r="1491" spans="6:11" ht="15">
      <c r="F1491" s="771"/>
      <c r="G1491" s="771"/>
      <c r="H1491" s="771"/>
      <c r="I1491" s="771"/>
      <c r="J1491" s="771"/>
      <c r="K1491" s="771"/>
    </row>
    <row r="1492" spans="6:11" ht="15">
      <c r="F1492" s="771"/>
      <c r="G1492" s="771"/>
      <c r="H1492" s="771"/>
      <c r="I1492" s="771"/>
      <c r="J1492" s="771"/>
      <c r="K1492" s="771"/>
    </row>
    <row r="1493" spans="6:11" ht="15">
      <c r="F1493" s="771"/>
      <c r="G1493" s="771"/>
      <c r="H1493" s="771"/>
      <c r="I1493" s="771"/>
      <c r="J1493" s="771"/>
      <c r="K1493" s="771"/>
    </row>
    <row r="1494" spans="6:11" ht="15">
      <c r="F1494" s="771"/>
      <c r="G1494" s="771"/>
      <c r="H1494" s="771"/>
      <c r="I1494" s="771"/>
      <c r="J1494" s="771"/>
      <c r="K1494" s="771"/>
    </row>
    <row r="1495" spans="6:11" ht="15">
      <c r="F1495" s="771"/>
      <c r="G1495" s="771"/>
      <c r="H1495" s="771"/>
      <c r="I1495" s="771"/>
      <c r="J1495" s="771"/>
      <c r="K1495" s="771"/>
    </row>
    <row r="1496" spans="6:11" ht="15">
      <c r="F1496" s="771"/>
      <c r="G1496" s="771"/>
      <c r="H1496" s="771"/>
      <c r="I1496" s="771"/>
      <c r="J1496" s="771"/>
      <c r="K1496" s="771"/>
    </row>
    <row r="1497" spans="6:11" ht="15">
      <c r="F1497" s="771"/>
      <c r="G1497" s="771"/>
      <c r="H1497" s="771"/>
      <c r="I1497" s="771"/>
      <c r="J1497" s="771"/>
      <c r="K1497" s="771"/>
    </row>
    <row r="1498" spans="6:11" ht="15">
      <c r="F1498" s="771"/>
      <c r="G1498" s="771"/>
      <c r="H1498" s="771"/>
      <c r="I1498" s="771"/>
      <c r="J1498" s="771"/>
      <c r="K1498" s="771"/>
    </row>
    <row r="1499" spans="6:11" ht="15">
      <c r="F1499" s="771"/>
      <c r="G1499" s="771"/>
      <c r="H1499" s="771"/>
      <c r="I1499" s="771"/>
      <c r="J1499" s="771"/>
      <c r="K1499" s="771"/>
    </row>
    <row r="1500" spans="6:11" ht="15">
      <c r="F1500" s="771"/>
      <c r="G1500" s="771"/>
      <c r="H1500" s="771"/>
      <c r="I1500" s="771"/>
      <c r="J1500" s="771"/>
      <c r="K1500" s="771"/>
    </row>
    <row r="1501" spans="6:11" ht="15">
      <c r="F1501" s="771"/>
      <c r="G1501" s="771"/>
      <c r="H1501" s="771"/>
      <c r="I1501" s="771"/>
      <c r="J1501" s="771"/>
      <c r="K1501" s="771"/>
    </row>
    <row r="1502" spans="6:11" ht="15">
      <c r="F1502" s="771"/>
      <c r="G1502" s="771"/>
      <c r="H1502" s="771"/>
      <c r="I1502" s="771"/>
      <c r="J1502" s="771"/>
      <c r="K1502" s="771"/>
    </row>
    <row r="1503" spans="6:11" ht="15">
      <c r="F1503" s="771"/>
      <c r="G1503" s="771"/>
      <c r="H1503" s="771"/>
      <c r="I1503" s="771"/>
      <c r="J1503" s="771"/>
      <c r="K1503" s="771"/>
    </row>
    <row r="1504" spans="6:11" ht="15">
      <c r="F1504" s="771"/>
      <c r="G1504" s="771"/>
      <c r="H1504" s="771"/>
      <c r="I1504" s="771"/>
      <c r="J1504" s="771"/>
      <c r="K1504" s="771"/>
    </row>
    <row r="1505" spans="6:11" ht="15">
      <c r="F1505" s="771"/>
      <c r="G1505" s="771"/>
      <c r="H1505" s="771"/>
      <c r="I1505" s="771"/>
      <c r="J1505" s="771"/>
      <c r="K1505" s="771"/>
    </row>
    <row r="1506" spans="6:11" ht="15">
      <c r="F1506" s="771"/>
      <c r="G1506" s="771"/>
      <c r="H1506" s="771"/>
      <c r="I1506" s="771"/>
      <c r="J1506" s="771"/>
      <c r="K1506" s="771"/>
    </row>
    <row r="1507" spans="6:11" ht="15">
      <c r="F1507" s="771"/>
      <c r="G1507" s="771"/>
      <c r="H1507" s="771"/>
      <c r="I1507" s="771"/>
      <c r="J1507" s="771"/>
      <c r="K1507" s="771"/>
    </row>
    <row r="1508" spans="6:11" ht="15">
      <c r="F1508" s="771"/>
      <c r="G1508" s="771"/>
      <c r="H1508" s="771"/>
      <c r="I1508" s="771"/>
      <c r="J1508" s="771"/>
      <c r="K1508" s="771"/>
    </row>
    <row r="1509" spans="6:11" ht="15">
      <c r="F1509" s="771"/>
      <c r="G1509" s="771"/>
      <c r="H1509" s="771"/>
      <c r="I1509" s="771"/>
      <c r="J1509" s="771"/>
      <c r="K1509" s="771"/>
    </row>
    <row r="1510" spans="6:11" ht="15">
      <c r="F1510" s="771"/>
      <c r="G1510" s="771"/>
      <c r="H1510" s="771"/>
      <c r="I1510" s="771"/>
      <c r="J1510" s="771"/>
      <c r="K1510" s="771"/>
    </row>
    <row r="1511" spans="6:11" ht="15">
      <c r="F1511" s="771"/>
      <c r="G1511" s="771"/>
      <c r="H1511" s="771"/>
      <c r="I1511" s="771"/>
      <c r="J1511" s="771"/>
      <c r="K1511" s="771"/>
    </row>
    <row r="1512" spans="6:11" ht="15">
      <c r="F1512" s="771"/>
      <c r="G1512" s="771"/>
      <c r="H1512" s="771"/>
      <c r="I1512" s="771"/>
      <c r="J1512" s="771"/>
      <c r="K1512" s="771"/>
    </row>
    <row r="1513" spans="6:11" ht="15">
      <c r="F1513" s="771"/>
      <c r="G1513" s="771"/>
      <c r="H1513" s="771"/>
      <c r="I1513" s="771"/>
      <c r="J1513" s="771"/>
      <c r="K1513" s="771"/>
    </row>
    <row r="1514" spans="6:11" ht="15">
      <c r="F1514" s="771"/>
      <c r="G1514" s="771"/>
      <c r="H1514" s="771"/>
      <c r="I1514" s="771"/>
      <c r="J1514" s="771"/>
      <c r="K1514" s="771"/>
    </row>
    <row r="1515" spans="6:11" ht="15">
      <c r="F1515" s="771"/>
      <c r="G1515" s="771"/>
      <c r="H1515" s="771"/>
      <c r="I1515" s="771"/>
      <c r="J1515" s="771"/>
      <c r="K1515" s="771"/>
    </row>
    <row r="1516" spans="6:11" ht="15">
      <c r="F1516" s="771"/>
      <c r="G1516" s="771"/>
      <c r="H1516" s="771"/>
      <c r="I1516" s="771"/>
      <c r="J1516" s="771"/>
      <c r="K1516" s="771"/>
    </row>
    <row r="1517" spans="6:11" ht="15">
      <c r="F1517" s="771"/>
      <c r="G1517" s="771"/>
      <c r="H1517" s="771"/>
      <c r="I1517" s="771"/>
      <c r="J1517" s="771"/>
      <c r="K1517" s="771"/>
    </row>
    <row r="1518" spans="6:11" ht="15">
      <c r="F1518" s="771"/>
      <c r="G1518" s="771"/>
      <c r="H1518" s="771"/>
      <c r="I1518" s="771"/>
      <c r="J1518" s="771"/>
      <c r="K1518" s="771"/>
    </row>
    <row r="1519" spans="6:11" ht="15">
      <c r="F1519" s="771"/>
      <c r="G1519" s="771"/>
      <c r="H1519" s="771"/>
      <c r="I1519" s="771"/>
      <c r="J1519" s="771"/>
      <c r="K1519" s="771"/>
    </row>
    <row r="1520" spans="6:11" ht="15">
      <c r="F1520" s="771"/>
      <c r="G1520" s="771"/>
      <c r="H1520" s="771"/>
      <c r="I1520" s="771"/>
      <c r="J1520" s="771"/>
      <c r="K1520" s="771"/>
    </row>
    <row r="1521" spans="6:11" ht="15">
      <c r="F1521" s="771"/>
      <c r="G1521" s="771"/>
      <c r="H1521" s="771"/>
      <c r="I1521" s="771"/>
      <c r="J1521" s="771"/>
      <c r="K1521" s="771"/>
    </row>
    <row r="1522" spans="6:11" ht="15">
      <c r="F1522" s="771"/>
      <c r="G1522" s="771"/>
      <c r="H1522" s="771"/>
      <c r="I1522" s="771"/>
      <c r="J1522" s="771"/>
      <c r="K1522" s="771"/>
    </row>
    <row r="1523" spans="6:11" ht="15">
      <c r="F1523" s="771"/>
      <c r="G1523" s="771"/>
      <c r="H1523" s="771"/>
      <c r="I1523" s="771"/>
      <c r="J1523" s="771"/>
      <c r="K1523" s="771"/>
    </row>
    <row r="1524" spans="6:11" ht="15">
      <c r="F1524" s="771"/>
      <c r="G1524" s="771"/>
      <c r="H1524" s="771"/>
      <c r="I1524" s="771"/>
      <c r="J1524" s="771"/>
      <c r="K1524" s="771"/>
    </row>
    <row r="1525" spans="6:11" ht="15">
      <c r="F1525" s="771"/>
      <c r="G1525" s="771"/>
      <c r="H1525" s="771"/>
      <c r="I1525" s="771"/>
      <c r="J1525" s="771"/>
      <c r="K1525" s="771"/>
    </row>
    <row r="1526" spans="6:11" ht="15">
      <c r="F1526" s="771"/>
      <c r="G1526" s="771"/>
      <c r="H1526" s="771"/>
      <c r="I1526" s="771"/>
      <c r="J1526" s="771"/>
      <c r="K1526" s="771"/>
    </row>
    <row r="1527" spans="6:11" ht="15">
      <c r="F1527" s="771"/>
      <c r="G1527" s="771"/>
      <c r="H1527" s="771"/>
      <c r="I1527" s="771"/>
      <c r="J1527" s="771"/>
      <c r="K1527" s="771"/>
    </row>
    <row r="1528" spans="6:11" ht="15">
      <c r="F1528" s="771"/>
      <c r="G1528" s="771"/>
      <c r="H1528" s="771"/>
      <c r="I1528" s="771"/>
      <c r="J1528" s="771"/>
      <c r="K1528" s="771"/>
    </row>
    <row r="1529" spans="6:11" ht="15">
      <c r="F1529" s="771"/>
      <c r="G1529" s="771"/>
      <c r="H1529" s="771"/>
      <c r="I1529" s="771"/>
      <c r="J1529" s="771"/>
      <c r="K1529" s="771"/>
    </row>
    <row r="1530" spans="6:11" ht="15">
      <c r="F1530" s="771"/>
      <c r="G1530" s="771"/>
      <c r="H1530" s="771"/>
      <c r="I1530" s="771"/>
      <c r="J1530" s="771"/>
      <c r="K1530" s="771"/>
    </row>
    <row r="1531" spans="6:11" ht="15">
      <c r="F1531" s="771"/>
      <c r="G1531" s="771"/>
      <c r="H1531" s="771"/>
      <c r="I1531" s="771"/>
      <c r="J1531" s="771"/>
      <c r="K1531" s="771"/>
    </row>
    <row r="1532" spans="6:11" ht="15">
      <c r="F1532" s="771"/>
      <c r="G1532" s="771"/>
      <c r="H1532" s="771"/>
      <c r="I1532" s="771"/>
      <c r="J1532" s="771"/>
      <c r="K1532" s="771"/>
    </row>
    <row r="1533" spans="6:11" ht="15">
      <c r="F1533" s="771"/>
      <c r="G1533" s="771"/>
      <c r="H1533" s="771"/>
      <c r="I1533" s="771"/>
      <c r="J1533" s="771"/>
      <c r="K1533" s="771"/>
    </row>
    <row r="1534" spans="6:11" ht="15">
      <c r="F1534" s="771"/>
      <c r="G1534" s="771"/>
      <c r="H1534" s="771"/>
      <c r="I1534" s="771"/>
      <c r="J1534" s="771"/>
      <c r="K1534" s="771"/>
    </row>
    <row r="1535" spans="6:11" ht="15">
      <c r="F1535" s="771"/>
      <c r="G1535" s="771"/>
      <c r="H1535" s="771"/>
      <c r="I1535" s="771"/>
      <c r="J1535" s="771"/>
      <c r="K1535" s="771"/>
    </row>
    <row r="1536" spans="6:11" ht="15">
      <c r="F1536" s="771"/>
      <c r="G1536" s="771"/>
      <c r="H1536" s="771"/>
      <c r="I1536" s="771"/>
      <c r="J1536" s="771"/>
      <c r="K1536" s="771"/>
    </row>
    <row r="1537" spans="6:11" ht="15">
      <c r="F1537" s="771"/>
      <c r="G1537" s="771"/>
      <c r="H1537" s="771"/>
      <c r="I1537" s="771"/>
      <c r="J1537" s="771"/>
      <c r="K1537" s="771"/>
    </row>
    <row r="1538" spans="6:11" ht="15">
      <c r="F1538" s="771"/>
      <c r="G1538" s="771"/>
      <c r="H1538" s="771"/>
      <c r="I1538" s="771"/>
      <c r="J1538" s="771"/>
      <c r="K1538" s="771"/>
    </row>
    <row r="1539" spans="6:11" ht="15">
      <c r="F1539" s="771"/>
      <c r="G1539" s="771"/>
      <c r="H1539" s="771"/>
      <c r="I1539" s="771"/>
      <c r="J1539" s="771"/>
      <c r="K1539" s="771"/>
    </row>
    <row r="1540" spans="6:11" ht="15">
      <c r="F1540" s="771"/>
      <c r="G1540" s="771"/>
      <c r="H1540" s="771"/>
      <c r="I1540" s="771"/>
      <c r="J1540" s="771"/>
      <c r="K1540" s="771"/>
    </row>
    <row r="1541" spans="6:11" ht="15">
      <c r="F1541" s="771"/>
      <c r="G1541" s="771"/>
      <c r="H1541" s="771"/>
      <c r="I1541" s="771"/>
      <c r="J1541" s="771"/>
      <c r="K1541" s="771"/>
    </row>
    <row r="1542" spans="6:11" ht="15">
      <c r="F1542" s="771"/>
      <c r="G1542" s="771"/>
      <c r="H1542" s="771"/>
      <c r="I1542" s="771"/>
      <c r="J1542" s="771"/>
      <c r="K1542" s="771"/>
    </row>
    <row r="1543" spans="6:11" ht="15">
      <c r="F1543" s="771"/>
      <c r="G1543" s="771"/>
      <c r="H1543" s="771"/>
      <c r="I1543" s="771"/>
      <c r="J1543" s="771"/>
      <c r="K1543" s="771"/>
    </row>
    <row r="1544" spans="6:11" ht="15">
      <c r="F1544" s="771"/>
      <c r="G1544" s="771"/>
      <c r="H1544" s="771"/>
      <c r="I1544" s="771"/>
      <c r="J1544" s="771"/>
      <c r="K1544" s="771"/>
    </row>
    <row r="1545" spans="6:11" ht="15">
      <c r="F1545" s="771"/>
      <c r="G1545" s="771"/>
      <c r="H1545" s="771"/>
      <c r="I1545" s="771"/>
      <c r="J1545" s="771"/>
      <c r="K1545" s="771"/>
    </row>
    <row r="1546" spans="6:11" ht="15">
      <c r="F1546" s="771"/>
      <c r="G1546" s="771"/>
      <c r="H1546" s="771"/>
      <c r="I1546" s="771"/>
      <c r="J1546" s="771"/>
      <c r="K1546" s="771"/>
    </row>
    <row r="1547" spans="6:11" ht="15">
      <c r="F1547" s="771"/>
      <c r="G1547" s="771"/>
      <c r="H1547" s="771"/>
      <c r="I1547" s="771"/>
      <c r="J1547" s="771"/>
      <c r="K1547" s="771"/>
    </row>
    <row r="1548" spans="6:11" ht="15">
      <c r="F1548" s="771"/>
      <c r="G1548" s="771"/>
      <c r="H1548" s="771"/>
      <c r="I1548" s="771"/>
      <c r="J1548" s="771"/>
      <c r="K1548" s="771"/>
    </row>
    <row r="1549" spans="6:11" ht="15">
      <c r="F1549" s="771"/>
      <c r="G1549" s="771"/>
      <c r="H1549" s="771"/>
      <c r="I1549" s="771"/>
      <c r="J1549" s="771"/>
      <c r="K1549" s="771"/>
    </row>
    <row r="1550" spans="6:11" ht="15">
      <c r="F1550" s="771"/>
      <c r="G1550" s="771"/>
      <c r="H1550" s="771"/>
      <c r="I1550" s="771"/>
      <c r="J1550" s="771"/>
      <c r="K1550" s="771"/>
    </row>
    <row r="1551" spans="6:11" ht="15">
      <c r="F1551" s="771"/>
      <c r="G1551" s="771"/>
      <c r="H1551" s="771"/>
      <c r="I1551" s="771"/>
      <c r="J1551" s="771"/>
      <c r="K1551" s="771"/>
    </row>
    <row r="1552" spans="6:11" ht="15">
      <c r="F1552" s="771"/>
      <c r="G1552" s="771"/>
      <c r="H1552" s="771"/>
      <c r="I1552" s="771"/>
      <c r="J1552" s="771"/>
      <c r="K1552" s="771"/>
    </row>
    <row r="1553" spans="6:11" ht="15">
      <c r="F1553" s="771"/>
      <c r="G1553" s="771"/>
      <c r="H1553" s="771"/>
      <c r="I1553" s="771"/>
      <c r="J1553" s="771"/>
      <c r="K1553" s="771"/>
    </row>
    <row r="1554" spans="6:11" ht="15">
      <c r="F1554" s="771"/>
      <c r="G1554" s="771"/>
      <c r="H1554" s="771"/>
      <c r="I1554" s="771"/>
      <c r="J1554" s="771"/>
      <c r="K1554" s="771"/>
    </row>
    <row r="1555" spans="6:11" ht="15">
      <c r="F1555" s="771"/>
      <c r="G1555" s="771"/>
      <c r="H1555" s="771"/>
      <c r="I1555" s="771"/>
      <c r="J1555" s="771"/>
      <c r="K1555" s="771"/>
    </row>
    <row r="1556" spans="6:11" ht="15">
      <c r="F1556" s="771"/>
      <c r="G1556" s="771"/>
      <c r="H1556" s="771"/>
      <c r="I1556" s="771"/>
      <c r="J1556" s="771"/>
      <c r="K1556" s="771"/>
    </row>
    <row r="1557" spans="6:11" ht="15">
      <c r="F1557" s="771"/>
      <c r="G1557" s="771"/>
      <c r="H1557" s="771"/>
      <c r="I1557" s="771"/>
      <c r="J1557" s="771"/>
      <c r="K1557" s="771"/>
    </row>
    <row r="1558" spans="6:11" ht="15">
      <c r="F1558" s="771"/>
      <c r="G1558" s="771"/>
      <c r="H1558" s="771"/>
      <c r="I1558" s="771"/>
      <c r="J1558" s="771"/>
      <c r="K1558" s="771"/>
    </row>
    <row r="1559" spans="6:11" ht="15">
      <c r="F1559" s="771"/>
      <c r="G1559" s="771"/>
      <c r="H1559" s="771"/>
      <c r="I1559" s="771"/>
      <c r="J1559" s="771"/>
      <c r="K1559" s="771"/>
    </row>
    <row r="1560" spans="6:11" ht="15">
      <c r="F1560" s="771"/>
      <c r="G1560" s="771"/>
      <c r="H1560" s="771"/>
      <c r="I1560" s="771"/>
      <c r="J1560" s="771"/>
      <c r="K1560" s="771"/>
    </row>
    <row r="1561" spans="6:11" ht="15">
      <c r="F1561" s="771"/>
      <c r="G1561" s="771"/>
      <c r="H1561" s="771"/>
      <c r="I1561" s="771"/>
      <c r="J1561" s="771"/>
      <c r="K1561" s="771"/>
    </row>
    <row r="1562" spans="6:11" ht="15">
      <c r="F1562" s="771"/>
      <c r="G1562" s="771"/>
      <c r="H1562" s="771"/>
      <c r="I1562" s="771"/>
      <c r="J1562" s="771"/>
      <c r="K1562" s="771"/>
    </row>
    <row r="1563" spans="6:11" ht="15">
      <c r="F1563" s="771"/>
      <c r="G1563" s="771"/>
      <c r="H1563" s="771"/>
      <c r="I1563" s="771"/>
      <c r="J1563" s="771"/>
      <c r="K1563" s="771"/>
    </row>
    <row r="1564" spans="6:11" ht="15">
      <c r="F1564" s="771"/>
      <c r="G1564" s="771"/>
      <c r="H1564" s="771"/>
      <c r="I1564" s="771"/>
      <c r="J1564" s="771"/>
      <c r="K1564" s="771"/>
    </row>
    <row r="1565" spans="6:11" ht="15">
      <c r="F1565" s="771"/>
      <c r="G1565" s="771"/>
      <c r="H1565" s="771"/>
      <c r="I1565" s="771"/>
      <c r="J1565" s="771"/>
      <c r="K1565" s="771"/>
    </row>
    <row r="1566" spans="6:11" ht="15">
      <c r="F1566" s="771"/>
      <c r="G1566" s="771"/>
      <c r="H1566" s="771"/>
      <c r="I1566" s="771"/>
      <c r="J1566" s="771"/>
      <c r="K1566" s="771"/>
    </row>
    <row r="1567" spans="6:11" ht="15">
      <c r="F1567" s="771"/>
      <c r="G1567" s="771"/>
      <c r="H1567" s="771"/>
      <c r="I1567" s="771"/>
      <c r="J1567" s="771"/>
      <c r="K1567" s="771"/>
    </row>
    <row r="1568" spans="6:11" ht="15">
      <c r="F1568" s="771"/>
      <c r="G1568" s="771"/>
      <c r="H1568" s="771"/>
      <c r="I1568" s="771"/>
      <c r="J1568" s="771"/>
      <c r="K1568" s="771"/>
    </row>
    <row r="1569" spans="6:11" ht="15">
      <c r="F1569" s="771"/>
      <c r="G1569" s="771"/>
      <c r="H1569" s="771"/>
      <c r="I1569" s="771"/>
      <c r="J1569" s="771"/>
      <c r="K1569" s="771"/>
    </row>
    <row r="1570" spans="6:11" ht="15">
      <c r="F1570" s="771"/>
      <c r="G1570" s="771"/>
      <c r="H1570" s="771"/>
      <c r="I1570" s="771"/>
      <c r="J1570" s="771"/>
      <c r="K1570" s="771"/>
    </row>
    <row r="1571" spans="6:11" ht="15">
      <c r="F1571" s="771"/>
      <c r="G1571" s="771"/>
      <c r="H1571" s="771"/>
      <c r="I1571" s="771"/>
      <c r="J1571" s="771"/>
      <c r="K1571" s="771"/>
    </row>
    <row r="1572" spans="6:11" ht="15">
      <c r="F1572" s="771"/>
      <c r="G1572" s="771"/>
      <c r="H1572" s="771"/>
      <c r="I1572" s="771"/>
      <c r="J1572" s="771"/>
      <c r="K1572" s="771"/>
    </row>
    <row r="1573" spans="6:11" ht="15">
      <c r="F1573" s="771"/>
      <c r="G1573" s="771"/>
      <c r="H1573" s="771"/>
      <c r="I1573" s="771"/>
      <c r="J1573" s="771"/>
      <c r="K1573" s="771"/>
    </row>
    <row r="1574" spans="6:11" ht="15">
      <c r="F1574" s="771"/>
      <c r="G1574" s="771"/>
      <c r="H1574" s="771"/>
      <c r="I1574" s="771"/>
      <c r="J1574" s="771"/>
      <c r="K1574" s="771"/>
    </row>
    <row r="1575" spans="6:11" ht="15">
      <c r="F1575" s="771"/>
      <c r="G1575" s="771"/>
      <c r="H1575" s="771"/>
      <c r="I1575" s="771"/>
      <c r="J1575" s="771"/>
      <c r="K1575" s="771"/>
    </row>
    <row r="1576" spans="6:11" ht="15">
      <c r="F1576" s="771"/>
      <c r="G1576" s="771"/>
      <c r="H1576" s="771"/>
      <c r="I1576" s="771"/>
      <c r="J1576" s="771"/>
      <c r="K1576" s="771"/>
    </row>
    <row r="1577" spans="6:11" ht="15">
      <c r="F1577" s="771"/>
      <c r="G1577" s="771"/>
      <c r="H1577" s="771"/>
      <c r="I1577" s="771"/>
      <c r="J1577" s="771"/>
      <c r="K1577" s="771"/>
    </row>
    <row r="1578" spans="6:11" ht="15">
      <c r="F1578" s="771"/>
      <c r="G1578" s="771"/>
      <c r="H1578" s="771"/>
      <c r="I1578" s="771"/>
      <c r="J1578" s="771"/>
      <c r="K1578" s="771"/>
    </row>
    <row r="1579" spans="6:11" ht="15">
      <c r="F1579" s="771"/>
      <c r="G1579" s="771"/>
      <c r="H1579" s="771"/>
      <c r="I1579" s="771"/>
      <c r="J1579" s="771"/>
      <c r="K1579" s="771"/>
    </row>
    <row r="1580" spans="6:11" ht="15">
      <c r="F1580" s="771"/>
      <c r="G1580" s="771"/>
      <c r="H1580" s="771"/>
      <c r="I1580" s="771"/>
      <c r="J1580" s="771"/>
      <c r="K1580" s="771"/>
    </row>
    <row r="1581" spans="6:11" ht="15">
      <c r="F1581" s="771"/>
      <c r="G1581" s="771"/>
      <c r="H1581" s="771"/>
      <c r="I1581" s="771"/>
      <c r="J1581" s="771"/>
      <c r="K1581" s="771"/>
    </row>
    <row r="1582" spans="6:11" ht="15">
      <c r="F1582" s="771"/>
      <c r="G1582" s="771"/>
      <c r="H1582" s="771"/>
      <c r="I1582" s="771"/>
      <c r="J1582" s="771"/>
      <c r="K1582" s="771"/>
    </row>
    <row r="1583" spans="6:11" ht="15">
      <c r="F1583" s="771"/>
      <c r="G1583" s="771"/>
      <c r="H1583" s="771"/>
      <c r="I1583" s="771"/>
      <c r="J1583" s="771"/>
      <c r="K1583" s="771"/>
    </row>
    <row r="1584" spans="6:11" ht="15">
      <c r="F1584" s="771"/>
      <c r="G1584" s="771"/>
      <c r="H1584" s="771"/>
      <c r="I1584" s="771"/>
      <c r="J1584" s="771"/>
      <c r="K1584" s="771"/>
    </row>
    <row r="1585" spans="6:11" ht="15">
      <c r="F1585" s="771"/>
      <c r="G1585" s="771"/>
      <c r="H1585" s="771"/>
      <c r="I1585" s="771"/>
      <c r="J1585" s="771"/>
      <c r="K1585" s="771"/>
    </row>
    <row r="1586" spans="6:11" ht="15">
      <c r="F1586" s="771"/>
      <c r="G1586" s="771"/>
      <c r="H1586" s="771"/>
      <c r="I1586" s="771"/>
      <c r="J1586" s="771"/>
      <c r="K1586" s="771"/>
    </row>
    <row r="1587" spans="6:11" ht="15">
      <c r="F1587" s="771"/>
      <c r="G1587" s="771"/>
      <c r="H1587" s="771"/>
      <c r="I1587" s="771"/>
      <c r="J1587" s="771"/>
      <c r="K1587" s="771"/>
    </row>
    <row r="1588" spans="6:11" ht="15">
      <c r="F1588" s="771"/>
      <c r="G1588" s="771"/>
      <c r="H1588" s="771"/>
      <c r="I1588" s="771"/>
      <c r="J1588" s="771"/>
      <c r="K1588" s="771"/>
    </row>
    <row r="1589" spans="6:11" ht="15">
      <c r="F1589" s="771"/>
      <c r="G1589" s="771"/>
      <c r="H1589" s="771"/>
      <c r="I1589" s="771"/>
      <c r="J1589" s="771"/>
      <c r="K1589" s="771"/>
    </row>
    <row r="1590" spans="6:11" ht="15">
      <c r="F1590" s="771"/>
      <c r="G1590" s="771"/>
      <c r="H1590" s="771"/>
      <c r="I1590" s="771"/>
      <c r="J1590" s="771"/>
      <c r="K1590" s="771"/>
    </row>
    <row r="1591" spans="6:11" ht="15">
      <c r="F1591" s="771"/>
      <c r="G1591" s="771"/>
      <c r="H1591" s="771"/>
      <c r="I1591" s="771"/>
      <c r="J1591" s="771"/>
      <c r="K1591" s="771"/>
    </row>
    <row r="1592" spans="6:11" ht="15">
      <c r="F1592" s="771"/>
      <c r="G1592" s="771"/>
      <c r="H1592" s="771"/>
      <c r="I1592" s="771"/>
      <c r="J1592" s="771"/>
      <c r="K1592" s="771"/>
    </row>
    <row r="1593" spans="6:11" ht="15">
      <c r="F1593" s="771"/>
      <c r="G1593" s="771"/>
      <c r="H1593" s="771"/>
      <c r="I1593" s="771"/>
      <c r="J1593" s="771"/>
      <c r="K1593" s="771"/>
    </row>
    <row r="1594" spans="6:11" ht="15">
      <c r="F1594" s="771"/>
      <c r="G1594" s="771"/>
      <c r="H1594" s="771"/>
      <c r="I1594" s="771"/>
      <c r="J1594" s="771"/>
      <c r="K1594" s="771"/>
    </row>
    <row r="1595" spans="6:11" ht="15">
      <c r="F1595" s="771"/>
      <c r="G1595" s="771"/>
      <c r="H1595" s="771"/>
      <c r="I1595" s="771"/>
      <c r="J1595" s="771"/>
      <c r="K1595" s="771"/>
    </row>
    <row r="1596" spans="6:11" ht="15">
      <c r="F1596" s="771"/>
      <c r="G1596" s="771"/>
      <c r="H1596" s="771"/>
      <c r="I1596" s="771"/>
      <c r="J1596" s="771"/>
      <c r="K1596" s="771"/>
    </row>
    <row r="1597" spans="6:11" ht="15">
      <c r="F1597" s="771"/>
      <c r="G1597" s="771"/>
      <c r="H1597" s="771"/>
      <c r="I1597" s="771"/>
      <c r="J1597" s="771"/>
      <c r="K1597" s="771"/>
    </row>
    <row r="1598" spans="6:11" ht="15">
      <c r="F1598" s="771"/>
      <c r="G1598" s="771"/>
      <c r="H1598" s="771"/>
      <c r="I1598" s="771"/>
      <c r="J1598" s="771"/>
      <c r="K1598" s="771"/>
    </row>
    <row r="1599" spans="6:11" ht="15">
      <c r="F1599" s="771"/>
      <c r="G1599" s="771"/>
      <c r="H1599" s="771"/>
      <c r="I1599" s="771"/>
      <c r="J1599" s="771"/>
      <c r="K1599" s="771"/>
    </row>
    <row r="1600" spans="6:11" ht="15">
      <c r="F1600" s="771"/>
      <c r="G1600" s="771"/>
      <c r="H1600" s="771"/>
      <c r="I1600" s="771"/>
      <c r="J1600" s="771"/>
      <c r="K1600" s="771"/>
    </row>
    <row r="1601" spans="6:11" ht="15">
      <c r="F1601" s="771"/>
      <c r="G1601" s="771"/>
      <c r="H1601" s="771"/>
      <c r="I1601" s="771"/>
      <c r="J1601" s="771"/>
      <c r="K1601" s="771"/>
    </row>
    <row r="1602" spans="6:11" ht="15">
      <c r="F1602" s="771"/>
      <c r="G1602" s="771"/>
      <c r="H1602" s="771"/>
      <c r="I1602" s="771"/>
      <c r="J1602" s="771"/>
      <c r="K1602" s="771"/>
    </row>
    <row r="1603" spans="6:11" ht="15">
      <c r="F1603" s="771"/>
      <c r="G1603" s="771"/>
      <c r="H1603" s="771"/>
      <c r="I1603" s="771"/>
      <c r="J1603" s="771"/>
      <c r="K1603" s="771"/>
    </row>
    <row r="1604" spans="6:11" ht="15">
      <c r="F1604" s="771"/>
      <c r="G1604" s="771"/>
      <c r="H1604" s="771"/>
      <c r="I1604" s="771"/>
      <c r="J1604" s="771"/>
      <c r="K1604" s="771"/>
    </row>
    <row r="1605" spans="6:11" ht="15">
      <c r="F1605" s="771"/>
      <c r="G1605" s="771"/>
      <c r="H1605" s="771"/>
      <c r="I1605" s="771"/>
      <c r="J1605" s="771"/>
      <c r="K1605" s="771"/>
    </row>
    <row r="1606" spans="6:11" ht="15">
      <c r="F1606" s="771"/>
      <c r="G1606" s="771"/>
      <c r="H1606" s="771"/>
      <c r="I1606" s="771"/>
      <c r="J1606" s="771"/>
      <c r="K1606" s="771"/>
    </row>
    <row r="1607" spans="6:11" ht="15">
      <c r="F1607" s="771"/>
      <c r="G1607" s="771"/>
      <c r="H1607" s="771"/>
      <c r="I1607" s="771"/>
      <c r="J1607" s="771"/>
      <c r="K1607" s="771"/>
    </row>
    <row r="1608" spans="6:11" ht="15">
      <c r="F1608" s="771"/>
      <c r="G1608" s="771"/>
      <c r="H1608" s="771"/>
      <c r="I1608" s="771"/>
      <c r="J1608" s="771"/>
      <c r="K1608" s="771"/>
    </row>
    <row r="1609" spans="6:11" ht="15">
      <c r="F1609" s="771"/>
      <c r="G1609" s="771"/>
      <c r="H1609" s="771"/>
      <c r="I1609" s="771"/>
      <c r="J1609" s="771"/>
      <c r="K1609" s="771"/>
    </row>
    <row r="1610" spans="6:11" ht="15">
      <c r="F1610" s="771"/>
      <c r="G1610" s="771"/>
      <c r="H1610" s="771"/>
      <c r="I1610" s="771"/>
      <c r="J1610" s="771"/>
      <c r="K1610" s="771"/>
    </row>
    <row r="1611" spans="6:11" ht="15">
      <c r="F1611" s="771"/>
      <c r="G1611" s="771"/>
      <c r="H1611" s="771"/>
      <c r="I1611" s="771"/>
      <c r="J1611" s="771"/>
      <c r="K1611" s="771"/>
    </row>
    <row r="1612" spans="6:11" ht="15">
      <c r="F1612" s="771"/>
      <c r="G1612" s="771"/>
      <c r="H1612" s="771"/>
      <c r="I1612" s="771"/>
      <c r="J1612" s="771"/>
      <c r="K1612" s="771"/>
    </row>
    <row r="1613" spans="6:11" ht="15">
      <c r="F1613" s="771"/>
      <c r="G1613" s="771"/>
      <c r="H1613" s="771"/>
      <c r="I1613" s="771"/>
      <c r="J1613" s="771"/>
      <c r="K1613" s="771"/>
    </row>
    <row r="1614" spans="6:11" ht="15">
      <c r="F1614" s="771"/>
      <c r="G1614" s="771"/>
      <c r="H1614" s="771"/>
      <c r="I1614" s="771"/>
      <c r="J1614" s="771"/>
      <c r="K1614" s="771"/>
    </row>
    <row r="1615" spans="6:11" ht="15">
      <c r="F1615" s="771"/>
      <c r="G1615" s="771"/>
      <c r="H1615" s="771"/>
      <c r="I1615" s="771"/>
      <c r="J1615" s="771"/>
      <c r="K1615" s="771"/>
    </row>
    <row r="1616" spans="6:11" ht="15">
      <c r="F1616" s="771"/>
      <c r="G1616" s="771"/>
      <c r="H1616" s="771"/>
      <c r="I1616" s="771"/>
      <c r="J1616" s="771"/>
      <c r="K1616" s="771"/>
    </row>
    <row r="1617" spans="6:11" ht="15">
      <c r="F1617" s="771"/>
      <c r="G1617" s="771"/>
      <c r="H1617" s="771"/>
      <c r="I1617" s="771"/>
      <c r="J1617" s="771"/>
      <c r="K1617" s="771"/>
    </row>
    <row r="1618" spans="6:11" ht="15">
      <c r="F1618" s="771"/>
      <c r="G1618" s="771"/>
      <c r="H1618" s="771"/>
      <c r="I1618" s="771"/>
      <c r="J1618" s="771"/>
      <c r="K1618" s="771"/>
    </row>
    <row r="1619" spans="6:11" ht="15">
      <c r="F1619" s="771"/>
      <c r="G1619" s="771"/>
      <c r="H1619" s="771"/>
      <c r="I1619" s="771"/>
      <c r="J1619" s="771"/>
      <c r="K1619" s="771"/>
    </row>
    <row r="1620" spans="6:11" ht="15">
      <c r="F1620" s="771"/>
      <c r="G1620" s="771"/>
      <c r="H1620" s="771"/>
      <c r="I1620" s="771"/>
      <c r="J1620" s="771"/>
      <c r="K1620" s="771"/>
    </row>
    <row r="1621" spans="6:11" ht="15">
      <c r="F1621" s="771"/>
      <c r="G1621" s="771"/>
      <c r="H1621" s="771"/>
      <c r="I1621" s="771"/>
      <c r="J1621" s="771"/>
      <c r="K1621" s="771"/>
    </row>
    <row r="1622" spans="6:11" ht="15">
      <c r="F1622" s="771"/>
      <c r="G1622" s="771"/>
      <c r="H1622" s="771"/>
      <c r="I1622" s="771"/>
      <c r="J1622" s="771"/>
      <c r="K1622" s="771"/>
    </row>
    <row r="1623" spans="6:11" ht="15">
      <c r="F1623" s="771"/>
      <c r="G1623" s="771"/>
      <c r="H1623" s="771"/>
      <c r="I1623" s="771"/>
      <c r="J1623" s="771"/>
      <c r="K1623" s="771"/>
    </row>
    <row r="1624" spans="6:11" ht="15">
      <c r="F1624" s="771"/>
      <c r="G1624" s="771"/>
      <c r="H1624" s="771"/>
      <c r="I1624" s="771"/>
      <c r="J1624" s="771"/>
      <c r="K1624" s="771"/>
    </row>
    <row r="1625" spans="6:11" ht="15">
      <c r="F1625" s="771"/>
      <c r="G1625" s="771"/>
      <c r="H1625" s="771"/>
      <c r="I1625" s="771"/>
      <c r="J1625" s="771"/>
      <c r="K1625" s="771"/>
    </row>
    <row r="1626" spans="6:11" ht="15">
      <c r="F1626" s="771"/>
      <c r="G1626" s="771"/>
      <c r="H1626" s="771"/>
      <c r="I1626" s="771"/>
      <c r="J1626" s="771"/>
      <c r="K1626" s="771"/>
    </row>
    <row r="1627" spans="6:11" ht="15">
      <c r="F1627" s="771"/>
      <c r="G1627" s="771"/>
      <c r="H1627" s="771"/>
      <c r="I1627" s="771"/>
      <c r="J1627" s="771"/>
      <c r="K1627" s="771"/>
    </row>
    <row r="1628" spans="6:11" ht="15">
      <c r="F1628" s="771"/>
      <c r="G1628" s="771"/>
      <c r="H1628" s="771"/>
      <c r="I1628" s="771"/>
      <c r="J1628" s="771"/>
      <c r="K1628" s="771"/>
    </row>
    <row r="1629" spans="6:11" ht="15">
      <c r="F1629" s="771"/>
      <c r="G1629" s="771"/>
      <c r="H1629" s="771"/>
      <c r="I1629" s="771"/>
      <c r="J1629" s="771"/>
      <c r="K1629" s="771"/>
    </row>
    <row r="1630" spans="6:11" ht="15">
      <c r="F1630" s="771"/>
      <c r="G1630" s="771"/>
      <c r="H1630" s="771"/>
      <c r="I1630" s="771"/>
      <c r="J1630" s="771"/>
      <c r="K1630" s="771"/>
    </row>
    <row r="1631" spans="6:11" ht="15">
      <c r="F1631" s="771"/>
      <c r="G1631" s="771"/>
      <c r="H1631" s="771"/>
      <c r="I1631" s="771"/>
      <c r="J1631" s="771"/>
      <c r="K1631" s="771"/>
    </row>
    <row r="1632" spans="6:11" ht="15">
      <c r="F1632" s="771"/>
      <c r="G1632" s="771"/>
      <c r="H1632" s="771"/>
      <c r="I1632" s="771"/>
      <c r="J1632" s="771"/>
      <c r="K1632" s="771"/>
    </row>
    <row r="1633" spans="6:11" ht="15">
      <c r="F1633" s="771"/>
      <c r="G1633" s="771"/>
      <c r="H1633" s="771"/>
      <c r="I1633" s="771"/>
      <c r="J1633" s="771"/>
      <c r="K1633" s="771"/>
    </row>
    <row r="1634" spans="6:11" ht="15">
      <c r="F1634" s="771"/>
      <c r="G1634" s="771"/>
      <c r="H1634" s="771"/>
      <c r="I1634" s="771"/>
      <c r="J1634" s="771"/>
      <c r="K1634" s="771"/>
    </row>
    <row r="1635" spans="6:11" ht="15">
      <c r="F1635" s="771"/>
      <c r="G1635" s="771"/>
      <c r="H1635" s="771"/>
      <c r="I1635" s="771"/>
      <c r="J1635" s="771"/>
      <c r="K1635" s="771"/>
    </row>
    <row r="1636" spans="6:11" ht="15">
      <c r="F1636" s="771"/>
      <c r="G1636" s="771"/>
      <c r="H1636" s="771"/>
      <c r="I1636" s="771"/>
      <c r="J1636" s="771"/>
      <c r="K1636" s="771"/>
    </row>
    <row r="1637" spans="6:11" ht="15">
      <c r="F1637" s="771"/>
      <c r="G1637" s="771"/>
      <c r="H1637" s="771"/>
      <c r="I1637" s="771"/>
      <c r="J1637" s="771"/>
      <c r="K1637" s="771"/>
    </row>
    <row r="1638" spans="6:11" ht="15">
      <c r="F1638" s="771"/>
      <c r="G1638" s="771"/>
      <c r="H1638" s="771"/>
      <c r="I1638" s="771"/>
      <c r="J1638" s="771"/>
      <c r="K1638" s="771"/>
    </row>
    <row r="1639" spans="6:11" ht="15">
      <c r="F1639" s="771"/>
      <c r="G1639" s="771"/>
      <c r="H1639" s="771"/>
      <c r="I1639" s="771"/>
      <c r="J1639" s="771"/>
      <c r="K1639" s="771"/>
    </row>
    <row r="1640" spans="6:11" ht="15">
      <c r="F1640" s="771"/>
      <c r="G1640" s="771"/>
      <c r="H1640" s="771"/>
      <c r="I1640" s="771"/>
      <c r="J1640" s="771"/>
      <c r="K1640" s="771"/>
    </row>
    <row r="1641" spans="6:11" ht="15">
      <c r="F1641" s="771"/>
      <c r="G1641" s="771"/>
      <c r="H1641" s="771"/>
      <c r="I1641" s="771"/>
      <c r="J1641" s="771"/>
      <c r="K1641" s="771"/>
    </row>
    <row r="1642" spans="6:11" ht="15">
      <c r="F1642" s="771"/>
      <c r="G1642" s="771"/>
      <c r="H1642" s="771"/>
      <c r="I1642" s="771"/>
      <c r="J1642" s="771"/>
      <c r="K1642" s="771"/>
    </row>
    <row r="1643" spans="6:11" ht="15">
      <c r="F1643" s="771"/>
      <c r="G1643" s="771"/>
      <c r="H1643" s="771"/>
      <c r="I1643" s="771"/>
      <c r="J1643" s="771"/>
      <c r="K1643" s="771"/>
    </row>
    <row r="1644" spans="6:11" ht="15">
      <c r="F1644" s="771"/>
      <c r="G1644" s="771"/>
      <c r="H1644" s="771"/>
      <c r="I1644" s="771"/>
      <c r="J1644" s="771"/>
      <c r="K1644" s="771"/>
    </row>
    <row r="1645" spans="6:11" ht="15">
      <c r="F1645" s="771"/>
      <c r="G1645" s="771"/>
      <c r="H1645" s="771"/>
      <c r="I1645" s="771"/>
      <c r="J1645" s="771"/>
      <c r="K1645" s="771"/>
    </row>
    <row r="1646" spans="6:11" ht="15">
      <c r="F1646" s="771"/>
      <c r="G1646" s="771"/>
      <c r="H1646" s="771"/>
      <c r="I1646" s="771"/>
      <c r="J1646" s="771"/>
      <c r="K1646" s="771"/>
    </row>
    <row r="1647" spans="6:11" ht="15">
      <c r="F1647" s="771"/>
      <c r="G1647" s="771"/>
      <c r="H1647" s="771"/>
      <c r="I1647" s="771"/>
      <c r="J1647" s="771"/>
      <c r="K1647" s="771"/>
    </row>
    <row r="1648" spans="6:11" ht="15">
      <c r="F1648" s="771"/>
      <c r="G1648" s="771"/>
      <c r="H1648" s="771"/>
      <c r="I1648" s="771"/>
      <c r="J1648" s="771"/>
      <c r="K1648" s="771"/>
    </row>
    <row r="1649" spans="6:11" ht="15">
      <c r="F1649" s="771"/>
      <c r="G1649" s="771"/>
      <c r="H1649" s="771"/>
      <c r="I1649" s="771"/>
      <c r="J1649" s="771"/>
      <c r="K1649" s="771"/>
    </row>
    <row r="1650" spans="6:11" ht="15">
      <c r="F1650" s="771"/>
      <c r="G1650" s="771"/>
      <c r="H1650" s="771"/>
      <c r="I1650" s="771"/>
      <c r="J1650" s="771"/>
      <c r="K1650" s="771"/>
    </row>
    <row r="1651" spans="6:11" ht="15">
      <c r="F1651" s="771"/>
      <c r="G1651" s="771"/>
      <c r="H1651" s="771"/>
      <c r="I1651" s="771"/>
      <c r="J1651" s="771"/>
      <c r="K1651" s="771"/>
    </row>
    <row r="1652" spans="6:11" ht="15">
      <c r="F1652" s="771"/>
      <c r="G1652" s="771"/>
      <c r="H1652" s="771"/>
      <c r="I1652" s="771"/>
      <c r="J1652" s="771"/>
      <c r="K1652" s="771"/>
    </row>
    <row r="1653" spans="6:11" ht="15">
      <c r="F1653" s="771"/>
      <c r="G1653" s="771"/>
      <c r="H1653" s="771"/>
      <c r="I1653" s="771"/>
      <c r="J1653" s="771"/>
      <c r="K1653" s="771"/>
    </row>
    <row r="1654" spans="6:11" ht="15">
      <c r="F1654" s="771"/>
      <c r="G1654" s="771"/>
      <c r="H1654" s="771"/>
      <c r="I1654" s="771"/>
      <c r="J1654" s="771"/>
      <c r="K1654" s="771"/>
    </row>
    <row r="1655" spans="6:11" ht="15">
      <c r="F1655" s="771"/>
      <c r="G1655" s="771"/>
      <c r="H1655" s="771"/>
      <c r="I1655" s="771"/>
      <c r="J1655" s="771"/>
      <c r="K1655" s="771"/>
    </row>
    <row r="1656" spans="6:11" ht="15">
      <c r="F1656" s="771"/>
      <c r="G1656" s="771"/>
      <c r="H1656" s="771"/>
      <c r="I1656" s="771"/>
      <c r="J1656" s="771"/>
      <c r="K1656" s="771"/>
    </row>
    <row r="1657" spans="6:11" ht="15">
      <c r="F1657" s="771"/>
      <c r="G1657" s="771"/>
      <c r="H1657" s="771"/>
      <c r="I1657" s="771"/>
      <c r="J1657" s="771"/>
      <c r="K1657" s="771"/>
    </row>
    <row r="1658" spans="6:11" ht="15">
      <c r="F1658" s="771"/>
      <c r="G1658" s="771"/>
      <c r="H1658" s="771"/>
      <c r="I1658" s="771"/>
      <c r="J1658" s="771"/>
      <c r="K1658" s="771"/>
    </row>
    <row r="1659" spans="6:11" ht="15">
      <c r="F1659" s="771"/>
      <c r="G1659" s="771"/>
      <c r="H1659" s="771"/>
      <c r="I1659" s="771"/>
      <c r="J1659" s="771"/>
      <c r="K1659" s="771"/>
    </row>
    <row r="1660" spans="6:11" ht="15">
      <c r="F1660" s="771"/>
      <c r="G1660" s="771"/>
      <c r="H1660" s="771"/>
      <c r="I1660" s="771"/>
      <c r="J1660" s="771"/>
      <c r="K1660" s="771"/>
    </row>
    <row r="1661" spans="6:11" ht="15">
      <c r="F1661" s="771"/>
      <c r="G1661" s="771"/>
      <c r="H1661" s="771"/>
      <c r="I1661" s="771"/>
      <c r="J1661" s="771"/>
      <c r="K1661" s="771"/>
    </row>
    <row r="1662" spans="6:11" ht="15">
      <c r="F1662" s="771"/>
      <c r="G1662" s="771"/>
      <c r="H1662" s="771"/>
      <c r="I1662" s="771"/>
      <c r="J1662" s="771"/>
      <c r="K1662" s="771"/>
    </row>
    <row r="1663" spans="6:11" ht="15">
      <c r="F1663" s="771"/>
      <c r="G1663" s="771"/>
      <c r="H1663" s="771"/>
      <c r="I1663" s="771"/>
      <c r="J1663" s="771"/>
      <c r="K1663" s="771"/>
    </row>
    <row r="1664" spans="6:11" ht="15">
      <c r="F1664" s="771"/>
      <c r="G1664" s="771"/>
      <c r="H1664" s="771"/>
      <c r="I1664" s="771"/>
      <c r="J1664" s="771"/>
      <c r="K1664" s="771"/>
    </row>
    <row r="1665" spans="6:11" ht="15">
      <c r="F1665" s="771"/>
      <c r="G1665" s="771"/>
      <c r="H1665" s="771"/>
      <c r="I1665" s="771"/>
      <c r="J1665" s="771"/>
      <c r="K1665" s="771"/>
    </row>
    <row r="1666" spans="6:11" ht="15">
      <c r="F1666" s="771"/>
      <c r="G1666" s="771"/>
      <c r="H1666" s="771"/>
      <c r="I1666" s="771"/>
      <c r="J1666" s="771"/>
      <c r="K1666" s="771"/>
    </row>
    <row r="1667" spans="6:11" ht="15">
      <c r="F1667" s="771"/>
      <c r="G1667" s="771"/>
      <c r="H1667" s="771"/>
      <c r="I1667" s="771"/>
      <c r="J1667" s="771"/>
      <c r="K1667" s="771"/>
    </row>
    <row r="1668" spans="6:11" ht="15">
      <c r="F1668" s="771"/>
      <c r="G1668" s="771"/>
      <c r="H1668" s="771"/>
      <c r="I1668" s="771"/>
      <c r="J1668" s="771"/>
      <c r="K1668" s="771"/>
    </row>
    <row r="1669" spans="6:11" ht="15">
      <c r="F1669" s="771"/>
      <c r="G1669" s="771"/>
      <c r="H1669" s="771"/>
      <c r="I1669" s="771"/>
      <c r="J1669" s="771"/>
      <c r="K1669" s="771"/>
    </row>
    <row r="1670" spans="6:11" ht="15">
      <c r="F1670" s="771"/>
      <c r="G1670" s="771"/>
      <c r="H1670" s="771"/>
      <c r="I1670" s="771"/>
      <c r="J1670" s="771"/>
      <c r="K1670" s="771"/>
    </row>
    <row r="1671" spans="6:11" ht="15">
      <c r="F1671" s="771"/>
      <c r="G1671" s="771"/>
      <c r="H1671" s="771"/>
      <c r="I1671" s="771"/>
      <c r="J1671" s="771"/>
      <c r="K1671" s="771"/>
    </row>
    <row r="1672" spans="6:11" ht="15">
      <c r="F1672" s="771"/>
      <c r="G1672" s="771"/>
      <c r="H1672" s="771"/>
      <c r="I1672" s="771"/>
      <c r="J1672" s="771"/>
      <c r="K1672" s="771"/>
    </row>
    <row r="1673" spans="6:11" ht="15">
      <c r="F1673" s="771"/>
      <c r="G1673" s="771"/>
      <c r="H1673" s="771"/>
      <c r="I1673" s="771"/>
      <c r="J1673" s="771"/>
      <c r="K1673" s="771"/>
    </row>
    <row r="1674" spans="6:11" ht="15">
      <c r="F1674" s="771"/>
      <c r="G1674" s="771"/>
      <c r="H1674" s="771"/>
      <c r="I1674" s="771"/>
      <c r="J1674" s="771"/>
      <c r="K1674" s="771"/>
    </row>
    <row r="1675" spans="6:11" ht="15">
      <c r="F1675" s="771"/>
      <c r="G1675" s="771"/>
      <c r="H1675" s="771"/>
      <c r="I1675" s="771"/>
      <c r="J1675" s="771"/>
      <c r="K1675" s="771"/>
    </row>
    <row r="1676" spans="6:11" ht="15">
      <c r="F1676" s="771"/>
      <c r="G1676" s="771"/>
      <c r="H1676" s="771"/>
      <c r="I1676" s="771"/>
      <c r="J1676" s="771"/>
      <c r="K1676" s="771"/>
    </row>
    <row r="1677" spans="6:11" ht="15">
      <c r="F1677" s="771"/>
      <c r="G1677" s="771"/>
      <c r="H1677" s="771"/>
      <c r="I1677" s="771"/>
      <c r="J1677" s="771"/>
      <c r="K1677" s="771"/>
    </row>
    <row r="1678" spans="6:11" ht="15">
      <c r="F1678" s="771"/>
      <c r="G1678" s="771"/>
      <c r="H1678" s="771"/>
      <c r="I1678" s="771"/>
      <c r="J1678" s="771"/>
      <c r="K1678" s="771"/>
    </row>
    <row r="1679" spans="6:11" ht="15">
      <c r="F1679" s="771"/>
      <c r="G1679" s="771"/>
      <c r="H1679" s="771"/>
      <c r="I1679" s="771"/>
      <c r="J1679" s="771"/>
      <c r="K1679" s="771"/>
    </row>
    <row r="1680" spans="6:11" ht="15">
      <c r="F1680" s="771"/>
      <c r="G1680" s="771"/>
      <c r="H1680" s="771"/>
      <c r="I1680" s="771"/>
      <c r="J1680" s="771"/>
      <c r="K1680" s="771"/>
    </row>
    <row r="1681" spans="6:11" ht="15">
      <c r="F1681" s="771"/>
      <c r="G1681" s="771"/>
      <c r="H1681" s="771"/>
      <c r="I1681" s="771"/>
      <c r="J1681" s="771"/>
      <c r="K1681" s="771"/>
    </row>
    <row r="1682" spans="6:11" ht="15">
      <c r="F1682" s="771"/>
      <c r="G1682" s="771"/>
      <c r="H1682" s="771"/>
      <c r="I1682" s="771"/>
      <c r="J1682" s="771"/>
      <c r="K1682" s="771"/>
    </row>
    <row r="1683" spans="6:11" ht="15">
      <c r="F1683" s="771"/>
      <c r="G1683" s="771"/>
      <c r="H1683" s="771"/>
      <c r="I1683" s="771"/>
      <c r="J1683" s="771"/>
      <c r="K1683" s="771"/>
    </row>
    <row r="1684" spans="6:11" ht="15">
      <c r="F1684" s="771"/>
      <c r="G1684" s="771"/>
      <c r="H1684" s="771"/>
      <c r="I1684" s="771"/>
      <c r="J1684" s="771"/>
      <c r="K1684" s="771"/>
    </row>
    <row r="1685" spans="6:11" ht="15">
      <c r="F1685" s="771"/>
      <c r="G1685" s="771"/>
      <c r="H1685" s="771"/>
      <c r="I1685" s="771"/>
      <c r="J1685" s="771"/>
      <c r="K1685" s="771"/>
    </row>
    <row r="1686" spans="6:11" ht="15">
      <c r="F1686" s="771"/>
      <c r="G1686" s="771"/>
      <c r="H1686" s="771"/>
      <c r="I1686" s="771"/>
      <c r="J1686" s="771"/>
      <c r="K1686" s="771"/>
    </row>
    <row r="1687" spans="6:11" ht="15">
      <c r="F1687" s="771"/>
      <c r="G1687" s="771"/>
      <c r="H1687" s="771"/>
      <c r="I1687" s="771"/>
      <c r="J1687" s="771"/>
      <c r="K1687" s="771"/>
    </row>
    <row r="1688" spans="6:11" ht="15">
      <c r="F1688" s="771"/>
      <c r="G1688" s="771"/>
      <c r="H1688" s="771"/>
      <c r="I1688" s="771"/>
      <c r="J1688" s="771"/>
      <c r="K1688" s="771"/>
    </row>
    <row r="1689" spans="6:11" ht="15">
      <c r="F1689" s="771"/>
      <c r="G1689" s="771"/>
      <c r="H1689" s="771"/>
      <c r="I1689" s="771"/>
      <c r="J1689" s="771"/>
      <c r="K1689" s="771"/>
    </row>
    <row r="1690" spans="6:11" ht="15">
      <c r="F1690" s="771"/>
      <c r="G1690" s="771"/>
      <c r="H1690" s="771"/>
      <c r="I1690" s="771"/>
      <c r="J1690" s="771"/>
      <c r="K1690" s="771"/>
    </row>
    <row r="1691" spans="6:11" ht="15">
      <c r="F1691" s="771"/>
      <c r="G1691" s="771"/>
      <c r="H1691" s="771"/>
      <c r="I1691" s="771"/>
      <c r="J1691" s="771"/>
      <c r="K1691" s="771"/>
    </row>
    <row r="1692" spans="6:11" ht="15">
      <c r="F1692" s="771"/>
      <c r="G1692" s="771"/>
      <c r="H1692" s="771"/>
      <c r="I1692" s="771"/>
      <c r="J1692" s="771"/>
      <c r="K1692" s="771"/>
    </row>
    <row r="1693" spans="6:11" ht="15">
      <c r="F1693" s="771"/>
      <c r="G1693" s="771"/>
      <c r="H1693" s="771"/>
      <c r="I1693" s="771"/>
      <c r="J1693" s="771"/>
      <c r="K1693" s="771"/>
    </row>
    <row r="1694" spans="6:11" ht="15">
      <c r="F1694" s="771"/>
      <c r="G1694" s="771"/>
      <c r="H1694" s="771"/>
      <c r="I1694" s="771"/>
      <c r="J1694" s="771"/>
      <c r="K1694" s="771"/>
    </row>
    <row r="1695" spans="6:11" ht="15">
      <c r="F1695" s="771"/>
      <c r="G1695" s="771"/>
      <c r="H1695" s="771"/>
      <c r="I1695" s="771"/>
      <c r="J1695" s="771"/>
      <c r="K1695" s="771"/>
    </row>
    <row r="1696" spans="6:11" ht="15">
      <c r="F1696" s="771"/>
      <c r="G1696" s="771"/>
      <c r="H1696" s="771"/>
      <c r="I1696" s="771"/>
      <c r="J1696" s="771"/>
      <c r="K1696" s="771"/>
    </row>
    <row r="1697" spans="6:11" ht="15">
      <c r="F1697" s="771"/>
      <c r="G1697" s="771"/>
      <c r="H1697" s="771"/>
      <c r="I1697" s="771"/>
      <c r="J1697" s="771"/>
      <c r="K1697" s="771"/>
    </row>
    <row r="1698" spans="6:11" ht="15">
      <c r="F1698" s="771"/>
      <c r="G1698" s="771"/>
      <c r="H1698" s="771"/>
      <c r="I1698" s="771"/>
      <c r="J1698" s="771"/>
      <c r="K1698" s="771"/>
    </row>
    <row r="1699" spans="6:11" ht="15">
      <c r="F1699" s="771"/>
      <c r="G1699" s="771"/>
      <c r="H1699" s="771"/>
      <c r="I1699" s="771"/>
      <c r="J1699" s="771"/>
      <c r="K1699" s="771"/>
    </row>
    <row r="1700" spans="6:11" ht="15">
      <c r="F1700" s="771"/>
      <c r="G1700" s="771"/>
      <c r="H1700" s="771"/>
      <c r="I1700" s="771"/>
      <c r="J1700" s="771"/>
      <c r="K1700" s="771"/>
    </row>
    <row r="1701" spans="6:11" ht="15">
      <c r="F1701" s="771"/>
      <c r="G1701" s="771"/>
      <c r="H1701" s="771"/>
      <c r="I1701" s="771"/>
      <c r="J1701" s="771"/>
      <c r="K1701" s="771"/>
    </row>
    <row r="1702" spans="6:11" ht="15">
      <c r="F1702" s="771"/>
      <c r="G1702" s="771"/>
      <c r="H1702" s="771"/>
      <c r="I1702" s="771"/>
      <c r="J1702" s="771"/>
      <c r="K1702" s="771"/>
    </row>
    <row r="1703" spans="6:11" ht="15">
      <c r="F1703" s="771"/>
      <c r="G1703" s="771"/>
      <c r="H1703" s="771"/>
      <c r="I1703" s="771"/>
      <c r="J1703" s="771"/>
      <c r="K1703" s="771"/>
    </row>
    <row r="1704" spans="6:11" ht="15">
      <c r="F1704" s="771"/>
      <c r="G1704" s="771"/>
      <c r="H1704" s="771"/>
      <c r="I1704" s="771"/>
      <c r="J1704" s="771"/>
      <c r="K1704" s="771"/>
    </row>
    <row r="1705" spans="6:11" ht="15">
      <c r="F1705" s="771"/>
      <c r="G1705" s="771"/>
      <c r="H1705" s="771"/>
      <c r="I1705" s="771"/>
      <c r="J1705" s="771"/>
      <c r="K1705" s="771"/>
    </row>
    <row r="1706" spans="6:11" ht="15">
      <c r="F1706" s="771"/>
      <c r="G1706" s="771"/>
      <c r="H1706" s="771"/>
      <c r="I1706" s="771"/>
      <c r="J1706" s="771"/>
      <c r="K1706" s="771"/>
    </row>
    <row r="1707" spans="6:11" ht="15">
      <c r="F1707" s="771"/>
      <c r="G1707" s="771"/>
      <c r="H1707" s="771"/>
      <c r="I1707" s="771"/>
      <c r="J1707" s="771"/>
      <c r="K1707" s="771"/>
    </row>
    <row r="1708" spans="6:11" ht="15">
      <c r="F1708" s="771"/>
      <c r="G1708" s="771"/>
      <c r="H1708" s="771"/>
      <c r="I1708" s="771"/>
      <c r="J1708" s="771"/>
      <c r="K1708" s="771"/>
    </row>
    <row r="1709" spans="6:11" ht="15">
      <c r="F1709" s="771"/>
      <c r="G1709" s="771"/>
      <c r="H1709" s="771"/>
      <c r="I1709" s="771"/>
      <c r="J1709" s="771"/>
      <c r="K1709" s="771"/>
    </row>
    <row r="1710" spans="6:11" ht="15">
      <c r="F1710" s="771"/>
      <c r="G1710" s="771"/>
      <c r="H1710" s="771"/>
      <c r="I1710" s="771"/>
      <c r="J1710" s="771"/>
      <c r="K1710" s="771"/>
    </row>
    <row r="1711" spans="6:11" ht="15">
      <c r="F1711" s="771"/>
      <c r="G1711" s="771"/>
      <c r="H1711" s="771"/>
      <c r="I1711" s="771"/>
      <c r="J1711" s="771"/>
      <c r="K1711" s="771"/>
    </row>
    <row r="1712" spans="6:11" ht="15">
      <c r="F1712" s="771"/>
      <c r="G1712" s="771"/>
      <c r="H1712" s="771"/>
      <c r="I1712" s="771"/>
      <c r="J1712" s="771"/>
      <c r="K1712" s="771"/>
    </row>
    <row r="1713" spans="6:11" ht="15">
      <c r="F1713" s="771"/>
      <c r="G1713" s="771"/>
      <c r="H1713" s="771"/>
      <c r="I1713" s="771"/>
      <c r="J1713" s="771"/>
      <c r="K1713" s="771"/>
    </row>
    <row r="1714" spans="6:11" ht="15">
      <c r="F1714" s="771"/>
      <c r="G1714" s="771"/>
      <c r="H1714" s="771"/>
      <c r="I1714" s="771"/>
      <c r="J1714" s="771"/>
      <c r="K1714" s="771"/>
    </row>
    <row r="1715" spans="6:11" ht="15">
      <c r="F1715" s="771"/>
      <c r="G1715" s="771"/>
      <c r="H1715" s="771"/>
      <c r="I1715" s="771"/>
      <c r="J1715" s="771"/>
      <c r="K1715" s="771"/>
    </row>
    <row r="1716" spans="6:11" ht="15">
      <c r="F1716" s="771"/>
      <c r="G1716" s="771"/>
      <c r="H1716" s="771"/>
      <c r="I1716" s="771"/>
      <c r="J1716" s="771"/>
      <c r="K1716" s="771"/>
    </row>
    <row r="1717" spans="6:11" ht="15">
      <c r="F1717" s="771"/>
      <c r="G1717" s="771"/>
      <c r="H1717" s="771"/>
      <c r="I1717" s="771"/>
      <c r="J1717" s="771"/>
      <c r="K1717" s="771"/>
    </row>
    <row r="1718" spans="6:11" ht="15">
      <c r="F1718" s="771"/>
      <c r="G1718" s="771"/>
      <c r="H1718" s="771"/>
      <c r="I1718" s="771"/>
      <c r="J1718" s="771"/>
      <c r="K1718" s="771"/>
    </row>
    <row r="1719" spans="6:11" ht="15">
      <c r="F1719" s="771"/>
      <c r="G1719" s="771"/>
      <c r="H1719" s="771"/>
      <c r="I1719" s="771"/>
      <c r="J1719" s="771"/>
      <c r="K1719" s="771"/>
    </row>
    <row r="1720" spans="6:11" ht="15">
      <c r="F1720" s="771"/>
      <c r="G1720" s="771"/>
      <c r="H1720" s="771"/>
      <c r="I1720" s="771"/>
      <c r="J1720" s="771"/>
      <c r="K1720" s="771"/>
    </row>
    <row r="1721" spans="6:11" ht="15">
      <c r="F1721" s="771"/>
      <c r="G1721" s="771"/>
      <c r="H1721" s="771"/>
      <c r="I1721" s="771"/>
      <c r="J1721" s="771"/>
      <c r="K1721" s="771"/>
    </row>
    <row r="1722" spans="6:11" ht="15">
      <c r="F1722" s="771"/>
      <c r="G1722" s="771"/>
      <c r="H1722" s="771"/>
      <c r="I1722" s="771"/>
      <c r="J1722" s="771"/>
      <c r="K1722" s="771"/>
    </row>
    <row r="1723" spans="6:11" ht="15">
      <c r="F1723" s="771"/>
      <c r="G1723" s="771"/>
      <c r="H1723" s="771"/>
      <c r="I1723" s="771"/>
      <c r="J1723" s="771"/>
      <c r="K1723" s="771"/>
    </row>
    <row r="1724" spans="6:11" ht="15">
      <c r="F1724" s="771"/>
      <c r="G1724" s="771"/>
      <c r="H1724" s="771"/>
      <c r="I1724" s="771"/>
      <c r="J1724" s="771"/>
      <c r="K1724" s="771"/>
    </row>
    <row r="1725" spans="6:11" ht="15">
      <c r="F1725" s="771"/>
      <c r="G1725" s="771"/>
      <c r="H1725" s="771"/>
      <c r="I1725" s="771"/>
      <c r="J1725" s="771"/>
      <c r="K1725" s="771"/>
    </row>
    <row r="1726" spans="6:11" ht="15">
      <c r="F1726" s="771"/>
      <c r="G1726" s="771"/>
      <c r="H1726" s="771"/>
      <c r="I1726" s="771"/>
      <c r="J1726" s="771"/>
      <c r="K1726" s="771"/>
    </row>
    <row r="1727" spans="6:11" ht="15">
      <c r="F1727" s="771"/>
      <c r="G1727" s="771"/>
      <c r="H1727" s="771"/>
      <c r="I1727" s="771"/>
      <c r="J1727" s="771"/>
      <c r="K1727" s="771"/>
    </row>
    <row r="1728" spans="6:11" ht="15">
      <c r="F1728" s="771"/>
      <c r="G1728" s="771"/>
      <c r="H1728" s="771"/>
      <c r="I1728" s="771"/>
      <c r="J1728" s="771"/>
      <c r="K1728" s="771"/>
    </row>
    <row r="1729" spans="6:11" ht="15">
      <c r="F1729" s="771"/>
      <c r="G1729" s="771"/>
      <c r="H1729" s="771"/>
      <c r="I1729" s="771"/>
      <c r="J1729" s="771"/>
      <c r="K1729" s="771"/>
    </row>
  </sheetData>
  <mergeCells count="525">
    <mergeCell ref="A1:D3"/>
    <mergeCell ref="E1:X1"/>
    <mergeCell ref="E2:X2"/>
    <mergeCell ref="E3:Q3"/>
    <mergeCell ref="R3:X3"/>
    <mergeCell ref="A4:D4"/>
    <mergeCell ref="E4:X4"/>
    <mergeCell ref="A5:D5"/>
    <mergeCell ref="E5:X5"/>
    <mergeCell ref="A6:A7"/>
    <mergeCell ref="B6:B7"/>
    <mergeCell ref="C6:C7"/>
    <mergeCell ref="D6:D7"/>
    <mergeCell ref="E6:H6"/>
    <mergeCell ref="I6:L6"/>
    <mergeCell ref="M6:Q6"/>
    <mergeCell ref="R6:X6"/>
    <mergeCell ref="U8:U11"/>
    <mergeCell ref="V8:V11"/>
    <mergeCell ref="W8:W11"/>
    <mergeCell ref="X8:X11"/>
    <mergeCell ref="A12:A15"/>
    <mergeCell ref="B12:B15"/>
    <mergeCell ref="C12:C15"/>
    <mergeCell ref="M12:M15"/>
    <mergeCell ref="N12:N15"/>
    <mergeCell ref="O8:O11"/>
    <mergeCell ref="P8:P11"/>
    <mergeCell ref="Q8:Q11"/>
    <mergeCell ref="R8:R11"/>
    <mergeCell ref="S8:S11"/>
    <mergeCell ref="T8:T11"/>
    <mergeCell ref="A8:A11"/>
    <mergeCell ref="B8:B11"/>
    <mergeCell ref="C8:C11"/>
    <mergeCell ref="M8:M11"/>
    <mergeCell ref="N8:N11"/>
    <mergeCell ref="U12:U15"/>
    <mergeCell ref="V12:V15"/>
    <mergeCell ref="W12:W15"/>
    <mergeCell ref="X12:X15"/>
    <mergeCell ref="A16:A19"/>
    <mergeCell ref="B16:B19"/>
    <mergeCell ref="C16:C19"/>
    <mergeCell ref="M16:M19"/>
    <mergeCell ref="N16:N19"/>
    <mergeCell ref="O12:O15"/>
    <mergeCell ref="P12:P15"/>
    <mergeCell ref="Q12:Q15"/>
    <mergeCell ref="R12:R15"/>
    <mergeCell ref="S12:S15"/>
    <mergeCell ref="T12:T15"/>
    <mergeCell ref="U16:U19"/>
    <mergeCell ref="V16:V19"/>
    <mergeCell ref="W16:W19"/>
    <mergeCell ref="X16:X19"/>
    <mergeCell ref="A20:A83"/>
    <mergeCell ref="B20:B83"/>
    <mergeCell ref="C20:C23"/>
    <mergeCell ref="M20:M23"/>
    <mergeCell ref="N20:N23"/>
    <mergeCell ref="O16:O19"/>
    <mergeCell ref="P16:P19"/>
    <mergeCell ref="Q16:Q19"/>
    <mergeCell ref="R16:R19"/>
    <mergeCell ref="S16:S19"/>
    <mergeCell ref="T16:T19"/>
    <mergeCell ref="U20:U23"/>
    <mergeCell ref="V20:V23"/>
    <mergeCell ref="W20:W23"/>
    <mergeCell ref="X20:X23"/>
    <mergeCell ref="C24:C27"/>
    <mergeCell ref="M24:M27"/>
    <mergeCell ref="N24:N27"/>
    <mergeCell ref="O24:O27"/>
    <mergeCell ref="P24:P27"/>
    <mergeCell ref="O20:O23"/>
    <mergeCell ref="P20:P23"/>
    <mergeCell ref="Q20:Q23"/>
    <mergeCell ref="R20:R23"/>
    <mergeCell ref="S20:S23"/>
    <mergeCell ref="T20:T23"/>
    <mergeCell ref="S28:S31"/>
    <mergeCell ref="T28:T31"/>
    <mergeCell ref="U28:U31"/>
    <mergeCell ref="V28:V31"/>
    <mergeCell ref="W28:W31"/>
    <mergeCell ref="X28:X31"/>
    <mergeCell ref="W24:W27"/>
    <mergeCell ref="X24:X27"/>
    <mergeCell ref="C28:C31"/>
    <mergeCell ref="M28:M31"/>
    <mergeCell ref="N28:N31"/>
    <mergeCell ref="O28:O31"/>
    <mergeCell ref="P28:P31"/>
    <mergeCell ref="Q28:Q31"/>
    <mergeCell ref="R28:R31"/>
    <mergeCell ref="Q24:Q27"/>
    <mergeCell ref="R24:R27"/>
    <mergeCell ref="S24:S27"/>
    <mergeCell ref="T24:T27"/>
    <mergeCell ref="U24:U27"/>
    <mergeCell ref="V24:V27"/>
    <mergeCell ref="C36:C39"/>
    <mergeCell ref="M36:M39"/>
    <mergeCell ref="N36:N39"/>
    <mergeCell ref="O36:O39"/>
    <mergeCell ref="P36:P39"/>
    <mergeCell ref="Q36:Q39"/>
    <mergeCell ref="R36:R39"/>
    <mergeCell ref="Q32:Q35"/>
    <mergeCell ref="R32:R35"/>
    <mergeCell ref="C32:C35"/>
    <mergeCell ref="M32:M35"/>
    <mergeCell ref="N32:N35"/>
    <mergeCell ref="O32:O35"/>
    <mergeCell ref="P32:P35"/>
    <mergeCell ref="O40:O43"/>
    <mergeCell ref="P40:P43"/>
    <mergeCell ref="S36:S39"/>
    <mergeCell ref="T36:T39"/>
    <mergeCell ref="U36:U39"/>
    <mergeCell ref="V36:V39"/>
    <mergeCell ref="W36:W39"/>
    <mergeCell ref="X36:X39"/>
    <mergeCell ref="W32:W35"/>
    <mergeCell ref="X32:X35"/>
    <mergeCell ref="S32:S35"/>
    <mergeCell ref="T32:T35"/>
    <mergeCell ref="U32:U35"/>
    <mergeCell ref="V32:V35"/>
    <mergeCell ref="S44:S47"/>
    <mergeCell ref="T44:T47"/>
    <mergeCell ref="U44:U47"/>
    <mergeCell ref="V44:V47"/>
    <mergeCell ref="W44:W47"/>
    <mergeCell ref="X44:X47"/>
    <mergeCell ref="W40:W43"/>
    <mergeCell ref="X40:X43"/>
    <mergeCell ref="C44:C47"/>
    <mergeCell ref="M44:M47"/>
    <mergeCell ref="N44:N47"/>
    <mergeCell ref="O44:O47"/>
    <mergeCell ref="P44:P47"/>
    <mergeCell ref="Q44:Q47"/>
    <mergeCell ref="R44:R47"/>
    <mergeCell ref="Q40:Q43"/>
    <mergeCell ref="R40:R43"/>
    <mergeCell ref="S40:S43"/>
    <mergeCell ref="T40:T43"/>
    <mergeCell ref="U40:U43"/>
    <mergeCell ref="V40:V43"/>
    <mergeCell ref="C40:C43"/>
    <mergeCell ref="M40:M43"/>
    <mergeCell ref="N40:N43"/>
    <mergeCell ref="T48:T51"/>
    <mergeCell ref="U48:U51"/>
    <mergeCell ref="V48:V51"/>
    <mergeCell ref="W48:W51"/>
    <mergeCell ref="X48:X51"/>
    <mergeCell ref="M49:M51"/>
    <mergeCell ref="N49:N51"/>
    <mergeCell ref="O49:O51"/>
    <mergeCell ref="C48:C51"/>
    <mergeCell ref="P48:P51"/>
    <mergeCell ref="Q48:Q51"/>
    <mergeCell ref="R48:R51"/>
    <mergeCell ref="S48:S51"/>
    <mergeCell ref="W56:W59"/>
    <mergeCell ref="X56:X59"/>
    <mergeCell ref="W52:W55"/>
    <mergeCell ref="X52:X55"/>
    <mergeCell ref="C56:C59"/>
    <mergeCell ref="M56:M59"/>
    <mergeCell ref="N56:N59"/>
    <mergeCell ref="O56:O59"/>
    <mergeCell ref="P56:P59"/>
    <mergeCell ref="Q56:Q59"/>
    <mergeCell ref="R56:R59"/>
    <mergeCell ref="Q52:Q55"/>
    <mergeCell ref="R52:R55"/>
    <mergeCell ref="S52:S55"/>
    <mergeCell ref="T52:T55"/>
    <mergeCell ref="U52:U55"/>
    <mergeCell ref="V52:V55"/>
    <mergeCell ref="C52:C55"/>
    <mergeCell ref="M52:M55"/>
    <mergeCell ref="N52:N55"/>
    <mergeCell ref="O52:O55"/>
    <mergeCell ref="P52:P55"/>
    <mergeCell ref="C60:C63"/>
    <mergeCell ref="P60:P63"/>
    <mergeCell ref="Q60:Q63"/>
    <mergeCell ref="R60:R63"/>
    <mergeCell ref="S60:S63"/>
    <mergeCell ref="S56:S59"/>
    <mergeCell ref="T56:T59"/>
    <mergeCell ref="U56:U59"/>
    <mergeCell ref="V56:V59"/>
    <mergeCell ref="O64:O67"/>
    <mergeCell ref="P64:P67"/>
    <mergeCell ref="T60:T63"/>
    <mergeCell ref="U60:U63"/>
    <mergeCell ref="V60:V63"/>
    <mergeCell ref="W60:W63"/>
    <mergeCell ref="X60:X63"/>
    <mergeCell ref="M61:M63"/>
    <mergeCell ref="N61:N63"/>
    <mergeCell ref="O61:O63"/>
    <mergeCell ref="S68:S71"/>
    <mergeCell ref="T68:T71"/>
    <mergeCell ref="U68:U71"/>
    <mergeCell ref="V68:V71"/>
    <mergeCell ref="W68:W71"/>
    <mergeCell ref="X68:X71"/>
    <mergeCell ref="W64:W67"/>
    <mergeCell ref="X64:X67"/>
    <mergeCell ref="C68:C71"/>
    <mergeCell ref="M68:M71"/>
    <mergeCell ref="N68:N71"/>
    <mergeCell ref="O68:O71"/>
    <mergeCell ref="P68:P71"/>
    <mergeCell ref="Q68:Q71"/>
    <mergeCell ref="R68:R71"/>
    <mergeCell ref="Q64:Q67"/>
    <mergeCell ref="R64:R67"/>
    <mergeCell ref="S64:S67"/>
    <mergeCell ref="T64:T67"/>
    <mergeCell ref="U64:U67"/>
    <mergeCell ref="V64:V67"/>
    <mergeCell ref="C64:C67"/>
    <mergeCell ref="M64:M67"/>
    <mergeCell ref="N64:N67"/>
    <mergeCell ref="W72:W75"/>
    <mergeCell ref="X72:X75"/>
    <mergeCell ref="C76:C79"/>
    <mergeCell ref="M76:M79"/>
    <mergeCell ref="N76:N79"/>
    <mergeCell ref="O76:O79"/>
    <mergeCell ref="P76:P79"/>
    <mergeCell ref="Q76:Q79"/>
    <mergeCell ref="R76:R79"/>
    <mergeCell ref="Q72:Q75"/>
    <mergeCell ref="R72:R75"/>
    <mergeCell ref="S72:S75"/>
    <mergeCell ref="T72:T75"/>
    <mergeCell ref="U72:U75"/>
    <mergeCell ref="V72:V75"/>
    <mergeCell ref="C72:C75"/>
    <mergeCell ref="M72:M75"/>
    <mergeCell ref="N72:N75"/>
    <mergeCell ref="O72:O75"/>
    <mergeCell ref="P72:P75"/>
    <mergeCell ref="C80:C83"/>
    <mergeCell ref="M80:X83"/>
    <mergeCell ref="A84:A87"/>
    <mergeCell ref="B84:B87"/>
    <mergeCell ref="C84:C87"/>
    <mergeCell ref="M84:M87"/>
    <mergeCell ref="N84:N87"/>
    <mergeCell ref="O84:O87"/>
    <mergeCell ref="S76:S79"/>
    <mergeCell ref="T76:T79"/>
    <mergeCell ref="U76:U79"/>
    <mergeCell ref="V76:V79"/>
    <mergeCell ref="W76:W79"/>
    <mergeCell ref="X76:X79"/>
    <mergeCell ref="V84:V87"/>
    <mergeCell ref="W84:W87"/>
    <mergeCell ref="X84:X87"/>
    <mergeCell ref="A88:A91"/>
    <mergeCell ref="B88:B91"/>
    <mergeCell ref="C88:C91"/>
    <mergeCell ref="M88:M91"/>
    <mergeCell ref="N88:N91"/>
    <mergeCell ref="O88:O91"/>
    <mergeCell ref="P84:P87"/>
    <mergeCell ref="Q84:Q87"/>
    <mergeCell ref="R84:R87"/>
    <mergeCell ref="S84:S87"/>
    <mergeCell ref="T84:T87"/>
    <mergeCell ref="U84:U87"/>
    <mergeCell ref="V88:V91"/>
    <mergeCell ref="W88:W91"/>
    <mergeCell ref="X88:X91"/>
    <mergeCell ref="A92:A111"/>
    <mergeCell ref="B92:B111"/>
    <mergeCell ref="C92:C95"/>
    <mergeCell ref="M92:M95"/>
    <mergeCell ref="N92:N95"/>
    <mergeCell ref="O92:O95"/>
    <mergeCell ref="P88:P91"/>
    <mergeCell ref="Q88:Q91"/>
    <mergeCell ref="R88:R91"/>
    <mergeCell ref="S88:S91"/>
    <mergeCell ref="T88:T91"/>
    <mergeCell ref="U88:U91"/>
    <mergeCell ref="V92:V95"/>
    <mergeCell ref="W92:W95"/>
    <mergeCell ref="X92:X95"/>
    <mergeCell ref="C96:C99"/>
    <mergeCell ref="M96:M99"/>
    <mergeCell ref="N96:N99"/>
    <mergeCell ref="O96:O99"/>
    <mergeCell ref="P96:P99"/>
    <mergeCell ref="Q96:Q99"/>
    <mergeCell ref="P92:P95"/>
    <mergeCell ref="Q92:Q95"/>
    <mergeCell ref="R92:R95"/>
    <mergeCell ref="S92:S95"/>
    <mergeCell ref="T92:T95"/>
    <mergeCell ref="U92:U95"/>
    <mergeCell ref="X96:X99"/>
    <mergeCell ref="C100:C103"/>
    <mergeCell ref="M100:M103"/>
    <mergeCell ref="N100:N103"/>
    <mergeCell ref="O100:O103"/>
    <mergeCell ref="P100:P103"/>
    <mergeCell ref="Q100:Q103"/>
    <mergeCell ref="R100:R103"/>
    <mergeCell ref="S100:S103"/>
    <mergeCell ref="R96:R99"/>
    <mergeCell ref="S96:S99"/>
    <mergeCell ref="T96:T99"/>
    <mergeCell ref="U96:U99"/>
    <mergeCell ref="V96:V99"/>
    <mergeCell ref="W96:W99"/>
    <mergeCell ref="T100:T103"/>
    <mergeCell ref="U100:U103"/>
    <mergeCell ref="V100:V103"/>
    <mergeCell ref="W100:W103"/>
    <mergeCell ref="X100:X103"/>
    <mergeCell ref="C104:C107"/>
    <mergeCell ref="M104:M107"/>
    <mergeCell ref="N104:N107"/>
    <mergeCell ref="O104:O107"/>
    <mergeCell ref="V104:V107"/>
    <mergeCell ref="W104:W107"/>
    <mergeCell ref="X104:X107"/>
    <mergeCell ref="C108:C111"/>
    <mergeCell ref="M108:M111"/>
    <mergeCell ref="N108:N111"/>
    <mergeCell ref="O108:O111"/>
    <mergeCell ref="P108:P111"/>
    <mergeCell ref="Q108:Q111"/>
    <mergeCell ref="P104:P107"/>
    <mergeCell ref="Q104:Q107"/>
    <mergeCell ref="R104:R107"/>
    <mergeCell ref="S104:S107"/>
    <mergeCell ref="T104:T107"/>
    <mergeCell ref="U104:U107"/>
    <mergeCell ref="X108:X111"/>
    <mergeCell ref="A112:A115"/>
    <mergeCell ref="B112:B115"/>
    <mergeCell ref="C112:C115"/>
    <mergeCell ref="M112:M115"/>
    <mergeCell ref="N112:N115"/>
    <mergeCell ref="O112:O115"/>
    <mergeCell ref="P112:P115"/>
    <mergeCell ref="Q112:Q115"/>
    <mergeCell ref="R108:R111"/>
    <mergeCell ref="S108:S111"/>
    <mergeCell ref="T108:T111"/>
    <mergeCell ref="U108:U111"/>
    <mergeCell ref="V108:V111"/>
    <mergeCell ref="W108:W111"/>
    <mergeCell ref="X112:X115"/>
    <mergeCell ref="A116:A119"/>
    <mergeCell ref="B116:B119"/>
    <mergeCell ref="C116:C119"/>
    <mergeCell ref="M116:M119"/>
    <mergeCell ref="N116:N119"/>
    <mergeCell ref="O116:O119"/>
    <mergeCell ref="P116:P119"/>
    <mergeCell ref="Q116:Q119"/>
    <mergeCell ref="R112:R115"/>
    <mergeCell ref="S112:S115"/>
    <mergeCell ref="T112:T115"/>
    <mergeCell ref="U112:U115"/>
    <mergeCell ref="V112:V115"/>
    <mergeCell ref="W112:W115"/>
    <mergeCell ref="X116:X119"/>
    <mergeCell ref="A120:A123"/>
    <mergeCell ref="B120:B123"/>
    <mergeCell ref="C120:C123"/>
    <mergeCell ref="M120:M123"/>
    <mergeCell ref="N120:N123"/>
    <mergeCell ref="O120:O123"/>
    <mergeCell ref="P120:P123"/>
    <mergeCell ref="Q120:Q123"/>
    <mergeCell ref="R116:R119"/>
    <mergeCell ref="S116:S119"/>
    <mergeCell ref="T116:T119"/>
    <mergeCell ref="U116:U119"/>
    <mergeCell ref="V116:V119"/>
    <mergeCell ref="W116:W119"/>
    <mergeCell ref="X120:X123"/>
    <mergeCell ref="A124:A127"/>
    <mergeCell ref="B124:B127"/>
    <mergeCell ref="C124:C127"/>
    <mergeCell ref="M124:M127"/>
    <mergeCell ref="N124:N127"/>
    <mergeCell ref="O124:O127"/>
    <mergeCell ref="P124:P127"/>
    <mergeCell ref="Q124:Q127"/>
    <mergeCell ref="R120:R123"/>
    <mergeCell ref="S120:S123"/>
    <mergeCell ref="T120:T123"/>
    <mergeCell ref="U120:U123"/>
    <mergeCell ref="V120:V123"/>
    <mergeCell ref="W120:W123"/>
    <mergeCell ref="S128:S131"/>
    <mergeCell ref="T128:T131"/>
    <mergeCell ref="U128:U131"/>
    <mergeCell ref="V128:V131"/>
    <mergeCell ref="W128:W131"/>
    <mergeCell ref="X128:X131"/>
    <mergeCell ref="X124:X127"/>
    <mergeCell ref="A128:A131"/>
    <mergeCell ref="B128:B131"/>
    <mergeCell ref="C128:C131"/>
    <mergeCell ref="M128:M131"/>
    <mergeCell ref="N128:N131"/>
    <mergeCell ref="O128:O131"/>
    <mergeCell ref="P128:P131"/>
    <mergeCell ref="Q128:Q131"/>
    <mergeCell ref="R128:R131"/>
    <mergeCell ref="R124:R127"/>
    <mergeCell ref="S124:S127"/>
    <mergeCell ref="T124:T127"/>
    <mergeCell ref="U124:U127"/>
    <mergeCell ref="V124:V127"/>
    <mergeCell ref="W124:W127"/>
    <mergeCell ref="V132:V135"/>
    <mergeCell ref="W132:W135"/>
    <mergeCell ref="X132:X135"/>
    <mergeCell ref="A136:A147"/>
    <mergeCell ref="B136:B147"/>
    <mergeCell ref="C136:C139"/>
    <mergeCell ref="M136:M139"/>
    <mergeCell ref="N136:N139"/>
    <mergeCell ref="O136:O139"/>
    <mergeCell ref="P132:P135"/>
    <mergeCell ref="Q132:Q135"/>
    <mergeCell ref="R132:R135"/>
    <mergeCell ref="S132:S135"/>
    <mergeCell ref="T132:T135"/>
    <mergeCell ref="U132:U135"/>
    <mergeCell ref="A132:A135"/>
    <mergeCell ref="B132:B135"/>
    <mergeCell ref="C132:C135"/>
    <mergeCell ref="M132:M135"/>
    <mergeCell ref="N132:N135"/>
    <mergeCell ref="O132:O135"/>
    <mergeCell ref="V136:V139"/>
    <mergeCell ref="W136:W139"/>
    <mergeCell ref="X136:X139"/>
    <mergeCell ref="C140:C143"/>
    <mergeCell ref="M140:M143"/>
    <mergeCell ref="N140:N143"/>
    <mergeCell ref="O140:O143"/>
    <mergeCell ref="P140:P143"/>
    <mergeCell ref="Q140:Q143"/>
    <mergeCell ref="P136:P139"/>
    <mergeCell ref="Q136:Q139"/>
    <mergeCell ref="R136:R139"/>
    <mergeCell ref="S136:S139"/>
    <mergeCell ref="T136:T139"/>
    <mergeCell ref="U136:U139"/>
    <mergeCell ref="X140:X143"/>
    <mergeCell ref="C144:C147"/>
    <mergeCell ref="M144:M147"/>
    <mergeCell ref="N144:N147"/>
    <mergeCell ref="O144:O147"/>
    <mergeCell ref="P144:P147"/>
    <mergeCell ref="Q144:Q147"/>
    <mergeCell ref="R144:R147"/>
    <mergeCell ref="S144:S147"/>
    <mergeCell ref="R140:R143"/>
    <mergeCell ref="S140:S143"/>
    <mergeCell ref="T140:T143"/>
    <mergeCell ref="U140:U143"/>
    <mergeCell ref="V140:V143"/>
    <mergeCell ref="W140:W143"/>
    <mergeCell ref="T144:T147"/>
    <mergeCell ref="U144:U147"/>
    <mergeCell ref="V144:V147"/>
    <mergeCell ref="W144:W147"/>
    <mergeCell ref="X144:X147"/>
    <mergeCell ref="A148:A151"/>
    <mergeCell ref="B148:B151"/>
    <mergeCell ref="C148:C151"/>
    <mergeCell ref="M148:M151"/>
    <mergeCell ref="T148:T151"/>
    <mergeCell ref="U148:U151"/>
    <mergeCell ref="V148:V151"/>
    <mergeCell ref="W148:W151"/>
    <mergeCell ref="X148:X151"/>
    <mergeCell ref="A152:A155"/>
    <mergeCell ref="B152:B155"/>
    <mergeCell ref="C152:C155"/>
    <mergeCell ref="M152:M155"/>
    <mergeCell ref="N148:N151"/>
    <mergeCell ref="O148:O151"/>
    <mergeCell ref="P148:P151"/>
    <mergeCell ref="Q148:Q151"/>
    <mergeCell ref="R148:R151"/>
    <mergeCell ref="S148:S151"/>
    <mergeCell ref="B162:D162"/>
    <mergeCell ref="E162:G162"/>
    <mergeCell ref="B163:D163"/>
    <mergeCell ref="E163:G163"/>
    <mergeCell ref="T152:T155"/>
    <mergeCell ref="U152:U155"/>
    <mergeCell ref="V152:V155"/>
    <mergeCell ref="W152:W155"/>
    <mergeCell ref="X152:X155"/>
    <mergeCell ref="A156:C158"/>
    <mergeCell ref="M156:X158"/>
    <mergeCell ref="N152:N155"/>
    <mergeCell ref="O152:O155"/>
    <mergeCell ref="P152:P155"/>
    <mergeCell ref="Q152:Q155"/>
    <mergeCell ref="R152:R155"/>
    <mergeCell ref="S152:S15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JHERSON GEOVANNY FONSECA PUENTES</dc:creator>
  <cp:keywords/>
  <dc:description/>
  <cp:lastModifiedBy>YULIED.PENARANDA</cp:lastModifiedBy>
  <cp:lastPrinted>2020-01-31T04:35:07Z</cp:lastPrinted>
  <dcterms:created xsi:type="dcterms:W3CDTF">2010-03-25T16:40:43Z</dcterms:created>
  <dcterms:modified xsi:type="dcterms:W3CDTF">2021-06-18T03:59:31Z</dcterms:modified>
  <cp:category/>
  <cp:version/>
  <cp:contentType/>
  <cp:contentStatus/>
</cp:coreProperties>
</file>