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029"/>
  <workbookPr defaultThemeVersion="124226"/>
  <bookViews>
    <workbookView xWindow="65416" yWindow="65416" windowWidth="20730" windowHeight="11160" tabRatio="669" activeTab="0"/>
  </bookViews>
  <sheets>
    <sheet name="GESTIÓN" sheetId="5" r:id="rId1"/>
    <sheet name="INVERSIÓN" sheetId="6" r:id="rId2"/>
    <sheet name="ACTIVIDADES" sheetId="7" r:id="rId3"/>
    <sheet name="TERRITORIALIZACIÓN" sheetId="11" r:id="rId4"/>
  </sheets>
  <externalReferences>
    <externalReference r:id="rId7"/>
    <externalReference r:id="rId8"/>
  </externalReferences>
  <definedNames>
    <definedName name="_xlnm.Print_Area" localSheetId="2">'ACTIVIDADES'!$A$1:$V$91</definedName>
    <definedName name="_xlnm.Print_Area" localSheetId="0">'GESTIÓN'!$A$1:$AU$28</definedName>
    <definedName name="_xlnm.Print_Area" localSheetId="1">'INVERSIÓN'!$A$1:$AU$113</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workbook>
</file>

<file path=xl/comments2.xml><?xml version="1.0" encoding="utf-8"?>
<comments xmlns="http://schemas.openxmlformats.org/spreadsheetml/2006/main">
  <authors>
    <author>YULIED.PENARANDA</author>
    <author>OsKr</author>
    <author>OSCAR.DIAZ</author>
  </authors>
  <commentList>
    <comment ref="AL10" authorId="0">
      <text>
        <r>
          <rPr>
            <b/>
            <sz val="9"/>
            <rFont val="Tahoma"/>
            <family val="2"/>
          </rPr>
          <t>YULIED.PENARANDA:</t>
        </r>
        <r>
          <rPr>
            <sz val="9"/>
            <rFont val="Tahoma"/>
            <family val="2"/>
          </rPr>
          <t xml:space="preserve">
Justificar por que hay avance presupuestal sin avance físico.</t>
        </r>
      </text>
    </comment>
    <comment ref="AM10" authorId="0">
      <text>
        <r>
          <rPr>
            <b/>
            <sz val="9"/>
            <rFont val="Tahoma"/>
            <family val="2"/>
          </rPr>
          <t>YULIED.PENARANDA:</t>
        </r>
        <r>
          <rPr>
            <sz val="9"/>
            <rFont val="Tahoma"/>
            <family val="2"/>
          </rPr>
          <t xml:space="preserve">
Justificación: No  se cumple la meta hasta tanto la declatoria de las áreas se efectúe por POT o por Acuerdo del Consejo; no obstante con el personal técnico contratado para el cumplimiento de esta meta, se pretende desarrollar las siguientes actividades: 1. Realizar mesas de socialización técnica con entidades y comunidades locales, retroalimentando los documentos técnicos de la SDA y otras entidades, para la declaratoria de nuevas áreas protegidas”, 2. Apoyo técnico al trámite legal y administrativo del proceso de gestión para la declaratoria de nuevas áreas protegidas en el Distrito Capital.</t>
        </r>
      </text>
    </comment>
    <comment ref="AN10" authorId="0">
      <text>
        <r>
          <rPr>
            <b/>
            <sz val="9"/>
            <rFont val="Tahoma"/>
            <family val="2"/>
          </rPr>
          <t>YULIED.PENARANDA:</t>
        </r>
        <r>
          <rPr>
            <sz val="9"/>
            <rFont val="Tahoma"/>
            <family val="2"/>
          </rPr>
          <t xml:space="preserve">
Justificación: No  se cumple la meta hasta tanto la declatoria de las áreas se efectúe por POT o por Acuerdo del Consejo; no obstante con el personal técnico contratado para el cumplimiento de esta meta, se pretende desarrollar las siguientes actividades: 1. Realizar mesas de socialización técnica con entidades y comunidades locales, retroalimentando los documentos técnicos de la SDA y otras entidades, para la declaratoria de nuevas áreas protegidas”, 2. Apoyo técnico al trámite legal y administrativo del proceso de gestión para la declaratoria de nuevas áreas protegidas en el Distrito Capital.</t>
        </r>
      </text>
    </comment>
    <comment ref="AL11" authorId="1">
      <text>
        <r>
          <rPr>
            <b/>
            <sz val="9"/>
            <rFont val="Tahoma"/>
            <family val="2"/>
          </rPr>
          <t>OsKr:</t>
        </r>
        <r>
          <rPr>
            <sz val="9"/>
            <rFont val="Tahoma"/>
            <family val="2"/>
          </rPr>
          <t xml:space="preserve">
Justificación: No  se cumple la meta hasta tanto la declatoria de las áreas se efectúe por POT o por Acuerdo del Consejo; no obstante con el personal técnico contratado para el cumplimiento de esta meta, se pretende desarrollar las siguientes actividades: 1. Realizar mesas de socialización técnica con entidades y comunidades locales, retroalimentando los documentos técnicos de la SDA y otras entidades, para la declaratoria de nuevas áreas protegidas”, 2. Apoyo técnico al trámite legal y administrativo del proceso de gestión para la declaratoria de nuevas áreas protegidas en el Distrito Capital.</t>
        </r>
      </text>
    </comment>
    <comment ref="AE34" authorId="2">
      <text>
        <r>
          <rPr>
            <b/>
            <sz val="9"/>
            <rFont val="Tahoma"/>
            <family val="2"/>
          </rPr>
          <t>OSCAR.DIAZ:</t>
        </r>
        <r>
          <rPr>
            <sz val="9"/>
            <rFont val="Tahoma"/>
            <family val="2"/>
          </rPr>
          <t xml:space="preserve">
El contrato SDA-LP-SECOP l – 152018 DE 2018 cuyo objeto es “CONTRATAR LA CONSTRUCCIÓN DEL AULA EN MIRADOR DE JUAN REY”  se le realizo una adición 2 firmada el 29 de noviembre de 2019 se extiende el plazo reduciendo el porcentaje de ejecución física siendo la fecha de finalización de contrato prevista, el día 24 de febrero de 2020, cuenta con recursos de la reserva.</t>
        </r>
      </text>
    </comment>
    <comment ref="AL40" authorId="0">
      <text>
        <r>
          <rPr>
            <b/>
            <sz val="9"/>
            <rFont val="Tahoma"/>
            <family val="2"/>
          </rPr>
          <t>YULIED.PENARANDA:</t>
        </r>
        <r>
          <rPr>
            <sz val="9"/>
            <rFont val="Tahoma"/>
            <family val="2"/>
          </rPr>
          <t xml:space="preserve">
Justificar por que hay avance presupuestal y no en la magnitud
</t>
        </r>
      </text>
    </comment>
    <comment ref="AM40" authorId="0">
      <text>
        <r>
          <rPr>
            <b/>
            <sz val="9"/>
            <rFont val="Tahoma"/>
            <family val="2"/>
          </rPr>
          <t>YULIED.PENARANDA:</t>
        </r>
        <r>
          <rPr>
            <sz val="9"/>
            <rFont val="Tahoma"/>
            <family val="2"/>
          </rPr>
          <t xml:space="preserve">
Justificación: No se realizaron compras ni enajenaciones, pero se continúa realizando la revisión de los predios prioritarios a la vez que se continúa con los procesos de escrituración. no obstante con el personal contratado para el cumplimiento de esta meta, se pretende desarrollar las siguientes actividades: 1. Gestión requerida para la adquisición predial de la SDA”, 2. Desarrollar el proceso de adquisición predial en áreas priorizadas a partir de los  avalúos comerciales y la oferta de compra.</t>
        </r>
      </text>
    </comment>
    <comment ref="AN40" authorId="0">
      <text>
        <r>
          <rPr>
            <b/>
            <sz val="9"/>
            <rFont val="Tahoma"/>
            <family val="2"/>
          </rPr>
          <t>YULIED.PENARANDA:</t>
        </r>
        <r>
          <rPr>
            <sz val="9"/>
            <rFont val="Tahoma"/>
            <family val="2"/>
          </rPr>
          <t xml:space="preserve">
JUSTIFICACIÓN: 
 No se realizaron compras ni enajenaciones, pero se continúa realizando la revisión de los predios prioritarios a la vez que se continúa con los procesos de escrituración. no obstante con el personal contratado para el cumplimiento de esta meta, se pretende desarrollar las siguientes actividades: 1. Gestión requerida para la adquisición predial de la SDA”, 2. Desarrollar el proceso de adquisición predial en áreas priorizadas a partir de los  avalúos comerciales y la oferta de compra.</t>
        </r>
      </text>
    </comment>
    <comment ref="AL41" authorId="1">
      <text>
        <r>
          <rPr>
            <b/>
            <sz val="9"/>
            <rFont val="Tahoma"/>
            <family val="2"/>
          </rPr>
          <t>OsKr:</t>
        </r>
        <r>
          <rPr>
            <sz val="9"/>
            <rFont val="Tahoma"/>
            <family val="2"/>
          </rPr>
          <t xml:space="preserve">
Justificación: No se realizaron compras ni enajenaciones, pero se continúa realizando la revisión de los predios prioritarios a la vez que se continúa con los procesos de escrituración. no obstante con el personal contratado para el cumplimiento de esta meta, se pretende desarrollar las siguientes actividades: 1. Gestión requerida para la adquisición predial de la SDA”, 2. Desarrollar el proceso de adquisición predial en áreas priorizadas a partir de los  avalúos comerciales y la oferta de compra.</t>
        </r>
      </text>
    </comment>
    <comment ref="AF49" authorId="1">
      <text>
        <r>
          <rPr>
            <b/>
            <sz val="9"/>
            <rFont val="Tahoma"/>
            <family val="2"/>
          </rPr>
          <t>OsKr:</t>
        </r>
        <r>
          <rPr>
            <sz val="9"/>
            <rFont val="Tahoma"/>
            <family val="2"/>
          </rPr>
          <t xml:space="preserve">
Se liberaron $ 14,160, contrato de
EASYCLEAN G&amp;E SAS, No. Ordend e compra 271072018</t>
        </r>
      </text>
    </comment>
    <comment ref="AM64" authorId="0">
      <text>
        <r>
          <rPr>
            <b/>
            <sz val="9"/>
            <rFont val="Tahoma"/>
            <family val="2"/>
          </rPr>
          <t>YULIED.PENARANDA:</t>
        </r>
        <r>
          <rPr>
            <sz val="9"/>
            <rFont val="Tahoma"/>
            <family val="2"/>
          </rPr>
          <t xml:space="preserve">
se ajusto a o,4o al igual que a marzo, debido a que reportarón 40???</t>
        </r>
      </text>
    </comment>
    <comment ref="AL66" authorId="0">
      <text>
        <r>
          <rPr>
            <b/>
            <sz val="9"/>
            <rFont val="Tahoma"/>
            <family val="2"/>
          </rPr>
          <t>YULIED.PENARADA:
Favor ajustar debido a que en el campo de ejecutado relacionan 9,53 y en el avance relacionan cero(o) y en el texto de avance si está relacionada la reserva de 9.53.</t>
        </r>
      </text>
    </comment>
    <comment ref="AM66" authorId="0">
      <text>
        <r>
          <rPr>
            <b/>
            <sz val="9"/>
            <rFont val="Tahoma"/>
            <family val="2"/>
          </rPr>
          <t>YULIED.PENARANDA:</t>
        </r>
        <r>
          <rPr>
            <sz val="9"/>
            <rFont val="Tahoma"/>
            <family val="2"/>
          </rPr>
          <t xml:space="preserve">
Favor ajustar la magnitud, debido a que si no se presenta avance, lo mínimoa reportar es lo relacionado en el periodo anterior de 9,53%</t>
        </r>
      </text>
    </comment>
    <comment ref="AL70" authorId="0">
      <text>
        <r>
          <rPr>
            <b/>
            <sz val="9"/>
            <rFont val="Tahoma"/>
            <family val="2"/>
          </rPr>
          <t>YULIED.PENARANDA:</t>
        </r>
        <r>
          <rPr>
            <sz val="9"/>
            <rFont val="Tahoma"/>
            <family val="2"/>
          </rPr>
          <t xml:space="preserve">
Verificar si es 3.94 o 4?</t>
        </r>
      </text>
    </comment>
    <comment ref="AF97" authorId="1">
      <text>
        <r>
          <rPr>
            <b/>
            <sz val="9"/>
            <rFont val="Tahoma"/>
            <family val="2"/>
          </rPr>
          <t>OsKr:</t>
        </r>
        <r>
          <rPr>
            <sz val="9"/>
            <rFont val="Tahoma"/>
            <family val="2"/>
          </rPr>
          <t xml:space="preserve">
Se liberaron $ 5,993,600, ContratoNo. 20190667,CPS- INGRID ANDREA ESPINOSA IBAÑEZ</t>
        </r>
      </text>
    </comment>
  </commentList>
</comments>
</file>

<file path=xl/comments3.xml><?xml version="1.0" encoding="utf-8"?>
<comments xmlns="http://schemas.openxmlformats.org/spreadsheetml/2006/main">
  <authors>
    <author>SPCI TELETRABAJO</author>
  </authors>
  <commentList>
    <comment ref="C32" authorId="0">
      <text>
        <r>
          <rPr>
            <b/>
            <sz val="9"/>
            <rFont val="Tahoma"/>
            <family val="2"/>
          </rPr>
          <t>SPCI TELETRABAJO:</t>
        </r>
        <r>
          <rPr>
            <sz val="9"/>
            <rFont val="Tahoma"/>
            <family val="2"/>
          </rPr>
          <t xml:space="preserve">
Se incluyó esta actividad. 
Ajustar numeración de las actividades del proyecto de acá en adelante, por favor.
</t>
        </r>
      </text>
    </comment>
  </commentList>
</comments>
</file>

<file path=xl/sharedStrings.xml><?xml version="1.0" encoding="utf-8"?>
<sst xmlns="http://schemas.openxmlformats.org/spreadsheetml/2006/main" count="1297" uniqueCount="538">
  <si>
    <t>DEPENDENCIA:</t>
  </si>
  <si>
    <t>Programa Plan de Desarrollo</t>
  </si>
  <si>
    <t>CÓDIGO Y NOMBRE PROYECTO:</t>
  </si>
  <si>
    <t>Eje Plan de Desarrollo</t>
  </si>
  <si>
    <t>MAGNITUD META</t>
  </si>
  <si>
    <t>PRESUPUESTO VIGENCIA</t>
  </si>
  <si>
    <t>MAGNITUD META DE RESERVAS</t>
  </si>
  <si>
    <t>RESERVA PRESUPUESTAL</t>
  </si>
  <si>
    <t>TOTAL MAGNITUD META</t>
  </si>
  <si>
    <t xml:space="preserve">TOTAL PRESUPUESTO </t>
  </si>
  <si>
    <t>TOTAL PROYECTO</t>
  </si>
  <si>
    <t>Ene</t>
  </si>
  <si>
    <t>Feb</t>
  </si>
  <si>
    <t>Mar</t>
  </si>
  <si>
    <t>Abr</t>
  </si>
  <si>
    <t>May</t>
  </si>
  <si>
    <t>Jun</t>
  </si>
  <si>
    <t>Jul</t>
  </si>
  <si>
    <t>Ago</t>
  </si>
  <si>
    <t>Sep</t>
  </si>
  <si>
    <t>Oct</t>
  </si>
  <si>
    <t>Nov</t>
  </si>
  <si>
    <t>Dic</t>
  </si>
  <si>
    <t>Total</t>
  </si>
  <si>
    <t>Programado</t>
  </si>
  <si>
    <t>Ejecutado</t>
  </si>
  <si>
    <t>TOTAL PONDERACIÓN</t>
  </si>
  <si>
    <t>EJECUTADO</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</si>
  <si>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</si>
  <si>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</si>
  <si>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</si>
  <si>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</si>
  <si>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</si>
  <si>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</si>
  <si>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</si>
  <si>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</si>
  <si>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</si>
  <si>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</si>
  <si>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</si>
  <si>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</si>
  <si>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</si>
  <si>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</si>
  <si>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</si>
  <si>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</si>
  <si>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</si>
  <si>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</si>
  <si>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</si>
  <si>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</si>
  <si>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</si>
  <si>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</si>
  <si>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</si>
  <si>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</si>
  <si>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</si>
  <si>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</si>
  <si>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</si>
  <si>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</si>
  <si>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</si>
  <si>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</si>
  <si>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</si>
  <si>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</si>
  <si>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</si>
  <si>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</si>
  <si>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</si>
  <si>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</si>
  <si>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</si>
  <si>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</si>
  <si>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</si>
  <si>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</si>
  <si>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</si>
  <si>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</si>
  <si>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</si>
  <si>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</si>
  <si>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</si>
  <si>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</si>
  <si>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</si>
  <si>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</si>
  <si>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</si>
  <si>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</si>
  <si>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</si>
  <si>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</si>
  <si>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</si>
  <si>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</si>
  <si>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</si>
  <si>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</si>
  <si>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</si>
  <si>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Codigo: PE01-PR02-F2</t>
  </si>
  <si>
    <t>Versión: 11</t>
  </si>
  <si>
    <t>CONTROL DE CAMBIOS</t>
  </si>
  <si>
    <t>Versión</t>
  </si>
  <si>
    <t xml:space="preserve">Descripción de la Modificación </t>
  </si>
  <si>
    <t>No. Acto Administrativo y fecha</t>
  </si>
  <si>
    <t>Se modifica el código, se incluye encabezado y control de cambios</t>
  </si>
  <si>
    <t>PROGRAMACIÓN, ACTUALIZACIÓN Y SEGUIMIENTO DEL PLAN DE ACCIÓN
Actualización y seguimiento al componente de gestión</t>
  </si>
  <si>
    <t>Radicado 2019IE63564 de marzo 19 de 2019</t>
  </si>
  <si>
    <t>PROGRAMACIÓN, ACTUALIZACIÓN Y SEGUIMIENTO DEL PLAN DE ACCIÓN
Actualización y seguimiento al componente de inversión</t>
  </si>
  <si>
    <t>PROGRAMACIÓN, ACTUALIZACIÓN Y SEGUIMIENTO DEL PLAN DE ACCIÓN
Actualización y seguimiento a las actividades</t>
  </si>
  <si>
    <t>DIRECCIONAMIENTO ESTRATÉGICO</t>
  </si>
  <si>
    <t xml:space="preserve">Dirección de Gestión Ambiental </t>
  </si>
  <si>
    <t>Porcentaje</t>
  </si>
  <si>
    <t>Creciente</t>
  </si>
  <si>
    <t>Suma</t>
  </si>
  <si>
    <t>Constante</t>
  </si>
  <si>
    <t>Dirección de Gestión Ambiental</t>
  </si>
  <si>
    <t>X</t>
  </si>
  <si>
    <t>Consolidación de la Estructura Ecológica Principal</t>
  </si>
  <si>
    <t>Declarar 100 hectáreas nuevas áreas protegidas de ecosistemas de paramo y alto andino en el Distrito Capital</t>
  </si>
  <si>
    <t>Número de hectáreas nuevas de áreas protegidas de ecosistemas de paramo y alto andino con gestiones para su declaratoria</t>
  </si>
  <si>
    <t>Hectáreas 
(ha)</t>
  </si>
  <si>
    <t>Intervenir el 100% de los humedales declarados en el Distrito</t>
  </si>
  <si>
    <t>% de intervención de  los humedales declarados en el Distrito</t>
  </si>
  <si>
    <t>Realizar quince (15) diagnósticos de los PEDH declarados</t>
  </si>
  <si>
    <t>Número de diagnósticos basicos realizados para desarrollar el Plan de Intervención en los Parques Ecológicos Distritales de Humedales declarados</t>
  </si>
  <si>
    <t xml:space="preserve">Sumatoria </t>
  </si>
  <si>
    <t>Manejar integralmente 800 hectáreas de Parque Ecológico Distrital de Montaña y áreas de interés ambiental</t>
  </si>
  <si>
    <t>Número de hectáreas manejadas integralmente de Parque Ecológico Distrital de Montaña y áreas de interés ambiental</t>
  </si>
  <si>
    <t>Restauración de 115 has en suelos de protección en riesgo no mitigable</t>
  </si>
  <si>
    <t>Número de hectáreas en proceso de restauración y/o recuperación  en suelos de protección en riesgo no mitigables para habilitar como espacio publico</t>
  </si>
  <si>
    <t>Aplicar acciones del protocolo de restauración ecológica (diagnóstico, diseño, implementación y mantenimiento) del Distrito en 200 has</t>
  </si>
  <si>
    <t>Número de hectáreas con aplicación del protocolo de restauración ecológica (diagnóstico, diseño, implementación y mantenimiento)</t>
  </si>
  <si>
    <t>Realizar en 400 hectareas de suelos de protección procesos de monitoreo y mantenimiento de los procesos ya iniciados</t>
  </si>
  <si>
    <t>Número de hectáreas de suelo de protección con procesos de monitoreo y mantenimiento</t>
  </si>
  <si>
    <t>Número de proyectos formulados, para la adaptación al Cambio Climático</t>
  </si>
  <si>
    <t>Gestión de 100 hectáreas para la declaratoria</t>
  </si>
  <si>
    <t>Evaluar técnicamente el 100 por ciento de sectores definidos (100 ha) para la gestión de declaratoria como área protegida y elementos conectores de la EEP</t>
  </si>
  <si>
    <t>Ejecutar 100 % del plan de intervención en Parques Ecológicos Distritales de Humedal declarados</t>
  </si>
  <si>
    <t xml:space="preserve">Manejar 15 humedales (PEDH)  mediante el desarrollo de acciones de administración </t>
  </si>
  <si>
    <t>Habilitar 1 espacio público de infraestructura para el disfrute ciudadano y gestionar en otras áreas de interés ambiental.</t>
  </si>
  <si>
    <t>Adquirir 60 hectáreas en áreas protegidas y áreas de interés ambiental.</t>
  </si>
  <si>
    <t xml:space="preserve">Administrar y manejar  
 800 hectáreas de Parques Ecológicos Distritales de Montaña y áreas de interés ambiental.
</t>
  </si>
  <si>
    <t>Recuperar y viabilizar  115  hectáreas de suelo de protección por riesgo como uso de espacio público para la ciudad.</t>
  </si>
  <si>
    <t>Recuperar, rehabilitar o restaurar  200 hectáreas nuevas  en cerros orientales, ríos y quebradas, humedales, bosques, páramos o zonas de alto riesgo no mitigables que aportan a la conectividad ecológica de la región</t>
  </si>
  <si>
    <t>Ejecutar el  100 por ciento el plan de mantenimiento y sostenibilidad ecológica en 400 ha intervenidas con procesos de restauración</t>
  </si>
  <si>
    <t xml:space="preserve">Implementar 4 programas de monitoreo asociados a elementos de la Estructura Ecológica Principal  </t>
  </si>
  <si>
    <t xml:space="preserve"> Aumentar a 55 hectáreas las áreas con procesos de restauración ecológica participativa o conservación y/o mantenimiento en la ruralidad de Bogotana.</t>
  </si>
  <si>
    <t xml:space="preserve">Implementar en 
 500 predios acciones de buenas prácticas ambientales en sistemas de producción en
sistemas de producción agropecuaria
</t>
  </si>
  <si>
    <t>Ejecutar 4 instrumentos institucionales con enfoque de adaptación al cambio climático</t>
  </si>
  <si>
    <t>N/A</t>
  </si>
  <si>
    <t xml:space="preserve">Pagar 100 % Compromisos De Vigencias Anteriores Fenecidas
</t>
  </si>
  <si>
    <t>Mejorar la configuración de la Estructura Ecológica Principal - EEP</t>
  </si>
  <si>
    <t>Adaptación al Cambio Climático en el Distrito Capital y la Región</t>
  </si>
  <si>
    <t>Mejoramiento de la calidad ambiental del territorio rural</t>
  </si>
  <si>
    <t>1132 Gestión integral para la conservación, recuperación y conectividad de la Estructura Ecológica Principal y otras áreas de interés ambiental en el Distrito Capital</t>
  </si>
  <si>
    <t>x</t>
  </si>
  <si>
    <t>2. CONSOLIDACION DE ÁREAS PROTEGIDAS Y OTRAS DE INTERÉS AMBIENTAL PARA EL DISFRUTE CIUDADANO</t>
  </si>
  <si>
    <t>EJECUTAR 100 % DEL PLAN DE INTERVENCIÓN EN PARQUES ECOLÓGICOS DISTRITALES DE HUMEDAL DECLARADOS</t>
  </si>
  <si>
    <t xml:space="preserve"> MANEJAR 15 HUMEDALES  MEDIANTE EL DESARROLLO DE ACCIONES DE ADMINISTRACIÓN </t>
  </si>
  <si>
    <t xml:space="preserve"> HABILITAR 1 ESPACIO PÚBLICO DE INFRAESTRUCTURA PARA EL DISFRUTE CIUDADANO Y GESTIONAR EN OTRAS ÁREAS DE INTERÉS AMBIENTAL.</t>
  </si>
  <si>
    <t>ADQUIRIR 60 HECTÁREAS EN ÁREAS PROTEGIDAS Y ÁREAS DE INTERÉS AMBIENTAL.</t>
  </si>
  <si>
    <t>ADMINISTRAR Y MANEJAR 800 HECTÁREAS  DE PARQUES ECOLÓGICOS DISTRITALES DE MONTAÑA Y ÁREAS DE INTERÉS AMBIENTAL</t>
  </si>
  <si>
    <t>RECUPERAR Y VIABILIZAR 115 HECTÁREAS DE SUELO DE PROTECCIÓN POR RIESGO COMO USO DE ESPACIO PÚBLICO PARA LA CIUDAD</t>
  </si>
  <si>
    <t>RECUPERAR, REHABILITAR O RESTAURAR  200 HECTÁREAS NUEVAS  EN CERROS ORIENTALES, RÍOS Y QUEBRADAS, HUMEDALES, BOSQUES, PÁRAMOS O ZONAS DE ALTO RIESGO NO MITIGABLES QUE APORTAN A LA CONECTIVIDAD ECOLÓGICA DE LA REGIÓN</t>
  </si>
  <si>
    <t>EJECUTAR EL 100 POR CIENTO EL PLAN DE MANTENIMIENTO Y SOSTENIBILIDAD ECOLÓGICA EN 400 HA INTERVENIDAS CON PROCESOS DE RESTAURACIÓN</t>
  </si>
  <si>
    <t>IMPLEMENTAR 4 PROGRAMAS DE MONITOREO ASOCIADOS A ELEMENTOS DE LA ESTRUCTURA ECOLÓGICA PRINCIPAL</t>
  </si>
  <si>
    <t>IMPLEMENTAR 2 PROYECTOS PILOTO DE ADAPTACIÓN AL CAMBIO CLIMÁTICO BASADO EN ECOSISTEMAS.</t>
  </si>
  <si>
    <t>EJECUTAR 4 INSTRUMENTOS IINSTITUCIONALES CON ENFOQUE DE ADAPTACIÓN AL CAMBIO CLIMÁTICO</t>
  </si>
  <si>
    <t>4. PAGO VIGENCIAS ANTERIORES FENECIDAS</t>
  </si>
  <si>
    <t>Pagar 100 % Compromisos De Vigencias Anteriores Fenecidas</t>
  </si>
  <si>
    <t>6-Sostenibilidad Ambiental basada en Eficiencia Energética</t>
  </si>
  <si>
    <t>38-Recuperación y manejo de la Estructura Ecológica Principal</t>
  </si>
  <si>
    <t>Elaborar conceptos para la gestión de la declaratoria de 100 nuevas hectáreas de áreas protegidas en ecosistema de páramo y alto andino en el DC</t>
  </si>
  <si>
    <t>Número de hectáreas con conceptos técnicos para la gestión de la declaratoria de nuevas áreas protegidas  y elementos conectores de la EEP</t>
  </si>
  <si>
    <t>2 Proyectos de adaptación al cambio climático formulados</t>
  </si>
  <si>
    <t>PROYECTO:</t>
  </si>
  <si>
    <t>PERIODO:</t>
  </si>
  <si>
    <t>Magnitud Vigencia</t>
  </si>
  <si>
    <t>Recursos Vigencia</t>
  </si>
  <si>
    <t>Magnitud Reservas</t>
  </si>
  <si>
    <t>Reservas Presupuestales</t>
  </si>
  <si>
    <t>TOTAL MP1</t>
  </si>
  <si>
    <t>TOTALES - PROYECTO</t>
  </si>
  <si>
    <t>1, COD. META</t>
  </si>
  <si>
    <t>2, Meta Proyecto</t>
  </si>
  <si>
    <t>4, Variable</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</si>
  <si>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</si>
  <si>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</si>
  <si>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</si>
  <si>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</si>
  <si>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</si>
  <si>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</si>
  <si>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</si>
  <si>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</si>
  <si>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</si>
  <si>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</si>
  <si>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</si>
  <si>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</si>
  <si>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</si>
  <si>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TOTAL PRESUPUESTO</t>
  </si>
  <si>
    <t>TOTALES Rec. Reservas</t>
  </si>
  <si>
    <t>TOTALES Rec. Vigencia</t>
  </si>
  <si>
    <t>Usaquén</t>
  </si>
  <si>
    <t xml:space="preserve">NUMERO INTERSEXUAL </t>
  </si>
  <si>
    <t xml:space="preserve">6, ACTUALIZACIÓN </t>
  </si>
  <si>
    <t>3, Nombre -Punto de inversión (Escala: Localidad, Especial, Distrital)
Breve descripción del punto de inversión.</t>
  </si>
  <si>
    <t>PAGAR 100 % COMPROMISOS DE VIGENCIAS ANTERIORES FENECIDAS</t>
  </si>
  <si>
    <t>Usme</t>
  </si>
  <si>
    <t>La Gloria</t>
  </si>
  <si>
    <t>San Cristóbal</t>
  </si>
  <si>
    <t>GESTIÓN DE 100 HECTÁREAS PARA LA DECLARATORIA</t>
  </si>
  <si>
    <t>Siete (7) Polígonos - Localidades de Usme y Sumapaz</t>
  </si>
  <si>
    <t>Usme y Sumapaz (Rural)</t>
  </si>
  <si>
    <t>UPR RIO TUNJUELO yUPR RIO BLANCO</t>
  </si>
  <si>
    <t>La Regadera, San Benito, Arrayan, Betania, El Tabaco, El Istmo, Chisaca, Laguna Verde, Curubital, Los Andes, Los Arrayanes, La Unión</t>
  </si>
  <si>
    <t>Polígono</t>
  </si>
  <si>
    <t>Barrios aledaños</t>
  </si>
  <si>
    <t>N.D.</t>
  </si>
  <si>
    <t>EVALUAR TÉCNICAMENTE EL 100 POR CIENTO DE SECTORES DEFINIDOS (100 HA) PARA LA GESTIÓN DE DECLARATORIA COMO ÁREA PROTEGIDA Y ELEMENTOS CONECTORES DE LA EEP</t>
  </si>
  <si>
    <t>a) Nuevas áreas protegidas: Sumapaz (Rural). 
b) Elementos conectores de la EEP del D.C.: Usaquén, Chapinero, Santafe,San Cristobal, Usme, Tunjuelito, Bosa, Kennedy, Fontibón, Engativá, Suba, Rafael Uribe, Ciudad Bolívar, Barrrios Unidos</t>
  </si>
  <si>
    <t>Barrios y veredas  aledaños</t>
  </si>
  <si>
    <t>EJECUTAR % DEL PLAN DE INTERVENCIÓN EN PARQUES ECOLÓGICOS DISTRITALES DE HUMEDAL DECLARADOS.</t>
  </si>
  <si>
    <t>Humedal el Burro, Humedal Capellania, Humedal la Conejera,  Humedal Cordoba, Humedal Jaboque, Humedal Juan Amarillo, Humedal Medrano del Say, Humedal Santa Maria del Lago, Humedal Techo, Humedal Torca, Humedal la Vaca</t>
  </si>
  <si>
    <t>Kennedy, Bosa, Fontibón, Engativá, Suba, Barrios Unidos, Usaquén, Rafael Uribe Uribe, Tunjuelito, Puente Aranda, Ciudad Bolívar</t>
  </si>
  <si>
    <t>UPZ Aledañas</t>
  </si>
  <si>
    <t>MANEJAR 15 HUMEDALES MEDIANTE EL DESARROLLO DE ACCIONES DE ADMINISTRACIÓN</t>
  </si>
  <si>
    <t>Humedal el Burro</t>
  </si>
  <si>
    <t>Kennedy</t>
  </si>
  <si>
    <t>Castilla, Tintal</t>
  </si>
  <si>
    <t>Valladolit, Castilla, Monterrey, Villa Mariana, Villa Castilla, Pio XII, Nuevo Techo, El Condado, Tintala, Nueva Castilla, Villa Mejia</t>
  </si>
  <si>
    <t>Polígono del área de influencia</t>
  </si>
  <si>
    <t>Humedal La Vaca</t>
  </si>
  <si>
    <t>Corabastos, Keneddy Central</t>
  </si>
  <si>
    <t>El Amaparo, Cañizares, Villa Nelly, Villa de la Torre, Villa Emilia</t>
  </si>
  <si>
    <t>Humedal el  Techo</t>
  </si>
  <si>
    <t>Corabastos, Keneddy Central, Castilla</t>
  </si>
  <si>
    <t xml:space="preserve">El Amaparo, Cañizares, Villa Nelly, Villa de la Torre, Villa Emilia, Favidi, Visión Colombia, Parques de Castilla, Lagos de Castilla, Valladolid </t>
  </si>
  <si>
    <t>Humedal el  Tibanica</t>
  </si>
  <si>
    <t>Bosa</t>
  </si>
  <si>
    <t>Bosa Cental</t>
  </si>
  <si>
    <t>Manzanares, San Pablo, Laureles</t>
  </si>
  <si>
    <t>Humedal Capellania</t>
  </si>
  <si>
    <t>Fontibón</t>
  </si>
  <si>
    <t>Capellanía, Modelia</t>
  </si>
  <si>
    <t>Conjunto Residencial La Cofradía, Rincón Santo</t>
  </si>
  <si>
    <t>Humedal Meandro del Say</t>
  </si>
  <si>
    <t>Zona Franca</t>
  </si>
  <si>
    <t>La Estania o El Recodo, Moravia,  Zona Franca,</t>
  </si>
  <si>
    <t>Humedal la Córdoba</t>
  </si>
  <si>
    <t>Suba</t>
  </si>
  <si>
    <t>Niza, Alambra, Prado</t>
  </si>
  <si>
    <t>Lagos de Córdoba, Recreto de los Frayles Alhambra Sur Oriental Colpatria, Las Villas</t>
  </si>
  <si>
    <t>Humedal Torca - Guaymaral</t>
  </si>
  <si>
    <t>Guaymaral
Área sin UPZ - Ni barrio</t>
  </si>
  <si>
    <t>Torca I</t>
  </si>
  <si>
    <t>Paseo de los Libertadores</t>
  </si>
  <si>
    <t>Casa Balnca</t>
  </si>
  <si>
    <t>Humedal Conejera</t>
  </si>
  <si>
    <t>Suba, Tibabuyes</t>
  </si>
  <si>
    <t>Compartir, Acacias, Alaska, Londres, Monarcas</t>
  </si>
  <si>
    <t>Humedal Jaboque</t>
  </si>
  <si>
    <t>Engativá</t>
  </si>
  <si>
    <t>El Gaco, Engativá Zona Urbana, San Antonio Engativá</t>
  </si>
  <si>
    <t>Humedal Juan Amarillo</t>
  </si>
  <si>
    <t>Tibabuyes</t>
  </si>
  <si>
    <t>La Gaitana, Cañiza l, ll y lll, Carolina ll y lll, El Rubí, La Gaitana</t>
  </si>
  <si>
    <t>Bolívia, Garces Navas</t>
  </si>
  <si>
    <t>Bolivia, Ciudadela Colsubsidio, Garces Navas</t>
  </si>
  <si>
    <t>Humedal Santa Maria del Lago</t>
  </si>
  <si>
    <t>Boyaca Real, Garcés Navas, Las Ferias, Engativá, Minuto de Dios, Minuto de Dios</t>
  </si>
  <si>
    <t>Garces Navas, Bonanza, Engativá Centro, Paris Gaitan, Santa Helenita, Santa María del Lago, Boyacá, Palo Blanco</t>
  </si>
  <si>
    <t>Humedal Isla</t>
  </si>
  <si>
    <t>Bosa Central</t>
  </si>
  <si>
    <t>Bosa Centro</t>
  </si>
  <si>
    <t>Comunidad Muisca de la localidad Bosa</t>
  </si>
  <si>
    <t>Humedal Tunjo</t>
  </si>
  <si>
    <t>Tunjuelito</t>
  </si>
  <si>
    <t>Venecia, Tunjuelito</t>
  </si>
  <si>
    <t>El Carmen, San Vicente de Ferrer, Tejar de Ontario, Molinos</t>
  </si>
  <si>
    <t>Humedal Salitre</t>
  </si>
  <si>
    <t>Barrios Unidos, Rafael Uribe Uribe</t>
  </si>
  <si>
    <t>Parque Salitre, San José</t>
  </si>
  <si>
    <t>Rosario, San José</t>
  </si>
  <si>
    <t>HABILITAR 1 ESPACIO PÚBLICO DE INFRAESTRUCTURA PARA EL DISFRUTE CIUDADANO Y GESTIONAR EN OTRAS ÁREAS DE INTERÉS AMBIENTAL.</t>
  </si>
  <si>
    <t xml:space="preserve">Parque Ecológico Distrital de Montaña Entrenubes y Mirador Juan Rey </t>
  </si>
  <si>
    <t xml:space="preserve">Usme, Rafael Uribe Uribe </t>
  </si>
  <si>
    <t xml:space="preserve">Diana Turbay, Marruecos, 20 de julio, La Gloria, Los Libertadores, Danubio, Gran Yomasa, Alfonso Lopez, Ciudad Usme </t>
  </si>
  <si>
    <t>Las guacamayas, Molinos, Diana Turbay, Juan Rey, El triunfo, Nueva Roma, La victoria, La Fiscala,</t>
  </si>
  <si>
    <t>Polígono establecido del área declarada del parque</t>
  </si>
  <si>
    <t>Parque Ecológico Distrital de Montaña Entrenubes - Cerro Juan Rey y Cuchilla El Gavilán</t>
  </si>
  <si>
    <t>Usme, Rafael Uribe Uribe</t>
  </si>
  <si>
    <t>Parque Entrenubes</t>
  </si>
  <si>
    <t>Diana Turbay, Los Libertadores, Danubio, La gloria,  Alfonso Lopez, Gran Yomasa, La Flora, Marruecos, Ciudad Usme, Parque Entrenubes</t>
  </si>
  <si>
    <t>ADMINISTRAR Y MANEJAR 800 HECTÁREAS DE PARQUES ECOLÓGICOS DISTRITALES DE MONTAÑA Y ÁREAS DE INTERÉS AMBIENTAL</t>
  </si>
  <si>
    <t>Parque Ecológico Distrital de Montaña Entrenubes</t>
  </si>
  <si>
    <t>Parque Mirador de los Nevados</t>
  </si>
  <si>
    <t>Suba Cerros, Suba Urbano</t>
  </si>
  <si>
    <t xml:space="preserve">Soratama
</t>
  </si>
  <si>
    <t>Usaquen</t>
  </si>
  <si>
    <t>San Cristóbal Norte</t>
  </si>
  <si>
    <t>Soratama, Barrancas Oriental Rural y La Cita</t>
  </si>
  <si>
    <t>Zuque</t>
  </si>
  <si>
    <t>Altos del Zuque</t>
  </si>
  <si>
    <t>Polígono establecido del área protegida</t>
  </si>
  <si>
    <t xml:space="preserve">Rafael Uribe 
Ciudad Bolivar </t>
  </si>
  <si>
    <t xml:space="preserve">Localización: Especial. Nueva Esperanza y Altos de la Estancia.
Descripción:  SUELO DE PROTECCIÓN POR RIESGO EN EL SECTOR DE ALTOS DE LA ESTANCIA Y NUEVA ESPERANZA.
</t>
  </si>
  <si>
    <t>Ciudad Bolivar</t>
  </si>
  <si>
    <t xml:space="preserve">UPZ 69 Ismael Perdomo
 </t>
  </si>
  <si>
    <t xml:space="preserve">Altos de la Estancia Localidad de Ciudad Bolívar 
Nueva Esperanza Localidad de Rafael Uribe Uribe </t>
  </si>
  <si>
    <t>Poligono</t>
  </si>
  <si>
    <t>RECUPERAR, REHABILITAR O RESTAURAR 200 HECTÁREAS NUEVAS EN CERROS ORIENTALES, RÍOS Y QUEBRADAS, HUMEDALES, BOSQUES, PÁRAMOS O ZONAS DE ALTO RIESGO NO MITIGABLES QUE APORTAN A LA CONECTIVIDAD ECOLÓGICA DE LA REGIÓN</t>
  </si>
  <si>
    <t>Usme, San Cristobal, Rafael Uribe, Kennedy, Fontibon, Bosa, Engativá, Barrios Unidos y Tunjuelito.</t>
  </si>
  <si>
    <t xml:space="preserve">Esta información se encontrará en los archivos .KMZ cuando se incie la imeplementación  </t>
  </si>
  <si>
    <t>No se tiene la información</t>
  </si>
  <si>
    <t>Usme: 342.940
San Cristóbal: 392.220
Rafael Uribe: 348.023
Kennedy: 1.230.539
Fontibon: 424.038
Bosa: 753.496
Engativá: 883.319
Barrios Unidos: 270.280
Tunjuelito: 186.383</t>
  </si>
  <si>
    <t xml:space="preserve">Vereda Corinto Usme Centro, Predios Hato viejo, San Marcos y Las Palmas (Sumapaz) PEDMEN (Usme), Altos de la Estancia (Ciudad Bolivar), Nueva esperanza (Ciudad Bolivar), Parque Nacional (Santa fé) </t>
  </si>
  <si>
    <t>San Cristóbal, Usme, Sumapaz; Ciudad Bolibar, Santa fé</t>
  </si>
  <si>
    <t>San Cristóbal: 392.220
Usme: 342.940
Sumapaz: 7.584
Ciudad Bolivar: 748.012
Santa Fé: 93.857</t>
  </si>
  <si>
    <t xml:space="preserve">15 Parques Ecológicos Distritales de Humedal declardos en Bogotá D.C y tres predios de l PEDM Entrenubes </t>
  </si>
  <si>
    <t>Tunjuelito, Suba, Usaquen, Kennedy, Engativá, Fontibón, Bosa, Rafael Uribe Uribe, Usme y San Cristobal</t>
  </si>
  <si>
    <t>Polígonos</t>
  </si>
  <si>
    <t>Suelo de protección asociado a los Parques Ecológicos Distritales de Humedal y de Montaña declarados en la zona urbana del Distrito Capital.</t>
  </si>
  <si>
    <t>AUMENTAR A 200 HECTÁREAS LAS ÁREAS CON PROCESOS DE RESTAURACIÓN ECOLÓGICA PARTICIPATIVA O CONSERVACIÓN Y/O MANTENIMIENTO EN LA RURALIDAD DE BOGOTANA.</t>
  </si>
  <si>
    <t>Cuenca del río Sumapaz, río Blanco, Río Tunjuelo y franja de cerros orientales Usme</t>
  </si>
  <si>
    <t>Sumapaz, Usme y Ciudad Bolívar, Santa Fe Chapinero Suba</t>
  </si>
  <si>
    <t>Upr Rio Tunjuelo, Upr Rio Blanco, Upr Rio Sumapaz UPR Norte</t>
  </si>
  <si>
    <t>UPZ y UPR Aledañas</t>
  </si>
  <si>
    <t>IMPLEMENTAR EN 500 PREDIOS ACCIONES DE BUENAS PRÁCTICAS AMBIENTALES EN SISTEMAS DE PRODUCCIÓN AGROPECUARIA</t>
  </si>
  <si>
    <t>Zona Rural de Bogotá - Suba, Chapinero, Santafe, Usme, Ciudad Bolívar, Sumapaz</t>
  </si>
  <si>
    <t>Veredas Las Margaritas, Los Andes,la Unión</t>
  </si>
  <si>
    <t>Veredas Las Margaritas, Los Andes,la Union</t>
  </si>
  <si>
    <t xml:space="preserve">Polígono </t>
  </si>
  <si>
    <t>URP</t>
  </si>
  <si>
    <t>Upz el Sosiego
Upz 32 San Blass</t>
  </si>
  <si>
    <t xml:space="preserve">Primera de mayo 
Velodromo 
Santa Ana Sur
San Cristobal Sur
El Triangulo
Montecarlo
Molinos Oriente- Gran Colombia
Los Laureles I - Santa Cecilia
Aguas Claras </t>
  </si>
  <si>
    <t xml:space="preserve">UPZ </t>
  </si>
  <si>
    <t>Emergencias atendidas en el perímetro urbano de Bogotá Distrito Capital</t>
  </si>
  <si>
    <t>No identifica personas intersexuales</t>
  </si>
  <si>
    <t>No identifica grupos etarios</t>
  </si>
  <si>
    <t>No identifica grupos étnicos</t>
  </si>
  <si>
    <t xml:space="preserve">PIRE: Usaquén, Chapinero, Santa Fe, San Cristóbal, Usme, Tunjuelito, Bosa, Kennedy, Fontibón, Engativá, Suba, Barrios Unidos, Teusaquillo, Antonio Nariño, Puente Aranda, La Candelaria, Rafael Uribe Uribe, Ciudad Bolivar.
CECA: 1 USAQUEN , 1 USME, 1 SUBA </t>
  </si>
  <si>
    <t>PIRE: Bogotá Distrito Capital
CECA:  Polígono de área de influencia</t>
  </si>
  <si>
    <t>PIRE:
Bogotá Distrito Capital
CECA:
SISTEMA DE ÁREAS PROTEGIDAS</t>
  </si>
  <si>
    <t>PIRE: Vulnerable a impactos ambientales
CECA: Población  ubicada en el Sistema de Áreas Protegidas</t>
  </si>
  <si>
    <t>7,EJECUTADO</t>
  </si>
  <si>
    <t>TOTAL MP 4</t>
  </si>
  <si>
    <t>Total Magnitud Vigencia</t>
  </si>
  <si>
    <t>Total recursos Vigencia</t>
  </si>
  <si>
    <t>Total magnitud Reservas</t>
  </si>
  <si>
    <t>Total reservas Presupuestales</t>
  </si>
  <si>
    <t>a) Nuevas áreas protegidas en Ruralidad: 480 
b) Elementos conectores de la EEP del D.C.:  3.042,776</t>
  </si>
  <si>
    <t>a) Nuevas áreas protegidas en Ruralidad: 462 
b) Elementos conectores de la EEP del D.C.: 3.278.400</t>
  </si>
  <si>
    <t>a) Nuevas áreas protegidas en Ruralidad: 942 
b) Elementos conectores de la EEP del D.C.: 6.321.176
TOTAL: 6.322.118</t>
  </si>
  <si>
    <t>Código 30047 
Proyecto de adaptación al cambio climático en San Cristóbal</t>
  </si>
  <si>
    <t>TOTAL MP7</t>
  </si>
  <si>
    <t>a) Nuevas áreas protegidas: UPR RIO BLANCO. 
b) Elementos conectores de la EEP del D.C.: Usaquén: 1 - Paseo de Los Libertadores, 11 - San Cristóbal Norte; 14 - Usaquén, ;  Chapinero: 88 - El Refugio, 89 - San Isidro Patios; 90 - Pardo Rubio; 99 - Chapine</t>
  </si>
  <si>
    <t>a) Nuevas áreas protegidas: Polígonos en Veredas La Regadera, San Benito, Arrayan, Betania, El Tabaco, El Istmo, Chisaca, Laguna Verde, Curubital, Los Andes, Los Arrayanes, La Unión. 
b) Elementos conectores de la EEP del D.C.: Usaquén, Chapinero, Santaf</t>
  </si>
  <si>
    <t>a) Polígono: Nuevas áreas protegidas en Ruralidad (polígono formato shape y pdf adjunto). 
b) Polígono: Para cada elemento conector de la EEP del D.C. con documentos, concepto o informe técnico elaborado (polígono formato pdf adjunto dentro del respectiv</t>
  </si>
  <si>
    <t>Corabastos, Kennedy Central, Castilla, Tintal, Bosa Central, Capellanía, Modelia, Zona Franca, Boyaca Real, Niza, Tibabuyes, Bolívia,  Garcés Navas, Las Ferias, Engativá, Alambra, Niza, Tibabuyes, Parque Salitre, El Minuto de Dios, Prado, Suba, El Rincón,</t>
  </si>
  <si>
    <t>El Amaparo, Cañizares, Villa Nelly, Villa de la Torre, Villa Emilia, Valladolit, Castilla, Monterrey, Villa Mariana, Villa Castilla, Pio XII, Nuevo Techo, El Condado, Tintala, Nueva Castilla, Villa Mejia, Manzanares, San Pablo, Laureles, Conjunto Residenc</t>
  </si>
  <si>
    <t>Arrayanes VI, La Paz, La Fiscala, Canada O Guira, El Porvenir De Los Soches ,San Martin Sur, El Nuevo Portal II Rural, Villabel, El Nuevo Portal II, Yomasa, Diana Turbay Arrayanes, Pepinitos, Bolonia I ,Tocaimita Sur, El Bosque Central I, Juan Rey Sur, To</t>
  </si>
  <si>
    <t xml:space="preserve"> PEDMEN (Localidad de Usme), El Delirio Hoya de San Cristóbal (Localidad de San Cristóbal), Parque Metropolitano  bosque de San Carlos (Rafael Uribe)  PEDH Tibanica (Localidad de Bosa), PEDH La Vaca, El Burro y Techo (Localidad de Kennedy), PEDH Capellaní</t>
  </si>
  <si>
    <t>Fontibón, Suba, Bolivia, El prado, Niza, Tibabuyes, Minuto de Dios, Guaymaral, Corabastos, Arborizadora, La Academia, Capellania, La Alhambra, Calandaima, Garces Navas, Engativá, La floresta, El Rincón, Boyaca Real, Alamos, Bosa Central, Tintal Sur, Paseo</t>
  </si>
  <si>
    <t>Tintala, Ciudad Bachue, Rincón Altamar, Bochica II, Villa Nelly III Sector, Chucua De La Vaca I, Ciudad Techo II, El Chircal Sur, Chucua De La Vaca Iii, San Bernardino I, Villa Anny I, Sabana De Tibabuyes Norte, Tuna, Las Mercedes I, Rincón De Santa Inés,</t>
  </si>
  <si>
    <t>19 PRADO, 96 LOURDES, 88 EL REFUGIO, 90 PARDO RUBIO, 71 TIBABUYES, 40 CIUDAD MONTES, 25 LA FLORESTA, 101 TEUSAQUILLO, 30 BOYACÁ REAL, 97 CHICÓ LAGO, 50 LA GLORIA, 102 LA SABANA, 111 PUENTE ARANDA, 93 LAS NIEVES, 12 TOBERÍN, 65 ARBORIZADORA, 81 GRAN BRITAL</t>
  </si>
  <si>
    <t>SAN JOSÉ DEL PRADO, VITELMA, CHICO, GRANADA, SABANA DE TIBABUYES, VILLA INÉS, CLUB LOS LAGARTOS, TEUSAQUILLO, SANTA HELENITA, JULIO FLOREZ, EL ESPARTILLAL, LAS GUACAMAYAS, SANTA FÉ (CEMENTERIO CENTRAL), PUENTE ARANDA, SANTA HELENA, PARQUE SANTANDER, VILLA</t>
  </si>
  <si>
    <r>
      <t xml:space="preserve">a) Nuevas áreas protegidas: </t>
    </r>
    <r>
      <rPr>
        <sz val="9"/>
        <rFont val="Arial"/>
        <family val="2"/>
      </rPr>
      <t>Sumapaz (Rural)</t>
    </r>
    <r>
      <rPr>
        <b/>
        <sz val="9"/>
        <rFont val="Arial"/>
        <family val="2"/>
      </rPr>
      <t xml:space="preserve">
b) Elementos conectores de la EEP del D.C.: </t>
    </r>
    <r>
      <rPr>
        <sz val="9"/>
        <rFont val="Arial"/>
        <family val="2"/>
      </rPr>
      <t>Usaquén, Chapinero, Santafe,San Cristobal, Usme, Tunjuelito, Bosa, Kennedy, Fontibón, Engativá, Suba, Rafael Uribe, Ciudad Bolívar, Barrrios Unidos</t>
    </r>
  </si>
  <si>
    <t>2, Apoyo técnico al trámite legal y administrativo del proceso de gestión para la declaratoria de nuevas áreas protegidas en el Distrito Capital.</t>
  </si>
  <si>
    <t xml:space="preserve">7, Realizar el seguimiento a las acciones de cumplimiento de los Planes de Manejo Ambiental de los PEDH declarados (15 PEDH),  </t>
  </si>
  <si>
    <t>8, Adelantar el mantenimiento del 100% del área efectiva de la franja terrestre en 15 PEDH.</t>
  </si>
  <si>
    <t>9, Realizar Mesas Territoriales en cada uno de los Parques Ecológicos Distritales de Humedal.</t>
  </si>
  <si>
    <t>10, Realizar recorridos interpretativos  y actividades de Educación Ambiental</t>
  </si>
  <si>
    <t>11, Ejecutar acciones articuladas de administración, manejo integral y seguimiento de los PEDH</t>
  </si>
  <si>
    <t>12, Realizar el seguimiento al contrato de construcción del Aula del Mirador de Juan Rey y su interventoría</t>
  </si>
  <si>
    <t xml:space="preserve">13, Gestión requerida para la adquisición predial de la SDA </t>
  </si>
  <si>
    <t>14, Desarrollar el proceso de adquisición predial en áreas priorizadas a partir de los  avalúos comerciales y la oferta de compra.</t>
  </si>
  <si>
    <t>15, Implementar las líneas de administración y manejo en los PEDM y áreas de interés ambiental que se encuentren a cargo de la SDA, fortaleciendo la conectividad ecológica con otros elementos de la EPP.</t>
  </si>
  <si>
    <t>16, Realizar la gestión para la incorporación de nuevas áreas de PEDM y/o áreas de interés ambiental con potencial de conectividad en la EEP para el desarrollo de su administración y manejo.</t>
  </si>
  <si>
    <t>17, Desarrollar las actividades de mejoramiento y sostenibilidad de las áreas administradas con el fin de garantizar condiciones adecuadas para el acceso y disfrute de la ciudadanía</t>
  </si>
  <si>
    <t xml:space="preserve">18, Realizar las acciones interinstitucionales requeridas para la recuperación integral de las áreas afectas por asentamiento ilegales en las áreas administradas. </t>
  </si>
  <si>
    <t>19, Desarrollar acciones para la recuperación de zonas del suelo de protección por riesgo.</t>
  </si>
  <si>
    <t xml:space="preserve">20, Realizar la socilialización, revisión y ajustes de los Planes de Acción Estratégicos de los sectores Altos de la Estancia y Nueva Esperanza. </t>
  </si>
  <si>
    <t xml:space="preserve">21, Gestionar la adopción del Plan de Manejo Ambiental de Altos de la Estancia, coordinar su implementación y hacer seguimiento a su ejecución. </t>
  </si>
  <si>
    <t>22, Identificación, priorización de áreas y elaboración de los respectivos diagnósticos de las zonas a intervenir.</t>
  </si>
  <si>
    <t>23, Elaboración de los diseños a las áreas priorizadas, de acuerdo a los resultados del diagnóstico realizado.</t>
  </si>
  <si>
    <t>24, Implementación de acciones de recuperación, rehabilitación o restauración ecológica.</t>
  </si>
  <si>
    <t>25,  Priorizar áreas que requieren acciones de mantenimiento básicas de fertilización, poda, riego, replante, entre otras. Así como la sostenibilidad mediante la inducción de trayectorias ecológicas.</t>
  </si>
  <si>
    <t>26, Implementar las acciones de mantenimiento y sostenibilidad, con la revisión fitosanitaria, enriquecimiento orgánica, plateo y replante de árboles en las áreas establecidas.</t>
  </si>
  <si>
    <t>27, Implementar el plan de producción de material vegetal de acuerdo con las necesidades de las metas de restauración ecológica.</t>
  </si>
  <si>
    <t>28, Realizar salidas de campo para generar información de biovidersidad de flora y fauna silvestre (aves, mamíferos y herpetofauna) en los PEDH, PEDMEN y Acueductos veredales</t>
  </si>
  <si>
    <t xml:space="preserve">29, Procesamiento y análisis de la información de campo para elaboración de informe. </t>
  </si>
  <si>
    <t xml:space="preserve">30, Fortalecer el monitoreo hidrobiológico en los cuerpos de agua asociados a la Estructura Ecológica Principal.
</t>
  </si>
  <si>
    <t xml:space="preserve">31,  Elaborar publicaciones del estado de monitoreo de  fauna y flora en la Estructura Ecológica Principal </t>
  </si>
  <si>
    <t>32, Realizar el proceso de monitoreo y seguimiento de las medidas (AbE) implementadas.</t>
  </si>
  <si>
    <t>33, Continuar el desarrollo de la segunda fase de implementación de los dos proyectos AbE.</t>
  </si>
  <si>
    <t>34, Liderar desde la DGA las actividades enmarcadas, en el  Grupo Interno de Trabajo sobre Cambio Climático.</t>
  </si>
  <si>
    <t>35, Atender desde el PIRE el 100% de las emergencias ambientales competencia y jurisdicción de la SDA, activadas por el SDGR – CC o la comunidad.</t>
  </si>
  <si>
    <t>36, Expedir los certificados de Conservación Ambiental</t>
  </si>
  <si>
    <t>37, Adelantar la implementación de los instrumentos institucionales de gestión ambiental PIGA Y PACA</t>
  </si>
  <si>
    <t>38, Gestionar el pago de los pasivos exigibles</t>
  </si>
  <si>
    <t>1 Realizar mesas de socialización técnica con entidades y comunidades locales, retroalimentando los documentos técnicos de la SDA y otras entidades, para la declaratoria de nuevas áreas protegidas.</t>
  </si>
  <si>
    <t xml:space="preserve">3 Emitir insumos, informes y conceptos técnicos de los componentes físicobióticos para el análisis, delimitación, declaratoria y afectación ambiental de los elementos de la EPP. </t>
  </si>
  <si>
    <t>4 Generar la cartografía oficial para los componentes fisicobióticos de soporte relacionada con la declaratoria y el análisis de elementos de la Estructura Ecológica Principal EEP.</t>
  </si>
  <si>
    <t>5 Participar en acciones de gestión y apoyo técnico para el aval de documentos técnicos  para la definición y/o recategorización de áreas protegidas, ecosistemas y elementos de la EEP.</t>
  </si>
  <si>
    <t>6 Evaluar y emitir insumos técnicos a través de informes y conceptos técnicos para el desarrollo de los procesos de alinderamiento y/o afectación de los elementos del sistema hídrico y de la EEP</t>
  </si>
  <si>
    <t>N.A.</t>
  </si>
  <si>
    <t>N.A</t>
  </si>
  <si>
    <t>Conservación, recuperación y restauración de los Parques Ecológicos Distritales de Humedal para el disfrute ciudadano; recuperación y sostenibilidad de la biodiversidad urbana; coordinación Interinstitucional para el desarrollo de acciones integrales en los PEDH según sus competencias y responsabilidades en la ejecución del Plan de Acción de los Planes de Manejo de los Humedales declarados. 
Manejo y uso sotenible de los Parqués Ecológicos Distritales de Humedal para el disfrute ciudadano. Además de la oferta de servicios y desarrollo de actividades de educación ambiental para la apropiación territorial . Acciones articvuladas de administración para la conservación de estas áreas protegidas.</t>
  </si>
  <si>
    <t>PROGR. ANUAL CORTE  Marzo 30</t>
  </si>
  <si>
    <t>Manejo y uso sotenible de los Parques Ecológicos Distritales de Humedal para el disfrute ciudadano. Además de la oferta de servicios y desarrollo de actividades de educación ambiental para la apropiación territorial . Acciones articuladas de administración para la conservación de estas áreas protegidas.</t>
  </si>
  <si>
    <t>Mejoramiento de infraestructura y espacios habilitados para una mayor oferta de espacio público ambiental para la ciudad.</t>
  </si>
  <si>
    <t>Las actividades de administración, mantenimiento y manejo de los PEDM se garantiza la recuperación de espacios de importancia ambiental degradados por la acción antrópica y natural como lo son las presiones urbanísticas por asentamientos ilegales, conflictos del uso del suelo y remoción en masa; los cuales una vez son habilitados se constituyen como oferta de espacio público ambiental para la ciudad.</t>
  </si>
  <si>
    <t>Adquirir predios en elementos de la Estructura Ecológica Principal para aumentar el área potencial para preservación,  conservación y restauración ecológica y la prestación de servicios ecosistémicos y ambientales a la ciudad</t>
  </si>
  <si>
    <t xml:space="preserve">Base única de predios
Contrato promesa ID 60
Promesa de compraventa RT 156
Promesa de compraventa RT 159
Promesa de compraventa RT 137
</t>
  </si>
  <si>
    <t xml:space="preserve">El componente de monitoreo en áreas de restauración genera grandes beneficios en términos de información tomada de manera rigurosa, oportuna y acorde a las necesidades de manejo y mantenimiento de las áreas que han sido intervenidas  lo cual permite evaluar el éxito de la restauración de ecosistemas urbanos o periurbanos. A la vez, permite  tomar las mejores medidas de manejo de los servicios ecosistémico que éstos ofrecen.
El monitoreo hidrobiológico es una herramienta fundamental para la toma de decisiones en cualquier tipo de cuerpo de agua, sobre intervenciones físicas en estos ecosistemas, acciones de recuperación hidrogeomorfológica, restauración ecológica y de control de vertimientos, entre otras.
</t>
  </si>
  <si>
    <t>EVALUAR TÉCNICAMENTE EL 100 POR CIENTO DE SECTORES DEFINIDOS (100 ha) PARA LA GESTIÓN DE DECLARATORIA COMO ÁREA PROTEGIDA Y ELEMENTOS CONECTORES DE LA EEP</t>
  </si>
  <si>
    <t>En el l trimestre de 2020, se priorizaron las áreas a intervenir para mantenimiento. Se cierra actividad al 100%</t>
  </si>
  <si>
    <t xml:space="preserve">Las acciones encaminadas a la restauracion ecológica, están enfocadas a restaurar la estructura, composición  y  función de los ecosistemas que hacen parte de la Estructura Ecológica Principal de Bogotá, garantizando  un espacio de disfrute para las comunidades del distrito capital y mejor calidad de vida para los ciudadano; recuperación de la oferta de biodiversidad y conservación del recurso hidrico, destinado a la oferta de bienes y servicios ecosistémicos y ambientales. </t>
  </si>
  <si>
    <t>El mantenimiento y sostenibilidad de procesos de restauración ecológica se enfoca en restaurar la estructura, función y composición de los ecosistemas que hacen parte de la Estructura Ecológica Principal, garantizando un espacio de disfrute para las comunidades del distrito capital y mejor calidad de vida para los ciudadanos. 
El componente de monitoreo en áreas de restauración genera grandes beneficios en términos de información tomada de manera rigurosa, oportuna y acorde a las necesidades de manejo y mantenimiento de las áreas que han sido intervenidas, lo cual permite evaluar el éxito de la restauración de ecosistemas urbanos o periurbanos. A la vez, permite tomar las mejores medidas de manejo a los servicios ecosistémicos que estos prevén.
El monitoreo hidrobiológico es una herramienta fundamental para la toma de decisiones en cualquier tipo de cuerpo de agua, sobre intervenciones físicas en estos ecosistemas, acciones de recuperación hidrogeomorfológica, restauración ecológica y de control de vertimientos, entre otras. 
El componente de monitoreo en áreas de restauración genera grandes beneficios en términos de información tomada de manera rigurosa, oportuna y acorde a las necesidades de manejo y mantenimiento de las áreas que han sido intervenidas lo cual permite evaluar el éxito de la restauración de ecosistemas urbanos o periurbanos. A la vez, permite tomar las mejores medidas de manejo de los servicios ecosistémico que éstos ofrecen.</t>
  </si>
  <si>
    <t>PROGR. ANUAL CORTE  MARZO</t>
  </si>
  <si>
    <t>Mejora en las condiciones ambientales del suelo de protección por riesgo, situación que facilita su habilitación como espacio público.</t>
  </si>
  <si>
    <t>Archivo shape de las áreas de protección por riesgo de la Resolución 1517 de 2018 (Planeacion actualiza mapa 6 suelo prot riesgo).         Acta de reunión con el contratista.
Acta de inicio del contrato No. SDA-CPS- 20171379
Contrato No. SDA-CPS-20171379
Convenio Interadministrativo No. SDA-CV-312018
Convenio Interadministrativo No. SDA-CV-2019-1295</t>
  </si>
  <si>
    <t xml:space="preserve">Se realizaron ajustes con base en las observaciones presentadas, sin embargo, se platea realizar una revisión interinstitucional para actualización de las acciones que se requieren para estas áreas y tomando en cuenta un plan de acción presentado por la mesa técnica comunitaria de Altos de la Estancia, además del proceso que se adelanta de mesas de trabajo interinstitucionales citadas por Juntas de Accion Comunal del sector Nueva Esperanza. </t>
  </si>
  <si>
    <t>No hay retrasos</t>
  </si>
  <si>
    <t xml:space="preserve">Los proyectos de Adaptación al cambio climático basada en Ecosistemas (AbE), están orientados a la ejecución de acciones para la conectividad de la Estructura Ecológica Principal, la conservación de la biodiversidad y la participación en territorios específicos; con el fin de reducir la vulnerabilidad de las comunidades y los ecosistemas y así aumentar la resiliencia sectorial, generando experiencias replicables a nivel distrital y haciendo frente a los efectos adversos de cambio climático. </t>
  </si>
  <si>
    <t>Disminuir los pasivos generados debido a actividades culminadas y de los cuales no se pagaron en su momento;como lo son contratos de procesos o de contratos de prestacion de servicios.</t>
  </si>
  <si>
    <t>MARZO</t>
  </si>
  <si>
    <t>Con las actividades de administración, mantenimiento y manejo de los PEDM se garantiza la recuperación de espacios de importancia ambiental degradados por la acción antrópica y natural como lo son las presiones urbanísticas por asentamientos ilegales, conflictos del uso del suelo y remoción en masa; los cuales una vez son habilitados se constituyen como oferta de espacio público ambiental para la ciudad.</t>
  </si>
  <si>
    <t xml:space="preserve">El mantenimiento y sostenibilidad de procesos de restauración ecológica se enfoca en restaurar la estructura, función y composición de los ecosistemas que hacen parte de la Estructura Ecológica Principal, garantizando un espacio de disfrute para las comunidades del distrito capital y mejor calidad de vida para los ciudadanos. 
El componente de monitoreo en áreas de restauración genera grandes beneficios en términos de información tomada de manera rigurosa, oportuna y acorde a las necesidades de manejo y mantenimiento de las áreas que han sido intervenidas, lo cual permite evaluar el éxito de la restauración de ecosistemas urbanos o periurbanos. A la vez, permite tomar las mejores medidas de manejo a los servicios ecosistémicos que estos prevén.
El monitoreo hidrobiológico es una herramienta fundamental para la toma de decisiones en cualquier tipo de cuerpo de agua, sobre intervenciones físicas en estos ecosistemas, acciones de recuperación hidrogeomorfológica, restauración ecológica y de control de vertimientos, entre otras. 
</t>
  </si>
  <si>
    <t xml:space="preserve"> Registros en Sistema de Información de Biodiversidad-Colombia.
- Formatos de campo para recolección de información.
- Informes  de procesamiento de información.
- Informes de seguimiento hidrobiológico
- Informes de profesionales de apoyo 
https://ipt.biodiversidad.co/sib/resource?r=ser_entrenubes_001; https://ipt.biodiversidad.co/sib/resource?r=sda_pedm_01; https://ipt.biodiversidad.co/sib/resource?r=sda-av y https://ipt.biodiversidad.co/sib/resource?r=sda-herp.
Informes de CPS primer trimestre 2020
</t>
  </si>
  <si>
    <t>*Actas de liquidacion, paz y salvo, Resoluciones de Renocimiento y Ordenes de pago.</t>
  </si>
  <si>
    <t xml:space="preserve">META FINALIZADA NO CONTINUA Y PASA AL PROYECTO DE INVERSIÓN 7517 A PARTIR DEL 2017
</t>
  </si>
  <si>
    <t>META FINALIZADA NO CONTINUA Y PASA AL PROYECTO DE INVERSIÓN 7517 A PARTIR DEL 2017</t>
  </si>
  <si>
    <t>Meta cumplida en la vigencia 2017 y con el objeto de definir las acciones prioritarias para la intervención y recuperación de los 15 -Parques Ecológicos Distritales de Humedales-PEDH, se adelantó la evaluación para cada uno de los 15 PEDH de los diferentes instrumentos de planificación y gestión de los mismos, para tal efecto, se desarrolló la revisión del cumplimiento de las acciones contenidas en los planes de acción de los respectivos Planes de Manejo Ambiental, así como del Plan de Acción de la Política Distrital de Humedales y las obligaciones contenidas en los fallos de acción popular para el caso que correspondiera.
Una vez definida la revisión de los instrumentos, se establecieron las acciones prioritarias a desarrollar en los 15 PEDH por parte de la SDA, dicha información complementaria a la actualización de información técnica de los humedales (Física y Biótica), permitió definir el Plan de Intervención para los 15 PEDH desde las 5 líneas programáticas de la Política Distrital de Humedales: Investigación, Educación y participación social, recuperación, administración y gestión interinstitucional para la vigencia 2018-2020.</t>
  </si>
  <si>
    <t>39. Realizar el seguimiento al contrato de la construcción de obras de mitigación de riesgo diseñada para la quebrada Hoya del Ramo.</t>
  </si>
  <si>
    <t>5, PONDERACIÓN HORIZONTAL AÑO: 2020</t>
  </si>
  <si>
    <t>PROGR. ANUAL CORTE  ABRIL</t>
  </si>
  <si>
    <t>PROGR. ANUAL CORTE  Abril 30</t>
  </si>
  <si>
    <t>ABRIL</t>
  </si>
  <si>
    <t xml:space="preserve">Informes de gestión Semestral por Humedal
Matriz Datos Significativos.
Análisis de viabilidad técnica instalación infraestructura en Humedales
Actas de terminación, actas de entrega por humedal, recorridos verificación almacén, memorias de entrega.
Actas, listados de asistencia y fotografías de las Mesas Territoriales.
Informes de gestión de mantenimiento de Aguas Bogotá E.S.P-
Actas, listados de asistencia y fotografías de las acciones de administración, manejo integral y seguimiento a los Humedales.
Actas, listados de asistencia y fotografías de las actividades de educación ambiental.
Matriz seguimiento Planes de Manejo Ambiental y política distrital
Matriz Datos Significativos.
</t>
  </si>
  <si>
    <t>Se han realizado visitas de monitoreo y seguimiento en Usme y San Cristóbal, sin embargo durante el mes de abril no fue posible realizar las visitas debido a la cuarentena por la emergencia sanitaria.</t>
  </si>
  <si>
    <t xml:space="preserve">En el mes de abril  se realizó la Primera Reunión del grupo Interno de trabajo sobre cambio climático de la entidad  de manera virtual con la participación de la Secretaria de Ambiente y los directores y subdirectores de las diferentes  dependencias. </t>
  </si>
  <si>
    <t>Archivo shape de las áreas de protección por riesgo de la Resolución 1517 de 2018 (Planeacion actualiza mapa 6 suelo prot riesgo).   
Acta de reunión con el contratista.
Acta de inicio del contrato No. SDA-CPS- 20171379
Contrato No. SDA-CPS-20171379
Convenio Interadministrativo No. SDA-CV-312018
Convenio Interadministrativo No. SDA-CV-2019-1295</t>
  </si>
  <si>
    <t>A través del Convenio Interadministrativo No.SDA-CV-20191295 se encuentran contratadas la intervención en 45 ha a realizarse en los sectores de Altos de la Estancia y Nueva Esperanza, se estan realizado y cordinando todas las tareas previas antes a la intervencion en campo y se espera fecha para intervención en campo segun lo determinado a nivel nacional por la etapa de aislamiento decretada a nivel nacional por la pandemia del COVID-19.</t>
  </si>
  <si>
    <t xml:space="preserve">Se participó en una mesa interistitucional y con comunidad de Altos de la Estancia en la cuál la comunidad presentó un plan de acción para Altos de la Estancia para que sea revisado y acogido por las instituciones, para ello se acordó convocar una mesa interistitucional para evaluar los planes existentes frente a la propuesta de la comunidad, esta reunión aún no la ha convocado IDIGER. </t>
  </si>
  <si>
    <t>En el desarrollo del contrato SDA-SAM-20191384, se han realizado avances en la implementación de medidas de adaptación al cambio climático, tanto en la localidad de Usme (Rural) como en la de San Cristóbal (Urbano) , Lo anterior corresponde a los avances en  implementación física de   3 bancos atrapanieblas, 4 microtúneles agrícolas , 1 huerta urbana ,  mantenimiento de las instalaciones implementadas en la Fase I ( 4 bancos atrapaniebla, 4 huertas urbanas y 2  redes hidro climatológicas). También se avanzó en la elaboración de los textos para cartillas informativas. Lo anterior como parte de los productos 3 y 4 del contrato. Dicho contrato se encuentra suspendido desde el mes de abril debido a que no es posible adelantar actividades en campo durante la cuarentena por emergencia sanitaria.</t>
  </si>
  <si>
    <t xml:space="preserve">Implementar  2 proyectos de adaptación al cambio climático basado en ecosistemas
</t>
  </si>
  <si>
    <t xml:space="preserve">Se presenta retraso en la compra de predios ya que el aislamiento obligatorio a causa del COVID-19, no permitió avanzar en terminación de adquisición de 4.1has nuevas, cuya formalización requiere firmas físicas de escrituras públicas por parte de la Secretaría.  Asi mismo, se presentan retrasos por los tiempos administrativos definidos por diferentes entidades para adelantar acciones de: notificación y aceptación de ofertas, elaboración de los contratos de promesa de compraventa y minutas de escrituras públicas, gestión por parte de notarías públicas y la oficina de registro de instrumentos públicos; la elaboración de los avalúos comerciales por parte de la Unidad Administrativa Especial de Catastro Distrital.
</t>
  </si>
  <si>
    <t>En las zonas de riesgo no mitigable se identificaron dificultades para actuar debido a que la mayoría están en ronda hídricas con competencia de manejo por Acueducto, están en predios privados con alta fragmentación, otros presentan ocupaciones, o presentan intervenciones por otras entidades, entre otros factores. Por lo tanto, se identifican como sectores de implementación de la meta, Altos de La Estancia y Nueva Esperanza, en los cuales se hizo identificación de áreas para labores de restauración ambiental, pero se presenta resistencia a estas actividades por presencia de ocupaciones informales en ambos sectores, pese a acciones de Alcaldías locales. Sin embargo, se ha avanzado en implementación, frente a la cual para alcanzar cumplimiento se firmó el convenio 2019-1295 donde están incluidas 45 ha en riesgo no mitigable, pero las condiciones de aislamiento por Covid-19 no han permitido ejecutar el trabajo en campo para poder avanzar en la meta.</t>
  </si>
  <si>
    <t>Algunos inconvenientes que han retrazado el saneamiento de los pasivos exigibles han sido entrega de documentos faltantes por parte de contratistas, demora en el flujo de la información entres las entidades que participan en el proceso de saneamiento (como en los proceso internos de las areas que participan en el proceso) y por decisiones de terceros.</t>
  </si>
  <si>
    <t>PROGR. ANUAL CORTE  MAYO</t>
  </si>
  <si>
    <t xml:space="preserve">Proyecto de Acuerdo Distrital para la Declaratoria ante el Cabildo Distrital remitido a la Dirección Legal Ambiental (radicado 2019IE190140 - Proceso 4483042).
Radicado 2019IE188525 - Proceso 4449371, Concepto Técnico No. 08862 del 19 de agosto del 2019 "Soporte técnico de los componentes físico, biótico del polígono de 600,55 hectáreas ubicadas en ecosistemas de alta montaña (páramos) localizado en la ruralidad del Distrito Capital de Bogotá, cuenca hidrográfica río Blanco, Localidad Sumapaz, para su incorporación como nueva área protegida bajo la Categoría de Manejo de Santuario Distrital de Fauna y Flora".
</t>
  </si>
  <si>
    <t xml:space="preserve">Atención idónea y respuestas a usuarios de acuerdo con sus requerimientos. Protección de la Estructura Ecológica Principal del Distrito Capital en cumplimiento de los mandatos normativos. Proporcionar más espacio público de suelo de protección a la ciudad con el objetivo de promover el disfrute ciudadano de áreas protegidas, corredores ecológicos de ronda alinderados; suministro de soporte técnico para la conservación y protección de la Estructura Ecológica Principal a través de la gestión y elaboración productos técnicos que contribuyen a una mejor calidad de vida de la ciudadanía.   </t>
  </si>
  <si>
    <t>PROGR. ANUAL CORTE  Mayo 30</t>
  </si>
  <si>
    <t>MAYO</t>
  </si>
  <si>
    <t xml:space="preserve">EJECUTADO
</t>
  </si>
  <si>
    <t xml:space="preserve">La emergencia sanitaria ocasionada por la pandemia del COVID-19, imposibilitó a la entidad realizar la gestión administrativa ante el Concejo Distrital, para la presentación del Proyecto de Acuerdo de declarar e incorporar nuevos predios como áreas protegidas del Distrito Capital, bajo una categoría de protección o continuar la ruta para la declaratoria a la luz del nuevo PDD 2020-2024.
</t>
  </si>
  <si>
    <t xml:space="preserve">
Los documentos y conceptos técnicos que soportan la selección de las áreas para declaratoria (600,55 ha) permite sustentar la necesidad de incrementar hábitats para especies silvestres de fauna  y  flora nativa, mejorar las condiciones de conectividad e integridad ecológica regional, así como la provisión de servicios ecosistémicos y ambientales para el beneficio de la comunidad. Estas nuevas áreas estarán integradas al Sistema Distrital de Áreas Protegidas constituyéndose en nuevos elementos de la Estructura Ecológica Principal – EEP del Distrito Capital, generando bienes y servicios ecosistémicos para el disfrute de la ciudadanía y la conservación de la Biodiversidad.
</t>
  </si>
  <si>
    <t xml:space="preserve">Para el mes de mayo de 2020, se logró un avance de 3 ha, alcanzando un acumulado de 10 ha lo que corresponde al 100% del cumplimiento de la meta y del 100% acumulado para el cuatrienio 2016-2020. En este mes Ingresaron para reparto 63 solicitudes. Se atendieron: Solicitudes de usuarios externos: 10, Comunicados de carácter interno SDA 11; PQRS 9; Entes de Control 3; Conceptos Técnicos 2; en proceso de respuesta 28
En el mes de abril de 2020, se logró un avance de 1 ha, alcanzando un acumulado de 7 ha para los cuatro primeros meses del año 2020, lo que correspondió al 70% del cumplimiento de la meta y del 97% acumulado para el cuatrienio, ingresando para reparto 44 solicitudes. Se atendieron: Solicitudes de usuarios externos: 7, Comunicados de carácter interno SDA 7; PQRS 8; Enlaces de Concejo 1. 
En el primer trimestre de 2020, se logró un avance en la meta de 6 ha, lo que corresponde al 60% del cumplimiento de la meta para la vigencia y del 96% acumulado para el cuatrienio.
</t>
  </si>
  <si>
    <t xml:space="preserve">
Base de Datos Subdirección de Ecosistemas y Ruralidad. Respuestas a usuarios en el sistema Forest. Documentos técnicos de soporte generados a través del sistema Forest, los cuales incluyen cartografía específica para cada caso.</t>
  </si>
  <si>
    <t xml:space="preserve">Para el mes de mayo de 2020, la actividad fue programada en un 90%, pero no tuvo avance, dado que, al no surtirse el trámite administrativo para la Declaratoria ante el Concejo Distrital no se definieron los mecanismos de socialización técnica con entidades y comunidades locales para tal fin. En el cuatrienio 2016-2020 la actividad no pudo ser concretada.
</t>
  </si>
  <si>
    <t xml:space="preserve">Para el mes de mayo de 2020, la actividad fue programada en un 90% y no tuvo avance (0%) dado que no se adelantó el trámite administrativo para la Declaratoria ante el Cabildo Distrital. Si bien la actividad para el cuatrienio 2016-2020, tuvo avances significativos en la gestión técnica, administrativa y legal adelantada por el equipo de profesionales, quedó supeditada a las decisiones que sobre el particular definiera el Cabildo Distrital.
</t>
  </si>
  <si>
    <t>En el mes de mayo de 2020, se cumplió la meta programada sobre esta actividad en una cantidad del 20%. A lo largo del cuatrienio 2016-20, la SER suministró apoyo técnico a las demás dependencias de la entidad, en lo que respecta a la generación de documentos técnicos y respuestas sobre asuntos misionales del ámbito de competencia de la SDA y específicamente en lo concerniente a los siguientes temas:  Fallo de Cerros Orientales – Curadurías Urbanas, PEDH, Tutelas, Fallos Judiciales, Conceptos Técnicos sobre áreas de importancia ambiental, evidenciándose el cumplimiento de la meta. 
(Evidencia 5: Meta 2 – Actividad 5. Se adjuntan Bases de Datos respuestas a usuarios internos y externos. Equipo Declaratoria de Nuevas Áreas Protegidas)</t>
  </si>
  <si>
    <t xml:space="preserve">Para el mes de mayo de 2020, la meta fue programada en un 20% ejecutándose dicho porcentaje. Se priorizó la evaluación técnica de elementos conectores de la Estructura Ecológica Principal – EPP, el análisis de afectación e importancia ambiental de componentes de la EEP y la generación de insumos técnicos para la conservación de los ecosistemas del Distrito Capital. Ingresaron para reparto 63 solicitudes. Se atendieron: Solicitudes de usuarios externos: 10, Comunicados de carácter interno SDA 11; PQRS 9; Entes de Control 3; Conceptos Técnicos 2; en proceso de revisión y/o elaboración de respuestas 28. Para el cuatrienio 2016-2020, se cumplió la meta, prevaleciendo la atención de las solicitudes presentadas por los usuarios internos y externos de la entidad, de acuerdo con sus requerimientos y acorde con los procedimientos de respuesta existentes en la entidad. 
(Evidencia 6: Meta 2- Actividad 6. Bases de datos Equipo Declaratoria – Sistema Forest).
</t>
  </si>
  <si>
    <t xml:space="preserve">En el mes de mayo de 2020 se avanzó según lo programado en un 10%, lo cual corresponde al seguimiento a las actividades llevadas a cabo en los quince (15) Parques Ecológicos Distritales de Humedal (PEDH) por medio de la Matriz de Datos Significativos, la cual, registra todas las acciones realizadas por estrategia, en concordancia y articulación con los Planes de Acción de los Planes de Manejo Ambiental (PMA) y de la Política de Humedales del Distrito Capital. Por otra parte, se realizó seguimiento con corte a 20 de mayo a los diferentes proyectos y actividades definidos en los Planes de Acción de los Planes de Manejo Ambiental para cada uno de los Humedales con PMA adoptado.
</t>
  </si>
  <si>
    <t xml:space="preserve">Para el mes de mayo de 2020 se avanzó según lo programado en un 10%, mediante mantenimiento de repaso en franja terrestre en 86,72 hectáreas (ha), distribuidos de la siguiente manera:
• PEDH Capellanía: 16,18 ha. 
• PEDH Córdoba: 7,67 ha. 
• PEDH El Burro: 4,46 ha. 
• PEDH Jaboque: 7,27 ha. 
• PEDH Juan Amarillo: 3,79 ha. 
• PEDH La Conejera: 14,87 ha. 
• PEDH La Vaca (Norte): 2,88 ha. 
• PEDH Meandro del Say: 9,31 ha. 
• PEDH Salitre: 3,88 ha. 
• PEDH Santa María del Lago: 4,92 ha.
• PEDH Techo: 3,52 ha.
• PEDH Tibanica: 3,76 ha.
• PEDH Torca Guaymaral: 1,94 ha.
• PEDH Tunjo: 2,26 ha.
Dentro de las acciones de mantenimiento realizadas también se obtuvieron los siguientes resultados: Manejo adaptativo; Siembra de 10 individuos propagados, 4329 plateos, 410 individuos biofertilizados; Manejo Silvicultural; 792 registros de individuos para manejo silvicultural, 903 plateos, 48 podas de formación, 3 podas de mejoramiento y 1 poda de estabilidad, 8 individuos caídos retirados; Control de especies invasoras; 630 individuos de retamo espinoso retirados en 280 m2 controlados, 1724 individuos de retamo liso retirados y 259,7 m2 controlados, 51 individuos de acacia retirados, 63 individuos despejados de invasión de enredaderas y 3577 m2 controlados; Mantenimiento de senderos, zonas duras, zonas verdes y perímetros; Corte de pasto kikuyo, 7578 m2 en senderos, 7135 m2 en perímetros, 16254 m2 en zonas verdes y 317 m2 en zonas duras; 346 Kg de residuos sólidos recolectados; 11904 m2 despejados de hojas secas en senderos y/o zonas verdes, 10 metros de barandas mantenidas y/o reparadas; 2 puentes mantenidos y/o reparados, 11 escalinatas mantenidas y/o reparadas, Producción de compostaje; 8952 kg de residuos vegetales dispuestos para compostaje, 2,8 m2 de compostaje producido, 1259 kgs de compostaje producido, 22  volteos realizados.
</t>
  </si>
  <si>
    <t xml:space="preserve">Para el mes de mayo de 2020 se avanzó según lo programado en un 10%. Para lo cual, se llevaron a cabo 1 Mesa Territorial con la participación de 22 personas, distribuidas de la siguiente manera:
 Vaca: 1 mesa territorial con 22 participantes
</t>
  </si>
  <si>
    <t xml:space="preserve">Para el mes de mayo de 2020 se avanzó según lo programado en un 10%, donde se llevaron a cabo 14 actividades de educación, comunicación y participación para la construcción social del territorio con la partición de 159 personas, distribuidos de la siguiente manera:
 1 evento representativo con 78 participantes
 10 actividades de gestión para la educación ambiental con 74 participantes
 1 monitoreo institucional con 5 participantes
 2 proyectos de investigación en humedales con 2 participantes
</t>
  </si>
  <si>
    <t xml:space="preserve">Para el mes de mayo de 2020 se avanzó según lo programado en un 10%, como parte de las acciones de administración se obtuvieron los siguientes resultados:
 34 actividades de administración con la participación de 41 personas
 1 reporte de árboles con riesgo de volcamiento
 9 actividades de seguimiento al mantenimiento en PEDH con 33 participantes
 3 operativos de recuperación de espacio público con 16 participantes
 7 reuniones de gestión con 65 participantes
 2 reportes de seguimiento a ferales y semovientes con 3 participantes y 30 semovientes reiterativos reportados
 19 acciones de verificación de factores tensionantes con 86 participantes
 30 visitas de control y seguimiento en los PEDH con 126 participantes
 Participación en 6 reuniones de Comisión Aambiental Local (CAL) con 168 participantes
 Participación en 4 Consejo Local Gestión del Riesgo (CLGR) con 84 participantes
 Asistencia a 1 reunión de JAL con 21 participantes
 Asistencia a 2 Mesa de habitabilidad en calle acompañadas con 21 participantes
 Asistencia a 7 Mesas de Coordinación Interinstitucional con 121 participantes
 Asistencia a 1 Mesas de Sustancias PsicoActivas con 18 participantes
</t>
  </si>
  <si>
    <t xml:space="preserve">Matriz Seguimiento a PMAs por Humedal
Matriz Datos Significativos.
Actas, listados de asistencia y fotografías de las Mesas Territoriales.
Informes de gestión de mantenimiento de Aguas Bogotá E.S.P-
Actas, listados de asistencia y fotografías de las acciones de administración, manejo integral y seguimiento a los Humedales.
Actas, listados de asistencia y fotografías de las actividades de educación ambiental.
</t>
  </si>
  <si>
    <t xml:space="preserve">En el mes de mayo de 2020 se avanzó 1% llevándose a cabo el seguimiento a Planes de Manejo Ambiental mediante el seguimiento a las actividades llevadas a cabo en los 15 Parques Ecológicos Distritales de Humedal (PEDH) por medio de la Matriz de Datos Significativos, la cual, registra todas las acciones realizadas por estrategia, en concordancia y articulación con los Planes de Acción de los Planes de Manejo Ambiental (PMA) y de la Política de Humedales del Distrito Capital. Por otra parte, se realizó seguimiento con corte a 20 de mayo a los diferentes proyectos y actividades definidos en los Planes de Acción de los Planes de Manejo Ambiental para cada uno de los Humedales con PMA adoptado.
En el mes de abril de 2020 se avanzo 1% llevando a cabo actividades de seguimiento en los quince (15) Parques Ecológicos Distritales de Humedal (PEDH) por medio de la Matriz de Datos Significativos. Por otra parte se realizó la consolidación e identificación de la totalidad de los indicadores de los diferentes Planes de Manejo Ambiental y de la Política Distrital para proponer indicadores generales por estrategia que permitan definir un seguimiento estandarizado de instrumentos de planeación y gestión a los PMA.  Se realizó la consolidación los Informes de gestión por Humedal del segundo semestre de la vigencia 2019.
En el primer trimestre de 2020 se avanzó un 7%, con el seguimiento a las actividades llevadas a cabo en los quince (15) Parques Ecológicos Distritales de Humedal (PEDH) por medio de la Matriz de Datos. Por otra parte se realizó la consolidación los Informes de gestión por Humedal del segundo semestre de la vigencia 2019. Adicionalmente se realizó un ejercicio consistente en identificar la totalidad de los indicadores de los diferentes Planes de Manejo Ambiental y de la Política Distrital para proponer indicadores generales por estrategia que permitan definir un seguimiento estandarizado de instrumentos de planeación y gestión.
</t>
  </si>
  <si>
    <t xml:space="preserve">En el mes de mayo de 2020 se avanzó el 1%  con las siguientes actividades: 1) mantenimiento del 100% del área de franja terrestre en 14 PEDH: Mantenimiento en franja terrestre de 14 PEDH en 86,72 hectáreas (ha), con acciones como: Manejo adaptativo; Siembra de 10 individuos propagados, 4329 plateos, 410 individuos biofertilizados; Manejo Silvicultural; 792 registros de individuos para manejo silvicultural, 903 plateos, 48 podas, 3 podas de mejoramiento y 1 poda de estabilidad, 8 individuos caídos retirados; Mantenimiento senderos, zonas duras, zonas verdes y perímetros; corte de pasto, 7578 m2 en senderos, 7135 m2 en perímetros, 16254 m2 en zonas verdes y 317 m2 en zonas duras; 346 Kg de residuos sólidos recolectados; 11904 m2 despejados de hojas secas, 10 metros de barandas mantenidas y/o reparadas; 2 puentes mantenidos y/o reparados, 11 escalinatas mantenidas y/o reparadas; 2) Mesas Territoriales: Realización 1 Mesa con participación de 22 personas;  3) Educación Ambiental: 14 actividades de educación, comunicación con la partición de 159 personas, distribuidos de la siguiente manera: 1 evento representativo con 78 participantes, 10 actividades se educación ambiental con 74 participantes, 1 monitoreo institucional con 5 participantes, 2 proyectos de investigación en humedales con 2 participantes; 4) Acciones de Administración: 34 actividades con 41 personas, 1 reporte de árbol en riesgo, 9 actividades de seguimiento al mantenimiento en PEDH con 33 participantes, 3 operativos de recuperación de espacio público, 7 reuniones de gestión, 2 reportes de seguimiento a 30 semovientes reiterativos, 19 verificaciones de tensionantes, 30 visitas de control y seguimiento, 6 CAL, 4 CLGR, 1 reunión de JAL, 2 Mesa de habitabilidad en calle acompañadas, 7 Mesas de Coordinación Interinstitucional, 1 Mesas de control de sustancias psicoactivas. </t>
  </si>
  <si>
    <t xml:space="preserve">
Informes de ejecución mensual contrato mantenimiento SDA - CD 2019-1008, cronograma.
Actas, listados de asistencia y fotografías de las Mesas Territoriales.
Actas, listados de asistencia y fotografías de las actividades de educación ambiental.
Actas, listados de asistencia y fotografías de las acciones de administración, manejo integral y seguimiento a los Humedales.
</t>
  </si>
  <si>
    <t>Procesos de adquisición predial no han llegado a término a causa de retrasos en los tiempos administrativos de las diferentes entidades para notificación y aceptación de ofertas, elaboración de contratos de promesa de compraventa y minutas de escrituras públicas, entre otras actividades. Los contratos de obra e interventoría se suspendieron debido a la emergencia sanitaria del COVID-19. Continúa suspendido el contrato de compraventa No. SDA-MC-20191460, por cuanto la obra de Juan Rey aún no se encuentra lista para la adecuación del mobiliario. Los retrasos en la implementación del Plan de Acción para la problemática de ocupaciones informales dependen de acciones de entidades externas.</t>
  </si>
  <si>
    <t xml:space="preserve">Acta de suspensión No 1 - Contrato de obra 152018 
Acta de suspensión No 3 - Contrato de interventoría 272018
Adición y prórroga No 3 - Contrato de interventoría 272018
Prórroga No 3 - Contrato de obra
Suspensión N°2 suministro de mobiliario SDA-MC-20191460
Plan de aplicación del protocolo sanitario para la construcción del Aula Ambiental Juan Rey
Protocolo Bioseguridad Ambiental Innfra
GPS-500-397-2020 Remisión informe N° 12 Aguas de Bogotá
Matriz de indicadores seguimiento (mes_12)
Matriz de indicadores seguimiento AIA – PEDM
Base única de predios
Contrato promesa ID 60
Promesa de compraventa RT 156
Promesa de compraventa RT 159
Promesa de compraventa RT 137
Protocolo de bioseguridad PAPSO CONSORCIO MITIGACIÓN 2018
Suspensión No. 6 Interventoría Mitigación
Suspensión No. 7 Interventoría Mitigación
Suspensión No. 6 Obra Mitigación
Suspensión No. 7 Obra Mitigación
</t>
  </si>
  <si>
    <t xml:space="preserve">Durante el mes de mayo de 2020, se continuó con la suspensión del contrato de obra SDA-LP-SECOP l 152018 de 2018 y el contrato de interventoría de la obra (los contratos se reactivaron el 29 de mayo). Por otro lado, se realizó la suspensión N°2 al contrato de compraventa para el suministro de instalación del mobiliario para el Aula Ambiental del Mirador de Juan Rey, hasta el 31 de julio. Se reactivaron las actividades de adecuaciones en Quebrada Hoya del Ramo posterior presentación y aprobación del protocolo de bioseguridad contra el COVID-19. Dentro de las actividades desarrolladas, se finalizó la instalación del trincho disipador en guadua inmunizada, se finalizó con la instalación de los Hydro blocks en el sector de la Fiscala y se continuo con las actividades de instalación de pajinas. Con relación a las intervenciones requeridas para la adecuación del sendero ecológico que conecta el sector de Juan Rey con el Centro de Amistad con la Tierra - CAT y el Corredor Ambiental Tunjuelo – Chiguaza en el PEDM Entrenubes, se encuentra en la elaboración de los protocolos de bioseguridad para reactivar labores. 
Durante el mes de abril de 2020, se continuó con la suspensión del contrato SDA-LP-SECOP l 152018 de 2018 (Construcción del Aula Mirador JUAN REY) en el Parque Entrenubes (PEDMEN) por medidas de contingencia sanitaria dadas por el COVID-19, lo cual afectó también el cumplimiento de avance de la interventoría de la obra. Por la misma razón, se mantuvo suspendido el contrato de compraventa para el suministro de instalación del mobiliario para el Aula Ambiental del Mirador de Juan Rey.
Para el primer trimestre de la vigencia, fue necesario suspender el contrato de construcción del Aula Ambiental de Juan Rey. Así mismo, se realizó suspensión de la interventoría de la obra. De otro lado, se celebró contrato de compraventa para el suministro de instalación del mobiliario para el Aula Ambiental del Mirador de Juan Rey, suspendido el 30 de marzo. 
</t>
  </si>
  <si>
    <t xml:space="preserve">
La ejecución de los contratos de obras e interventorías se vieron afectada por la emergencia sanitaria del COVID-19. Adicionalmente, teniendo en cuenta que la obra del aula aún no se encuentra lista para la adecuación del mobiliario, se realizó la suspensión N°2 del contrato de compraventa No. SDA-MC-20191460 
</t>
  </si>
  <si>
    <t xml:space="preserve">Acta de suspensión No 1 - Contrato de obra 152018 
Acta de suspensión No 3 - Contrato de interventoría 272018
Adición y prórroga No 3 - Contrato de interventoría 272018
Prórroga No 3 - Contrato de obra
Suspensión suministro de mobiliario SDA-MC-20191460
2020ER11936 informe 8 Aguas de Bogotá
2020ER42091 informe 9 Aguas de Bogotá
2020ER61484 informe 10 Aguas de Bogotá
SDA-CD-20191008. Adición y prorroga
Informe de gestión SDA-SECOP II-20191198
Justificación de la necesidad para suspender el contrato de obra no. SDA—20181487-2018 
Minuta suspensión 4 obra 
Justificación suspensión interventoría 
Minuta de suspensión interventoría 
Presentación PAIMIS (Decr. 227 de 2015) 25.02.2020. Sesión ordinaria 
Acta PAIMIS (Decr. 227 de 2015) 25.02.2020. Sesión ordinaria
Acta de suspensión No 1 - Contrato de obra 152018 
Acta de suspensión No 3 - Contrato de interventoría 272018
Adición y prórroga No 3 - Contrato de interventoría 272018
Prórroga No 3 - Contrato de obra
Suspensión N°2 suministro de mobiliario SDA-MC-20191460
Plan de aplicación del protocolo sanitario para la construcción del Aula Ambiental Juan Rey Protocolo Bioseguridad Ambiental 
</t>
  </si>
  <si>
    <t xml:space="preserve"> 
Para el mes de mayo del 2020, si bien no se presentó avance en el cumplimiento de la magnitud de la meta programada, se ejecutaron las siguientes actividades: Administración de 480,5 ha de PEDM y otras áreas de interés ambiental bajo sus cuatro líneas de acción; compra de predios RT156, 159, 205 ID60 sigue en curso y se continúa la gestión para la adquisición predial. Suspensión de obra e interventoría Aula Juan Rey y del contrato de mobiliario. Se realizó empalme sobre el avance del Plan de Acción (PAIMIS, Dec227/15) para atender la problemática de ocupaciones en el PEDM Entrenubes. Para el mes de abril se efectuó la administración integral de las 480,5ha y se encontraba en desarrollo la adquisición de 4,1ha, previstas para integrar a las áreas administradas en la actualidad. Para el primer trimestre del 2020, se efectuó la administración de 480,5 ha de Parques de Montaña (PEDM) y otras áreas de interés ambiental; se continuó la gestión para la adquisición de predios RT156, 159, 205 ID60; se suspendió la obra e interventoría Aula Juan Rey y del contrato de mobiliario, se continuó con el mantenimiento y las acciones de vigilancia de las áreas administradas. Se realiza suspensión de los contratos de obras de mitigación en Mirador de los nevados y Soratama.</t>
  </si>
  <si>
    <t xml:space="preserve">Procesos de adquisición predial no han llegado a término a causa de retrasos en los tiempos administrativos de las diferentes entidades para notificación y aceptación de ofertas, elaboración de contratos de promesa de compraventa y minutas de escrituras públicas, entre otras actividades. Los contratos de obra e interventoría se suspendieron debido a la emergencia sanitaria del COVID-19. Continúa suspendido el contrato de compraventa No. SDA-MC-20191460, por cuanto la obra de Juan Rey aún no se encuentra lista para la adecuación del mobiliario. Los retrasos en la implementación del Plan de Acción para la problemática de ocupaciones informales dependen de acciones de entidades externas.
</t>
  </si>
  <si>
    <t xml:space="preserve">GPS-500-354-2020 informe 11 Aguas de Bogotá
Matriz de indicadores seguimiento AIA – PEDM Aguas de Bogotá
Matriz de indicadores seguimiento (mes_11) (1) Aguas de Bogotá
Acta de inicio vigilancia 2020
Complemento contrato vigilancia
OC 47030
2020ER11936 informe 8 Aguas de Bogotá
2020ER42091 informe 9 Aguas de Bogotá
2020ER61484 informe 10 Aguas de Bogotá
SDA-CD-20191008. Adición y prorroga
Informe de gestión SDA-SECOP II-20191198
Justificación de la necesidad para suspender el contrato de obra no. SDA—20181487-2018
Minuta suspensión 4 obra 
Justificación suspensión interventoría 
Minuta de suspensión interventoría 
Presentación PAIMIS (Decr. 227 de 2015) 25.02.2020. Sesión ordinaria 
Acta PAIMIS (Decr. 227 de 2015) 25.02.2020. Sesión ordinaria
1. GPS-500-397-2020 Remisión informe N° 12 Aguas de Bogotá
2. Matriz de indicadores seguimiento (mes_12)
3. Matriz de indicadores seguimiento AIA – PEDM
4. Protocolo de bioseguridad PAPSO CONSORCIO MITIGACIÓN 2018
</t>
  </si>
  <si>
    <t>Durante el mes mayo, se mantuvieron suspendidas las actividades de obra e interventoría del Aula Ambiental Juan Rey hasta el 29 de mayo de 2020; lo anterior debido a la emergencia sanitaria COVID-19. Sin embargo, se realizó una evaluación técnica de las condiciones al reinicio de la obra y se solicitó al contratista la programación de actividades para concluir la misma. Adicionalmente, teniendo en cuenta que la obra del aula aún no se encuentra lista para la adecuación del mobiliario, se realizó la suspensión N°2 del contrato de compraventa No. SDA-MC-20191460 hasta el 31 de julio.</t>
  </si>
  <si>
    <t xml:space="preserve">Durante el mes de mayo se avanzó en un 25% frente al 20% programado. Las adecuaciones en Quebrada Hoya del Ramo, fueron reactivadas el día 28 de abril y se prevé una fecha de entrega de la obra a finales de junio. Dentro de las actividades desarrolladas, se finalizó la instalación del trincho disipador en guadua inmunizada, se finalizó con la instalación de los Hydro blocks en el sector de la Fiscala y se continuo con las actividades de instalación de pajinas. Con relación a las adecuaciones del sendero Filo de Juan Rey, que conecta los sectores del Mirador de Juan Rey con el Centro de Amistad con la Tierra (CAT) en el PEDM Entrenubes, el Contratista del Ejecutor está adelantando los protocolos de bioseguridad necesarios para continuar con las obras objeto del Convenio. </t>
  </si>
  <si>
    <t>Los procesos de gestión para la adquisición predial avanzaron en un 30%, concordante a lo programado. En el mes de mayo del 2020 se continuó el proceso de adquisición predial en el PEDM Entrenubes y áreas de interés ambiental. El proceso de escrituración de los predios RT 137 RT 156 RT 159 ID 60 se encuentra suspendido hasta tanto no se establezcan las medidas pertinentes por la emergencia sanitaria del COVID-19.</t>
  </si>
  <si>
    <t>Durante el mes de mayo no fue posible avanzar con la adquisición de nuevas áreas, que estaban programadas a un avance de 70%. Lo anterior, toda vez que el aislamiento obligatorio a causa del COVID-19, no permitió avanzar en terminación de adquisición ya que para estos procesos se requiere firmas físicas de escrituras públicas por parte de la Secretaría Distrital de Ambiente</t>
  </si>
  <si>
    <t>Durante el mes de mayo se realizó un avance en la meta correspondiente al 20%, igual a lo programado. Se desarrolló el manejo integral y las acciones de las cuatro líneas de administración: Vigilancia, Monitoreo, Gestión Social y Mantenimiento en los PEDM y áreas de interés ambiental a cargo de la SDA. Para el contrato interadministrativo SDA-CD-20191008 suscrito con Aguas de Bogotá S.A ESP para el mantenimiento de las áreas administradas, se firmó la adición y prórroga N°2 por tres meses, con fecha de finalización prevista para el 15 de agosto.</t>
  </si>
  <si>
    <t>La gestión de incorporación de nuevas áreas cuenta con un avance de la meta del 20% frente al 20% de lo programado. Si bien durante el mes de mayo del 2020 no fue posible adquirir nuevos predios, de desarrollaron acciones de gestión enmarcadas en el procedimiento de adquisición predial. Se encuentra suspendido el proceso de estructuración para firma las promesas de compraventa correspondientes a los predios con RT 156, 159, 137 y ID 60, por la emergencia sanitaria del COVID-19.</t>
  </si>
  <si>
    <t>Las obras de mitigación realizadas en el Aula Ambiental Soratama y el Parque Mirador de los Nevados, fueron reactivadas el día 27 de mayo del 2020, posterior a la presentación de protocolo de bioseguridad para brindar las medidas de protección requeridas contra el COVID-19 al personal que labora en dichos contratos.</t>
  </si>
  <si>
    <t>A la espera de respuesta a la solicitud realizada a la Secretaría Jurídica Distrital para dar a conocer el pronunciamiento frente a la viabilidad para destinar recursos que tengan como fuente lo establecido en el artículo 111 de la Ley 99 de 1993, para efectuar procesos de reasentamiento en areas de asegurar la recuperación, conservación y protección que se adelanten en los predios del PEDM Entrenubes.</t>
  </si>
  <si>
    <t xml:space="preserve">En el mes de mayo continuó el cese de actividades debido al aislamiento obligatorio. </t>
  </si>
  <si>
    <t xml:space="preserve">En el mes de mayo no hubo avance por el cese de actividades debido al aislamiento obligatorio. </t>
  </si>
  <si>
    <t>En el mes de mayo no hubo avance por el cese de actividades debido al aislamiento obligatorio, así las cosas, el reporte para este periodo continua en cero</t>
  </si>
  <si>
    <t xml:space="preserve">En el mes de mayo se continuaron actividades de riego del material vegetal ubicado en los viveros administrados por la entidad (Ceresa, Soratama, entrenubes), con el apoyo del Ejército Nacional en el marco de la articulación de la Burbuja Ambiental
</t>
  </si>
  <si>
    <t xml:space="preserve">
Acta de seguimiento al convenio 12952019.
Informe mensual de ejecución del convenio 12952019.
Justificación de la necesidad para prorrogar el convenio.
Acta de seguimiento al convenio 12952019.
Acta de suspensión convenio 13282017
</t>
  </si>
  <si>
    <t xml:space="preserve">En el mes de mayo no se registra avance de la meta debido que las medidas de aislamiento preventivo continúan vigentes, por lo cual los convenios 1295 de 2019 y 1328 de 2017 mantienen suspendidas las acciones en campo  lo que constituye una situación de fuerza mayor.
</t>
  </si>
  <si>
    <t xml:space="preserve">Acta de seguimiento al convenio 1295 de 2019.
Informe mensual de ejecución del convenio 12952019.
Justificación de la necesidad para prorrogar el convenio.
Acta de seguimiento al convenio 12952019.
Acta de suspensión convenio 13282017
</t>
  </si>
  <si>
    <t xml:space="preserve">Informe mensual de ejecución del convenio 12952019.
Justificación de la necesidad para prorrogar el convenio.
Acta de seguimiento al convenio 1295 de 2019.
Acta de suspensión convenio 13282017
</t>
  </si>
  <si>
    <t xml:space="preserve">Informe mensual de ejecución del convenio 12952019.
Justificación de la necesidad para prorrogar el convenio.
Acta de seguimiento al convenio 1295 de 2019.
</t>
  </si>
  <si>
    <t xml:space="preserve">Dada la coyuntura por la pandemia de COVID-19 y a las directrices emanadas desde la Dirección de Gestión Corporativa de la SDA no se realizaron actividades en campo en ninguno de los cuatro Programas. Por tanto, no hay avance en esta actividad para el mes de mayo. </t>
  </si>
  <si>
    <t xml:space="preserve">En los Programa 1 y 4 en la fase III, se hicieron progresos en el documento final de seguimiento a la biodiversidad de aves, mamíferos y herpetos durante el periodo 2016-2019. Se corrieron análisis de riqueza alfa para cada uno de los PED. Se determinaron abundancias de las especies por medio del índice de Simpson. Hay un desarrollo significativo en la manera de entender la dinámica de los grupos monitoreados y su ecosistema. El informe final del Programa 2, está bajo ajustes de forma. </t>
  </si>
  <si>
    <t xml:space="preserve">Dada la coyuntura por la pandemia de COVID-19 el convenio No. SDA - CD - 20181468 se encuentra suspendido. Por tanto, no hay avance en esta actividad para el mes de mayo. </t>
  </si>
  <si>
    <t xml:space="preserve">De acuerdo con los nuevos análisis en los Programas 1 y 4 en la fase III, continua la proyección de publicar los informes finales de los Programas 1, 2 y 4 en el Observatorio Ambiental de Bogotá, antes de cerrar la vigencia de Bogotá Mejor para Todos. </t>
  </si>
  <si>
    <t xml:space="preserve">
Hay un retraso en las actividades programadas en terreno en el mes de mayo, por la coyuntura de la pandemia. Dado el volumen de trabajo requerido para la entrega final de los documentos de los programas implementados, la primera fecha de entrega a mayo no se cumple. Se reprograma la entrega para antes del 15 de junio.   </t>
  </si>
  <si>
    <t>Productos del contrato SDA-CM-2017 -CM-019-2017
Productos del contrato SDA-SAM-2018-SECOPII-E0026 26218 PRODUCTOS 1 Y 2 del contrato SDA-SAM-20191384
1) Cronograma de trabajo
2)Diseños a escala medidas AbE, informe de grupo de Interno de cambio climatico
3) Actas de prórroga y suspensión al contrato SDA-SAM-20191384</t>
  </si>
  <si>
    <t>Formular y adoptar planes de manejo para el 100% de las hectáreas de Parques Ecológicos Distritales de Montaña</t>
  </si>
  <si>
    <t>Porcentaje de hectáreas de Parques Ecológicos Distritales de Montaña (PEDM) con planes de manejo formulados y adoptados</t>
  </si>
  <si>
    <t>El fortalecimiento de la Estructura  Ecológica Principal del Distrito Capital,  de acuerdo en lo contemplado en decreto 190 de 2004 POT vigente, permite que la ciudadanía disfrute de áreas con estado de conservación provenientes del PMA vigente y que aporta al cumplimiento de los objetivos y estrategias establecidos en el Plan de Gestión Ambiental-PGA, apuntando al mejoramiento de la calidad ambiental del Distrito.</t>
  </si>
  <si>
    <t>Archivo de Gestión de la Subdirección de Políticas y Planes Ambientales de la Secretaria Distrital de Ambiente -Informes de contratistas de apoyo</t>
  </si>
  <si>
    <t>En lo corrido del II trimestre (abril y mayo) se ha adelantado la gestión para la concertación de la huerta urbana en la localidad de San Cristóbal, y se realizan dos suspensiones al contrato Nº SDA-SAM-20191384.  Lo que corresponde a una magnitud de 1.63.. En el I trimestre de 2020 se adelantó la instalación de medidas AbE en las localidades de Usme (Rural) y san Cristóbal (Urbano), parte de los productos 3 y 4 del contrato Nº SDA-SAM-20191384. Se realizaron visitas para la verificación en campo del avance en la instalación de las medidas. Representando avance en magnitud de 1,63.
Para la vigencia 2016, Elaboró base de información técnica y guía conceptual sobre Adaptación basada en Ecosistemas, un Plan de trabajo de programación para formulación lo que representó 0,50. Para vigencia 2017 se ejecutó 0,85 de formulación consistente en la elaboración y entregaron de los siguientes productos: Plan de trabajo con la metodología propuesta para elaborar la formulación de los (2) proyectos de adaptación al cambio climático y Identificar actores y áreas 3)  Evaluación socioambiental, con caracterización y aspectos demográficos de comunidades. En la vigencia 2018 finalizó el proceso de formulación de los dos proyectos AbE, que se llevó con el contrato de consultoría SDA-CM-019-2017. Recibieron y aprobaron los productos: Análisis de vulnerabilidad, Componente social, Proyección de medidas de adaptación y Formulación de los proyectos, Se inició la Fase I de implementación de proyectos y recibió y aprobó el producto: "Plan de Trabajo y Cronograma"del contrato SDA–SAM–2018–SECOP II–E–0026 (262018). Representa un avance de 1.34 en magnitud. En la vigencia 2019 culminó la Fase I de implementación de los Proyectos AbE  se recibieron a satisfacción los siguientes productos del contrato (262018), Diseños de las medidas AbE,  implementación física de las medidas de adaptación, Capacitaciones, mantenimiento y plan de monitoreo y seguimiento, Informe final. Se dio inicio al contrato de prestación de servicios SDA-SAM-20191384, se recibieron los productos: Plan de Trabajo y Diseños de las medidas AbE, y la propuesta para el fortalecimiento. Se realizaron 4 visitas a campo de monitoreo y seguimiento. Representando en magnitud 1.6</t>
  </si>
  <si>
    <t xml:space="preserve">En mayo de 2020 se atendió el 100% de las emergencias ambientales competencia y jurisdicción de la SDA, para las cuales fue activada la entidad (98). 
De enero a mayo de 2020 se activaron y atendieron 562 emergencias: 260 árboles caídos, 288 árboles en riesgo de caída, 13 materiales peligrosos y 1 incendio forestal. 
</t>
  </si>
  <si>
    <t xml:space="preserve">PIRE: De enero a mayo de 2020 se activaron y atendieron 562 emergencias: 260 árboles caídos, 288 árboles en riesgo de caída, 13 materiales peligrosos y 1 incendio forestal. 
De junio de 2016 a mayo de 2020 se activaron y atendieron 5900 emergencias (5732 de árboles en riesgo o caídos, 160 materiales peligrosos, 2 de residuos de construcción y demolición y 6 incendios forestales).
PIGA: En el mes de  mayo de 2020, se apoyo  a la SPPA en conjunto con la SCASP en la definición de  las siguientes actividades:  la revisión  técnica al  proyecto de Resolución “Por medio del cual se elimina progresivamente el consumo de plásticos de un solo uso en las Entidades del Distrito Capital y Áreas Ambientales Administradas por la Secretaria Distrital de Ambiente y se adoptan otras determinaciones”; definición de los lineamientos para  la ejecución del plan de acción de las entidades Distritales debido al COVID 19,  lineamientos actividades a desarrollar por las entidades distritales en la semana ambiental de manera virtual; apoyo en formulación proyecto de inversión  donde se encuentran estos instrumentos. 
PACA:  En el mes de  abril de 2020, se atendio solicitud de la Contraloría de Bogotá  en relación con el informe PACA 2018, se publicaron en ISOLUCION  los informes PACA correspondientes a los años 2016,2017,2018 y 2019; se solicito información delegados áreas para realización de capacitación en el modulo PACA en el sistema FOREST para presentación de informes primer semestre 2020 y del cuatrienio 2016-2020.
</t>
  </si>
  <si>
    <t xml:space="preserve">PIGA: En el mes de  mayo de 2020, se apoyo  a la definición de actividades: revisión técnica al  proyecto de Resolución “el cual se elimina el consumo de plásticos de un solo uso en las Entidades del Distrito Capital y Áreas Ambientales Administradas por la Secretaria Distrital de Ambiente y se adoptan otras determinaciones”; definición de los lineamientos para  la ejecución del plan de acción de las entidades Distritales debido al COVID 19,  lineamientos actividades a desarrollar por las entidades distritales en la semana ambiental de manera virtual. 
PACA:  En el mes de  mayo de 2020, se atendio solicitud de la Contraloría de Bogotá  en relación con el informe PACA 2018, se publicaron en ISOLUCION  los informes PACA correspondientes a los años 2016,2017,2018 y 2019; se solicito información delegados áreas para realización de capacitación en el modulo PACA en el sistema FOREST para presentación de informes primer semestre 2020 y del cuatrienio 2016-2020.
</t>
  </si>
  <si>
    <t xml:space="preserve">PIRE: 
a) Reporte actualizado de emergencias ambientales atendidas con corte a 31 de mayo de 2020. 
b) Bitácoras de respuesta a emergencias ambientales.
c) Georreferenciación de las emergencias en el Visor Geográfico Ambiental.
PIGA Y PACA:
Actas, listados de asistencia, informes de gestión, Certificados de la heramienta, Matrices en excel y reportes de Forest
</t>
  </si>
  <si>
    <t xml:space="preserve">• El día 15 de mayo se realizó el comité de articulación de la Subdirección de Ecosistemas y Ruralidad
• El día 23 de mayo se realizó la actualización del procedimiento del trámite de Expedición de Certificados de Conservación Ambiental (126PM03-PR05)
• verificación de 23 procesos los cuales fueron solicitados por el área de financiera de la Subdirección de ecosistemas y Ruralidad 
•Se envío de los # de Certificado de Conservación Ambiental por localidad que fueron expedidos en el año 2019
• Se solicito al área de comunicaciones, tres piezas publicitarias para dar a conocer por medio de la página, redes sociales el cambio de la Resolución del trámite de Certificados de Conservación Ambiental. 
• llamada telefónica a 216 usuarios del año 2019, informarles los cambios que se adoptaron en la nueva Resolución de CECAS, se verificación de los correos electrónicos para enviarles para información actualizada. 
• Se recibieron 9 solicitudes para iniciar trámite de certificados de conservación.
</t>
  </si>
  <si>
    <t>Se le ha realizado el compromiso del RT 14 NÚMERO DE CHIP AAA0020ONRJ UBICADO EN EL SECTOR JUAN REY DEL PEDMEN - RESOLUCION SDA N° 00365 DEL 07-02-2020; la gestión a todos los  pasivos exigibles de la DGA y la SER, que ascienden a $  2.149.291.110,00 (DGA) y $750.997.588,00 (SER), para un total de $ 2.900.288.698, realizado al saneamiento a 5 pasivos exigibles por valor de $93.482.666 correspondientes a los contratos  de prestación de servicios, por concepto de terminación anticipada de contratos y finalización de procesos de incumplimiento, 2 pasivos se encuentra en proceso de saneamiento por valor de $ 129.017.025,00, para su saneamiento estamos a la espera de liquidaciones. El valor de $ $1.110.809.192 corresponden a pasivos exigibles, cuya gestión para el saneamiento dependen de la ratificación la decisión de terceros (Tribunal contenciosos administrativo de Cundinarma-Contrato 1510/2014  Contrato 125012/2011 y CPS-637/2014. Los demás pasivos se encuentran en proceso de saneamiento</t>
  </si>
  <si>
    <t>En el mes de mayo se comprometieron los recursos del RT14 ADQUISICIÓN PREDIAL INMUEBLE, NÚMERO DE CHIP AAA0020ONRJ. MATRÍCULA INMOBILIARIA No. 50S-40303335 UBICADO EN EL SECTOR JUAN REY DEL PEDMEN. - RESOLUCION SDA N° 00365 DEL 07-02-2020</t>
  </si>
  <si>
    <t>Los retrasos en el cumplimiento se relacionaron con tres aspectos fundamentales: 1) La desaprobación por parte del Concejo Distrital del nuevo Plan de Ordenamiento Territorial – POT del Distrito Capital que, consideraba la propuesta de declarar e incorporar la nueva área protegida de 600,55 ha 2) El inicio de actividades de la nueva administración distrital que demanda tiempo para el empalme, conocimiento y articulación de los programas y proyectos de la entidad  y finalmente 3) las medidas de confinamiento ordenadas por el gobierno central y distrital por la presencia del COVID 19, que están vigentes desde el mes de marzo.</t>
  </si>
  <si>
    <t xml:space="preserve">Proyecto de Acuerdo Distrital para la declaratoria ante el Cabildo Distrital remitido a la Dirección Legal Ambiental (radicado 2019IE190140 - Proceso 4483042).
Radicado 2019IE188525 - Proceso 4449371, concepto técnico No. 08862 del 19 de agosto del 2019 "Soporte técnico de los componentes físico, biótico del polígono de 600,55 hectáreas ubicadas en ecosistemas de alta montaña (páramos) localizado en la ruralidad del Distrito Capital de Bogotá, cuenca hidrográfica río Blanco, localidad Sumapaz, para su incorporación como nueva área protegida bajo la categoría de manejo de Santuario Distrital de Fauna y Flora".
</t>
  </si>
  <si>
    <t xml:space="preserve">Base de Datos Subdirección de Ecosistemas y Ruralidad. 
Respuestas a usuarios en el sistema Forest.
 Documentos técnicos de soporte generados a través del sistema Forest, los cuales incluyen cartografía específica para cada caso.
</t>
  </si>
  <si>
    <t xml:space="preserve">Durante el mes de Mayo no se avanzo en la ejecucion de nuevas hectareas, debido a  los lineamientos nacionales de confinamiento, provocadas por el virus COVID 19, por lo tanto, la ejcución del cuatrienio se mantiene en 63,8 ha,  las 45 Ha pendientes a intervenir, estan prevista que inicien acciones en campo durnate el mes de junio de esta manera estas hectareas se veran reflejadas como aporte a las metas plan de desarrollo 2020-2024.
En el 2016 se realizo 1 ha de avance en el plan de desarrollo, para el 2017 se alcanzaron 27,6 ha de restauración, para el 2018 se alcanza a 33,60 ha y en el 2019 se cumple en 63,80 ha, todas estas son acumulativas del cuatrienio apuntando al cumplimiento del plan de desarrollo. 
</t>
  </si>
  <si>
    <t>Las actividades de mantenimiento de las áreas en procesos de restauración ecológica, que estaban programadas para los meses de abril y mayo no se ejecutaron debido a la suspensión del convenio 1295 de 2019 debido a la emergencia sanitaria causada por el COVID 19 afectándose el desempeño del convenio y por consiguiente el avance de la meta.</t>
  </si>
  <si>
    <t xml:space="preserve">
Debido al aislamiento preventivo obligatorio establecido mediante el Decreto 457 de 2020 y a la dificultad para concertar la instalación de una huerta urbana en la localidad de San Cristóbal se detuvo la ejecución de actividades en campo a partir del 25 de marzo. </t>
  </si>
  <si>
    <t xml:space="preserve">N.A
</t>
  </si>
  <si>
    <t xml:space="preserve">Durante el mes de abril  y mayo no hubo avance en la magnitud de la meta debido a que las acciones de mantenimiento que estaban programadas en el marco del convenio 1295 de 2019 las actividades fueron suspendidas.  
Para el primer trimestre de 2020 se cuenta con la ejecución del mantenimiento de 100 hectáreas ( 9,93% del Plan) en proceso de restauración mediante acciones del convenio 12952019, distribuidas así: Serranía del zuque 50 hectáreas, Monserrate la calera  40 hectáreas, quebrada los toches 10 hectáreas; 4 has (0,40% del plan) de la vigencia y 96 has (9,53 % del plan)  de la reserva. </t>
  </si>
  <si>
    <t>El acumulado para el Plan de Desarrollo reporta un avance de 480,5 ha correspondientes al 60% de la meta para la vigencia y el cuatrienio así: 309,40ha PEDM Entrenubes, 6ha en Mirador de los Nevados, 6ha en Soratama, y 159,1ha en Zuque. Para el mes de mayo se mantuvo la administración y manejo integral de estas 480,5ha y se encuentra pendiente de firma la adquisición de 4,1ha, previstas a integrarse al actual esquema de administración. Cabe precisar que la adquisición predial es  ruta crítica ya que se realizan acciones jurídicas y técnicas que toman tiempo afectando el cumplimiento de la meta pues esas áreas son las que se integran para administración. Se continúa con la implementación de las líneas de administración en las 480,5. Se realizó la adición y prórroga 2 para el contrato de mantenimiento de las 480,5ha. Se reactivaron las acciones de obra e interventoría del Aula Ambiental Juan Rey, sendero CAT, Hoya de Ramo, así como las obras de mitigación en Mirador de los Nevados y Soratama. La adquisición de mobiliario de Aula Ambiental Juan Rey continúa suspendida por emergencia sanitaria. Se realizaron gestiones interinstitucionales para atender las ocupaciones en PEDM Entrenubes.  Para el mes de mayo del 2020, si bien no se presentó avance en el cumplimiento de la magnitud de la meta programada, se ejecutaron las siguientes actividades: administración de 480,5 ha de PEDM y otras áreas de interés ambiental bajo sus cuatro líneas de acción; compra de predios RT156, 159, 205 ID60 sigue en curso y se continúa la gestión para la adquisición predial. Suspensión de obra e interventoría Aula Juan Rey y del contrato de mobiliario. Se realizó empalme sobre el avance del Plan de Acción (PAIMIS, Dec227/15) para atender la problemática de ocupaciones en el PEDM Entrenubes. Para el mes de abril se efectuó la administración integral de las 480,5ha y se encontraba en desarrollo la adquisición de 4,1ha, previstas para integrar a las áreas administradas en la actualidad. Para el primer trimestre del 2020, se efectuó la administración de 480,5 ha de Parques de Montaña (PEDM) y otras áreas de interés ambiental; se continuó la gestión para la adquisición de predios RT156, 159, 205 ID60; se suspendió la obra e interventoría Aula Juan Rey y del contrato de mobiliario, se continuó con el mantenimiento y las acciones de vigilancia de las áreas administradas. Se realiza suspensión de los contratos de obras de mitigación en Mirador de los nevados y Soratama. En la Vigencia 2019 y 2018 se efectuó la administración de 408 ha. En la vigencia 2017, se administraron 315 ha, debido a la sustracción de las 30ha en Arborizadora Alta; En la vigencia 2016 se administraron 342 has que incluían las 30 has correspondientes a Arborizadora Alta.</t>
  </si>
  <si>
    <t xml:space="preserve">Para el mes de mayo de 2020, la actividad fue programada en un 20% ejecutándose dicho porcentaje.  Ingresaron para reparto 63 solicitudes. Se atendieron: Solicitudes de usuarios externos: 10, Comunicados de carácter interno SDA 11; PQRS 9; Entes de Control 3; Conceptos Técnicos 2; en proceso de revisión y/o elaboración de respuestas 28.
(Evidencia 3: Meta 2- Actividad 3. Bases de datos Equipo Declaratoria – Sistema Forest).
</t>
  </si>
  <si>
    <t>Para el mes de mayo de 2020, la actividad fue programada en un 20% cumpliéndose dicho porcentaje. En el cuatrienio 2016-2020, se cumplió la meta, priorizando la generación de la cartografía oficial para atender las solicitudes presentadas por los usuarios internos y externos de la entidad, dirigidas a precisar los análisis de afectación de áreas o predios por elementos de la Estructura Ecológica Principal del Distrito Capital o determinar áreas de importancia ecosistémica.
(Evidencia 4: Meta 2 – Actividad 4. Se adjuntan Bases de Datos de respuestas a usuarios internos y externos. Equipo Declaratoria de Nuevas Áreas Protegidas)</t>
  </si>
  <si>
    <t>7, OBSERVACIONES AVANCE DE ENERO A MAYO 2020</t>
  </si>
  <si>
    <t>N,A</t>
  </si>
  <si>
    <r>
      <t>En lo corrido</t>
    </r>
    <r>
      <rPr>
        <sz val="16"/>
        <color rgb="FF00B050"/>
        <rFont val="Arial"/>
        <family val="2"/>
      </rPr>
      <t xml:space="preserve"> </t>
    </r>
    <r>
      <rPr>
        <sz val="16"/>
        <rFont val="Arial"/>
        <family val="2"/>
      </rPr>
      <t>de abril y mayo de 2020 se ha adelantado la gestión para la concertación de la huerta urbana en la localidad de San Cristóbal, y se realizaron dos suspensiones al contrato Nº SDA-SAM-20191384.  
En el I trimestre de 2020 se adelantó la instalación de medidas Adaptación basado en Ecosistemas (AbE) en las localidades de Usme (rural) y San Cristóbal (urbano), lo anterior como parte de los productos 3 y 4 del contrato Nº SDA-SAM-20191384. Se realizaron visitas para la verificación en campo del avance en la instalación de las medidas. Esto representa un avance en magnitud de 1,63
En la vigencia 2019 culminó la Fase I de implementación de los Proyectos AbE  Se recibieron a satisfacción los siguientes productos del contrato SDA–SAM–2018–SECOP II–E–0026 (262018) : 2) Diseños de las medidas AbE 3 y 4) implementación física de las medidas de adaptación 5) Capacitaciones, mantenimiento y plan de monitoreo y seguimiento 6.) Informe final. De igual manera se surtió el proceso de contratación para la Fase II de implementación de los proyectos mediante selección abreviada de menor cuantía, como resultado se dio inicio al contrato de prestación de servicios SDA-SAM-20191384, se recibieron el productos 1: Plan de Trabajo y el producto 2 :Diseños de las medidas AbE, , así como la propuesta para el fortalecimiento. Adicionalmente se realizaron 4 visitas a campo de monitoreo y seguimiento. Todo ello representa una magnitud 1.6.
En la vigencia 2018 finalizó el proceso de formulación de los dos proyectos de adaptación al cambio climático basada en ecosistemas, que se llevó a cabo mediante el contrato de consultoría SDA-CM-019-2017. En esta vigencia se recibieron y aprobaron los productos:  4) Análisis de vulnerabilidad, 5) Componente social, 6) Proyección de medidas de adaptación y 7) Formulación de los proyectos. De Igual manera, se inició la Fase I de implementación de los proyectos mediante el contrato SDA–SAM–2018–SECOP II–E–0026 (262018) del cuál Se recibió y aprobó el producto 1) Plan de Trabajo y Cronograma. Lo anterior representa un avance de 1.34 en magnitud. 
Para vigencia 2017 se surtió el proceso de contratación para la formulación de los proyectos, que se llevó a cabo mediante el contrato de consultoría SDA-CM-019-2017 del cuál se recibieron a satisfacción los siguientes productos:  1) Presentación del Plan de trabajo con el enfoque metodológico para elaborar la formulación de los dos (2) proyectos AbE  2) identificación de actores y áreas, 3)  Evaluación socioambiental, con la caracterización y aspectos demográficos de las comunidades. Esto representa un avance en magnitud de 0.85
Para la vigencia 2016, se elaboró una base de información técnica y una guía conceptual sobre Adaptación basada en Ecosistemas (AbE), un plan de trabajo acerca de la programación para la formulación, lo que representó un avance de 0.50.</t>
    </r>
    <r>
      <rPr>
        <sz val="16"/>
        <color rgb="FFFF0000"/>
        <rFont val="Arial"/>
        <family val="2"/>
      </rPr>
      <t xml:space="preserve">
</t>
    </r>
  </si>
  <si>
    <t xml:space="preserve">El acumulado ejecutado para el cuatrienio, corresponde a 0 ha declaradas (0%). Al 30 de mayo de 2020, cierre del Plan de Desarrollo, culmina con 0% de avance porque el   indicador de objetivo  corresponde a hectáreas nuevas declaradas de áreas protegidas, las cuales solamente puede tener avance físico una vez se surta la declaratoria y sean incorporadas en el sistema de áreas protegidas, lo cual le correspone al Concejo Distrital, autoridad administrativa con potestad para gestionarlo a través de Acuerdo o mediante su inclusión en el nuevo Plan de Ordenamiento Territorial de Bogotá bajo una categoría de protección. La entidad cuenta con el concepto técnico de soporte y el proyecto de acuerdo para trámite ante el Concejo Distrital. Para el 2019,  la Subdirección de Ecosistemas y Ruralidad mediante radicados SDA 2019IE251699 y 2019IE251699, solicitó a la Dirección Legal Ambiental - DLA, información sobre los avances del trámite para declaratoria de la nueva área protegida “Santuario Distrital de Fauna y Flora- SDFF Máximo” a través del proyecto de acuerdo del Concejo Distrital remitido a esa dependencia. La DLA respondió mediante los radicados SDA 2019IE289584 y 2019IE293343 que continuaba con las gestiones a través del despacho del secretario ante el cabildo distrital. 
Como resumen de la gestión efectuada entre el 2018 y el 2020 (periodo de programación de la meta) se desarrollaron las acciones técnicas de soporte documental para la declaratoria de las 200 ha, se efectuó el impulso administrativo así como la proyección del proyecto de acuerdo con el apoyo de la  DLA y la Dirección de Planeación y Sistemas de Información Ambiental. Para tal efecto, se cuenta con un informe ejecutivo que soporta la gestión realizada, el cual cuenta entre sus productos más relevantes, con el concepto técnico No. 08862 del 19 de agosto del 2019 y el borrador del proyecto de acuerdo del Concejo Distrital para la declaratoria de nueva área protegida en el D.C.
</t>
  </si>
  <si>
    <t xml:space="preserve">Entre enero y mayo de 2020, se logró un avance de 10 ha obteniendo de esta manera el 100% del cumplimiento de la meta para el periodo y para el cuatrienio 2016-2020. De las cuales se realizaron las siguientes acciones: Se priorizó la evaluación técnica de elementos conectores de la Estructura Ecológica Principal – EPP, el análisis de afectación e importancia ambiental de componentes de la EEP y la generación de insumos técnicos para la conservación de los ecosistemas del Distrito Capital. Ingresaron para reparto 63 solicitudes. Se atendieron: Solicitudes de usuarios externos 10, Comunicados de carácter interno SDA 11; PQRS 9; Entes de Control 3; Conceptos Técnicos 2; en proceso de respuesta 28. Para el año 2019 se avanzó en 20 has para un acumulado 90 has que corresponden al 90%. En el año 2018 se avanzó en 40 ha para un acumulado del 70% de sectores definidos (100 ha) para la gestión de declaratoria como áreas protegidas y elementos conectores de la EEP. Para la vigencia 2017 se reportó un avance 22 hectáreas que corresponde al 30% acumulado cuatrienio y en la vigencia 2016 se avanzó en 8 ha que corresponde al 8% del cuatrienio.
</t>
  </si>
  <si>
    <t>Las medidas de confinamiento ordenadas por el gobierno central y distrital por la presencia del COVID 19, que están vigentes desde el mes de marzo, afectaron las actividadesde campo.</t>
  </si>
  <si>
    <t xml:space="preserve">El retraso para los Parques Ecológicos Distritales de Montaña Cerros Torca y Conejera, es debido a que se encuentran en revisión los insumos técnicos por parte de la Subdirección de Póliticas y Planes Ambientales. Por otra parte  para el PEDM Peña Blanca el retraso se debe a la no aprobación de la propuesta del Plan de Ordenamiento Territorial – POT.
</t>
  </si>
  <si>
    <t xml:space="preserve">Durante el cuatrenio se presento un avance de 63.8 ha, las 45 Ha pendientes a intervenir están prevista que inicien acciones en campo durante el mes de junio de 2020 de esta manera estas hectáreas se verán reflejadas como aporte a las metas plan de desarrollo 2020-2024.
En el 2016 se realizo 1 ha de avance en el plan de desarrollo, para el 2017 se alcanzaron 27,6 ha de restauración, para el 2018 se alcanza a 33,60 ha y en el 2019 se cumple en 63,80 ha, todas estas son acumulativas del cuatrienio apuntando al cumplimiento del plan de desarrollo.
</t>
  </si>
  <si>
    <t xml:space="preserve">En el cuatrienio se registro un avance correspondiente a 97,14 has. Durante la vigencia 2020 se realizaron actividades de diagnóstico y diseño para la intervención de 50 hectáreas; se identificaron y priorizaron zonas para intervención, se avanzó en la elaboración de los diseños de restauración para las áreas a intervenir (50 ha); importante señalar que aunque se realizaron actividades de diagnóstico  y elaboración de diseños de áreas priorizadas el avance en la magnitud de la meta se materializará cuando se ejecuten las actividades de plantación  una vez se levante la cuarentena  y se reinicien los convenios 1295 de 2019 y 1328 de 2017, en los cuales están contempladas estas actividades.
En el 2019 se realizaron acciones de restauración en 42,17 ha; en el 2018 se realizaron acciones de restauración en 36.84 ha; en el 2017 se realizaron acciones de restauración en 11.8 ha nuevas en proceso de restauración en Usme y en el 2016 se realización acciones de restauración en 6,33 ha.
</t>
  </si>
  <si>
    <t xml:space="preserve">El acumulado del cuatrienio para mantenimiento es de 338.41 Has correspondiente a 84,60% de cumplimiento del PDD. Durante la vigencia de 2020 se cuenta con la ejecución del mantenimiento de 100 has. En el año 2019 se efectuó el mantenimiento en 101,81 ha equivalentes al 46,20% del plan de mantenimiento; En el año 2018 se ejecutaron 80 Has de mantenimiento, equivalente al 20% del plan de mantenimiento; en el 2017 fue de 39,9 has equivalentes al 14,65 del plan de mantenimiento y en la vigencia 2016 se realizaron acciones de mantenimiento en 16,70 ha equivalentes al 3,1% del plan de mantenimiento. Monitoreo: El acumulado por el cuatrienio es del 3.952 de cumplimiento; A mayo hay un incremento de 0.002, lo que lleva a que la meta 11 se ejecute en 3.952. Las actividades de mayo corresponden a los nuevos análisis hechos para la entrega final del documento de implementación de los Programas 1y 4 en su fase III. En abril se reporta un avance del 0.01 el cual corresponde a actividades realizadas en el Programa 1, en la fase III, ajustes al informe final y vista al PEDH Tibanica. Al primer trimestre del 2020, se reporta un avance del 0.04 soportado en las 28 salidas realizadas en los PEDH, PEDM Entrenubes y acueductos veredales. A la vez hay avances en la fase III de los Programas 1, 2 y 4 al tener las primeras versiones de los documentos finales de la fase III, que soportan los registros en SIB-Colombia. Al cerrar la vigencia del 2019 se completó el 3.9 programado. En el 2018 se avanzó en 1.0 el seguimiento a los programas de monitoreo.  En 2017, se implementó la fase I del plan de monitoreo en los PEDM, y la fase III en los (PEDH). Para el 2016 se efectuó mantenimiento en 4,5 has, monitoreo de áreas en restauración ecológica en PEDMEN. </t>
  </si>
  <si>
    <t xml:space="preserve">
Debido al aislamineto preventivo obligatorio establecido mediante el Decreto 457 de 2020 y a la dificultad para concertar la instalación de una huerta urbana en la localidad de San Cristóbal, se detuvo la ejecución de actividades en campo desde el 25 de marzo. </t>
  </si>
  <si>
    <t>La meta cierra la vigencia con un 3.95 de ejecución. La programación no se cierra al 100% dado que faltó por ejecutarse parte de la fase III del programa 3. Para mayo hay un avance del 0.002 el cual corresponde a actividades realizadas en las fases III de los Programa 1 y 4. Hay nuevos análisis en abundancia y riqueza alfa.  
En el mes de abril, hay un avance del 0.01 el cual corresponde exclusivamente a actividades realizadas en el Programa 1. Se adelantó en la fase III, al empezar a hacer ajustes a la primera versión del documento final.  En el primer trimestre del 2020, se presentó un progreso del 0.04, dado que los Programas 1, 2, 4 avanzaron en la fase III. Este avance también corresponde a la socialización de los resultados del segundo semestre en el Programa 1, ver Procesos No: 4692034, 4692035, 4692039, 4692041, 4692043, 4692044, 4692046, 4692048, 4692049, 4692034.
En el primer trimestre, para el Programa 1 se realizaron un total de 21 visitas en los siguientes PEDH, Burro, Capellanía, Córdoba, Conejera, Jaboque, Juan amarillo, Meandro del Say, Santa María del lago, Tibanica, Torca Guaymaral y Vaca, de este seguimiento en avifauna se obtienen un total de 1695 individuos de 54 especies de aves. Para el Programa 4, se hicieron cinco recorridos en los PEDM, los parques visitados fueron:  Entrenubes, Mirador de los Nevados y Serranía del Zuque teniendo como resultado en avifauna 49 especies de 309 individuos en aves. Para el programa 3, se hicieron dos recorridos en Sumapaz, y con un total de 39 especies de aves monitoreadas. Cómo registro de interés, en este último Programa, la presencia de seis individuos de Cistothorus apolinari especie endémica de la Cordillera Oriental de los Andes que se encuentra en peligro de extinción.</t>
  </si>
  <si>
    <t>Durante el mes de mayo no fue posible avanzar con la adquisición de nuevas áreas debido a la emergencia sanitaria del COVID-19. Sin embargo, se continuó el proceso de adquisición predial en el PEDM Entrenubes y áreas de interés ambiental, con proceso de escrituración de los predios RT 137 RT 156 RT 159 ID 60.
Durante el mes de abril no fue posible avanzar con la adquisición de nuevas áreas, teniendo en cuenta los tiempos de respuesta de entidades externas y la imposibilidad de adelantar proceso de escrituración y firma para 4.1ha (predios RT 137 RT 156 RT 159 ID 60) que se incorporarían a las 480.5ha ya administradas y manejadas integralmente. Por las razones anteriormente expuestas, durante este mes  no se realizaron compras ni enajenaciones, pero se continúa realizando las gestiones requeridas para adelantar la adquisición de: 21ha en estado de expropiación judicial por no aceptación de oferta (predios ID 75, ID76. ID 78); y 60ha (predios ID 80 y ID 83), que se encuentran en proceso de adquisición mediante el Convenio Interadministrativo 1240 de 2017, a la par que se realizan los procesos de 4.1ha en etapa final de adquisición.
En el I trimestre del 2020 se continuó con el proceso de adquisición predial en el PEDMEN y áreas de interés ambiental, con proceso de escrituración de los predios RT 137 RT 156 RT 159 ID 60. No se realizaron compras ni enajenaciones, pero se continúa realizando la revisión de los predios prioritarios a la vez que se continúa con los procesos de escrituración.</t>
  </si>
  <si>
    <t>El acumulado ejecutado del cuatrienio es de 97% con un avance en mayo 2020 de 1%. 1) Seguimiento Planes de Manejo Ambiental: seguimiento actividades en los 15 Parques Ecológicos Distritales de Humedal (PEDH) mediante Matriz de Datos Significativos. 2) Mantenimiento: En franja terrestre de 14 PEDH en 86,72 hectáreas (ha), con acciones como: manejo adaptativo; siembra de 10 individuos propagados, 4329 plateos, 410 individuos biofertilizados; Manejo Silvicultural: 792 registros de individuos para manejo silvicultural, 903 plateos, 48 podas de formación, 3 podas de mejoramiento y 1 poda de estabilidad, 8 individuos caídos retirados; control de especies invasoras; 630 individuos de retamo espinoso retirados en 280 m2 controlados, 1724 individuos de retamo liso retirados y 259,7 m2 controlados, 51 individuos de acacia retirados, 63 individuos despejados de invasión de enredaderas y 3577 m2 controlados; mantenimiento de senderos, zonas duras, zonas verdes y perímetros; corte de pasto kikuyo, 7578 m2 en senderos, 7135 m2 en perímetros, 16254 m2 en zonas verdes y 317 m2 en zonas duras; 346 Kg de residuos sólidos recolectados; 11904 m2 despejados de hojas secas en senderos y/o zonas verdes, 10 metros de barandas mantenidas y/o reparadas; 2 puentes mantenidos y/o reparados, 11 escalinatas mantenidas y/o reparadas, producción de compostaje; 8952 kg de residuos vegetales dispuestos para compostaje, 2,8 m2 y 1259 kg de compostaje producido; 3) Mesas Territoriales: Realización de 1 Mesa Territorial con la participación de 22 personas. 4) Educación Ambiental: Ejecución de 14 actividades de educación, comunicación y participación con la partición de 159 personas. 5) Acciones de Administración: 34 actividades de administración  participación de 41 personas; 1 reporte de árbol en riesgo de volcamiento, 9 actividades de seguimiento al mantenimiento con 33 participantes, 3 operativos de recuperación espacio público con 16 participantes, 7 reuniones de gestión con 65 participantes, 2 reportes seguimiento con 30 semovientes reiterativos, 19 verificación de tensionantes con 86 participantes, 30 visitas de control y seguimiento con 126 participantes, 6 CAL con 168 participantes, 4 CLGR con 84 participantes, 1 reunión de JAL con 21 participantes, 2 Mesa de habitabilidad en calle acompañadas con 21 participantes, 7 Mesas coordinación interinstitucional 121 participantes, 1 Mesas de Sustancias Psicoactivas 18 participantes. 
EL acumulado del indicador de la meta corresponde el 97% de los cuales se avanzó así: 2016 un 8%, en la vigencia 2017 alcanzó un 29,5%, en la vigencia 2018 un 60%, en la vigencia 2019 un 88% y en la vigencia 2020 alcanzó un 97% acumulado al plan de desarrollo, con actividades de contratación para la instalación de señalética, mantenimiento en humedales, contratación del servicio de vigilancia y personal para ejecutar acciones de administración, seguimiento, sensibilización y educación ambiental.</t>
  </si>
  <si>
    <t xml:space="preserve">El acumulado ejecutado del cuatrienio es de 30%, Con el objetivo de avanzar en el proceso de adopción de los Planes de Manejo Ambiental-PMA formulados de los Parques Ecológicos Distritales de Montaña La Conejera y Torca, se contrató en 2019 un equipo profesional interdisciplinario que ha trabajado a lo largo del año en la actualización del documento, el cual fue radicado ante la Personería de Bogotá D.C, mediante radicado 20199EE301362, para  realizar las mesa técnicas con la CAR de Cundinamarca y su posterior revisión, aprobación y adopción.
Con respecto al PEDM Peña Blanca, durante el proceso de modificación del Plan de Ordenamiento Territorial – POT de la Ciudad, en cabeza de la Secretaría Distrital de Planeación, se propuso la recategorización y realinderación de varias áreas protegidas Distritales de acuerdo con las condiciones biofísicas y sociales identificadas en el Distrito Capital. Dentro de estos ajustes, se planteó la creación de una nueva área protegida dentro de la categoría de Parque Ecológico Rural denominada Cuchilla de Mochuelo y Peñas Blancas, el cual tendría una extensión de 1.156 hectáreas y que cubriría el área que actualmente está declarada como PEDM Peña Blanca.
El POT inició su formulación desde el año 2016 y una vez avanzado en todas las fases requeridas por la ley 388 de 1997, el documento fue radicado en la SDA para la concertación de los asuntos ambientales en noviembre de 2018. Dicha concertación se realizó desde el momento de su radicación hasta el 7 de junio de 2019, donde se suscribió el acta de concertación entre la SDP y la SDA, con la cual se acuerdan los aspectos ambientales urbanos de la revisión del POT del Distrito Capital. 
</t>
  </si>
  <si>
    <t>05-1 ADAPTACIÓN AL CAMBIO CLIMÁTICO EN USME ; Código 30050
Proyecto de adaptación al cambio climático en Usme</t>
  </si>
  <si>
    <t xml:space="preserve">Distrito capital </t>
  </si>
  <si>
    <t xml:space="preserve"> PAGO VIGENCIAS ANTERIORES FENECIDAS</t>
  </si>
  <si>
    <t>PIRE: Atención oportuna de emergencias para reducir riesgos.
PIGA: Reconocimiento a la gestión ambiental  y  buenas prácticas realizadas por las entidades en el Distrito Capital. 
PACA: Se desarrolló un módulo en Forest, para mejorar el reporte y trazabilidad de la información.
CECA: Estimular a los propietarios de los predios localizados en el Sistema de Áreas Protegidas del D.C., para que adelanten labores de conservación y, de otro lado, compensarlos por la limitación al uso que dichos predios poseen</t>
  </si>
  <si>
    <r>
      <t>Las actividades de mantenimiento de las áreas en procesos de restauración ecológica, que estaban programadas para los meses de abril y mayo no se ejecutaron debido a la suspensión del convenio 1295 de</t>
    </r>
    <r>
      <rPr>
        <sz val="16"/>
        <color theme="1"/>
        <rFont val="Arial"/>
        <family val="2"/>
      </rPr>
      <t xml:space="preserve"> 2019 generadado por</t>
    </r>
    <r>
      <rPr>
        <sz val="16"/>
        <rFont val="Arial"/>
        <family val="2"/>
      </rPr>
      <t xml:space="preserve">  la emergencia sanitaria causada por el COVID 19 afectándose el desempeño del convenio y por consiguiente el avance de la meta.
Hay un retraso en las actividades programadas en terreno en el mes de mayo, por la coyuntura de la pandemia. Dado el volumen de trabajo requerido para la entrega final de los documentos de los programas implementados, la primera fecha de entrega a mayo no se cumple. </t>
    </r>
  </si>
  <si>
    <t>MEJORAR LA CONFIGURACIÓN DE LA ESTRUCTURA ECOLÓGICA PRINCIPAL - EEP</t>
  </si>
  <si>
    <t>3. ADAPTACION AL CAMBIO CLIMÁTICO EN EL DISTRITO CAPITAL Y LA REGIÓN</t>
  </si>
  <si>
    <t>A MAYO 31 de 2020</t>
  </si>
  <si>
    <t xml:space="preserve">
Al 30 de mayo de 2020, cierre del Plan de Desarrollo la meta culmina con 0% de avance  porque el   indicador de objetivo  corresponde a hectáreas nuevas  de áreas protegidas declaradas, las cuales solamente puede tener avance físico, una vez se surta la declaratoria y sean incorporadas en el sistema de áreas protegidas, por parte del Concejo Distrital, autoridad administrativa con potestad para gestionarlo, a través de Acuerdo o mediante su inclusión en el nuevo Plan de Ordenamiento Territorial de Bogotá, bajo una categoría de protección;  Ahora bien, es importante aclarar que la entidad en el marco de sus competencias, realizó acciones orientadas al análisis, priorización de priorización de las de importancia ecológica y ambiental contando con el Documento técnico de soporte para la decisión administrativa mediante los mecanismos y vías competentes.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</si>
</sst>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quot;€&quot;_-;\-* #,##0.00\ &quot;€&quot;_-;_-* &quot;-&quot;??\ &quot;€&quot;_-;_-@_-"/>
    <numFmt numFmtId="165" formatCode="_-* #,##0.00\ _€_-;\-* #,##0.00\ _€_-;_-* &quot;-&quot;??\ _€_-;_-@_-"/>
    <numFmt numFmtId="166" formatCode="_-&quot;$&quot;* #,##0_-;\-&quot;$&quot;* #,##0_-;_-&quot;$&quot;* &quot;-&quot;_-;_-@_-"/>
    <numFmt numFmtId="167" formatCode="_-&quot;$&quot;* #,##0.00_-;\-&quot;$&quot;* #,##0.00_-;_-&quot;$&quot;* &quot;-&quot;??_-;_-@_-"/>
    <numFmt numFmtId="168" formatCode="_(&quot;$&quot;* #,##0.00_);_(&quot;$&quot;* \(#,##0.00\);_(&quot;$&quot;* &quot;-&quot;??_);_(@_)"/>
    <numFmt numFmtId="169" formatCode="_(* #,##0.00_);_(* \(#,##0.00\);_(* &quot;-&quot;??_);_(@_)"/>
    <numFmt numFmtId="170" formatCode="_(&quot;$&quot;\ * #,##0_);_(&quot;$&quot;\ * \(#,##0\);_(&quot;$&quot;\ * &quot;-&quot;_);_(@_)"/>
    <numFmt numFmtId="171" formatCode="_(&quot;$&quot;\ * #,##0.00_);_(&quot;$&quot;\ * \(#,##0.00\);_(&quot;$&quot;\ * &quot;-&quot;??_);_(@_)"/>
    <numFmt numFmtId="172" formatCode="_ &quot;$&quot;\ * #,##0.00_ ;_ &quot;$&quot;\ * \-#,##0.00_ ;_ &quot;$&quot;\ * &quot;-&quot;??_ ;_ @_ "/>
    <numFmt numFmtId="173" formatCode="_ * #,##0.00_ ;_ * \-#,##0.00_ ;_ * &quot;-&quot;??_ ;_ @_ "/>
    <numFmt numFmtId="174" formatCode="_([$$-240A]\ * #,##0_);_([$$-240A]\ * \(#,##0\);_([$$-240A]\ * &quot;-&quot;??_);_(@_)"/>
    <numFmt numFmtId="175" formatCode="0.0%"/>
    <numFmt numFmtId="176" formatCode="_ * #,##0_ ;_ * \-#,##0_ ;_ * &quot;-&quot;??_ ;_ @_ "/>
    <numFmt numFmtId="177" formatCode="_-* #,##0\ _€_-;\-* #,##0\ _€_-;_-* &quot;-&quot;??\ _€_-;_-@_-"/>
    <numFmt numFmtId="178" formatCode="&quot;$&quot;\ #,##0.00"/>
    <numFmt numFmtId="179" formatCode="#,##0.0"/>
    <numFmt numFmtId="180" formatCode="0.0"/>
    <numFmt numFmtId="181" formatCode="_-* #,##0.0\ _€_-;\-* #,##0.0\ _€_-;_-* &quot;-&quot;??\ _€_-;_-@_-"/>
    <numFmt numFmtId="182" formatCode="[$ $]#,##0"/>
    <numFmt numFmtId="183" formatCode="#,##0.0_);\(#,##0.0\)"/>
    <numFmt numFmtId="184" formatCode="#,##0.0;\-#,##0.0"/>
    <numFmt numFmtId="185" formatCode="0.000%"/>
    <numFmt numFmtId="186" formatCode="#,##0.00_ ;\-#,##0.00\ "/>
    <numFmt numFmtId="187" formatCode="&quot;$&quot;\ #,##0"/>
    <numFmt numFmtId="188" formatCode="#,##0_ ;\-#,##0\ "/>
    <numFmt numFmtId="189" formatCode="_-&quot;$&quot;\ * #,##0_-;\-&quot;$&quot;\ * #,##0_-;_-&quot;$&quot;\ * &quot;-&quot;??_-;_-@_-"/>
    <numFmt numFmtId="190" formatCode="_(* #,##0_);_(* \(#,##0\);_(* &quot;-&quot;??_);_(@_)"/>
    <numFmt numFmtId="191" formatCode="0.000"/>
    <numFmt numFmtId="192" formatCode="#,##0.00\ \€"/>
    <numFmt numFmtId="193" formatCode="#,##0.000"/>
    <numFmt numFmtId="194" formatCode="#,##0.000\ _€;\-#,##0.000\ _€"/>
    <numFmt numFmtId="195" formatCode="_-* #,##0.00_-;\-* #,##0.00_-;_-* &quot;-&quot;_-;_-@_-"/>
    <numFmt numFmtId="196" formatCode="#,##0.00\ _€;\-#,##0.00\ _€"/>
  </numFmts>
  <fonts count="61">
    <font>
      <sz val="11"/>
      <color theme="1"/>
      <name val="Calibri"/>
      <family val="2"/>
      <scheme val="minor"/>
    </font>
    <font>
      <sz val="10"/>
      <name val="Arial"/>
      <family val="2"/>
    </font>
    <font>
      <sz val="11"/>
      <color indexed="8"/>
      <name val="Calibri"/>
      <family val="2"/>
    </font>
    <font>
      <b/>
      <sz val="10"/>
      <name val="Arial"/>
      <family val="2"/>
    </font>
    <font>
      <sz val="12"/>
      <name val="Arial"/>
      <family val="2"/>
    </font>
    <font>
      <sz val="8"/>
      <name val="Calibri"/>
      <family val="2"/>
    </font>
    <font>
      <b/>
      <sz val="14"/>
      <name val="Arial"/>
      <family val="2"/>
    </font>
    <font>
      <sz val="8"/>
      <name val="Arial"/>
      <family val="2"/>
    </font>
    <font>
      <b/>
      <sz val="8"/>
      <name val="Arial"/>
      <family val="2"/>
    </font>
    <font>
      <sz val="9"/>
      <name val="Arial"/>
      <family val="2"/>
    </font>
    <font>
      <b/>
      <sz val="9"/>
      <name val="Arial"/>
      <family val="2"/>
    </font>
    <font>
      <b/>
      <sz val="20"/>
      <name val="Arial"/>
      <family val="2"/>
    </font>
    <font>
      <b/>
      <sz val="24"/>
      <name val="Arial"/>
      <family val="2"/>
    </font>
    <font>
      <sz val="24"/>
      <name val="Arial"/>
      <family val="2"/>
    </font>
    <font>
      <sz val="11"/>
      <color theme="0"/>
      <name val="Calibri"/>
      <family val="2"/>
      <scheme val="minor"/>
    </font>
    <font>
      <sz val="12"/>
      <color theme="1"/>
      <name val="Calibri"/>
      <family val="2"/>
      <scheme val="minor"/>
    </font>
    <font>
      <sz val="12"/>
      <color theme="0"/>
      <name val="Calibri"/>
      <family val="2"/>
      <scheme val="minor"/>
    </font>
    <font>
      <b/>
      <sz val="12"/>
      <name val="Arial"/>
      <family val="2"/>
    </font>
    <font>
      <sz val="11"/>
      <name val="Calibri"/>
      <family val="2"/>
    </font>
    <font>
      <sz val="10"/>
      <color rgb="FF000000"/>
      <name val="Arial"/>
      <family val="2"/>
    </font>
    <font>
      <sz val="11"/>
      <name val="Calibri"/>
      <family val="2"/>
      <scheme val="minor"/>
    </font>
    <font>
      <sz val="20"/>
      <name val="Calibri"/>
      <family val="2"/>
      <scheme val="minor"/>
    </font>
    <font>
      <sz val="9"/>
      <name val="Tahoma"/>
      <family val="2"/>
    </font>
    <font>
      <b/>
      <sz val="9"/>
      <name val="Tahoma"/>
      <family val="2"/>
    </font>
    <font>
      <sz val="9"/>
      <color theme="1"/>
      <name val="Arial"/>
      <family val="2"/>
    </font>
    <font>
      <b/>
      <sz val="16"/>
      <name val="Arial"/>
      <family val="2"/>
    </font>
    <font>
      <sz val="14"/>
      <name val="Arial"/>
      <family val="2"/>
    </font>
    <font>
      <b/>
      <sz val="11"/>
      <name val="Arial"/>
      <family val="2"/>
    </font>
    <font>
      <sz val="7"/>
      <name val="Calibri"/>
      <family val="2"/>
    </font>
    <font>
      <b/>
      <sz val="7"/>
      <name val="Calibri"/>
      <family val="2"/>
    </font>
    <font>
      <sz val="14"/>
      <name val="Tahoma"/>
      <family val="2"/>
    </font>
    <font>
      <b/>
      <sz val="11"/>
      <name val="Calibri"/>
      <family val="2"/>
    </font>
    <font>
      <b/>
      <sz val="14"/>
      <name val="Tahoma"/>
      <family val="2"/>
    </font>
    <font>
      <sz val="11"/>
      <color rgb="FF9C6500"/>
      <name val="Calibri"/>
      <family val="2"/>
      <scheme val="minor"/>
    </font>
    <font>
      <sz val="10"/>
      <color theme="1"/>
      <name val="Arial"/>
      <family val="2"/>
    </font>
    <font>
      <sz val="10"/>
      <color indexed="8"/>
      <name val="Arial"/>
      <family val="2"/>
    </font>
    <font>
      <sz val="12"/>
      <color indexed="8"/>
      <name val="Calibri"/>
      <family val="2"/>
    </font>
    <font>
      <sz val="10"/>
      <color theme="1"/>
      <name val="Verdana"/>
      <family val="2"/>
    </font>
    <font>
      <b/>
      <sz val="10"/>
      <color theme="1"/>
      <name val="Verdana"/>
      <family val="2"/>
    </font>
    <font>
      <sz val="11"/>
      <color rgb="FF000000"/>
      <name val="Calibri"/>
      <family val="2"/>
    </font>
    <font>
      <sz val="7"/>
      <color theme="1"/>
      <name val="Calibri"/>
      <family val="2"/>
    </font>
    <font>
      <sz val="8"/>
      <color theme="1"/>
      <name val="Arial"/>
      <family val="2"/>
    </font>
    <font>
      <b/>
      <sz val="7"/>
      <color theme="1"/>
      <name val="Calibri"/>
      <family val="2"/>
    </font>
    <font>
      <sz val="16"/>
      <name val="Calibri"/>
      <family val="2"/>
      <scheme val="minor"/>
    </font>
    <font>
      <sz val="16"/>
      <name val="Arial"/>
      <family val="2"/>
    </font>
    <font>
      <b/>
      <sz val="16"/>
      <color theme="1"/>
      <name val="Arial"/>
      <family val="2"/>
    </font>
    <font>
      <sz val="16"/>
      <color rgb="FFFF0000"/>
      <name val="Arial"/>
      <family val="2"/>
    </font>
    <font>
      <b/>
      <sz val="16"/>
      <name val="Calibri"/>
      <family val="2"/>
      <scheme val="minor"/>
    </font>
    <font>
      <sz val="20"/>
      <name val="Arial"/>
      <family val="2"/>
    </font>
    <font>
      <sz val="20"/>
      <color theme="4" tint="-0.4999699890613556"/>
      <name val="Arial"/>
      <family val="2"/>
    </font>
    <font>
      <sz val="20"/>
      <name val="Arial Narrow"/>
      <family val="2"/>
    </font>
    <font>
      <sz val="20"/>
      <color theme="1"/>
      <name val="Calibri"/>
      <family val="2"/>
      <scheme val="minor"/>
    </font>
    <font>
      <sz val="20"/>
      <color theme="4" tint="-0.4999699890613556"/>
      <name val="Calibri"/>
      <family val="2"/>
      <scheme val="minor"/>
    </font>
    <font>
      <b/>
      <sz val="20"/>
      <name val="Calibri"/>
      <family val="2"/>
      <scheme val="minor"/>
    </font>
    <font>
      <sz val="7"/>
      <name val="Calibri"/>
      <family val="2"/>
      <scheme val="minor"/>
    </font>
    <font>
      <b/>
      <sz val="7"/>
      <name val="Arial"/>
      <family val="2"/>
    </font>
    <font>
      <b/>
      <sz val="11"/>
      <name val="Calibri"/>
      <family val="2"/>
      <scheme val="minor"/>
    </font>
    <font>
      <sz val="16"/>
      <color rgb="FF00B050"/>
      <name val="Arial"/>
      <family val="2"/>
    </font>
    <font>
      <sz val="20"/>
      <color theme="1"/>
      <name val="Arial"/>
      <family val="2"/>
    </font>
    <font>
      <sz val="16"/>
      <color theme="1"/>
      <name val="Arial"/>
      <family val="2"/>
    </font>
    <font>
      <b/>
      <sz val="8"/>
      <name val="Calibri"/>
      <family val="2"/>
    </font>
  </fonts>
  <fills count="20">
    <fill>
      <patternFill/>
    </fill>
    <fill>
      <patternFill patternType="gray125"/>
    </fill>
    <fill>
      <patternFill patternType="solid">
        <fgColor theme="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indexed="9"/>
        <bgColor indexed="64"/>
      </patternFill>
    </fill>
    <fill>
      <patternFill patternType="solid">
        <fgColor indexed="27"/>
        <bgColor indexed="64"/>
      </patternFill>
    </fill>
    <fill>
      <patternFill patternType="solid">
        <fgColor rgb="FF808080"/>
        <bgColor indexed="64"/>
      </patternFill>
    </fill>
    <fill>
      <patternFill patternType="solid">
        <fgColor theme="0"/>
        <bgColor indexed="64"/>
      </patternFill>
    </fill>
    <fill>
      <patternFill patternType="solid">
        <fgColor rgb="FF00B0F0"/>
        <bgColor indexed="64"/>
      </patternFill>
    </fill>
    <fill>
      <patternFill patternType="solid">
        <fgColor rgb="FF75DBFF"/>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theme="0" tint="-0.3499799966812134"/>
        <bgColor indexed="64"/>
      </patternFill>
    </fill>
    <fill>
      <patternFill patternType="solid">
        <fgColor theme="0" tint="-0.1499900072813034"/>
        <bgColor indexed="64"/>
      </patternFill>
    </fill>
  </fills>
  <borders count="87">
    <border>
      <left/>
      <right/>
      <top/>
      <bottom/>
      <diagonal/>
    </border>
    <border>
      <left style="thin"/>
      <right style="thin"/>
      <top style="thin"/>
      <bottom style="thin"/>
    </border>
    <border>
      <left style="thin"/>
      <right style="thin"/>
      <top style="thin"/>
      <bottom style="medium"/>
    </border>
    <border>
      <left style="thin"/>
      <right style="medium"/>
      <top style="thin"/>
      <bottom style="medium"/>
    </border>
    <border>
      <left/>
      <right/>
      <top style="thin"/>
      <bottom style="medium"/>
    </border>
    <border>
      <left/>
      <right style="medium"/>
      <top/>
      <bottom/>
    </border>
    <border>
      <left style="medium"/>
      <right style="thin"/>
      <top style="thin"/>
      <bottom/>
    </border>
    <border>
      <left style="thin"/>
      <right style="thin"/>
      <top/>
      <bottom style="thin"/>
    </border>
    <border>
      <left/>
      <right style="thin">
        <color rgb="FF000000"/>
      </right>
      <top style="thin">
        <color rgb="FF000000"/>
      </top>
      <bottom style="thin">
        <color rgb="FF000000"/>
      </bottom>
    </border>
    <border>
      <left style="thin"/>
      <right/>
      <top style="thin"/>
      <bottom style="thin"/>
    </border>
    <border>
      <left style="medium"/>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medium"/>
      <right/>
      <top style="thin"/>
      <bottom style="thin"/>
    </border>
    <border>
      <left/>
      <right style="thin"/>
      <top style="thin"/>
      <bottom style="thin"/>
    </border>
    <border>
      <left style="medium"/>
      <right style="thin"/>
      <top style="thin"/>
      <bottom style="medium"/>
    </border>
    <border>
      <left style="thin">
        <color rgb="FF000000"/>
      </left>
      <right/>
      <top style="thin">
        <color rgb="FF000000"/>
      </top>
      <bottom style="medium"/>
    </border>
    <border>
      <left style="thin"/>
      <right/>
      <top style="thin"/>
      <bottom style="medium"/>
    </border>
    <border>
      <left style="medium"/>
      <right/>
      <top style="thin"/>
      <bottom style="medium"/>
    </border>
    <border>
      <left style="medium"/>
      <right/>
      <top style="medium"/>
      <bottom style="thin"/>
    </border>
    <border>
      <left style="thin"/>
      <right style="thin"/>
      <top style="thin"/>
      <bottom/>
    </border>
    <border>
      <left style="thin"/>
      <right style="thin"/>
      <top style="medium"/>
      <bottom style="thin"/>
    </border>
    <border>
      <left style="medium"/>
      <right style="thin"/>
      <top style="medium"/>
      <bottom style="thin"/>
    </border>
    <border>
      <left style="thin"/>
      <right/>
      <top style="thin"/>
      <bottom/>
    </border>
    <border>
      <left style="thin"/>
      <right style="thin"/>
      <top/>
      <bottom/>
    </border>
    <border>
      <left style="thin"/>
      <right style="medium"/>
      <top style="medium"/>
      <bottom style="thin"/>
    </border>
    <border>
      <left style="thin"/>
      <right style="medium"/>
      <top style="thin"/>
      <bottom style="thin"/>
    </border>
    <border>
      <left style="thin"/>
      <right style="medium"/>
      <top style="thin"/>
      <bottom/>
    </border>
    <border>
      <left style="thin"/>
      <right style="thin"/>
      <top/>
      <bottom style="medium"/>
    </border>
    <border>
      <left style="thin"/>
      <right style="medium"/>
      <top/>
      <bottom style="medium"/>
    </border>
    <border>
      <left/>
      <right/>
      <top/>
      <bottom style="thin"/>
    </border>
    <border>
      <left/>
      <right style="thin"/>
      <top style="thin"/>
      <bottom/>
    </border>
    <border>
      <left style="thin">
        <color rgb="FF000000"/>
      </left>
      <right style="thin"/>
      <top/>
      <bottom style="thin"/>
    </border>
    <border>
      <left style="thin"/>
      <right/>
      <top/>
      <bottom style="thin"/>
    </border>
    <border>
      <left style="medium"/>
      <right style="thin"/>
      <top/>
      <bottom style="thin"/>
    </border>
    <border>
      <left/>
      <right/>
      <top style="thin">
        <color rgb="FF000000"/>
      </top>
      <bottom style="thin">
        <color rgb="FF000000"/>
      </bottom>
    </border>
    <border>
      <left/>
      <right/>
      <top style="thin"/>
      <bottom style="thin"/>
    </border>
    <border>
      <left/>
      <right style="thin">
        <color rgb="FF000000"/>
      </right>
      <top/>
      <bottom style="thin">
        <color rgb="FF000000"/>
      </bottom>
    </border>
    <border>
      <left style="thin"/>
      <right/>
      <top style="medium"/>
      <bottom style="thin"/>
    </border>
    <border>
      <left style="thin"/>
      <right style="medium"/>
      <top/>
      <bottom style="thin"/>
    </border>
    <border>
      <left style="thin">
        <color rgb="FF000000"/>
      </left>
      <right/>
      <top style="thin">
        <color rgb="FF000000"/>
      </top>
      <bottom style="thin">
        <color rgb="FF000000"/>
      </bottom>
    </border>
    <border>
      <left/>
      <right style="thin">
        <color rgb="FF000000"/>
      </right>
      <top style="thin"/>
      <bottom style="thin"/>
    </border>
    <border>
      <left/>
      <right style="thin"/>
      <top style="thin"/>
      <bottom style="medium"/>
    </border>
    <border>
      <left/>
      <right style="thin"/>
      <top/>
      <bottom style="thin"/>
    </border>
    <border>
      <left/>
      <right/>
      <top style="medium"/>
      <bottom style="thin"/>
    </border>
    <border>
      <left/>
      <right style="medium"/>
      <top style="medium"/>
      <bottom style="thin"/>
    </border>
    <border>
      <left style="medium"/>
      <right/>
      <top/>
      <bottom style="thin"/>
    </border>
    <border>
      <left/>
      <right style="medium"/>
      <top style="thin"/>
      <bottom style="thin"/>
    </border>
    <border>
      <left/>
      <right style="medium"/>
      <top style="thin"/>
      <bottom style="medium"/>
    </border>
    <border>
      <left/>
      <right style="thin"/>
      <top style="medium"/>
      <bottom style="thin"/>
    </border>
    <border>
      <left style="medium"/>
      <right/>
      <top style="medium"/>
      <bottom/>
    </border>
    <border>
      <left/>
      <right/>
      <top style="medium"/>
      <bottom/>
    </border>
    <border>
      <left/>
      <right style="thin"/>
      <top style="medium"/>
      <bottom/>
    </border>
    <border>
      <left style="medium"/>
      <right/>
      <top/>
      <bottom/>
    </border>
    <border>
      <left/>
      <right style="thin"/>
      <top/>
      <bottom/>
    </border>
    <border>
      <left style="medium"/>
      <right/>
      <top/>
      <bottom style="medium"/>
    </border>
    <border>
      <left/>
      <right/>
      <top/>
      <bottom style="medium"/>
    </border>
    <border>
      <left/>
      <right style="thin"/>
      <top/>
      <bottom style="medium"/>
    </border>
    <border>
      <left style="medium"/>
      <right style="medium"/>
      <top/>
      <bottom/>
    </border>
    <border>
      <left style="medium"/>
      <right style="medium"/>
      <top/>
      <bottom style="medium"/>
    </border>
    <border>
      <left style="thin"/>
      <right style="thin"/>
      <top style="medium"/>
      <bottom/>
    </border>
    <border>
      <left style="medium"/>
      <right style="medium"/>
      <top style="medium"/>
      <bottom/>
    </border>
    <border>
      <left style="thin"/>
      <right style="medium"/>
      <top style="medium"/>
      <bottom/>
    </border>
    <border>
      <left style="thin"/>
      <right style="medium"/>
      <top/>
      <bottom/>
    </border>
    <border>
      <left style="medium"/>
      <right style="thin">
        <color rgb="FF000000"/>
      </right>
      <top style="medium"/>
      <bottom/>
    </border>
    <border>
      <left style="medium"/>
      <right style="thin">
        <color rgb="FF000000"/>
      </right>
      <top/>
      <bottom/>
    </border>
    <border>
      <left style="medium"/>
      <right style="thin">
        <color rgb="FF000000"/>
      </right>
      <top/>
      <bottom style="medium"/>
    </border>
    <border>
      <left style="thin">
        <color rgb="FF000000"/>
      </left>
      <right style="thin"/>
      <top style="medium"/>
      <bottom/>
    </border>
    <border>
      <left style="thin">
        <color rgb="FF000000"/>
      </left>
      <right style="thin"/>
      <top/>
      <bottom/>
    </border>
    <border>
      <left style="thin">
        <color rgb="FF000000"/>
      </left>
      <right style="thin"/>
      <top/>
      <bottom style="medium"/>
    </border>
    <border>
      <left style="thin">
        <color rgb="FF000000"/>
      </left>
      <right style="thin">
        <color rgb="FF000000"/>
      </right>
      <top style="medium"/>
      <bottom/>
    </border>
    <border>
      <left style="thin">
        <color rgb="FF000000"/>
      </left>
      <right style="thin">
        <color rgb="FF000000"/>
      </right>
      <top/>
      <bottom/>
    </border>
    <border>
      <left style="thin">
        <color rgb="FF000000"/>
      </left>
      <right style="thin">
        <color rgb="FF000000"/>
      </right>
      <top/>
      <bottom style="medium"/>
    </border>
    <border>
      <left/>
      <right style="medium"/>
      <top/>
      <bottom style="thin"/>
    </border>
    <border>
      <left/>
      <right style="medium"/>
      <top/>
      <bottom style="medium"/>
    </border>
    <border>
      <left style="thin">
        <color rgb="FF000000"/>
      </left>
      <right/>
      <top/>
      <bottom/>
    </border>
    <border>
      <left style="thin">
        <color rgb="FF000000"/>
      </left>
      <right/>
      <top/>
      <bottom style="medium"/>
    </border>
    <border>
      <left style="medium"/>
      <right style="medium"/>
      <top style="thin"/>
      <bottom/>
    </border>
    <border>
      <left style="medium"/>
      <right style="medium"/>
      <top style="thin"/>
      <bottom style="thin"/>
    </border>
    <border>
      <left style="medium"/>
      <right style="medium"/>
      <top style="medium"/>
      <bottom style="thin"/>
    </border>
    <border>
      <left style="medium"/>
      <right style="thin"/>
      <top style="medium"/>
      <bottom/>
    </border>
    <border>
      <left style="medium"/>
      <right style="thin"/>
      <top/>
      <bottom/>
    </border>
    <border>
      <left style="medium"/>
      <right style="thin"/>
      <top/>
      <bottom style="medium"/>
    </border>
    <border>
      <left style="medium"/>
      <right style="medium"/>
      <top style="thin"/>
      <bottom style="medium"/>
    </border>
    <border>
      <left style="medium"/>
      <right/>
      <top style="thin"/>
      <bottom/>
    </border>
    <border>
      <left/>
      <right/>
      <top style="thin"/>
      <bottom/>
    </border>
    <border>
      <left/>
      <right style="medium"/>
      <top style="thin"/>
      <bottom/>
    </border>
  </borders>
  <cellStyleXfs count="29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35" fillId="0" borderId="0" applyFont="0" applyFill="0" applyBorder="0" applyAlignment="0" applyProtection="0"/>
    <xf numFmtId="171" fontId="35" fillId="0" borderId="0" applyFont="0" applyFill="0" applyBorder="0" applyAlignment="0" applyProtection="0"/>
    <xf numFmtId="170" fontId="35" fillId="0" borderId="0" applyFont="0" applyFill="0" applyBorder="0" applyAlignment="0" applyProtection="0"/>
    <xf numFmtId="43" fontId="35" fillId="0" borderId="0" applyFont="0" applyFill="0" applyBorder="0" applyAlignment="0" applyProtection="0"/>
    <xf numFmtId="41" fontId="35"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69" fontId="0"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4" fontId="1"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72" fontId="1" fillId="0" borderId="0" applyFont="0" applyFill="0" applyBorder="0" applyAlignment="0" applyProtection="0"/>
    <xf numFmtId="176" fontId="1" fillId="0" borderId="0" applyFont="0" applyFill="0" applyBorder="0" applyAlignment="0" applyProtection="0"/>
    <xf numFmtId="171" fontId="0" fillId="0" borderId="0" applyFont="0" applyFill="0" applyBorder="0" applyAlignment="0" applyProtection="0"/>
    <xf numFmtId="168" fontId="1" fillId="0" borderId="0" applyFont="0" applyFill="0" applyBorder="0" applyAlignment="0" applyProtection="0"/>
    <xf numFmtId="164"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65"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64"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15" fillId="0" borderId="0">
      <alignment/>
      <protection/>
    </xf>
    <xf numFmtId="167" fontId="15" fillId="0" borderId="0" applyFont="0" applyFill="0" applyBorder="0" applyAlignment="0" applyProtection="0"/>
    <xf numFmtId="43" fontId="15" fillId="0" borderId="0" applyFont="0" applyFill="0" applyBorder="0" applyAlignment="0" applyProtection="0"/>
    <xf numFmtId="0" fontId="14" fillId="2" borderId="0" applyNumberFormat="0" applyBorder="0" applyAlignment="0" applyProtection="0"/>
    <xf numFmtId="0" fontId="0" fillId="0" borderId="0">
      <alignment/>
      <protection/>
    </xf>
    <xf numFmtId="171" fontId="0"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0" fillId="0" borderId="0" applyFont="0" applyFill="0" applyBorder="0" applyAlignment="0" applyProtection="0"/>
    <xf numFmtId="0" fontId="16" fillId="2" borderId="0" applyNumberFormat="0" applyBorder="0" applyAlignment="0" applyProtection="0"/>
    <xf numFmtId="0" fontId="15" fillId="0" borderId="0">
      <alignment/>
      <protection/>
    </xf>
    <xf numFmtId="167" fontId="15"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64"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64"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64"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0" fontId="19" fillId="0" borderId="0">
      <alignment/>
      <protection/>
    </xf>
    <xf numFmtId="165" fontId="0" fillId="0" borderId="0" applyFont="0" applyFill="0" applyBorder="0" applyAlignment="0" applyProtection="0"/>
    <xf numFmtId="44" fontId="0" fillId="0" borderId="0" applyFont="0" applyFill="0" applyBorder="0" applyAlignment="0" applyProtection="0"/>
    <xf numFmtId="0" fontId="1" fillId="0" borderId="0">
      <alignment/>
      <protection/>
    </xf>
    <xf numFmtId="171" fontId="19" fillId="0" borderId="0" applyFont="0" applyFill="0" applyBorder="0" applyAlignment="0" applyProtection="0"/>
    <xf numFmtId="43" fontId="19" fillId="0" borderId="0" applyFont="0" applyFill="0" applyBorder="0" applyAlignment="0" applyProtection="0"/>
    <xf numFmtId="171" fontId="0" fillId="0" borderId="0" applyFont="0" applyFill="0" applyBorder="0" applyAlignment="0" applyProtection="0"/>
    <xf numFmtId="165" fontId="2" fillId="0" borderId="0" applyFont="0" applyFill="0" applyBorder="0" applyAlignment="0" applyProtection="0"/>
    <xf numFmtId="44" fontId="1" fillId="0" borderId="0" applyFont="0" applyFill="0" applyBorder="0" applyAlignment="0" applyProtection="0"/>
    <xf numFmtId="9" fontId="2"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49" fontId="37" fillId="0" borderId="0" applyFill="0" applyBorder="0" applyProtection="0">
      <alignment horizontal="left" vertical="center"/>
    </xf>
    <xf numFmtId="0" fontId="38" fillId="0" borderId="0" applyNumberFormat="0" applyFill="0" applyBorder="0" applyProtection="0">
      <alignment horizontal="left" vertical="center"/>
    </xf>
    <xf numFmtId="0" fontId="38" fillId="0" borderId="0" applyNumberFormat="0" applyFill="0" applyBorder="0" applyProtection="0">
      <alignment horizontal="righ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5" fillId="0" borderId="1" applyNumberFormat="0" applyFont="0" applyFill="0" applyAlignment="0" applyProtection="0"/>
    <xf numFmtId="0" fontId="35" fillId="0" borderId="1" applyNumberFormat="0" applyFont="0" applyFill="0" applyAlignment="0" applyProtection="0"/>
    <xf numFmtId="0" fontId="35" fillId="0" borderId="1" applyNumberFormat="0" applyFont="0" applyFill="0" applyAlignment="0" applyProtection="0"/>
    <xf numFmtId="0" fontId="35" fillId="0" borderId="1" applyNumberFormat="0" applyFont="0" applyFill="0" applyAlignment="0" applyProtection="0"/>
    <xf numFmtId="41" fontId="35" fillId="0" borderId="0" applyFont="0" applyFill="0" applyBorder="0" applyAlignment="0" applyProtection="0"/>
    <xf numFmtId="43" fontId="35" fillId="0" borderId="0" applyFont="0" applyFill="0" applyBorder="0" applyAlignment="0" applyProtection="0"/>
    <xf numFmtId="170" fontId="35" fillId="0" borderId="0" applyFont="0" applyFill="0" applyBorder="0" applyAlignment="0" applyProtection="0"/>
    <xf numFmtId="171" fontId="35" fillId="0" borderId="0" applyFont="0" applyFill="0" applyBorder="0" applyAlignment="0" applyProtection="0"/>
    <xf numFmtId="14" fontId="37" fillId="0" borderId="0" applyFill="0" applyBorder="0" applyProtection="0">
      <alignment horizontal="right" vertical="center"/>
    </xf>
    <xf numFmtId="22" fontId="37" fillId="0" borderId="0" applyFill="0" applyBorder="0" applyProtection="0">
      <alignment horizontal="right" vertical="center"/>
    </xf>
    <xf numFmtId="4" fontId="37" fillId="0" borderId="0" applyFill="0" applyBorder="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192" fontId="37" fillId="0" borderId="0" applyFill="0" applyBorder="0" applyProtection="0">
      <alignment horizontal="right" vertical="center"/>
    </xf>
    <xf numFmtId="192" fontId="37" fillId="0" borderId="1" applyFill="0" applyProtection="0">
      <alignment horizontal="right" vertical="center"/>
    </xf>
    <xf numFmtId="192" fontId="37" fillId="0" borderId="1" applyFill="0" applyProtection="0">
      <alignment horizontal="right" vertical="center"/>
    </xf>
    <xf numFmtId="0" fontId="38" fillId="9" borderId="0" applyNumberFormat="0" applyBorder="0" applyProtection="0">
      <alignment horizontal="center" vertical="center"/>
    </xf>
    <xf numFmtId="0" fontId="38" fillId="6" borderId="0" applyNumberFormat="0" applyBorder="0" applyProtection="0">
      <alignment horizontal="center" vertical="center" wrapText="1"/>
    </xf>
    <xf numFmtId="0" fontId="37" fillId="6" borderId="0" applyNumberFormat="0" applyBorder="0" applyProtection="0">
      <alignment horizontal="right" vertical="center" wrapText="1"/>
    </xf>
    <xf numFmtId="0" fontId="38" fillId="10" borderId="0" applyNumberFormat="0" applyBorder="0" applyProtection="0">
      <alignment horizontal="center" vertical="center"/>
    </xf>
    <xf numFmtId="0" fontId="38" fillId="11" borderId="0" applyNumberFormat="0" applyBorder="0" applyProtection="0">
      <alignment horizontal="center" vertical="center" wrapText="1"/>
    </xf>
    <xf numFmtId="0" fontId="38" fillId="11" borderId="0" applyNumberFormat="0" applyBorder="0" applyProtection="0">
      <alignment horizontal="right" vertical="center" wrapText="1"/>
    </xf>
    <xf numFmtId="0" fontId="38" fillId="11" borderId="1" applyNumberFormat="0" applyProtection="0">
      <alignment horizontal="left" vertical="center" wrapText="1"/>
    </xf>
    <xf numFmtId="0" fontId="38" fillId="11" borderId="1" applyNumberFormat="0" applyProtection="0">
      <alignment horizontal="left" vertical="center" wrapText="1"/>
    </xf>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64"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71"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33" fillId="6" borderId="0" applyNumberFormat="0" applyBorder="0" applyAlignment="0" applyProtection="0"/>
    <xf numFmtId="0" fontId="34" fillId="0" borderId="0">
      <alignment/>
      <protection/>
    </xf>
    <xf numFmtId="0" fontId="1" fillId="0" borderId="0">
      <alignment/>
      <protection/>
    </xf>
    <xf numFmtId="0" fontId="15" fillId="0" borderId="0">
      <alignment/>
      <protection/>
    </xf>
    <xf numFmtId="0" fontId="1" fillId="0" borderId="0">
      <alignment/>
      <protection/>
    </xf>
    <xf numFmtId="0" fontId="1" fillId="0" borderId="0">
      <alignment/>
      <protection/>
    </xf>
    <xf numFmtId="3" fontId="37" fillId="0" borderId="0" applyFill="0" applyBorder="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9" fontId="3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7" fontId="15" fillId="0" borderId="0" applyFont="0" applyFill="0" applyBorder="0" applyAlignment="0" applyProtection="0"/>
    <xf numFmtId="171" fontId="0" fillId="0" borderId="0" applyFont="0" applyFill="0" applyBorder="0" applyAlignment="0" applyProtection="0"/>
    <xf numFmtId="0" fontId="39" fillId="0" borderId="0">
      <alignment/>
      <protection/>
    </xf>
    <xf numFmtId="0" fontId="0" fillId="0" borderId="0">
      <alignment/>
      <protection/>
    </xf>
    <xf numFmtId="0" fontId="1" fillId="0" borderId="0">
      <alignment/>
      <protection/>
    </xf>
    <xf numFmtId="167"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64"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35" fillId="0" borderId="1" applyNumberFormat="0" applyFont="0" applyFill="0" applyAlignment="0" applyProtection="0"/>
    <xf numFmtId="0" fontId="35" fillId="0" borderId="1" applyNumberFormat="0" applyFont="0" applyFill="0" applyAlignment="0" applyProtection="0"/>
    <xf numFmtId="41" fontId="35" fillId="0" borderId="0" applyFont="0" applyFill="0" applyBorder="0" applyAlignment="0" applyProtection="0"/>
    <xf numFmtId="43" fontId="35" fillId="0" borderId="0" applyFont="0" applyFill="0" applyBorder="0" applyAlignment="0" applyProtection="0"/>
    <xf numFmtId="171"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1" fontId="3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64" fontId="2" fillId="0" borderId="0" applyFont="0" applyFill="0" applyBorder="0" applyAlignment="0" applyProtection="0"/>
    <xf numFmtId="171" fontId="35"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71" fontId="1" fillId="0" borderId="0" applyFont="0" applyFill="0" applyBorder="0" applyAlignment="0" applyProtection="0"/>
    <xf numFmtId="164"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9" fontId="35" fillId="0" borderId="0" applyFont="0" applyFill="0" applyBorder="0" applyAlignment="0" applyProtection="0"/>
    <xf numFmtId="171" fontId="0" fillId="0" borderId="0" applyFont="0" applyFill="0" applyBorder="0" applyAlignment="0" applyProtection="0"/>
    <xf numFmtId="9" fontId="2" fillId="0" borderId="0" applyFont="0" applyFill="0" applyBorder="0" applyAlignment="0" applyProtection="0"/>
    <xf numFmtId="171" fontId="35"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5" fillId="0" borderId="1" applyNumberFormat="0" applyFont="0" applyFill="0" applyAlignment="0" applyProtection="0"/>
    <xf numFmtId="0" fontId="35" fillId="0" borderId="1" applyNumberFormat="0" applyFont="0" applyFill="0" applyAlignment="0" applyProtection="0"/>
    <xf numFmtId="0" fontId="35" fillId="0" borderId="1" applyNumberFormat="0" applyFont="0" applyFill="0" applyAlignment="0" applyProtection="0"/>
    <xf numFmtId="0" fontId="35" fillId="0" borderId="1" applyNumberFormat="0" applyFont="0" applyFill="0" applyAlignment="0" applyProtection="0"/>
    <xf numFmtId="0" fontId="35" fillId="0" borderId="1" applyNumberFormat="0" applyFont="0" applyFill="0" applyAlignment="0" applyProtection="0"/>
    <xf numFmtId="0" fontId="35" fillId="0" borderId="1" applyNumberFormat="0" applyFont="0" applyFill="0" applyAlignment="0" applyProtection="0"/>
    <xf numFmtId="0" fontId="35" fillId="0" borderId="1" applyNumberFormat="0" applyFont="0" applyFill="0" applyAlignment="0" applyProtection="0"/>
    <xf numFmtId="0" fontId="35" fillId="0" borderId="1" applyNumberFormat="0" applyFont="0" applyFill="0" applyAlignment="0" applyProtection="0"/>
    <xf numFmtId="0" fontId="35" fillId="0" borderId="1" applyNumberFormat="0" applyFont="0" applyFill="0" applyAlignment="0" applyProtection="0"/>
    <xf numFmtId="0" fontId="35" fillId="0" borderId="1" applyNumberFormat="0" applyFont="0" applyFill="0" applyAlignment="0" applyProtection="0"/>
    <xf numFmtId="0" fontId="35" fillId="0" borderId="1" applyNumberFormat="0" applyFont="0" applyFill="0" applyAlignment="0" applyProtection="0"/>
    <xf numFmtId="0" fontId="35" fillId="0" borderId="1" applyNumberFormat="0" applyFont="0" applyFill="0" applyAlignment="0" applyProtection="0"/>
    <xf numFmtId="171"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192" fontId="37" fillId="0" borderId="1" applyFill="0" applyProtection="0">
      <alignment horizontal="right" vertical="center"/>
    </xf>
    <xf numFmtId="192" fontId="37" fillId="0" borderId="1" applyFill="0" applyProtection="0">
      <alignment horizontal="right" vertical="center"/>
    </xf>
    <xf numFmtId="192" fontId="37" fillId="0" borderId="1" applyFill="0" applyProtection="0">
      <alignment horizontal="right" vertical="center"/>
    </xf>
    <xf numFmtId="192" fontId="37" fillId="0" borderId="1" applyFill="0" applyProtection="0">
      <alignment horizontal="right" vertical="center"/>
    </xf>
    <xf numFmtId="0" fontId="38" fillId="11" borderId="1" applyNumberFormat="0" applyProtection="0">
      <alignment horizontal="left" vertical="center" wrapText="1"/>
    </xf>
    <xf numFmtId="0" fontId="38" fillId="11" borderId="1" applyNumberFormat="0" applyProtection="0">
      <alignment horizontal="left" vertical="center" wrapText="1"/>
    </xf>
    <xf numFmtId="0" fontId="38" fillId="11" borderId="1" applyNumberFormat="0" applyProtection="0">
      <alignment horizontal="left" vertical="center" wrapText="1"/>
    </xf>
    <xf numFmtId="0" fontId="38" fillId="11" borderId="1" applyNumberFormat="0" applyProtection="0">
      <alignment horizontal="left" vertical="center" wrapText="1"/>
    </xf>
    <xf numFmtId="43" fontId="2" fillId="0" borderId="0" applyFont="0" applyFill="0" applyBorder="0" applyAlignment="0" applyProtection="0"/>
    <xf numFmtId="171"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34" fillId="0" borderId="0">
      <alignment/>
      <protection/>
    </xf>
    <xf numFmtId="0" fontId="15" fillId="0" borderId="0">
      <alignment/>
      <protection/>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5" fillId="0" borderId="1" applyNumberFormat="0" applyFont="0" applyFill="0" applyAlignment="0" applyProtection="0"/>
    <xf numFmtId="0" fontId="35" fillId="0" borderId="1" applyNumberFormat="0" applyFont="0" applyFill="0" applyAlignment="0" applyProtection="0"/>
    <xf numFmtId="0" fontId="35" fillId="0" borderId="1" applyNumberFormat="0" applyFont="0" applyFill="0" applyAlignment="0" applyProtection="0"/>
    <xf numFmtId="0" fontId="35" fillId="0" borderId="1" applyNumberFormat="0" applyFont="0" applyFill="0" applyAlignment="0" applyProtection="0"/>
    <xf numFmtId="171"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1" fontId="35" fillId="0" borderId="0" applyFont="0" applyFill="0" applyBorder="0" applyAlignment="0" applyProtection="0"/>
    <xf numFmtId="4" fontId="37" fillId="0" borderId="1" applyFill="0" applyProtection="0">
      <alignment horizontal="right" vertical="center"/>
    </xf>
    <xf numFmtId="4" fontId="37" fillId="0" borderId="1" applyFill="0" applyProtection="0">
      <alignment horizontal="right" vertical="center"/>
    </xf>
    <xf numFmtId="192" fontId="37" fillId="0" borderId="1" applyFill="0" applyProtection="0">
      <alignment horizontal="right" vertical="center"/>
    </xf>
    <xf numFmtId="192" fontId="37" fillId="0" borderId="1" applyFill="0" applyProtection="0">
      <alignment horizontal="right" vertical="center"/>
    </xf>
    <xf numFmtId="0" fontId="38" fillId="11" borderId="1" applyNumberFormat="0" applyProtection="0">
      <alignment horizontal="left" vertical="center" wrapText="1"/>
    </xf>
    <xf numFmtId="0" fontId="38" fillId="11" borderId="1" applyNumberFormat="0" applyProtection="0">
      <alignment horizontal="left" vertical="center" wrapText="1"/>
    </xf>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3" fontId="37" fillId="0" borderId="1" applyFill="0" applyProtection="0">
      <alignment horizontal="right" vertical="center"/>
    </xf>
    <xf numFmtId="3" fontId="37" fillId="0" borderId="1" applyFill="0" applyProtection="0">
      <alignment horizontal="right" vertical="center"/>
    </xf>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35" fillId="0" borderId="1" applyNumberFormat="0" applyFont="0" applyFill="0" applyAlignment="0" applyProtection="0"/>
    <xf numFmtId="0" fontId="35" fillId="0" borderId="1" applyNumberFormat="0" applyFont="0" applyFill="0" applyAlignment="0" applyProtection="0"/>
    <xf numFmtId="171"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1" fontId="35"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35"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35"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19"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1" fontId="35"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1" fontId="35"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35"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35"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35"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1" fontId="35"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1" fontId="35"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35"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35"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167" fontId="1" fillId="0" borderId="0" applyFont="0" applyFill="0" applyBorder="0" applyAlignment="0" applyProtection="0"/>
    <xf numFmtId="43" fontId="19" fillId="0" borderId="0" applyFont="0" applyFill="0" applyBorder="0" applyAlignment="0" applyProtection="0"/>
    <xf numFmtId="167" fontId="1" fillId="0" borderId="0" applyFont="0" applyFill="0" applyBorder="0" applyAlignment="0" applyProtection="0"/>
    <xf numFmtId="43"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3" fontId="3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43" fontId="0" fillId="0" borderId="0" applyFont="0" applyFill="0" applyBorder="0" applyAlignment="0" applyProtection="0"/>
    <xf numFmtId="167" fontId="15"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1" fontId="35" fillId="0" borderId="0" applyFont="0" applyFill="0" applyBorder="0" applyAlignment="0" applyProtection="0"/>
    <xf numFmtId="43" fontId="3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43" fontId="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67"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167" fontId="15" fillId="0" borderId="0" applyFont="0" applyFill="0" applyBorder="0" applyAlignment="0" applyProtection="0"/>
    <xf numFmtId="41" fontId="0" fillId="0" borderId="0" applyFont="0" applyFill="0" applyBorder="0" applyAlignment="0" applyProtection="0"/>
    <xf numFmtId="43" fontId="19" fillId="0" borderId="0" applyFont="0" applyFill="0" applyBorder="0" applyAlignment="0" applyProtection="0"/>
    <xf numFmtId="43"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3" fontId="3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43" fontId="0" fillId="0" borderId="0" applyFont="0" applyFill="0" applyBorder="0" applyAlignment="0" applyProtection="0"/>
    <xf numFmtId="167" fontId="15"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1" fontId="35" fillId="0" borderId="0" applyFont="0" applyFill="0" applyBorder="0" applyAlignment="0" applyProtection="0"/>
    <xf numFmtId="43" fontId="3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1" fillId="0" borderId="0" applyFont="0" applyFill="0" applyBorder="0" applyAlignment="0" applyProtection="0"/>
    <xf numFmtId="43" fontId="19" fillId="0" borderId="0" applyFont="0" applyFill="0" applyBorder="0" applyAlignment="0" applyProtection="0"/>
    <xf numFmtId="167" fontId="1" fillId="0" borderId="0" applyFont="0" applyFill="0" applyBorder="0" applyAlignment="0" applyProtection="0"/>
    <xf numFmtId="43" fontId="35" fillId="0" borderId="0" applyFont="0" applyFill="0" applyBorder="0" applyAlignment="0" applyProtection="0"/>
    <xf numFmtId="41" fontId="35" fillId="0" borderId="0" applyFont="0" applyFill="0" applyBorder="0" applyAlignment="0" applyProtection="0"/>
    <xf numFmtId="41" fontId="35" fillId="0" borderId="0" applyFont="0" applyFill="0" applyBorder="0" applyAlignment="0" applyProtection="0"/>
    <xf numFmtId="43" fontId="3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43" fontId="0" fillId="0" borderId="0" applyFont="0" applyFill="0" applyBorder="0" applyAlignment="0" applyProtection="0"/>
    <xf numFmtId="167" fontId="15"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1" fontId="35" fillId="0" borderId="0" applyFont="0" applyFill="0" applyBorder="0" applyAlignment="0" applyProtection="0"/>
    <xf numFmtId="43" fontId="3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43" fontId="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2" fontId="0" fillId="0" borderId="0" applyFont="0" applyFill="0" applyBorder="0" applyAlignment="0" applyProtection="0"/>
  </cellStyleXfs>
  <cellXfs count="982">
    <xf numFmtId="0" fontId="0" fillId="0" borderId="0" xfId="0"/>
    <xf numFmtId="0" fontId="21" fillId="0" borderId="0" xfId="0" applyFont="1" applyFill="1"/>
    <xf numFmtId="0" fontId="1" fillId="0" borderId="0" xfId="33" applyFont="1" applyBorder="1" applyAlignment="1">
      <alignment vertical="center"/>
      <protection/>
    </xf>
    <xf numFmtId="0" fontId="11" fillId="12" borderId="1" xfId="0" applyFont="1" applyFill="1" applyBorder="1" applyAlignment="1">
      <alignment horizontal="center" vertical="center" wrapText="1"/>
    </xf>
    <xf numFmtId="189" fontId="9" fillId="0" borderId="1" xfId="331" applyNumberFormat="1" applyFont="1" applyFill="1" applyBorder="1" applyAlignment="1" applyProtection="1">
      <alignment horizontal="center" vertical="center"/>
      <protection/>
    </xf>
    <xf numFmtId="0" fontId="8" fillId="13" borderId="2" xfId="0" applyFont="1" applyFill="1" applyBorder="1" applyAlignment="1">
      <alignment horizontal="center" vertical="center"/>
    </xf>
    <xf numFmtId="0" fontId="8" fillId="13" borderId="3" xfId="0" applyFont="1" applyFill="1" applyBorder="1" applyAlignment="1">
      <alignment horizontal="center" vertical="center" wrapText="1"/>
    </xf>
    <xf numFmtId="175" fontId="28" fillId="0" borderId="1" xfId="0" applyNumberFormat="1" applyFont="1" applyBorder="1" applyAlignment="1">
      <alignment vertical="center"/>
    </xf>
    <xf numFmtId="3" fontId="9" fillId="0" borderId="1" xfId="0" applyNumberFormat="1" applyFont="1" applyBorder="1" applyAlignment="1">
      <alignment horizontal="center" vertical="center"/>
    </xf>
    <xf numFmtId="4" fontId="9" fillId="0" borderId="1" xfId="0" applyNumberFormat="1" applyFont="1" applyBorder="1" applyAlignment="1">
      <alignment horizontal="center" vertical="center"/>
    </xf>
    <xf numFmtId="0" fontId="1" fillId="0" borderId="1" xfId="0" applyFont="1" applyBorder="1" applyAlignment="1">
      <alignment horizontal="center" vertical="center"/>
    </xf>
    <xf numFmtId="41" fontId="2" fillId="0" borderId="1" xfId="0" applyNumberFormat="1" applyFont="1" applyBorder="1" applyAlignment="1">
      <alignment horizontal="center" vertical="center"/>
    </xf>
    <xf numFmtId="175" fontId="40" fillId="0" borderId="1" xfId="0" applyNumberFormat="1" applyFont="1" applyBorder="1" applyAlignment="1">
      <alignment vertical="center"/>
    </xf>
    <xf numFmtId="4" fontId="9" fillId="0" borderId="1" xfId="0" applyNumberFormat="1" applyFont="1" applyBorder="1" applyAlignment="1">
      <alignment horizontal="center" vertical="center" wrapText="1"/>
    </xf>
    <xf numFmtId="39" fontId="9" fillId="0" borderId="1" xfId="0" applyNumberFormat="1" applyFont="1" applyBorder="1" applyAlignment="1">
      <alignment horizontal="center" vertical="center"/>
    </xf>
    <xf numFmtId="175" fontId="42" fillId="0" borderId="1" xfId="0" applyNumberFormat="1" applyFont="1" applyBorder="1" applyAlignment="1">
      <alignment vertical="center"/>
    </xf>
    <xf numFmtId="39" fontId="1" fillId="0" borderId="1" xfId="0" applyNumberFormat="1" applyFont="1" applyBorder="1" applyAlignment="1">
      <alignment horizontal="center" vertical="center"/>
    </xf>
    <xf numFmtId="175" fontId="29" fillId="0" borderId="1" xfId="0" applyNumberFormat="1" applyFont="1" applyBorder="1" applyAlignment="1">
      <alignment vertical="center"/>
    </xf>
    <xf numFmtId="1" fontId="9" fillId="0" borderId="1" xfId="0" applyNumberFormat="1" applyFont="1" applyBorder="1" applyAlignment="1">
      <alignment horizontal="center" vertical="center"/>
    </xf>
    <xf numFmtId="3" fontId="9" fillId="0" borderId="1" xfId="0" applyNumberFormat="1" applyFont="1" applyBorder="1" applyAlignment="1">
      <alignment vertical="center"/>
    </xf>
    <xf numFmtId="179" fontId="9" fillId="0" borderId="1" xfId="0" applyNumberFormat="1" applyFont="1" applyBorder="1" applyAlignment="1">
      <alignment horizontal="center" vertical="center" wrapText="1"/>
    </xf>
    <xf numFmtId="4" fontId="9" fillId="0" borderId="1" xfId="0" applyNumberFormat="1" applyFont="1" applyBorder="1" applyAlignment="1">
      <alignment vertical="center"/>
    </xf>
    <xf numFmtId="0" fontId="10" fillId="13" borderId="1" xfId="0" applyFont="1" applyFill="1" applyBorder="1" applyAlignment="1">
      <alignment horizontal="left" vertical="center" wrapText="1"/>
    </xf>
    <xf numFmtId="42" fontId="10" fillId="13" borderId="1" xfId="0" applyNumberFormat="1" applyFont="1" applyFill="1" applyBorder="1" applyAlignment="1">
      <alignment horizontal="center" vertical="center" wrapText="1"/>
    </xf>
    <xf numFmtId="0" fontId="10" fillId="14" borderId="1" xfId="0" applyFont="1" applyFill="1" applyBorder="1" applyAlignment="1">
      <alignment horizontal="left" vertical="center" wrapText="1"/>
    </xf>
    <xf numFmtId="42" fontId="10" fillId="14" borderId="1" xfId="0" applyNumberFormat="1" applyFont="1" applyFill="1" applyBorder="1" applyAlignment="1">
      <alignment horizontal="center" vertical="center" wrapText="1"/>
    </xf>
    <xf numFmtId="0" fontId="10" fillId="13" borderId="2" xfId="0" applyFont="1" applyFill="1" applyBorder="1" applyAlignment="1">
      <alignment horizontal="left" vertical="center" wrapText="1"/>
    </xf>
    <xf numFmtId="42" fontId="10" fillId="13" borderId="2" xfId="0" applyNumberFormat="1" applyFont="1" applyFill="1" applyBorder="1" applyAlignment="1">
      <alignment horizontal="left" vertical="center" wrapText="1"/>
    </xf>
    <xf numFmtId="189" fontId="10" fillId="13" borderId="2" xfId="0" applyNumberFormat="1" applyFont="1" applyFill="1" applyBorder="1" applyAlignment="1">
      <alignment horizontal="left" vertical="center" wrapText="1"/>
    </xf>
    <xf numFmtId="0" fontId="18" fillId="15" borderId="0" xfId="0" applyFont="1" applyFill="1"/>
    <xf numFmtId="4" fontId="18" fillId="15" borderId="0" xfId="0" applyNumberFormat="1" applyFont="1" applyFill="1"/>
    <xf numFmtId="42" fontId="18" fillId="15" borderId="0" xfId="0" applyNumberFormat="1" applyFont="1" applyFill="1"/>
    <xf numFmtId="0" fontId="30" fillId="15" borderId="0" xfId="0" applyFont="1" applyFill="1" applyProtection="1">
      <protection locked="0"/>
    </xf>
    <xf numFmtId="0" fontId="26" fillId="15" borderId="0" xfId="0" applyFont="1" applyFill="1" applyProtection="1">
      <protection locked="0"/>
    </xf>
    <xf numFmtId="0" fontId="31" fillId="15" borderId="0" xfId="0" applyFont="1" applyFill="1"/>
    <xf numFmtId="0" fontId="32" fillId="15" borderId="0" xfId="0" applyFont="1" applyFill="1" applyAlignment="1" applyProtection="1">
      <alignment horizontal="center"/>
      <protection locked="0"/>
    </xf>
    <xf numFmtId="0" fontId="31" fillId="16" borderId="1" xfId="0" applyFont="1" applyFill="1" applyBorder="1" applyAlignment="1">
      <alignment horizontal="center" vertical="center"/>
    </xf>
    <xf numFmtId="0" fontId="18" fillId="0" borderId="1" xfId="0" applyFont="1" applyBorder="1" applyAlignment="1">
      <alignment horizontal="center" vertical="center"/>
    </xf>
    <xf numFmtId="0" fontId="18" fillId="0" borderId="0" xfId="0" applyFont="1"/>
    <xf numFmtId="0" fontId="11" fillId="12" borderId="4" xfId="0" applyFont="1" applyFill="1" applyBorder="1" applyAlignment="1">
      <alignment horizontal="left" vertical="center" wrapText="1"/>
    </xf>
    <xf numFmtId="0" fontId="43" fillId="0" borderId="0" xfId="0" applyFont="1" applyFill="1"/>
    <xf numFmtId="0" fontId="43" fillId="12" borderId="0" xfId="0" applyFont="1" applyFill="1"/>
    <xf numFmtId="0" fontId="43" fillId="12" borderId="0" xfId="0" applyFont="1" applyFill="1" applyAlignment="1">
      <alignment horizontal="center"/>
    </xf>
    <xf numFmtId="0" fontId="44" fillId="12" borderId="0" xfId="0" applyFont="1" applyFill="1" applyBorder="1" applyAlignment="1">
      <alignment horizontal="center" vertical="center" wrapText="1"/>
    </xf>
    <xf numFmtId="0" fontId="44" fillId="12" borderId="0" xfId="0" applyFont="1" applyFill="1" applyBorder="1"/>
    <xf numFmtId="0" fontId="44" fillId="12" borderId="5" xfId="0" applyFont="1" applyFill="1" applyBorder="1"/>
    <xf numFmtId="0" fontId="44" fillId="0" borderId="0" xfId="33" applyFont="1" applyBorder="1" applyAlignment="1">
      <alignment vertical="center"/>
      <protection/>
    </xf>
    <xf numFmtId="0" fontId="44" fillId="0" borderId="0" xfId="0" applyFont="1"/>
    <xf numFmtId="0" fontId="44" fillId="13" borderId="6" xfId="0" applyFont="1" applyFill="1" applyBorder="1" applyAlignment="1">
      <alignment horizontal="center" vertical="center" wrapText="1"/>
    </xf>
    <xf numFmtId="0" fontId="44" fillId="17" borderId="7" xfId="0" applyFont="1" applyFill="1" applyBorder="1" applyAlignment="1">
      <alignment horizontal="justify" vertical="center" wrapText="1"/>
    </xf>
    <xf numFmtId="0" fontId="44" fillId="0" borderId="7" xfId="0" applyFont="1" applyFill="1" applyBorder="1" applyAlignment="1">
      <alignment horizontal="center" vertical="center"/>
    </xf>
    <xf numFmtId="0" fontId="44" fillId="0" borderId="7" xfId="0" applyFont="1" applyFill="1" applyBorder="1" applyAlignment="1">
      <alignment horizontal="center" vertical="center" wrapText="1"/>
    </xf>
    <xf numFmtId="177" fontId="44" fillId="0" borderId="7" xfId="23" applyNumberFormat="1" applyFont="1" applyFill="1" applyBorder="1" applyAlignment="1">
      <alignment horizontal="center" vertical="center"/>
    </xf>
    <xf numFmtId="177" fontId="25" fillId="0" borderId="1" xfId="23" applyNumberFormat="1" applyFont="1" applyFill="1" applyBorder="1" applyAlignment="1">
      <alignment horizontal="left" vertical="center"/>
    </xf>
    <xf numFmtId="177" fontId="25" fillId="0" borderId="8" xfId="0" applyNumberFormat="1" applyFont="1" applyFill="1" applyBorder="1" applyAlignment="1">
      <alignment horizontal="center" vertical="center" wrapText="1"/>
    </xf>
    <xf numFmtId="10" fontId="25" fillId="0" borderId="1" xfId="40" applyNumberFormat="1" applyFont="1" applyFill="1" applyBorder="1" applyAlignment="1">
      <alignment horizontal="center" vertical="center"/>
    </xf>
    <xf numFmtId="0" fontId="44" fillId="12" borderId="0" xfId="0" applyFont="1" applyFill="1"/>
    <xf numFmtId="0" fontId="44" fillId="0" borderId="0" xfId="0" applyFont="1" applyFill="1"/>
    <xf numFmtId="0" fontId="44" fillId="17" borderId="1" xfId="0" applyFont="1" applyFill="1" applyBorder="1" applyAlignment="1">
      <alignment horizontal="justify" vertical="center" wrapText="1"/>
    </xf>
    <xf numFmtId="0" fontId="44" fillId="0" borderId="1" xfId="0" applyFont="1" applyFill="1" applyBorder="1" applyAlignment="1">
      <alignment horizontal="center" vertical="center"/>
    </xf>
    <xf numFmtId="0" fontId="44" fillId="0" borderId="1" xfId="0" applyFont="1" applyFill="1" applyBorder="1" applyAlignment="1" quotePrefix="1">
      <alignment horizontal="center" vertical="center" wrapText="1"/>
    </xf>
    <xf numFmtId="0" fontId="44" fillId="0" borderId="1" xfId="0" applyFont="1" applyFill="1" applyBorder="1" applyAlignment="1">
      <alignment horizontal="center" vertical="center" wrapText="1"/>
    </xf>
    <xf numFmtId="177" fontId="44" fillId="0" borderId="1" xfId="23" applyNumberFormat="1" applyFont="1" applyFill="1" applyBorder="1" applyAlignment="1">
      <alignment horizontal="center" vertical="center"/>
    </xf>
    <xf numFmtId="177" fontId="44" fillId="0" borderId="1" xfId="23" applyNumberFormat="1" applyFont="1" applyFill="1" applyBorder="1" applyAlignment="1">
      <alignment vertical="center"/>
    </xf>
    <xf numFmtId="177" fontId="44" fillId="0" borderId="1" xfId="23" applyNumberFormat="1" applyFont="1" applyFill="1" applyBorder="1" applyAlignment="1">
      <alignment horizontal="left" vertical="center"/>
    </xf>
    <xf numFmtId="177" fontId="44" fillId="0" borderId="7" xfId="23" applyNumberFormat="1" applyFont="1" applyFill="1" applyBorder="1" applyAlignment="1">
      <alignment horizontal="left" vertical="center"/>
    </xf>
    <xf numFmtId="0" fontId="25" fillId="0" borderId="8" xfId="0" applyFont="1" applyFill="1" applyBorder="1" applyAlignment="1">
      <alignment horizontal="center" vertical="center" wrapText="1"/>
    </xf>
    <xf numFmtId="0" fontId="44" fillId="18" borderId="1" xfId="0" applyFont="1" applyFill="1" applyBorder="1" applyAlignment="1">
      <alignment horizontal="justify" vertical="center" wrapText="1"/>
    </xf>
    <xf numFmtId="9" fontId="25" fillId="18" borderId="7" xfId="40" applyNumberFormat="1" applyFont="1" applyFill="1" applyBorder="1" applyAlignment="1">
      <alignment horizontal="center" vertical="center"/>
    </xf>
    <xf numFmtId="10" fontId="25" fillId="18" borderId="1" xfId="40" applyNumberFormat="1" applyFont="1" applyFill="1" applyBorder="1" applyAlignment="1">
      <alignment horizontal="center" vertical="center"/>
    </xf>
    <xf numFmtId="0" fontId="44" fillId="0" borderId="1" xfId="0" applyFont="1" applyFill="1" applyBorder="1" applyAlignment="1">
      <alignment horizontal="center" vertical="center"/>
    </xf>
    <xf numFmtId="0" fontId="44" fillId="0" borderId="1" xfId="0" applyFont="1" applyFill="1" applyBorder="1" applyAlignment="1" quotePrefix="1">
      <alignment horizontal="center" vertical="center" wrapText="1"/>
    </xf>
    <xf numFmtId="0" fontId="44" fillId="0" borderId="1" xfId="0" applyFont="1" applyFill="1" applyBorder="1" applyAlignment="1">
      <alignment horizontal="center" vertical="center" wrapText="1"/>
    </xf>
    <xf numFmtId="177" fontId="44" fillId="0" borderId="9" xfId="23" applyNumberFormat="1" applyFont="1" applyFill="1" applyBorder="1" applyAlignment="1">
      <alignment horizontal="center" vertical="center"/>
    </xf>
    <xf numFmtId="177" fontId="44" fillId="0" borderId="10" xfId="23" applyNumberFormat="1" applyFont="1" applyFill="1" applyBorder="1" applyAlignment="1">
      <alignment horizontal="center" vertical="center"/>
    </xf>
    <xf numFmtId="0" fontId="44" fillId="0" borderId="11" xfId="0" applyFont="1" applyFill="1" applyBorder="1" applyAlignment="1">
      <alignment horizontal="center" vertical="center" wrapText="1"/>
    </xf>
    <xf numFmtId="181" fontId="44" fillId="0" borderId="1" xfId="23" applyNumberFormat="1" applyFont="1" applyFill="1" applyBorder="1" applyAlignment="1">
      <alignment horizontal="center" vertical="center"/>
    </xf>
    <xf numFmtId="0" fontId="44" fillId="17" borderId="1" xfId="0" applyFont="1" applyFill="1" applyBorder="1" applyAlignment="1">
      <alignment horizontal="justify" vertical="center" wrapText="1"/>
    </xf>
    <xf numFmtId="0" fontId="44" fillId="0" borderId="1" xfId="0" applyFont="1" applyFill="1" applyBorder="1" applyAlignment="1">
      <alignment horizontal="justify" vertical="center" wrapText="1"/>
    </xf>
    <xf numFmtId="165" fontId="44" fillId="0" borderId="1" xfId="23" applyNumberFormat="1" applyFont="1" applyFill="1" applyBorder="1" applyAlignment="1">
      <alignment horizontal="left" vertical="center"/>
    </xf>
    <xf numFmtId="0" fontId="44" fillId="0" borderId="1" xfId="0" applyFont="1" applyFill="1" applyBorder="1" applyAlignment="1">
      <alignment horizontal="left" vertical="top" wrapText="1"/>
    </xf>
    <xf numFmtId="165" fontId="44" fillId="0" borderId="1" xfId="23" applyNumberFormat="1" applyFont="1" applyFill="1" applyBorder="1" applyAlignment="1">
      <alignment horizontal="center" vertical="center"/>
    </xf>
    <xf numFmtId="181" fontId="44" fillId="0" borderId="7" xfId="23" applyNumberFormat="1" applyFont="1" applyFill="1" applyBorder="1" applyAlignment="1">
      <alignment horizontal="center" vertical="center"/>
    </xf>
    <xf numFmtId="181" fontId="44" fillId="0" borderId="7" xfId="23" applyNumberFormat="1" applyFont="1" applyFill="1" applyBorder="1" applyAlignment="1">
      <alignment horizontal="left" vertical="center"/>
    </xf>
    <xf numFmtId="181" fontId="44" fillId="0" borderId="1" xfId="23" applyNumberFormat="1" applyFont="1" applyFill="1" applyBorder="1" applyAlignment="1">
      <alignment horizontal="left" vertical="center"/>
    </xf>
    <xf numFmtId="2" fontId="44" fillId="0" borderId="12" xfId="0" applyNumberFormat="1" applyFont="1" applyFill="1" applyBorder="1" applyAlignment="1">
      <alignment horizontal="center" vertical="center" wrapText="1"/>
    </xf>
    <xf numFmtId="165" fontId="25" fillId="0" borderId="13" xfId="23" applyNumberFormat="1" applyFont="1" applyFill="1" applyBorder="1" applyAlignment="1">
      <alignment horizontal="left" vertical="center"/>
    </xf>
    <xf numFmtId="165" fontId="25" fillId="0" borderId="1" xfId="23" applyNumberFormat="1" applyFont="1" applyFill="1" applyBorder="1" applyAlignment="1">
      <alignment horizontal="left" vertical="center"/>
    </xf>
    <xf numFmtId="165" fontId="44" fillId="0" borderId="1" xfId="23" applyNumberFormat="1" applyFont="1" applyFill="1" applyBorder="1" applyAlignment="1">
      <alignment vertical="center"/>
    </xf>
    <xf numFmtId="165" fontId="44" fillId="0" borderId="1" xfId="23" applyFont="1" applyFill="1" applyBorder="1" applyAlignment="1">
      <alignment vertical="center"/>
    </xf>
    <xf numFmtId="2" fontId="44" fillId="0" borderId="1" xfId="23" applyNumberFormat="1" applyFont="1" applyFill="1" applyBorder="1" applyAlignment="1">
      <alignment horizontal="left" vertical="center"/>
    </xf>
    <xf numFmtId="165" fontId="25" fillId="0" borderId="9" xfId="23" applyNumberFormat="1" applyFont="1" applyFill="1" applyBorder="1" applyAlignment="1">
      <alignment vertical="center"/>
    </xf>
    <xf numFmtId="177" fontId="44" fillId="0" borderId="14" xfId="23" applyNumberFormat="1" applyFont="1" applyFill="1" applyBorder="1" applyAlignment="1">
      <alignment vertical="center"/>
    </xf>
    <xf numFmtId="0" fontId="44" fillId="12" borderId="1" xfId="0" applyFont="1" applyFill="1" applyBorder="1" applyAlignment="1">
      <alignment horizontal="center" vertical="center" wrapText="1"/>
    </xf>
    <xf numFmtId="165" fontId="44" fillId="0" borderId="15" xfId="23" applyFont="1" applyFill="1" applyBorder="1" applyAlignment="1">
      <alignment horizontal="center" vertical="center"/>
    </xf>
    <xf numFmtId="165" fontId="44" fillId="0" borderId="2" xfId="23" applyFont="1" applyFill="1" applyBorder="1" applyAlignment="1">
      <alignment horizontal="center" vertical="center"/>
    </xf>
    <xf numFmtId="0" fontId="44" fillId="0" borderId="16" xfId="0" applyFont="1" applyFill="1" applyBorder="1" applyAlignment="1">
      <alignment horizontal="center" vertical="center" wrapText="1"/>
    </xf>
    <xf numFmtId="181" fontId="44" fillId="0" borderId="2" xfId="23" applyNumberFormat="1" applyFont="1" applyFill="1" applyBorder="1" applyAlignment="1">
      <alignment horizontal="center" vertical="center"/>
    </xf>
    <xf numFmtId="177" fontId="44" fillId="0" borderId="2" xfId="23" applyNumberFormat="1" applyFont="1" applyFill="1" applyBorder="1" applyAlignment="1">
      <alignment horizontal="center" vertical="center"/>
    </xf>
    <xf numFmtId="165" fontId="44" fillId="0" borderId="2" xfId="23" applyNumberFormat="1" applyFont="1" applyFill="1" applyBorder="1" applyAlignment="1">
      <alignment horizontal="center" vertical="center"/>
    </xf>
    <xf numFmtId="181" fontId="44" fillId="0" borderId="2" xfId="23" applyNumberFormat="1" applyFont="1" applyFill="1" applyBorder="1" applyAlignment="1">
      <alignment horizontal="left" vertical="center"/>
    </xf>
    <xf numFmtId="177" fontId="44" fillId="0" borderId="2" xfId="23" applyNumberFormat="1" applyFont="1" applyFill="1" applyBorder="1" applyAlignment="1">
      <alignment horizontal="left" vertical="center"/>
    </xf>
    <xf numFmtId="2" fontId="44" fillId="0" borderId="2" xfId="0" applyNumberFormat="1" applyFont="1" applyFill="1" applyBorder="1" applyAlignment="1">
      <alignment horizontal="center" vertical="center" wrapText="1"/>
    </xf>
    <xf numFmtId="165" fontId="44" fillId="0" borderId="17" xfId="23" applyNumberFormat="1" applyFont="1" applyFill="1" applyBorder="1" applyAlignment="1">
      <alignment vertical="center"/>
    </xf>
    <xf numFmtId="165" fontId="25" fillId="0" borderId="18" xfId="23" applyNumberFormat="1" applyFont="1" applyFill="1" applyBorder="1" applyAlignment="1">
      <alignment horizontal="left" vertical="center"/>
    </xf>
    <xf numFmtId="165" fontId="44" fillId="0" borderId="8" xfId="0" applyNumberFormat="1" applyFont="1" applyFill="1" applyBorder="1" applyAlignment="1">
      <alignment horizontal="center" vertical="center" wrapText="1"/>
    </xf>
    <xf numFmtId="43" fontId="43" fillId="12" borderId="0" xfId="0" applyNumberFormat="1" applyFont="1" applyFill="1" applyAlignment="1">
      <alignment horizontal="center"/>
    </xf>
    <xf numFmtId="9" fontId="43" fillId="12" borderId="0" xfId="327" applyFont="1" applyFill="1" applyAlignment="1">
      <alignment horizontal="center"/>
    </xf>
    <xf numFmtId="10" fontId="43" fillId="12" borderId="0" xfId="327" applyNumberFormat="1" applyFont="1" applyFill="1"/>
    <xf numFmtId="0" fontId="47" fillId="12" borderId="0" xfId="0" applyFont="1" applyFill="1"/>
    <xf numFmtId="0" fontId="47" fillId="19" borderId="1" xfId="0" applyFont="1" applyFill="1" applyBorder="1" applyAlignment="1">
      <alignment horizontal="center" vertical="center"/>
    </xf>
    <xf numFmtId="0" fontId="47" fillId="19" borderId="1" xfId="0" applyFont="1" applyFill="1" applyBorder="1" applyAlignment="1">
      <alignment vertical="center"/>
    </xf>
    <xf numFmtId="0" fontId="43" fillId="0" borderId="1" xfId="0" applyFont="1" applyFill="1" applyBorder="1" applyAlignment="1">
      <alignment horizontal="center" vertical="center"/>
    </xf>
    <xf numFmtId="0" fontId="43" fillId="0" borderId="1" xfId="0" applyFont="1" applyFill="1" applyBorder="1" applyAlignment="1">
      <alignment vertical="center"/>
    </xf>
    <xf numFmtId="0" fontId="43" fillId="0" borderId="0" xfId="0" applyFont="1" applyFill="1" applyAlignment="1">
      <alignment horizontal="center"/>
    </xf>
    <xf numFmtId="0" fontId="43" fillId="12" borderId="0" xfId="0" applyFont="1" applyFill="1" applyAlignment="1">
      <alignment horizontal="left"/>
    </xf>
    <xf numFmtId="0" fontId="44" fillId="0" borderId="1" xfId="0" applyFont="1" applyFill="1" applyBorder="1" applyAlignment="1">
      <alignment horizontal="left" vertical="center" wrapText="1"/>
    </xf>
    <xf numFmtId="0" fontId="43" fillId="0" borderId="0" xfId="0" applyFont="1" applyFill="1" applyAlignment="1">
      <alignment horizontal="left"/>
    </xf>
    <xf numFmtId="0" fontId="21" fillId="12" borderId="0" xfId="0" applyFont="1" applyFill="1"/>
    <xf numFmtId="0" fontId="48" fillId="12" borderId="0" xfId="0" applyFont="1" applyFill="1"/>
    <xf numFmtId="0" fontId="48" fillId="12" borderId="0" xfId="0" applyFont="1" applyFill="1" applyAlignment="1">
      <alignment horizontal="center"/>
    </xf>
    <xf numFmtId="0" fontId="49" fillId="12" borderId="0" xfId="0" applyFont="1" applyFill="1" applyAlignment="1">
      <alignment horizontal="center"/>
    </xf>
    <xf numFmtId="10" fontId="21" fillId="12" borderId="0" xfId="0" applyNumberFormat="1" applyFont="1" applyFill="1"/>
    <xf numFmtId="0" fontId="48" fillId="13" borderId="19" xfId="0" applyFont="1" applyFill="1" applyBorder="1" applyAlignment="1">
      <alignment horizontal="center" vertical="center" wrapText="1"/>
    </xf>
    <xf numFmtId="0" fontId="50" fillId="0" borderId="0" xfId="0" applyFont="1" applyFill="1" applyAlignment="1">
      <alignment horizontal="center" vertical="center"/>
    </xf>
    <xf numFmtId="0" fontId="48" fillId="13" borderId="20" xfId="0" applyFont="1" applyFill="1" applyBorder="1" applyAlignment="1">
      <alignment horizontal="center" vertical="center" wrapText="1"/>
    </xf>
    <xf numFmtId="0" fontId="48" fillId="13" borderId="6" xfId="0" applyFont="1" applyFill="1" applyBorder="1" applyAlignment="1">
      <alignment horizontal="center" vertical="center" wrapText="1"/>
    </xf>
    <xf numFmtId="0" fontId="49" fillId="13" borderId="20" xfId="0" applyFont="1" applyFill="1" applyBorder="1" applyAlignment="1">
      <alignment horizontal="center" vertical="center" wrapText="1"/>
    </xf>
    <xf numFmtId="0" fontId="48" fillId="13" borderId="1" xfId="0" applyFont="1" applyFill="1" applyBorder="1" applyAlignment="1" applyProtection="1">
      <alignment horizontal="left" vertical="center" wrapText="1"/>
      <protection locked="0"/>
    </xf>
    <xf numFmtId="4" fontId="48" fillId="0" borderId="1" xfId="0" applyNumberFormat="1" applyFont="1" applyFill="1" applyBorder="1" applyAlignment="1">
      <alignment horizontal="center" vertical="center" wrapText="1"/>
    </xf>
    <xf numFmtId="3" fontId="48" fillId="0" borderId="1" xfId="0" applyNumberFormat="1" applyFont="1" applyFill="1" applyBorder="1" applyAlignment="1">
      <alignment horizontal="center" vertical="center" wrapText="1"/>
    </xf>
    <xf numFmtId="37" fontId="48" fillId="0" borderId="1" xfId="0" applyNumberFormat="1" applyFont="1" applyFill="1" applyBorder="1" applyAlignment="1">
      <alignment horizontal="center" vertical="center" wrapText="1"/>
    </xf>
    <xf numFmtId="0" fontId="48" fillId="0" borderId="1" xfId="0" applyFont="1" applyFill="1" applyBorder="1" applyAlignment="1">
      <alignment horizontal="center" vertical="center"/>
    </xf>
    <xf numFmtId="1" fontId="48" fillId="0" borderId="1" xfId="0" applyNumberFormat="1" applyFont="1" applyFill="1" applyBorder="1" applyAlignment="1">
      <alignment horizontal="center" vertical="center"/>
    </xf>
    <xf numFmtId="0" fontId="48" fillId="0" borderId="0" xfId="0" applyFont="1" applyFill="1" applyAlignment="1">
      <alignment horizontal="center" vertical="center"/>
    </xf>
    <xf numFmtId="0" fontId="48" fillId="14" borderId="1" xfId="0" applyFont="1" applyFill="1" applyBorder="1" applyAlignment="1" applyProtection="1">
      <alignment horizontal="left" vertical="center" wrapText="1"/>
      <protection locked="0"/>
    </xf>
    <xf numFmtId="189" fontId="48" fillId="0" borderId="1" xfId="331" applyNumberFormat="1" applyFont="1" applyFill="1" applyBorder="1" applyAlignment="1">
      <alignment horizontal="center" vertical="center" wrapText="1"/>
    </xf>
    <xf numFmtId="189" fontId="48" fillId="0" borderId="1" xfId="331" applyNumberFormat="1" applyFont="1" applyFill="1" applyBorder="1" applyAlignment="1">
      <alignment horizontal="center" vertical="center"/>
    </xf>
    <xf numFmtId="189" fontId="49" fillId="0" borderId="1" xfId="331" applyNumberFormat="1" applyFont="1" applyFill="1" applyBorder="1" applyAlignment="1">
      <alignment horizontal="center" vertical="center"/>
    </xf>
    <xf numFmtId="165" fontId="48" fillId="0" borderId="1" xfId="330" applyFont="1" applyFill="1" applyBorder="1" applyAlignment="1">
      <alignment horizontal="center" vertical="center"/>
    </xf>
    <xf numFmtId="44" fontId="48" fillId="0" borderId="1" xfId="0" applyNumberFormat="1" applyFont="1" applyFill="1" applyBorder="1" applyAlignment="1">
      <alignment horizontal="right" vertical="center"/>
    </xf>
    <xf numFmtId="0" fontId="48" fillId="0" borderId="1" xfId="0" applyFont="1" applyFill="1" applyBorder="1" applyAlignment="1">
      <alignment horizontal="right" vertical="center"/>
    </xf>
    <xf numFmtId="4" fontId="48" fillId="0" borderId="1" xfId="0" applyNumberFormat="1" applyFont="1" applyFill="1" applyBorder="1" applyAlignment="1">
      <alignment horizontal="right" vertical="center"/>
    </xf>
    <xf numFmtId="39" fontId="48" fillId="0" borderId="1" xfId="0" applyNumberFormat="1" applyFont="1" applyFill="1" applyBorder="1" applyAlignment="1">
      <alignment horizontal="center" vertical="center"/>
    </xf>
    <xf numFmtId="189" fontId="48" fillId="0" borderId="1" xfId="331" applyNumberFormat="1" applyFont="1" applyFill="1" applyBorder="1" applyAlignment="1">
      <alignment horizontal="right" vertical="center"/>
    </xf>
    <xf numFmtId="3" fontId="48" fillId="0" borderId="1" xfId="27" applyNumberFormat="1" applyFont="1" applyFill="1" applyBorder="1" applyAlignment="1">
      <alignment horizontal="center" vertical="center" wrapText="1"/>
    </xf>
    <xf numFmtId="4" fontId="48" fillId="0" borderId="1" xfId="27" applyNumberFormat="1" applyFont="1" applyFill="1" applyBorder="1" applyAlignment="1">
      <alignment horizontal="center" vertical="center" wrapText="1"/>
    </xf>
    <xf numFmtId="37" fontId="48" fillId="0" borderId="1" xfId="27" applyNumberFormat="1" applyFont="1" applyFill="1" applyBorder="1" applyAlignment="1">
      <alignment horizontal="center" vertical="center"/>
    </xf>
    <xf numFmtId="0" fontId="48" fillId="14" borderId="20" xfId="0" applyFont="1" applyFill="1" applyBorder="1" applyAlignment="1" applyProtection="1">
      <alignment horizontal="left" vertical="center" wrapText="1"/>
      <protection locked="0"/>
    </xf>
    <xf numFmtId="189" fontId="48" fillId="0" borderId="20" xfId="331" applyNumberFormat="1" applyFont="1" applyFill="1" applyBorder="1" applyAlignment="1">
      <alignment horizontal="center" vertical="center"/>
    </xf>
    <xf numFmtId="37" fontId="48" fillId="0" borderId="20" xfId="27" applyNumberFormat="1" applyFont="1" applyFill="1" applyBorder="1" applyAlignment="1">
      <alignment horizontal="center" vertical="center"/>
    </xf>
    <xf numFmtId="0" fontId="48" fillId="13" borderId="21" xfId="0" applyFont="1" applyFill="1" applyBorder="1" applyAlignment="1" applyProtection="1">
      <alignment horizontal="left" vertical="center" wrapText="1"/>
      <protection locked="0"/>
    </xf>
    <xf numFmtId="4" fontId="48" fillId="0" borderId="21" xfId="0" applyNumberFormat="1" applyFont="1" applyFill="1" applyBorder="1" applyAlignment="1">
      <alignment horizontal="center" vertical="center" wrapText="1"/>
    </xf>
    <xf numFmtId="3" fontId="48" fillId="0" borderId="21" xfId="0" applyNumberFormat="1" applyFont="1" applyFill="1" applyBorder="1" applyAlignment="1">
      <alignment horizontal="center" vertical="center" wrapText="1"/>
    </xf>
    <xf numFmtId="37" fontId="48" fillId="0" borderId="21" xfId="0" applyNumberFormat="1" applyFont="1" applyFill="1" applyBorder="1" applyAlignment="1">
      <alignment horizontal="center" vertical="center" wrapText="1"/>
    </xf>
    <xf numFmtId="0" fontId="48" fillId="0" borderId="21" xfId="0" applyFont="1" applyFill="1" applyBorder="1" applyAlignment="1">
      <alignment horizontal="center" vertical="center"/>
    </xf>
    <xf numFmtId="1" fontId="48" fillId="0" borderId="21" xfId="0" applyNumberFormat="1" applyFont="1" applyFill="1" applyBorder="1" applyAlignment="1">
      <alignment horizontal="center" vertical="center"/>
    </xf>
    <xf numFmtId="189" fontId="48" fillId="0" borderId="1" xfId="0" applyNumberFormat="1" applyFont="1" applyFill="1" applyBorder="1" applyAlignment="1">
      <alignment horizontal="right" vertical="center"/>
    </xf>
    <xf numFmtId="2" fontId="48" fillId="0" borderId="1" xfId="0" applyNumberFormat="1" applyFont="1" applyFill="1" applyBorder="1" applyAlignment="1">
      <alignment horizontal="center" vertical="center"/>
    </xf>
    <xf numFmtId="1" fontId="48" fillId="0" borderId="1" xfId="40" applyNumberFormat="1" applyFont="1" applyFill="1" applyBorder="1" applyAlignment="1">
      <alignment horizontal="center" vertical="center"/>
    </xf>
    <xf numFmtId="0" fontId="49" fillId="0" borderId="1" xfId="0" applyFont="1" applyFill="1" applyBorder="1" applyAlignment="1">
      <alignment horizontal="center" vertical="center"/>
    </xf>
    <xf numFmtId="0" fontId="48" fillId="14" borderId="2" xfId="0" applyFont="1" applyFill="1" applyBorder="1" applyAlignment="1" applyProtection="1">
      <alignment horizontal="left" vertical="center" wrapText="1"/>
      <protection locked="0"/>
    </xf>
    <xf numFmtId="37" fontId="48" fillId="0" borderId="2" xfId="27" applyNumberFormat="1" applyFont="1" applyFill="1" applyBorder="1" applyAlignment="1">
      <alignment horizontal="center" vertical="center"/>
    </xf>
    <xf numFmtId="9" fontId="48" fillId="0" borderId="21" xfId="327" applyFont="1" applyFill="1" applyBorder="1" applyAlignment="1">
      <alignment horizontal="center" vertical="center" wrapText="1"/>
    </xf>
    <xf numFmtId="3" fontId="48" fillId="0" borderId="21" xfId="27" applyNumberFormat="1" applyFont="1" applyFill="1" applyBorder="1" applyAlignment="1">
      <alignment horizontal="center" vertical="center" wrapText="1"/>
    </xf>
    <xf numFmtId="4" fontId="48" fillId="0" borderId="21" xfId="27" applyNumberFormat="1" applyFont="1" applyFill="1" applyBorder="1" applyAlignment="1">
      <alignment horizontal="center" vertical="center" wrapText="1"/>
    </xf>
    <xf numFmtId="183" fontId="48" fillId="0" borderId="21" xfId="0" applyNumberFormat="1" applyFont="1" applyFill="1" applyBorder="1" applyAlignment="1">
      <alignment horizontal="center" vertical="center" wrapText="1"/>
    </xf>
    <xf numFmtId="3" fontId="49" fillId="0" borderId="21" xfId="0" applyNumberFormat="1" applyFont="1" applyFill="1" applyBorder="1" applyAlignment="1">
      <alignment horizontal="center" vertical="center" wrapText="1"/>
    </xf>
    <xf numFmtId="9" fontId="48" fillId="0" borderId="21" xfId="327" applyFont="1" applyFill="1" applyBorder="1" applyAlignment="1">
      <alignment horizontal="center" vertical="center"/>
    </xf>
    <xf numFmtId="42" fontId="48" fillId="0" borderId="1" xfId="2951" applyFont="1" applyFill="1" applyBorder="1" applyAlignment="1">
      <alignment horizontal="center" vertical="center"/>
    </xf>
    <xf numFmtId="183" fontId="48" fillId="0" borderId="1" xfId="0" applyNumberFormat="1" applyFont="1" applyFill="1" applyBorder="1" applyAlignment="1">
      <alignment horizontal="center" vertical="center" wrapText="1"/>
    </xf>
    <xf numFmtId="3" fontId="49" fillId="0" borderId="1" xfId="27" applyNumberFormat="1" applyFont="1" applyFill="1" applyBorder="1" applyAlignment="1">
      <alignment horizontal="center" vertical="center" wrapText="1"/>
    </xf>
    <xf numFmtId="9" fontId="48" fillId="0" borderId="1" xfId="327" applyFont="1" applyFill="1" applyBorder="1" applyAlignment="1">
      <alignment horizontal="center" vertical="center"/>
    </xf>
    <xf numFmtId="189" fontId="48" fillId="0" borderId="2" xfId="331" applyNumberFormat="1" applyFont="1" applyFill="1" applyBorder="1" applyAlignment="1">
      <alignment horizontal="center" vertical="center"/>
    </xf>
    <xf numFmtId="42" fontId="48" fillId="0" borderId="2" xfId="2951" applyFont="1" applyFill="1" applyBorder="1" applyAlignment="1">
      <alignment horizontal="center" vertical="center"/>
    </xf>
    <xf numFmtId="0" fontId="48" fillId="13" borderId="7" xfId="0" applyFont="1" applyFill="1" applyBorder="1" applyAlignment="1" applyProtection="1">
      <alignment horizontal="left" vertical="center" wrapText="1"/>
      <protection locked="0"/>
    </xf>
    <xf numFmtId="3" fontId="48" fillId="0" borderId="7" xfId="0" applyNumberFormat="1" applyFont="1" applyFill="1" applyBorder="1" applyAlignment="1">
      <alignment horizontal="center" vertical="center" wrapText="1"/>
    </xf>
    <xf numFmtId="4" fontId="48" fillId="0" borderId="7" xfId="0" applyNumberFormat="1" applyFont="1" applyFill="1" applyBorder="1" applyAlignment="1">
      <alignment horizontal="center" vertical="center" wrapText="1"/>
    </xf>
    <xf numFmtId="0" fontId="48" fillId="0" borderId="7" xfId="0" applyFont="1" applyFill="1" applyBorder="1" applyAlignment="1">
      <alignment horizontal="center" vertical="center"/>
    </xf>
    <xf numFmtId="3" fontId="49" fillId="0" borderId="7" xfId="0" applyNumberFormat="1" applyFont="1" applyFill="1" applyBorder="1" applyAlignment="1">
      <alignment horizontal="center" vertical="center" wrapText="1"/>
    </xf>
    <xf numFmtId="1" fontId="48" fillId="0" borderId="7" xfId="0" applyNumberFormat="1" applyFont="1" applyFill="1" applyBorder="1" applyAlignment="1">
      <alignment horizontal="center" vertical="center"/>
    </xf>
    <xf numFmtId="169" fontId="51" fillId="0" borderId="1" xfId="0" applyNumberFormat="1" applyFont="1" applyFill="1" applyBorder="1" applyAlignment="1">
      <alignment horizontal="center" vertical="center"/>
    </xf>
    <xf numFmtId="165" fontId="48" fillId="0" borderId="2" xfId="330" applyFont="1" applyFill="1" applyBorder="1" applyAlignment="1">
      <alignment horizontal="center" vertical="center"/>
    </xf>
    <xf numFmtId="179" fontId="48" fillId="0" borderId="7" xfId="0" applyNumberFormat="1" applyFont="1" applyFill="1" applyBorder="1" applyAlignment="1">
      <alignment horizontal="center" vertical="center" wrapText="1"/>
    </xf>
    <xf numFmtId="39" fontId="48" fillId="0" borderId="7" xfId="0" applyNumberFormat="1" applyFont="1" applyFill="1" applyBorder="1" applyAlignment="1">
      <alignment horizontal="center" vertical="center" wrapText="1"/>
    </xf>
    <xf numFmtId="0" fontId="48" fillId="0" borderId="1" xfId="330" applyNumberFormat="1" applyFont="1" applyFill="1" applyBorder="1" applyAlignment="1">
      <alignment horizontal="center" vertical="center"/>
    </xf>
    <xf numFmtId="39" fontId="49" fillId="0" borderId="1" xfId="0" applyNumberFormat="1" applyFont="1" applyFill="1" applyBorder="1" applyAlignment="1">
      <alignment horizontal="center" vertical="center"/>
    </xf>
    <xf numFmtId="174" fontId="48" fillId="0" borderId="1" xfId="0" applyNumberFormat="1" applyFont="1" applyFill="1" applyBorder="1" applyAlignment="1">
      <alignment horizontal="center" vertical="center"/>
    </xf>
    <xf numFmtId="179" fontId="48" fillId="0" borderId="1" xfId="27" applyNumberFormat="1" applyFont="1" applyFill="1" applyBorder="1" applyAlignment="1">
      <alignment horizontal="center" vertical="center" wrapText="1"/>
    </xf>
    <xf numFmtId="39" fontId="48" fillId="0" borderId="1" xfId="27" applyNumberFormat="1" applyFont="1" applyFill="1" applyBorder="1" applyAlignment="1">
      <alignment horizontal="center" vertical="center" wrapText="1"/>
    </xf>
    <xf numFmtId="39" fontId="48" fillId="0" borderId="1" xfId="0" applyNumberFormat="1" applyFont="1" applyFill="1" applyBorder="1" applyAlignment="1">
      <alignment horizontal="center" vertical="center" wrapText="1"/>
    </xf>
    <xf numFmtId="189" fontId="49" fillId="0" borderId="2" xfId="331" applyNumberFormat="1" applyFont="1" applyFill="1" applyBorder="1" applyAlignment="1">
      <alignment horizontal="center" vertical="center"/>
    </xf>
    <xf numFmtId="39" fontId="48" fillId="0" borderId="2" xfId="0" applyNumberFormat="1" applyFont="1" applyFill="1" applyBorder="1" applyAlignment="1">
      <alignment horizontal="center" vertical="center"/>
    </xf>
    <xf numFmtId="183" fontId="48" fillId="0" borderId="1" xfId="27" applyNumberFormat="1" applyFont="1" applyFill="1" applyBorder="1" applyAlignment="1">
      <alignment horizontal="center" vertical="center"/>
    </xf>
    <xf numFmtId="184" fontId="48" fillId="0" borderId="1" xfId="27" applyNumberFormat="1" applyFont="1" applyFill="1" applyBorder="1" applyAlignment="1">
      <alignment horizontal="center" vertical="center"/>
    </xf>
    <xf numFmtId="165" fontId="48" fillId="0" borderId="1" xfId="330" applyFont="1" applyFill="1" applyBorder="1" applyAlignment="1">
      <alignment horizontal="center" vertical="center" wrapText="1"/>
    </xf>
    <xf numFmtId="186" fontId="48" fillId="0" borderId="1" xfId="0" applyNumberFormat="1" applyFont="1" applyFill="1" applyBorder="1" applyAlignment="1">
      <alignment horizontal="center" vertical="center"/>
    </xf>
    <xf numFmtId="4" fontId="49" fillId="0" borderId="1" xfId="27" applyNumberFormat="1" applyFont="1" applyFill="1" applyBorder="1" applyAlignment="1">
      <alignment horizontal="center" vertical="center" wrapText="1"/>
    </xf>
    <xf numFmtId="179" fontId="48" fillId="0" borderId="21" xfId="0" applyNumberFormat="1" applyFont="1" applyFill="1" applyBorder="1" applyAlignment="1">
      <alignment horizontal="center" vertical="center" wrapText="1"/>
    </xf>
    <xf numFmtId="39" fontId="48" fillId="0" borderId="21" xfId="0" applyNumberFormat="1" applyFont="1" applyFill="1" applyBorder="1" applyAlignment="1">
      <alignment horizontal="center" vertical="center" wrapText="1"/>
    </xf>
    <xf numFmtId="189" fontId="49" fillId="0" borderId="20" xfId="331" applyNumberFormat="1" applyFont="1" applyFill="1" applyBorder="1" applyAlignment="1">
      <alignment horizontal="center" vertical="center"/>
    </xf>
    <xf numFmtId="189" fontId="49" fillId="0" borderId="1" xfId="331" applyNumberFormat="1" applyFont="1" applyFill="1" applyBorder="1" applyAlignment="1">
      <alignment horizontal="center" vertical="center" wrapText="1"/>
    </xf>
    <xf numFmtId="1" fontId="48" fillId="0" borderId="21" xfId="0" applyNumberFormat="1" applyFont="1" applyFill="1" applyBorder="1" applyAlignment="1">
      <alignment horizontal="center" vertical="center" wrapText="1"/>
    </xf>
    <xf numFmtId="175" fontId="48" fillId="0" borderId="21" xfId="40" applyNumberFormat="1" applyFont="1" applyFill="1" applyBorder="1" applyAlignment="1">
      <alignment horizontal="center" vertical="center" wrapText="1"/>
    </xf>
    <xf numFmtId="9" fontId="48" fillId="0" borderId="21" xfId="40" applyFont="1" applyFill="1" applyBorder="1" applyAlignment="1">
      <alignment horizontal="center" vertical="center" wrapText="1"/>
    </xf>
    <xf numFmtId="10" fontId="48" fillId="0" borderId="21" xfId="0" applyNumberFormat="1" applyFont="1" applyFill="1" applyBorder="1" applyAlignment="1">
      <alignment horizontal="center" vertical="center" wrapText="1"/>
    </xf>
    <xf numFmtId="10" fontId="48" fillId="0" borderId="21" xfId="40" applyNumberFormat="1" applyFont="1" applyFill="1" applyBorder="1" applyAlignment="1">
      <alignment horizontal="center" vertical="center" wrapText="1"/>
    </xf>
    <xf numFmtId="189" fontId="48" fillId="0" borderId="20" xfId="331" applyNumberFormat="1" applyFont="1" applyFill="1" applyBorder="1" applyAlignment="1">
      <alignment horizontal="center" vertical="center" wrapText="1"/>
    </xf>
    <xf numFmtId="169" fontId="51" fillId="0" borderId="20" xfId="0" applyNumberFormat="1" applyFont="1" applyFill="1" applyBorder="1" applyAlignment="1">
      <alignment horizontal="center" vertical="center"/>
    </xf>
    <xf numFmtId="10" fontId="48" fillId="0" borderId="1" xfId="327" applyNumberFormat="1" applyFont="1" applyFill="1" applyBorder="1" applyAlignment="1">
      <alignment horizontal="center" vertical="center"/>
    </xf>
    <xf numFmtId="10" fontId="48" fillId="0" borderId="1" xfId="0" applyNumberFormat="1" applyFont="1" applyFill="1" applyBorder="1" applyAlignment="1">
      <alignment horizontal="right" vertical="center"/>
    </xf>
    <xf numFmtId="175" fontId="48" fillId="0" borderId="1" xfId="40" applyNumberFormat="1" applyFont="1" applyFill="1" applyBorder="1" applyAlignment="1">
      <alignment horizontal="center" vertical="center" wrapText="1"/>
    </xf>
    <xf numFmtId="175" fontId="48" fillId="0" borderId="1" xfId="40" applyNumberFormat="1" applyFont="1" applyFill="1" applyBorder="1" applyAlignment="1">
      <alignment horizontal="center" vertical="center"/>
    </xf>
    <xf numFmtId="10" fontId="48" fillId="0" borderId="1" xfId="0" applyNumberFormat="1" applyFont="1" applyFill="1" applyBorder="1" applyAlignment="1">
      <alignment horizontal="center" vertical="center" wrapText="1"/>
    </xf>
    <xf numFmtId="10" fontId="48" fillId="0" borderId="1" xfId="327" applyNumberFormat="1" applyFont="1" applyFill="1" applyBorder="1" applyAlignment="1">
      <alignment horizontal="center" vertical="center" wrapText="1"/>
    </xf>
    <xf numFmtId="9" fontId="48" fillId="0" borderId="1" xfId="0" applyNumberFormat="1" applyFont="1" applyFill="1" applyBorder="1" applyAlignment="1">
      <alignment horizontal="center" vertical="center" wrapText="1"/>
    </xf>
    <xf numFmtId="175" fontId="48" fillId="0" borderId="7" xfId="40" applyNumberFormat="1" applyFont="1" applyFill="1" applyBorder="1" applyAlignment="1">
      <alignment horizontal="center" vertical="center" wrapText="1"/>
    </xf>
    <xf numFmtId="9" fontId="48" fillId="0" borderId="7" xfId="40" applyFont="1" applyFill="1" applyBorder="1" applyAlignment="1">
      <alignment horizontal="center" vertical="center" wrapText="1"/>
    </xf>
    <xf numFmtId="4" fontId="48" fillId="0" borderId="7" xfId="27" applyNumberFormat="1" applyFont="1" applyFill="1" applyBorder="1" applyAlignment="1">
      <alignment horizontal="center" vertical="center" wrapText="1"/>
    </xf>
    <xf numFmtId="10" fontId="48" fillId="0" borderId="7" xfId="0" applyNumberFormat="1" applyFont="1" applyFill="1" applyBorder="1" applyAlignment="1">
      <alignment horizontal="center" vertical="center" wrapText="1"/>
    </xf>
    <xf numFmtId="2" fontId="48" fillId="0" borderId="21" xfId="0" applyNumberFormat="1" applyFont="1" applyFill="1" applyBorder="1" applyAlignment="1">
      <alignment horizontal="center" vertical="center"/>
    </xf>
    <xf numFmtId="1" fontId="48" fillId="0" borderId="7" xfId="0" applyNumberFormat="1" applyFont="1" applyFill="1" applyBorder="1" applyAlignment="1">
      <alignment horizontal="center" vertical="center" wrapText="1"/>
    </xf>
    <xf numFmtId="0" fontId="48" fillId="14" borderId="1" xfId="0" applyFont="1" applyFill="1" applyBorder="1" applyAlignment="1" applyProtection="1">
      <alignment horizontal="left" vertical="center" wrapText="1"/>
      <protection locked="0"/>
    </xf>
    <xf numFmtId="37" fontId="48" fillId="0" borderId="1" xfId="27" applyNumberFormat="1" applyFont="1" applyFill="1" applyBorder="1" applyAlignment="1">
      <alignment horizontal="center" vertical="center"/>
    </xf>
    <xf numFmtId="4" fontId="48" fillId="0" borderId="1" xfId="27" applyNumberFormat="1" applyFont="1" applyFill="1" applyBorder="1" applyAlignment="1">
      <alignment horizontal="center" vertical="center"/>
    </xf>
    <xf numFmtId="3" fontId="48" fillId="0" borderId="1" xfId="27" applyNumberFormat="1" applyFont="1" applyFill="1" applyBorder="1" applyAlignment="1">
      <alignment horizontal="center" vertical="center" wrapText="1"/>
    </xf>
    <xf numFmtId="39" fontId="48" fillId="0" borderId="1" xfId="27" applyNumberFormat="1" applyFont="1" applyFill="1" applyBorder="1" applyAlignment="1">
      <alignment horizontal="center" vertical="center"/>
    </xf>
    <xf numFmtId="1" fontId="48" fillId="0" borderId="1" xfId="27" applyNumberFormat="1" applyFont="1" applyFill="1" applyBorder="1" applyAlignment="1">
      <alignment horizontal="center" vertical="center"/>
    </xf>
    <xf numFmtId="0" fontId="48" fillId="0" borderId="1" xfId="0" applyFont="1" applyFill="1" applyBorder="1" applyAlignment="1">
      <alignment horizontal="center" vertical="center"/>
    </xf>
    <xf numFmtId="37" fontId="49" fillId="0" borderId="1" xfId="27" applyNumberFormat="1" applyFont="1" applyFill="1" applyBorder="1" applyAlignment="1">
      <alignment horizontal="center" vertical="center"/>
    </xf>
    <xf numFmtId="10" fontId="48" fillId="0" borderId="1" xfId="27" applyNumberFormat="1" applyFont="1" applyFill="1" applyBorder="1" applyAlignment="1">
      <alignment horizontal="center" vertical="center"/>
    </xf>
    <xf numFmtId="0" fontId="48" fillId="13" borderId="1" xfId="0" applyFont="1" applyFill="1" applyBorder="1" applyAlignment="1" applyProtection="1">
      <alignment horizontal="left" vertical="center" wrapText="1"/>
      <protection locked="0"/>
    </xf>
    <xf numFmtId="0" fontId="48" fillId="0" borderId="1" xfId="0" applyFont="1" applyFill="1" applyBorder="1" applyAlignment="1">
      <alignment horizontal="right" vertical="center"/>
    </xf>
    <xf numFmtId="4" fontId="48" fillId="0" borderId="1" xfId="0" applyNumberFormat="1" applyFont="1" applyFill="1" applyBorder="1" applyAlignment="1">
      <alignment horizontal="right" vertical="center"/>
    </xf>
    <xf numFmtId="4" fontId="48" fillId="0" borderId="1" xfId="27" applyNumberFormat="1" applyFont="1" applyFill="1" applyBorder="1" applyAlignment="1">
      <alignment horizontal="center" vertical="center" wrapText="1"/>
    </xf>
    <xf numFmtId="39" fontId="48" fillId="0" borderId="1" xfId="0" applyNumberFormat="1" applyFont="1" applyFill="1" applyBorder="1" applyAlignment="1">
      <alignment horizontal="center" vertical="center"/>
    </xf>
    <xf numFmtId="1" fontId="48" fillId="0" borderId="1" xfId="0" applyNumberFormat="1" applyFont="1" applyFill="1" applyBorder="1" applyAlignment="1">
      <alignment horizontal="center" vertical="center"/>
    </xf>
    <xf numFmtId="0" fontId="49" fillId="0" borderId="1" xfId="0" applyFont="1" applyFill="1" applyBorder="1" applyAlignment="1">
      <alignment horizontal="center" vertical="center"/>
    </xf>
    <xf numFmtId="10" fontId="48" fillId="0" borderId="1" xfId="0" applyNumberFormat="1" applyFont="1" applyFill="1" applyBorder="1" applyAlignment="1">
      <alignment horizontal="center" vertical="center"/>
    </xf>
    <xf numFmtId="174" fontId="48" fillId="0" borderId="1" xfId="0" applyNumberFormat="1" applyFont="1" applyFill="1" applyBorder="1" applyAlignment="1">
      <alignment horizontal="right" vertical="center"/>
    </xf>
    <xf numFmtId="3" fontId="48" fillId="0" borderId="1" xfId="33" applyNumberFormat="1" applyFont="1" applyFill="1" applyBorder="1" applyAlignment="1">
      <alignment horizontal="center" vertical="center" wrapText="1"/>
      <protection/>
    </xf>
    <xf numFmtId="174" fontId="48" fillId="0" borderId="1" xfId="0" applyNumberFormat="1" applyFont="1" applyFill="1" applyBorder="1" applyAlignment="1">
      <alignment horizontal="center" vertical="center"/>
    </xf>
    <xf numFmtId="174" fontId="49" fillId="0" borderId="1" xfId="0" applyNumberFormat="1" applyFont="1" applyFill="1" applyBorder="1" applyAlignment="1">
      <alignment horizontal="center" vertical="center"/>
    </xf>
    <xf numFmtId="39" fontId="48" fillId="0" borderId="1" xfId="27" applyNumberFormat="1" applyFont="1" applyFill="1" applyBorder="1" applyAlignment="1">
      <alignment horizontal="center" vertical="center" wrapText="1"/>
    </xf>
    <xf numFmtId="1" fontId="48" fillId="0" borderId="1" xfId="27" applyNumberFormat="1" applyFont="1" applyFill="1" applyBorder="1" applyAlignment="1">
      <alignment horizontal="center" vertical="center" wrapText="1"/>
    </xf>
    <xf numFmtId="3" fontId="49" fillId="0" borderId="1" xfId="27" applyNumberFormat="1" applyFont="1" applyFill="1" applyBorder="1" applyAlignment="1">
      <alignment horizontal="center" vertical="center" wrapText="1"/>
    </xf>
    <xf numFmtId="10" fontId="48" fillId="0" borderId="1" xfId="27" applyNumberFormat="1" applyFont="1" applyFill="1" applyBorder="1" applyAlignment="1">
      <alignment horizontal="center" vertical="center" wrapText="1"/>
    </xf>
    <xf numFmtId="0" fontId="48" fillId="14" borderId="2" xfId="0" applyFont="1" applyFill="1" applyBorder="1" applyAlignment="1" applyProtection="1">
      <alignment horizontal="left" vertical="center" wrapText="1"/>
      <protection locked="0"/>
    </xf>
    <xf numFmtId="37" fontId="48" fillId="0" borderId="2" xfId="27" applyNumberFormat="1" applyFont="1" applyFill="1" applyBorder="1" applyAlignment="1">
      <alignment horizontal="center" vertical="center"/>
    </xf>
    <xf numFmtId="4" fontId="48" fillId="0" borderId="2" xfId="27" applyNumberFormat="1" applyFont="1" applyFill="1" applyBorder="1" applyAlignment="1">
      <alignment horizontal="center" vertical="center"/>
    </xf>
    <xf numFmtId="39" fontId="48" fillId="0" borderId="2" xfId="27" applyNumberFormat="1" applyFont="1" applyFill="1" applyBorder="1" applyAlignment="1">
      <alignment horizontal="center" vertical="center"/>
    </xf>
    <xf numFmtId="1" fontId="48" fillId="0" borderId="2" xfId="27" applyNumberFormat="1" applyFont="1" applyFill="1" applyBorder="1" applyAlignment="1">
      <alignment horizontal="center" vertical="center"/>
    </xf>
    <xf numFmtId="0" fontId="48" fillId="0" borderId="2" xfId="0" applyFont="1" applyFill="1" applyBorder="1" applyAlignment="1">
      <alignment horizontal="center" vertical="center"/>
    </xf>
    <xf numFmtId="37" fontId="49" fillId="0" borderId="2" xfId="27" applyNumberFormat="1" applyFont="1" applyFill="1" applyBorder="1" applyAlignment="1">
      <alignment horizontal="center" vertical="center"/>
    </xf>
    <xf numFmtId="0" fontId="48" fillId="0" borderId="1" xfId="27" applyNumberFormat="1" applyFont="1" applyFill="1" applyBorder="1" applyAlignment="1">
      <alignment horizontal="center" vertical="center"/>
    </xf>
    <xf numFmtId="10" fontId="48" fillId="0" borderId="2" xfId="27" applyNumberFormat="1" applyFont="1" applyFill="1" applyBorder="1" applyAlignment="1">
      <alignment horizontal="center" vertical="center"/>
    </xf>
    <xf numFmtId="0" fontId="48" fillId="13" borderId="21" xfId="0" applyFont="1" applyFill="1" applyBorder="1" applyAlignment="1" applyProtection="1">
      <alignment horizontal="left" vertical="center" wrapText="1"/>
      <protection locked="0"/>
    </xf>
    <xf numFmtId="3" fontId="48" fillId="0" borderId="21" xfId="0" applyNumberFormat="1" applyFont="1" applyFill="1" applyBorder="1" applyAlignment="1">
      <alignment horizontal="center" vertical="center" wrapText="1"/>
    </xf>
    <xf numFmtId="4" fontId="48" fillId="0" borderId="21" xfId="0" applyNumberFormat="1" applyFont="1" applyFill="1" applyBorder="1" applyAlignment="1">
      <alignment horizontal="center" vertical="center" wrapText="1"/>
    </xf>
    <xf numFmtId="39" fontId="48" fillId="0" borderId="21" xfId="0" applyNumberFormat="1" applyFont="1" applyFill="1" applyBorder="1" applyAlignment="1">
      <alignment horizontal="center" vertical="center" wrapText="1"/>
    </xf>
    <xf numFmtId="1" fontId="48" fillId="0" borderId="21" xfId="0" applyNumberFormat="1" applyFont="1" applyFill="1" applyBorder="1" applyAlignment="1">
      <alignment horizontal="center" vertical="center" wrapText="1"/>
    </xf>
    <xf numFmtId="0" fontId="48" fillId="0" borderId="21" xfId="0" applyFont="1" applyFill="1" applyBorder="1" applyAlignment="1">
      <alignment horizontal="center" vertical="center"/>
    </xf>
    <xf numFmtId="3" fontId="49" fillId="0" borderId="21" xfId="0" applyNumberFormat="1" applyFont="1" applyFill="1" applyBorder="1" applyAlignment="1">
      <alignment horizontal="center" vertical="center" wrapText="1"/>
    </xf>
    <xf numFmtId="10" fontId="48" fillId="0" borderId="21" xfId="0" applyNumberFormat="1" applyFont="1" applyFill="1" applyBorder="1" applyAlignment="1">
      <alignment horizontal="center" vertical="center" wrapText="1"/>
    </xf>
    <xf numFmtId="2" fontId="48" fillId="0" borderId="1" xfId="0" applyNumberFormat="1" applyFont="1" applyFill="1" applyBorder="1" applyAlignment="1">
      <alignment horizontal="center" vertical="center"/>
    </xf>
    <xf numFmtId="4" fontId="48" fillId="0" borderId="20" xfId="27" applyNumberFormat="1" applyFont="1" applyFill="1" applyBorder="1" applyAlignment="1">
      <alignment horizontal="center" vertical="center"/>
    </xf>
    <xf numFmtId="39" fontId="48" fillId="0" borderId="20" xfId="27" applyNumberFormat="1" applyFont="1" applyFill="1" applyBorder="1" applyAlignment="1">
      <alignment horizontal="center" vertical="center"/>
    </xf>
    <xf numFmtId="1" fontId="48" fillId="0" borderId="20" xfId="27" applyNumberFormat="1" applyFont="1" applyFill="1" applyBorder="1" applyAlignment="1">
      <alignment horizontal="center" vertical="center"/>
    </xf>
    <xf numFmtId="0" fontId="48" fillId="0" borderId="20" xfId="27" applyNumberFormat="1" applyFont="1" applyFill="1" applyBorder="1" applyAlignment="1">
      <alignment horizontal="center" vertical="center"/>
    </xf>
    <xf numFmtId="37" fontId="49" fillId="0" borderId="20" xfId="27" applyNumberFormat="1" applyFont="1" applyFill="1" applyBorder="1" applyAlignment="1">
      <alignment horizontal="center" vertical="center"/>
    </xf>
    <xf numFmtId="1" fontId="48" fillId="0" borderId="20" xfId="0" applyNumberFormat="1" applyFont="1" applyFill="1" applyBorder="1" applyAlignment="1">
      <alignment horizontal="center" vertical="center"/>
    </xf>
    <xf numFmtId="10" fontId="48" fillId="0" borderId="20" xfId="27" applyNumberFormat="1" applyFont="1" applyFill="1" applyBorder="1" applyAlignment="1">
      <alignment horizontal="center" vertical="center"/>
    </xf>
    <xf numFmtId="2" fontId="48" fillId="0" borderId="21" xfId="23" applyNumberFormat="1" applyFont="1" applyFill="1" applyBorder="1" applyAlignment="1">
      <alignment horizontal="center" vertical="center" wrapText="1"/>
    </xf>
    <xf numFmtId="165" fontId="49" fillId="0" borderId="21" xfId="23" applyNumberFormat="1" applyFont="1" applyFill="1" applyBorder="1" applyAlignment="1">
      <alignment horizontal="center" vertical="center" wrapText="1"/>
    </xf>
    <xf numFmtId="165" fontId="48" fillId="0" borderId="21" xfId="23" applyNumberFormat="1" applyFont="1" applyFill="1" applyBorder="1" applyAlignment="1">
      <alignment horizontal="center" vertical="center" wrapText="1"/>
    </xf>
    <xf numFmtId="165" fontId="48" fillId="0" borderId="21" xfId="330" applyFont="1" applyFill="1" applyBorder="1" applyAlignment="1">
      <alignment horizontal="center" vertical="center"/>
    </xf>
    <xf numFmtId="39" fontId="48" fillId="0" borderId="1" xfId="27" applyNumberFormat="1" applyFont="1" applyFill="1" applyBorder="1" applyAlignment="1">
      <alignment horizontal="center" vertical="center"/>
    </xf>
    <xf numFmtId="186" fontId="49" fillId="0" borderId="1" xfId="0" applyNumberFormat="1" applyFont="1" applyFill="1" applyBorder="1" applyAlignment="1">
      <alignment horizontal="center" vertical="center"/>
    </xf>
    <xf numFmtId="37" fontId="49" fillId="0" borderId="21" xfId="0" applyNumberFormat="1" applyFont="1" applyFill="1" applyBorder="1" applyAlignment="1">
      <alignment horizontal="center" vertical="center" wrapText="1"/>
    </xf>
    <xf numFmtId="37" fontId="48" fillId="0" borderId="21" xfId="0" applyNumberFormat="1" applyFont="1" applyFill="1" applyBorder="1" applyAlignment="1">
      <alignment horizontal="center" vertical="center"/>
    </xf>
    <xf numFmtId="37" fontId="48" fillId="0" borderId="1" xfId="0" applyNumberFormat="1" applyFont="1" applyFill="1" applyBorder="1" applyAlignment="1">
      <alignment horizontal="center" vertical="center"/>
    </xf>
    <xf numFmtId="37" fontId="49" fillId="0" borderId="1" xfId="0" applyNumberFormat="1" applyFont="1" applyFill="1" applyBorder="1" applyAlignment="1">
      <alignment horizontal="center" vertical="center"/>
    </xf>
    <xf numFmtId="39" fontId="49" fillId="0" borderId="21" xfId="0" applyNumberFormat="1" applyFont="1" applyFill="1" applyBorder="1" applyAlignment="1">
      <alignment horizontal="center" vertical="center" wrapText="1"/>
    </xf>
    <xf numFmtId="39" fontId="48" fillId="0" borderId="21" xfId="0" applyNumberFormat="1" applyFont="1" applyFill="1" applyBorder="1" applyAlignment="1">
      <alignment horizontal="center" vertical="center"/>
    </xf>
    <xf numFmtId="182" fontId="48" fillId="0" borderId="1" xfId="0" applyNumberFormat="1" applyFont="1" applyFill="1" applyBorder="1" applyAlignment="1">
      <alignment horizontal="center" vertical="center"/>
    </xf>
    <xf numFmtId="174" fontId="48" fillId="0" borderId="1" xfId="0" applyNumberFormat="1" applyFont="1" applyFill="1" applyBorder="1" applyAlignment="1">
      <alignment horizontal="right" vertical="center"/>
    </xf>
    <xf numFmtId="1" fontId="48" fillId="0" borderId="1" xfId="27" applyNumberFormat="1" applyFont="1" applyFill="1" applyBorder="1" applyAlignment="1">
      <alignment horizontal="center" vertical="center" wrapText="1"/>
    </xf>
    <xf numFmtId="4" fontId="48" fillId="0" borderId="1" xfId="0" applyNumberFormat="1" applyFont="1" applyFill="1" applyBorder="1" applyAlignment="1">
      <alignment horizontal="center" vertical="center"/>
    </xf>
    <xf numFmtId="4" fontId="49" fillId="0" borderId="1" xfId="0" applyNumberFormat="1" applyFont="1" applyFill="1" applyBorder="1" applyAlignment="1">
      <alignment horizontal="center" vertical="center"/>
    </xf>
    <xf numFmtId="0" fontId="48" fillId="0" borderId="0" xfId="0" applyFont="1" applyFill="1"/>
    <xf numFmtId="178" fontId="48" fillId="0" borderId="1" xfId="27" applyNumberFormat="1" applyFont="1" applyFill="1" applyBorder="1" applyAlignment="1">
      <alignment horizontal="center" vertical="center"/>
    </xf>
    <xf numFmtId="187" fontId="48" fillId="0" borderId="1" xfId="27" applyNumberFormat="1" applyFont="1" applyFill="1" applyBorder="1" applyAlignment="1">
      <alignment horizontal="center" vertical="center"/>
    </xf>
    <xf numFmtId="0" fontId="48" fillId="13" borderId="2" xfId="0" applyFont="1" applyFill="1" applyBorder="1" applyAlignment="1" applyProtection="1">
      <alignment horizontal="left" vertical="center" wrapText="1"/>
      <protection locked="0"/>
    </xf>
    <xf numFmtId="178" fontId="48" fillId="0" borderId="2" xfId="27" applyNumberFormat="1" applyFont="1" applyFill="1" applyBorder="1" applyAlignment="1">
      <alignment horizontal="center" vertical="center"/>
    </xf>
    <xf numFmtId="0" fontId="48" fillId="0" borderId="0" xfId="0" applyFont="1" applyFill="1" applyAlignment="1">
      <alignment horizontal="center"/>
    </xf>
    <xf numFmtId="186" fontId="48" fillId="0" borderId="0" xfId="0" applyNumberFormat="1" applyFont="1" applyFill="1" applyAlignment="1">
      <alignment horizontal="center"/>
    </xf>
    <xf numFmtId="0" fontId="49" fillId="0" borderId="0" xfId="0" applyFont="1" applyFill="1" applyAlignment="1">
      <alignment horizontal="center"/>
    </xf>
    <xf numFmtId="41" fontId="21" fillId="0" borderId="0" xfId="328" applyFont="1" applyFill="1"/>
    <xf numFmtId="10" fontId="21" fillId="0" borderId="0" xfId="0" applyNumberFormat="1" applyFont="1" applyFill="1"/>
    <xf numFmtId="188" fontId="21" fillId="0" borderId="0" xfId="328" applyNumberFormat="1" applyFont="1" applyFill="1"/>
    <xf numFmtId="186" fontId="21" fillId="0" borderId="0" xfId="0" applyNumberFormat="1" applyFont="1" applyFill="1"/>
    <xf numFmtId="0" fontId="52" fillId="0" borderId="0" xfId="0" applyFont="1" applyFill="1" applyAlignment="1">
      <alignment horizontal="center"/>
    </xf>
    <xf numFmtId="0" fontId="21" fillId="0" borderId="0" xfId="0" applyFont="1" applyFill="1" applyAlignment="1">
      <alignment horizontal="center"/>
    </xf>
    <xf numFmtId="0" fontId="53" fillId="0" borderId="0" xfId="0" applyFont="1" applyFill="1"/>
    <xf numFmtId="44" fontId="52" fillId="0" borderId="0" xfId="331" applyFont="1" applyFill="1" applyAlignment="1">
      <alignment horizontal="center"/>
    </xf>
    <xf numFmtId="189" fontId="21" fillId="0" borderId="0" xfId="331" applyNumberFormat="1" applyFont="1" applyFill="1"/>
    <xf numFmtId="0" fontId="53" fillId="19" borderId="1" xfId="0" applyFont="1" applyFill="1" applyBorder="1" applyAlignment="1">
      <alignment horizontal="center" vertical="center"/>
    </xf>
    <xf numFmtId="0" fontId="21" fillId="0" borderId="1" xfId="0" applyFont="1" applyFill="1" applyBorder="1" applyAlignment="1">
      <alignment horizontal="center" vertical="center"/>
    </xf>
    <xf numFmtId="187" fontId="21" fillId="0" borderId="0" xfId="0" applyNumberFormat="1" applyFont="1" applyFill="1"/>
    <xf numFmtId="174" fontId="48" fillId="0" borderId="0" xfId="0" applyNumberFormat="1" applyFont="1" applyFill="1" applyAlignment="1">
      <alignment horizontal="center"/>
    </xf>
    <xf numFmtId="4" fontId="21" fillId="0" borderId="0" xfId="0" applyNumberFormat="1" applyFont="1" applyFill="1"/>
    <xf numFmtId="39" fontId="48" fillId="0" borderId="0" xfId="0" applyNumberFormat="1" applyFont="1" applyFill="1" applyAlignment="1">
      <alignment horizontal="center"/>
    </xf>
    <xf numFmtId="0" fontId="44" fillId="13" borderId="15" xfId="0" applyFont="1" applyFill="1" applyBorder="1" applyAlignment="1">
      <alignment horizontal="center" vertical="center" wrapText="1"/>
    </xf>
    <xf numFmtId="0" fontId="44" fillId="13" borderId="22" xfId="0" applyFont="1" applyFill="1" applyBorder="1" applyAlignment="1">
      <alignment horizontal="center" vertical="center" wrapText="1"/>
    </xf>
    <xf numFmtId="0" fontId="44" fillId="13" borderId="17" xfId="0" applyFont="1" applyFill="1" applyBorder="1" applyAlignment="1">
      <alignment horizontal="center" vertical="center" wrapText="1"/>
    </xf>
    <xf numFmtId="0" fontId="44" fillId="13" borderId="2" xfId="0" applyFont="1" applyFill="1" applyBorder="1" applyAlignment="1">
      <alignment horizontal="center" vertical="center" wrapText="1"/>
    </xf>
    <xf numFmtId="0" fontId="25" fillId="12" borderId="4" xfId="0" applyFont="1" applyFill="1" applyBorder="1" applyAlignment="1">
      <alignment horizontal="left" vertical="center" wrapText="1"/>
    </xf>
    <xf numFmtId="0" fontId="44" fillId="13" borderId="23" xfId="0" applyFont="1" applyFill="1" applyBorder="1" applyAlignment="1">
      <alignment horizontal="center" vertical="center" wrapText="1"/>
    </xf>
    <xf numFmtId="177" fontId="25" fillId="0" borderId="7" xfId="23" applyNumberFormat="1" applyFont="1" applyFill="1" applyBorder="1" applyAlignment="1">
      <alignment horizontal="left" vertical="center"/>
    </xf>
    <xf numFmtId="181" fontId="25" fillId="0" borderId="9" xfId="23" applyNumberFormat="1" applyFont="1" applyFill="1" applyBorder="1" applyAlignment="1" applyProtection="1">
      <alignment horizontal="left" vertical="center"/>
      <protection locked="0"/>
    </xf>
    <xf numFmtId="181" fontId="25" fillId="0" borderId="13" xfId="23" applyNumberFormat="1" applyFont="1" applyFill="1" applyBorder="1" applyAlignment="1" applyProtection="1">
      <alignment horizontal="left" vertical="center"/>
      <protection locked="0"/>
    </xf>
    <xf numFmtId="181" fontId="25" fillId="0" borderId="1" xfId="23" applyNumberFormat="1" applyFont="1" applyFill="1" applyBorder="1" applyAlignment="1">
      <alignment horizontal="left" vertical="center"/>
    </xf>
    <xf numFmtId="0" fontId="48" fillId="13" borderId="20" xfId="0" applyFont="1" applyFill="1" applyBorder="1" applyAlignment="1">
      <alignment horizontal="center" vertical="center" wrapText="1"/>
    </xf>
    <xf numFmtId="0" fontId="11" fillId="12" borderId="4" xfId="0" applyFont="1" applyFill="1" applyBorder="1" applyAlignment="1">
      <alignment horizontal="left" vertical="center" wrapText="1"/>
    </xf>
    <xf numFmtId="0" fontId="1" fillId="9" borderId="0" xfId="33" applyFont="1" applyFill="1" applyBorder="1" applyAlignment="1">
      <alignment vertical="center"/>
      <protection/>
    </xf>
    <xf numFmtId="0" fontId="8" fillId="13" borderId="20" xfId="33" applyFont="1" applyFill="1" applyBorder="1" applyAlignment="1">
      <alignment horizontal="center" vertical="center" textRotation="90" wrapText="1"/>
      <protection/>
    </xf>
    <xf numFmtId="10" fontId="1" fillId="13" borderId="20" xfId="33" applyNumberFormat="1" applyFont="1" applyFill="1" applyBorder="1" applyAlignment="1">
      <alignment horizontal="center" vertical="center" wrapText="1"/>
      <protection/>
    </xf>
    <xf numFmtId="0" fontId="3" fillId="13" borderId="20" xfId="33" applyFont="1" applyFill="1" applyBorder="1" applyAlignment="1">
      <alignment horizontal="center" vertical="center" wrapText="1"/>
      <protection/>
    </xf>
    <xf numFmtId="175" fontId="54" fillId="13" borderId="1" xfId="0" applyNumberFormat="1" applyFont="1" applyFill="1" applyBorder="1" applyAlignment="1">
      <alignment vertical="center"/>
    </xf>
    <xf numFmtId="10" fontId="24" fillId="0" borderId="1" xfId="33" applyNumberFormat="1" applyFont="1" applyFill="1" applyBorder="1" applyAlignment="1">
      <alignment horizontal="center" vertical="center" wrapText="1"/>
      <protection/>
    </xf>
    <xf numFmtId="0" fontId="54" fillId="9" borderId="0" xfId="33" applyFont="1" applyFill="1" applyAlignment="1">
      <alignment vertical="center"/>
      <protection/>
    </xf>
    <xf numFmtId="175" fontId="54" fillId="14" borderId="1" xfId="0" applyNumberFormat="1" applyFont="1" applyFill="1" applyBorder="1" applyAlignment="1">
      <alignment vertical="center"/>
    </xf>
    <xf numFmtId="10" fontId="9" fillId="0" borderId="1" xfId="33" applyNumberFormat="1" applyFont="1" applyFill="1" applyBorder="1" applyAlignment="1">
      <alignment horizontal="center" vertical="center" wrapText="1"/>
      <protection/>
    </xf>
    <xf numFmtId="175" fontId="54" fillId="14" borderId="2" xfId="0" applyNumberFormat="1" applyFont="1" applyFill="1" applyBorder="1" applyAlignment="1">
      <alignment vertical="center"/>
    </xf>
    <xf numFmtId="10" fontId="9" fillId="0" borderId="2" xfId="33" applyNumberFormat="1" applyFont="1" applyFill="1" applyBorder="1" applyAlignment="1">
      <alignment horizontal="center" vertical="center" wrapText="1"/>
      <protection/>
    </xf>
    <xf numFmtId="175" fontId="54" fillId="13" borderId="21" xfId="0" applyNumberFormat="1" applyFont="1" applyFill="1" applyBorder="1" applyAlignment="1">
      <alignment vertical="center"/>
    </xf>
    <xf numFmtId="10" fontId="24" fillId="0" borderId="21" xfId="33" applyNumberFormat="1" applyFont="1" applyFill="1" applyBorder="1" applyAlignment="1">
      <alignment horizontal="center" vertical="center" wrapText="1"/>
      <protection/>
    </xf>
    <xf numFmtId="175" fontId="54" fillId="13" borderId="7" xfId="0" applyNumberFormat="1" applyFont="1" applyFill="1" applyBorder="1" applyAlignment="1">
      <alignment vertical="center"/>
    </xf>
    <xf numFmtId="0" fontId="54" fillId="12" borderId="0" xfId="33" applyFont="1" applyFill="1" applyAlignment="1">
      <alignment vertical="center"/>
      <protection/>
    </xf>
    <xf numFmtId="175" fontId="54" fillId="14" borderId="20" xfId="0" applyNumberFormat="1" applyFont="1" applyFill="1" applyBorder="1" applyAlignment="1">
      <alignment vertical="center"/>
    </xf>
    <xf numFmtId="10" fontId="9" fillId="0" borderId="20" xfId="33" applyNumberFormat="1" applyFont="1" applyFill="1" applyBorder="1" applyAlignment="1">
      <alignment horizontal="center" vertical="center" wrapText="1"/>
      <protection/>
    </xf>
    <xf numFmtId="10" fontId="9" fillId="0" borderId="24" xfId="33" applyNumberFormat="1" applyFont="1" applyFill="1" applyBorder="1" applyAlignment="1">
      <alignment horizontal="center" vertical="center" wrapText="1"/>
      <protection/>
    </xf>
    <xf numFmtId="175" fontId="54" fillId="13" borderId="25" xfId="0" applyNumberFormat="1" applyFont="1" applyFill="1" applyBorder="1" applyAlignment="1">
      <alignment vertical="center"/>
    </xf>
    <xf numFmtId="175" fontId="54" fillId="14" borderId="26" xfId="0" applyNumberFormat="1" applyFont="1" applyFill="1" applyBorder="1" applyAlignment="1">
      <alignment vertical="center"/>
    </xf>
    <xf numFmtId="175" fontId="54" fillId="13" borderId="26" xfId="0" applyNumberFormat="1" applyFont="1" applyFill="1" applyBorder="1" applyAlignment="1">
      <alignment vertical="center"/>
    </xf>
    <xf numFmtId="0" fontId="7" fillId="9" borderId="0" xfId="33" applyFont="1" applyFill="1" applyAlignment="1">
      <alignment vertical="center"/>
      <protection/>
    </xf>
    <xf numFmtId="175" fontId="54" fillId="14" borderId="27" xfId="0" applyNumberFormat="1" applyFont="1" applyFill="1" applyBorder="1" applyAlignment="1">
      <alignment vertical="center"/>
    </xf>
    <xf numFmtId="0" fontId="54" fillId="9" borderId="0" xfId="33" applyFont="1" applyFill="1" applyBorder="1" applyAlignment="1">
      <alignment vertical="center"/>
      <protection/>
    </xf>
    <xf numFmtId="0" fontId="54" fillId="0" borderId="0" xfId="33" applyFont="1" applyBorder="1" applyAlignment="1">
      <alignment vertical="center"/>
      <protection/>
    </xf>
    <xf numFmtId="10" fontId="24" fillId="0" borderId="2" xfId="33" applyNumberFormat="1" applyFont="1" applyFill="1" applyBorder="1" applyAlignment="1">
      <alignment horizontal="center" vertical="center" wrapText="1"/>
      <protection/>
    </xf>
    <xf numFmtId="10" fontId="54" fillId="14" borderId="2" xfId="0" applyNumberFormat="1" applyFont="1" applyFill="1" applyBorder="1" applyAlignment="1">
      <alignment vertical="center"/>
    </xf>
    <xf numFmtId="10" fontId="3" fillId="13" borderId="28" xfId="327" applyNumberFormat="1" applyFont="1" applyFill="1" applyBorder="1" applyAlignment="1">
      <alignment horizontal="center" vertical="center" wrapText="1"/>
    </xf>
    <xf numFmtId="0" fontId="3" fillId="13" borderId="29" xfId="33" applyFont="1" applyFill="1" applyBorder="1" applyAlignment="1">
      <alignment horizontal="center" vertical="center" wrapText="1"/>
      <protection/>
    </xf>
    <xf numFmtId="0" fontId="7" fillId="0" borderId="0" xfId="33" applyFont="1" applyAlignment="1">
      <alignment vertical="center"/>
      <protection/>
    </xf>
    <xf numFmtId="0" fontId="1" fillId="9" borderId="0" xfId="33" applyFont="1" applyFill="1" applyAlignment="1">
      <alignment vertical="center"/>
      <protection/>
    </xf>
    <xf numFmtId="0" fontId="1" fillId="9" borderId="0" xfId="33" applyFont="1" applyFill="1" applyAlignment="1">
      <alignment horizontal="left" vertical="center"/>
      <protection/>
    </xf>
    <xf numFmtId="10" fontId="1" fillId="9" borderId="0" xfId="33" applyNumberFormat="1" applyFont="1" applyFill="1" applyAlignment="1">
      <alignment vertical="center"/>
      <protection/>
    </xf>
    <xf numFmtId="0" fontId="1" fillId="0" borderId="0" xfId="33" applyFont="1" applyAlignment="1">
      <alignment vertical="center"/>
      <protection/>
    </xf>
    <xf numFmtId="0" fontId="56" fillId="0" borderId="0" xfId="0" applyFont="1" applyFill="1"/>
    <xf numFmtId="0" fontId="20" fillId="12" borderId="0" xfId="0" applyFont="1" applyFill="1"/>
    <xf numFmtId="0" fontId="1" fillId="12" borderId="0" xfId="33" applyFont="1" applyFill="1" applyAlignment="1">
      <alignment vertical="center"/>
      <protection/>
    </xf>
    <xf numFmtId="0" fontId="56" fillId="19" borderId="1" xfId="0" applyFont="1" applyFill="1" applyBorder="1" applyAlignment="1">
      <alignment horizontal="center" vertical="center"/>
    </xf>
    <xf numFmtId="0" fontId="20" fillId="0" borderId="1" xfId="0" applyFont="1" applyFill="1" applyBorder="1" applyAlignment="1">
      <alignment horizontal="center" vertical="center"/>
    </xf>
    <xf numFmtId="10" fontId="1" fillId="0" borderId="0" xfId="33" applyNumberFormat="1" applyFont="1" applyAlignment="1">
      <alignment vertical="center"/>
      <protection/>
    </xf>
    <xf numFmtId="0" fontId="1" fillId="0" borderId="0" xfId="33" applyFont="1" applyAlignment="1">
      <alignment horizontal="left" vertical="center"/>
      <protection/>
    </xf>
    <xf numFmtId="177" fontId="44" fillId="0" borderId="0" xfId="23" applyNumberFormat="1" applyFont="1" applyFill="1" applyBorder="1" applyAlignment="1">
      <alignment horizontal="left" vertical="center"/>
    </xf>
    <xf numFmtId="0" fontId="25" fillId="0" borderId="0" xfId="0" applyFont="1" applyFill="1" applyBorder="1" applyAlignment="1">
      <alignment horizontal="center" vertical="center" wrapText="1"/>
    </xf>
    <xf numFmtId="180" fontId="48" fillId="0" borderId="1" xfId="0" applyNumberFormat="1" applyFont="1" applyFill="1" applyBorder="1" applyAlignment="1">
      <alignment horizontal="center" vertical="center"/>
    </xf>
    <xf numFmtId="194" fontId="48" fillId="0" borderId="21" xfId="0" applyNumberFormat="1" applyFont="1" applyFill="1" applyBorder="1" applyAlignment="1">
      <alignment horizontal="center" vertical="center" wrapText="1"/>
    </xf>
    <xf numFmtId="0" fontId="51" fillId="0" borderId="0" xfId="0" applyFont="1"/>
    <xf numFmtId="0" fontId="44" fillId="13" borderId="21" xfId="0" applyFont="1" applyFill="1" applyBorder="1" applyAlignment="1">
      <alignment horizontal="center" vertical="center" wrapText="1"/>
    </xf>
    <xf numFmtId="0" fontId="44" fillId="13" borderId="30" xfId="0" applyFont="1" applyFill="1" applyBorder="1" applyAlignment="1">
      <alignment horizontal="center" vertical="center"/>
    </xf>
    <xf numFmtId="0" fontId="44" fillId="13" borderId="31" xfId="0" applyFont="1" applyFill="1" applyBorder="1" applyAlignment="1">
      <alignment horizontal="center" vertical="center" wrapText="1"/>
    </xf>
    <xf numFmtId="0" fontId="44" fillId="0" borderId="1" xfId="0" applyFont="1" applyFill="1" applyBorder="1" applyAlignment="1">
      <alignment horizontal="justify" vertical="top" wrapText="1"/>
    </xf>
    <xf numFmtId="0" fontId="44" fillId="0" borderId="1" xfId="0" applyFont="1" applyFill="1" applyBorder="1" applyAlignment="1">
      <alignment horizontal="left" vertical="center" wrapText="1"/>
    </xf>
    <xf numFmtId="0" fontId="44" fillId="0" borderId="8" xfId="0" applyFont="1" applyFill="1" applyBorder="1" applyAlignment="1">
      <alignment horizontal="center" vertical="center" wrapText="1"/>
    </xf>
    <xf numFmtId="10" fontId="43" fillId="12" borderId="0" xfId="327" applyNumberFormat="1" applyFont="1" applyFill="1" applyAlignment="1">
      <alignment horizontal="center"/>
    </xf>
    <xf numFmtId="2" fontId="48" fillId="0" borderId="1" xfId="331" applyNumberFormat="1" applyFont="1" applyFill="1" applyBorder="1" applyAlignment="1">
      <alignment horizontal="center" vertical="center" wrapText="1"/>
    </xf>
    <xf numFmtId="0" fontId="44" fillId="13" borderId="17" xfId="0" applyFont="1" applyFill="1" applyBorder="1" applyAlignment="1">
      <alignment horizontal="center" vertical="center" wrapText="1"/>
    </xf>
    <xf numFmtId="0" fontId="44" fillId="0" borderId="32" xfId="0" applyFont="1" applyFill="1" applyBorder="1" applyAlignment="1">
      <alignment horizontal="justify" vertical="top" wrapText="1"/>
    </xf>
    <xf numFmtId="0" fontId="44" fillId="0" borderId="1" xfId="0" applyFont="1" applyFill="1" applyBorder="1" applyAlignment="1">
      <alignment horizontal="justify" vertical="top" wrapText="1"/>
    </xf>
    <xf numFmtId="0" fontId="44" fillId="0" borderId="7" xfId="0" applyFont="1" applyFill="1" applyBorder="1" applyAlignment="1">
      <alignment horizontal="left" vertical="top" wrapText="1"/>
    </xf>
    <xf numFmtId="0" fontId="44" fillId="0" borderId="7" xfId="0" applyFont="1" applyFill="1" applyBorder="1" applyAlignment="1" quotePrefix="1">
      <alignment horizontal="center" vertical="center" wrapText="1"/>
    </xf>
    <xf numFmtId="0" fontId="44" fillId="0" borderId="7" xfId="0" applyFont="1" applyFill="1" applyBorder="1"/>
    <xf numFmtId="177" fontId="44" fillId="0" borderId="7" xfId="23" applyNumberFormat="1" applyFont="1" applyFill="1" applyBorder="1" applyAlignment="1">
      <alignment vertical="center"/>
    </xf>
    <xf numFmtId="2" fontId="44" fillId="0" borderId="7" xfId="0" applyNumberFormat="1" applyFont="1" applyFill="1" applyBorder="1" applyAlignment="1">
      <alignment horizontal="center" vertical="center" wrapText="1"/>
    </xf>
    <xf numFmtId="177" fontId="45" fillId="0" borderId="22" xfId="23" applyNumberFormat="1" applyFont="1" applyFill="1" applyBorder="1" applyAlignment="1">
      <alignment horizontal="left" vertical="center"/>
    </xf>
    <xf numFmtId="177" fontId="25" fillId="0" borderId="21" xfId="23" applyNumberFormat="1" applyFont="1" applyFill="1" applyBorder="1" applyAlignment="1">
      <alignment horizontal="left" vertical="center"/>
    </xf>
    <xf numFmtId="1" fontId="44" fillId="0" borderId="1" xfId="40" applyNumberFormat="1" applyFont="1" applyFill="1" applyBorder="1" applyAlignment="1">
      <alignment horizontal="center" vertical="center"/>
    </xf>
    <xf numFmtId="2" fontId="25" fillId="0" borderId="9" xfId="23" applyNumberFormat="1" applyFont="1" applyFill="1" applyBorder="1" applyAlignment="1">
      <alignment vertical="center"/>
    </xf>
    <xf numFmtId="177" fontId="25" fillId="0" borderId="10" xfId="23" applyNumberFormat="1" applyFont="1" applyFill="1" applyBorder="1" applyAlignment="1">
      <alignment horizontal="left" vertical="center"/>
    </xf>
    <xf numFmtId="0" fontId="44" fillId="0" borderId="7" xfId="0" applyFont="1" applyFill="1" applyBorder="1" applyAlignment="1">
      <alignment horizontal="left" vertical="center" wrapText="1"/>
    </xf>
    <xf numFmtId="177" fontId="44" fillId="0" borderId="33" xfId="23" applyNumberFormat="1" applyFont="1" applyFill="1" applyBorder="1" applyAlignment="1">
      <alignment horizontal="center" vertical="center"/>
    </xf>
    <xf numFmtId="177" fontId="44" fillId="0" borderId="34" xfId="23" applyNumberFormat="1" applyFont="1" applyFill="1" applyBorder="1" applyAlignment="1">
      <alignment horizontal="center" vertical="center"/>
    </xf>
    <xf numFmtId="9" fontId="44" fillId="0" borderId="7" xfId="40" applyFont="1" applyFill="1" applyBorder="1" applyAlignment="1">
      <alignment horizontal="center" vertical="center"/>
    </xf>
    <xf numFmtId="9" fontId="44" fillId="0" borderId="12" xfId="0" applyNumberFormat="1" applyFont="1" applyFill="1" applyBorder="1" applyAlignment="1">
      <alignment horizontal="center" vertical="center" wrapText="1"/>
    </xf>
    <xf numFmtId="175" fontId="44" fillId="0" borderId="7" xfId="40" applyNumberFormat="1" applyFont="1" applyFill="1" applyBorder="1" applyAlignment="1">
      <alignment horizontal="center" vertical="center"/>
    </xf>
    <xf numFmtId="181" fontId="25" fillId="0" borderId="7" xfId="23" applyNumberFormat="1" applyFont="1" applyFill="1" applyBorder="1" applyAlignment="1">
      <alignment horizontal="left" vertical="center"/>
    </xf>
    <xf numFmtId="165" fontId="25" fillId="0" borderId="33" xfId="23" applyNumberFormat="1" applyFont="1" applyFill="1" applyBorder="1" applyAlignment="1">
      <alignment vertical="center"/>
    </xf>
    <xf numFmtId="0" fontId="44" fillId="0" borderId="1" xfId="0" applyFont="1" applyFill="1" applyBorder="1" applyAlignment="1" quotePrefix="1">
      <alignment horizontal="left" vertical="center" wrapText="1"/>
    </xf>
    <xf numFmtId="0" fontId="44" fillId="0" borderId="1" xfId="0" applyFont="1" applyFill="1" applyBorder="1" applyAlignment="1">
      <alignment horizontal="justify" vertical="center" wrapText="1"/>
    </xf>
    <xf numFmtId="165" fontId="44" fillId="0" borderId="7" xfId="23" applyNumberFormat="1" applyFont="1" applyFill="1" applyBorder="1" applyAlignment="1">
      <alignment horizontal="center" vertical="center"/>
    </xf>
    <xf numFmtId="165" fontId="44" fillId="0" borderId="7" xfId="23" applyNumberFormat="1" applyFont="1" applyFill="1" applyBorder="1" applyAlignment="1">
      <alignment horizontal="left" vertical="center"/>
    </xf>
    <xf numFmtId="0" fontId="44" fillId="0" borderId="1" xfId="0" applyFont="1" applyFill="1" applyBorder="1" applyAlignment="1" quotePrefix="1">
      <alignment horizontal="left" vertical="center" wrapText="1"/>
    </xf>
    <xf numFmtId="181" fontId="25" fillId="0" borderId="1" xfId="23" applyNumberFormat="1" applyFont="1" applyFill="1" applyBorder="1" applyAlignment="1">
      <alignment horizontal="center" vertical="center"/>
    </xf>
    <xf numFmtId="177" fontId="25" fillId="0" borderId="35" xfId="0" applyNumberFormat="1" applyFont="1" applyFill="1" applyBorder="1" applyAlignment="1">
      <alignment horizontal="center" vertical="center" wrapText="1"/>
    </xf>
    <xf numFmtId="177" fontId="25" fillId="0" borderId="1" xfId="0" applyNumberFormat="1" applyFont="1" applyFill="1" applyBorder="1" applyAlignment="1">
      <alignment horizontal="center" vertical="center" wrapText="1"/>
    </xf>
    <xf numFmtId="9" fontId="25" fillId="0" borderId="7" xfId="40" applyNumberFormat="1" applyFont="1" applyFill="1" applyBorder="1" applyAlignment="1">
      <alignment horizontal="center" vertical="center"/>
    </xf>
    <xf numFmtId="177" fontId="25" fillId="0" borderId="1" xfId="23" applyNumberFormat="1" applyFont="1" applyFill="1" applyBorder="1" applyAlignment="1">
      <alignment vertical="center"/>
    </xf>
    <xf numFmtId="9" fontId="25" fillId="0" borderId="7" xfId="327" applyFont="1" applyFill="1" applyBorder="1" applyAlignment="1">
      <alignment horizontal="center" vertical="center"/>
    </xf>
    <xf numFmtId="0" fontId="25" fillId="0" borderId="35" xfId="0" applyFont="1" applyFill="1" applyBorder="1" applyAlignment="1">
      <alignment horizontal="center" vertical="center" wrapText="1"/>
    </xf>
    <xf numFmtId="181" fontId="25" fillId="0" borderId="1" xfId="23" applyNumberFormat="1" applyFont="1" applyFill="1" applyBorder="1" applyAlignment="1">
      <alignment vertical="center"/>
    </xf>
    <xf numFmtId="181" fontId="25" fillId="0" borderId="9" xfId="23" applyNumberFormat="1" applyFont="1" applyFill="1" applyBorder="1" applyAlignment="1">
      <alignment vertical="center"/>
    </xf>
    <xf numFmtId="165" fontId="25" fillId="0" borderId="1" xfId="0" applyNumberFormat="1" applyFont="1" applyFill="1" applyBorder="1" applyAlignment="1">
      <alignment horizontal="center" vertical="center" wrapText="1"/>
    </xf>
    <xf numFmtId="9" fontId="25" fillId="0" borderId="1" xfId="40" applyNumberFormat="1" applyFont="1" applyFill="1" applyBorder="1" applyAlignment="1">
      <alignment horizontal="center" vertical="center"/>
    </xf>
    <xf numFmtId="181" fontId="25" fillId="0" borderId="36" xfId="23" applyNumberFormat="1" applyFont="1" applyFill="1" applyBorder="1" applyAlignment="1">
      <alignment vertical="center"/>
    </xf>
    <xf numFmtId="165" fontId="44" fillId="0" borderId="36" xfId="23" applyNumberFormat="1" applyFont="1" applyFill="1" applyBorder="1" applyAlignment="1">
      <alignment vertical="center"/>
    </xf>
    <xf numFmtId="10" fontId="44" fillId="0" borderId="1" xfId="327" applyNumberFormat="1" applyFont="1" applyFill="1" applyBorder="1" applyAlignment="1">
      <alignment horizontal="center" vertical="center"/>
    </xf>
    <xf numFmtId="10" fontId="44" fillId="0" borderId="1" xfId="40" applyNumberFormat="1" applyFont="1" applyFill="1" applyBorder="1" applyAlignment="1">
      <alignment horizontal="center" vertical="center"/>
    </xf>
    <xf numFmtId="2" fontId="25" fillId="0" borderId="7" xfId="40" applyNumberFormat="1" applyFont="1" applyFill="1" applyBorder="1" applyAlignment="1">
      <alignment horizontal="center" vertical="center"/>
    </xf>
    <xf numFmtId="2" fontId="25" fillId="0" borderId="37" xfId="0" applyNumberFormat="1" applyFont="1" applyFill="1" applyBorder="1" applyAlignment="1">
      <alignment horizontal="center" vertical="center" wrapText="1"/>
    </xf>
    <xf numFmtId="2" fontId="25" fillId="0" borderId="35" xfId="0" applyNumberFormat="1" applyFont="1" applyFill="1" applyBorder="1" applyAlignment="1">
      <alignment horizontal="center" vertical="center" wrapText="1"/>
    </xf>
    <xf numFmtId="165" fontId="44" fillId="0" borderId="35" xfId="0" applyNumberFormat="1" applyFont="1" applyFill="1" applyBorder="1" applyAlignment="1">
      <alignment horizontal="center" vertical="center" wrapText="1"/>
    </xf>
    <xf numFmtId="10" fontId="25" fillId="0" borderId="7" xfId="327" applyNumberFormat="1" applyFont="1" applyFill="1" applyBorder="1" applyAlignment="1">
      <alignment horizontal="center" vertical="center"/>
    </xf>
    <xf numFmtId="10" fontId="24" fillId="0" borderId="7" xfId="33" applyNumberFormat="1" applyFont="1" applyFill="1" applyBorder="1" applyAlignment="1">
      <alignment horizontal="center" vertical="center" wrapText="1"/>
      <protection/>
    </xf>
    <xf numFmtId="0" fontId="56" fillId="19" borderId="1" xfId="0" applyFont="1" applyFill="1" applyBorder="1" applyAlignment="1">
      <alignment horizontal="center" vertical="center"/>
    </xf>
    <xf numFmtId="0" fontId="8" fillId="13" borderId="2" xfId="0" applyFont="1" applyFill="1" applyBorder="1" applyAlignment="1">
      <alignment horizontal="center" vertical="center" wrapText="1"/>
    </xf>
    <xf numFmtId="0" fontId="9" fillId="0" borderId="1" xfId="0" applyFont="1" applyBorder="1" applyAlignment="1">
      <alignment horizontal="center" vertical="center" wrapText="1"/>
    </xf>
    <xf numFmtId="3" fontId="9" fillId="0" borderId="1" xfId="0" applyNumberFormat="1" applyFont="1" applyBorder="1" applyAlignment="1">
      <alignment horizontal="center" vertical="center" wrapText="1"/>
    </xf>
    <xf numFmtId="0" fontId="9" fillId="0" borderId="1" xfId="0" applyFont="1" applyBorder="1" applyAlignment="1">
      <alignment horizontal="center" vertical="center"/>
    </xf>
    <xf numFmtId="0" fontId="9" fillId="0" borderId="14" xfId="0" applyFont="1" applyBorder="1" applyAlignment="1">
      <alignment horizontal="center" vertical="center"/>
    </xf>
    <xf numFmtId="0" fontId="8" fillId="13" borderId="20" xfId="0" applyFont="1" applyFill="1" applyBorder="1" applyAlignment="1">
      <alignment horizontal="center" vertical="center" wrapText="1"/>
    </xf>
    <xf numFmtId="2" fontId="1" fillId="0" borderId="1" xfId="158" applyNumberFormat="1" applyFont="1" applyFill="1" applyBorder="1" applyAlignment="1">
      <alignment horizontal="center" vertical="center"/>
    </xf>
    <xf numFmtId="169" fontId="1" fillId="0" borderId="1" xfId="24" applyFont="1" applyFill="1" applyBorder="1" applyAlignment="1">
      <alignment horizontal="center" vertical="center"/>
    </xf>
    <xf numFmtId="2" fontId="1" fillId="0" borderId="1" xfId="443" applyNumberFormat="1" applyFont="1" applyFill="1" applyBorder="1" applyAlignment="1">
      <alignment horizontal="center" vertical="center"/>
    </xf>
    <xf numFmtId="9" fontId="9" fillId="0" borderId="1" xfId="158" applyFont="1" applyFill="1" applyBorder="1" applyAlignment="1">
      <alignment horizontal="center" vertical="center"/>
    </xf>
    <xf numFmtId="39" fontId="9" fillId="0" borderId="1" xfId="0" applyNumberFormat="1" applyFont="1" applyBorder="1" applyAlignment="1">
      <alignment horizontal="center" vertical="center" wrapText="1"/>
    </xf>
    <xf numFmtId="169" fontId="0" fillId="0" borderId="1" xfId="24" applyFont="1" applyFill="1" applyBorder="1"/>
    <xf numFmtId="39" fontId="3" fillId="0" borderId="1" xfId="0" applyNumberFormat="1" applyFont="1" applyBorder="1" applyAlignment="1">
      <alignment horizontal="center" vertical="center" wrapText="1"/>
    </xf>
    <xf numFmtId="37" fontId="1" fillId="0" borderId="1" xfId="443" applyNumberFormat="1" applyFont="1" applyFill="1" applyBorder="1" applyAlignment="1">
      <alignment horizontal="center" vertical="center"/>
    </xf>
    <xf numFmtId="4" fontId="3" fillId="0" borderId="1" xfId="0" applyNumberFormat="1" applyFont="1" applyBorder="1" applyAlignment="1">
      <alignment horizontal="center" vertical="center" wrapText="1"/>
    </xf>
    <xf numFmtId="39" fontId="1" fillId="0" borderId="1" xfId="443" applyNumberFormat="1" applyFont="1" applyFill="1" applyBorder="1" applyAlignment="1">
      <alignment horizontal="center" vertical="center"/>
    </xf>
    <xf numFmtId="165" fontId="0" fillId="0" borderId="1" xfId="0" applyNumberFormat="1" applyBorder="1"/>
    <xf numFmtId="195" fontId="0" fillId="0" borderId="1" xfId="0" applyNumberFormat="1" applyBorder="1"/>
    <xf numFmtId="180" fontId="9" fillId="0" borderId="1" xfId="0" applyNumberFormat="1" applyFont="1" applyBorder="1" applyAlignment="1">
      <alignment horizontal="center" vertical="center"/>
    </xf>
    <xf numFmtId="2" fontId="9" fillId="0" borderId="1" xfId="0" applyNumberFormat="1" applyFont="1" applyBorder="1" applyAlignment="1">
      <alignment horizontal="center" vertical="center"/>
    </xf>
    <xf numFmtId="175" fontId="9" fillId="0" borderId="1" xfId="0" applyNumberFormat="1" applyFont="1" applyBorder="1" applyAlignment="1">
      <alignment horizontal="center" vertical="center"/>
    </xf>
    <xf numFmtId="10" fontId="9" fillId="0" borderId="1" xfId="0" applyNumberFormat="1" applyFont="1" applyBorder="1" applyAlignment="1">
      <alignment horizontal="center" vertical="center"/>
    </xf>
    <xf numFmtId="193" fontId="9" fillId="0" borderId="1" xfId="0" applyNumberFormat="1" applyFont="1" applyBorder="1" applyAlignment="1">
      <alignment horizontal="center" vertical="center"/>
    </xf>
    <xf numFmtId="10" fontId="1" fillId="0" borderId="1" xfId="158" applyNumberFormat="1" applyFont="1" applyFill="1" applyBorder="1" applyAlignment="1">
      <alignment horizontal="center" vertical="center"/>
    </xf>
    <xf numFmtId="191" fontId="9" fillId="0" borderId="1" xfId="0" applyNumberFormat="1" applyFont="1" applyBorder="1" applyAlignment="1">
      <alignment horizontal="center" vertical="center"/>
    </xf>
    <xf numFmtId="189" fontId="0" fillId="0" borderId="0" xfId="0" applyNumberFormat="1"/>
    <xf numFmtId="0" fontId="1" fillId="0" borderId="1" xfId="158" applyNumberFormat="1" applyFont="1" applyFill="1" applyBorder="1" applyAlignment="1">
      <alignment horizontal="center" vertical="center"/>
    </xf>
    <xf numFmtId="169" fontId="18" fillId="15" borderId="0" xfId="24" applyFont="1" applyFill="1"/>
    <xf numFmtId="3" fontId="48" fillId="0" borderId="1" xfId="33" applyNumberFormat="1" applyFont="1" applyFill="1" applyBorder="1" applyAlignment="1">
      <alignment horizontal="center" vertical="center" wrapText="1"/>
      <protection/>
    </xf>
    <xf numFmtId="177" fontId="48" fillId="0" borderId="1" xfId="330" applyNumberFormat="1" applyFont="1" applyFill="1" applyBorder="1" applyAlignment="1">
      <alignment horizontal="center" vertical="center"/>
    </xf>
    <xf numFmtId="177" fontId="48" fillId="0" borderId="1" xfId="27" applyNumberFormat="1" applyFont="1" applyFill="1" applyBorder="1" applyAlignment="1">
      <alignment horizontal="center" vertical="center"/>
    </xf>
    <xf numFmtId="196" fontId="48" fillId="0" borderId="21" xfId="0" applyNumberFormat="1" applyFont="1" applyFill="1" applyBorder="1" applyAlignment="1">
      <alignment horizontal="center" vertical="center" wrapText="1"/>
    </xf>
    <xf numFmtId="187" fontId="49" fillId="0" borderId="1" xfId="27" applyNumberFormat="1" applyFont="1" applyFill="1" applyBorder="1" applyAlignment="1">
      <alignment horizontal="center" vertical="center"/>
    </xf>
    <xf numFmtId="177" fontId="48" fillId="0" borderId="26" xfId="0" applyNumberFormat="1" applyFont="1" applyFill="1" applyBorder="1" applyAlignment="1">
      <alignment horizontal="center"/>
    </xf>
    <xf numFmtId="178" fontId="49" fillId="0" borderId="2" xfId="27" applyNumberFormat="1" applyFont="1" applyFill="1" applyBorder="1" applyAlignment="1">
      <alignment horizontal="center" vertical="center"/>
    </xf>
    <xf numFmtId="177" fontId="48" fillId="0" borderId="3" xfId="0" applyNumberFormat="1" applyFont="1" applyFill="1" applyBorder="1" applyAlignment="1">
      <alignment horizontal="center"/>
    </xf>
    <xf numFmtId="3" fontId="49" fillId="0" borderId="1" xfId="0" applyNumberFormat="1" applyFont="1" applyFill="1" applyBorder="1" applyAlignment="1">
      <alignment horizontal="center" vertical="center" wrapText="1"/>
    </xf>
    <xf numFmtId="10" fontId="48" fillId="0" borderId="7" xfId="40" applyNumberFormat="1" applyFont="1" applyFill="1" applyBorder="1" applyAlignment="1">
      <alignment horizontal="right" vertical="center" wrapText="1"/>
    </xf>
    <xf numFmtId="10" fontId="48" fillId="0" borderId="7" xfId="327" applyNumberFormat="1" applyFont="1" applyFill="1" applyBorder="1" applyAlignment="1">
      <alignment horizontal="center" vertical="center"/>
    </xf>
    <xf numFmtId="10" fontId="48" fillId="0" borderId="1" xfId="40" applyNumberFormat="1" applyFont="1" applyFill="1" applyBorder="1" applyAlignment="1">
      <alignment horizontal="right" vertical="center" wrapText="1"/>
    </xf>
    <xf numFmtId="2" fontId="48" fillId="0" borderId="1" xfId="27" applyNumberFormat="1" applyFont="1" applyFill="1" applyBorder="1" applyAlignment="1">
      <alignment horizontal="center" vertical="center" wrapText="1"/>
    </xf>
    <xf numFmtId="3" fontId="58" fillId="0" borderId="1" xfId="0" applyNumberFormat="1" applyFont="1" applyFill="1" applyBorder="1" applyAlignment="1">
      <alignment horizontal="center" vertical="center" wrapText="1"/>
    </xf>
    <xf numFmtId="1" fontId="48" fillId="0" borderId="21" xfId="40" applyNumberFormat="1" applyFont="1" applyFill="1" applyBorder="1" applyAlignment="1">
      <alignment horizontal="center" vertical="center" wrapText="1"/>
    </xf>
    <xf numFmtId="1" fontId="48" fillId="0" borderId="1" xfId="40" applyNumberFormat="1" applyFont="1" applyFill="1" applyBorder="1" applyAlignment="1">
      <alignment horizontal="center" vertical="center" wrapText="1"/>
    </xf>
    <xf numFmtId="9" fontId="48" fillId="0" borderId="1" xfId="327" applyFont="1" applyFill="1" applyBorder="1" applyAlignment="1">
      <alignment horizontal="center" vertical="center" wrapText="1"/>
    </xf>
    <xf numFmtId="4" fontId="49" fillId="0" borderId="1" xfId="0" applyNumberFormat="1" applyFont="1" applyFill="1" applyBorder="1" applyAlignment="1">
      <alignment horizontal="center" vertical="center" wrapText="1"/>
    </xf>
    <xf numFmtId="4" fontId="58" fillId="0" borderId="1" xfId="0" applyNumberFormat="1" applyFont="1" applyFill="1" applyBorder="1" applyAlignment="1">
      <alignment horizontal="center" vertical="center" wrapText="1"/>
    </xf>
    <xf numFmtId="2" fontId="49" fillId="0" borderId="1" xfId="0" applyNumberFormat="1" applyFont="1" applyFill="1" applyBorder="1" applyAlignment="1">
      <alignment horizontal="center" vertical="center"/>
    </xf>
    <xf numFmtId="2" fontId="48" fillId="0" borderId="1" xfId="0" applyNumberFormat="1" applyFont="1" applyFill="1" applyBorder="1" applyAlignment="1">
      <alignment horizontal="center" vertical="center" wrapText="1"/>
    </xf>
    <xf numFmtId="39" fontId="49" fillId="0" borderId="1" xfId="27" applyNumberFormat="1" applyFont="1" applyFill="1" applyBorder="1" applyAlignment="1">
      <alignment horizontal="center" vertical="center"/>
    </xf>
    <xf numFmtId="179" fontId="48" fillId="0" borderId="1" xfId="0" applyNumberFormat="1" applyFont="1" applyFill="1" applyBorder="1" applyAlignment="1">
      <alignment horizontal="center" vertical="center" wrapText="1"/>
    </xf>
    <xf numFmtId="4" fontId="49" fillId="0" borderId="21" xfId="0" applyNumberFormat="1" applyFont="1" applyFill="1" applyBorder="1" applyAlignment="1">
      <alignment horizontal="center" vertical="center" wrapText="1"/>
    </xf>
    <xf numFmtId="4" fontId="58" fillId="0" borderId="21" xfId="0" applyNumberFormat="1" applyFont="1" applyFill="1" applyBorder="1" applyAlignment="1">
      <alignment horizontal="center" vertical="center" wrapText="1"/>
    </xf>
    <xf numFmtId="4" fontId="58" fillId="0" borderId="7" xfId="0" applyNumberFormat="1" applyFont="1" applyFill="1" applyBorder="1" applyAlignment="1">
      <alignment horizontal="center" vertical="center" wrapText="1"/>
    </xf>
    <xf numFmtId="10" fontId="49" fillId="0" borderId="21" xfId="0" applyNumberFormat="1" applyFont="1" applyFill="1" applyBorder="1" applyAlignment="1">
      <alignment horizontal="center" vertical="center" wrapText="1"/>
    </xf>
    <xf numFmtId="10" fontId="48" fillId="0" borderId="21" xfId="327" applyNumberFormat="1" applyFont="1" applyFill="1" applyBorder="1" applyAlignment="1">
      <alignment horizontal="center" vertical="center"/>
    </xf>
    <xf numFmtId="10" fontId="49" fillId="0" borderId="1" xfId="0" applyNumberFormat="1" applyFont="1" applyFill="1" applyBorder="1" applyAlignment="1">
      <alignment horizontal="center" vertical="center" wrapText="1"/>
    </xf>
    <xf numFmtId="10" fontId="48" fillId="0" borderId="1" xfId="0" applyNumberFormat="1" applyFont="1" applyFill="1" applyBorder="1" applyAlignment="1">
      <alignment horizontal="center" vertical="center"/>
    </xf>
    <xf numFmtId="10" fontId="48" fillId="0" borderId="1" xfId="40" applyNumberFormat="1" applyFont="1" applyFill="1" applyBorder="1" applyAlignment="1">
      <alignment horizontal="center" vertical="center" wrapText="1"/>
    </xf>
    <xf numFmtId="10" fontId="48" fillId="0" borderId="7" xfId="0" applyNumberFormat="1" applyFont="1" applyFill="1" applyBorder="1" applyAlignment="1">
      <alignment horizontal="center" vertical="center"/>
    </xf>
    <xf numFmtId="10" fontId="49" fillId="0" borderId="7" xfId="40" applyNumberFormat="1" applyFont="1" applyFill="1" applyBorder="1" applyAlignment="1">
      <alignment horizontal="center" vertical="center" wrapText="1"/>
    </xf>
    <xf numFmtId="10" fontId="48" fillId="0" borderId="7" xfId="40" applyNumberFormat="1" applyFont="1" applyFill="1" applyBorder="1" applyAlignment="1">
      <alignment horizontal="center" vertical="center" wrapText="1"/>
    </xf>
    <xf numFmtId="10" fontId="58" fillId="0" borderId="1" xfId="40" applyNumberFormat="1" applyFont="1" applyFill="1" applyBorder="1" applyAlignment="1">
      <alignment horizontal="center" vertical="center" wrapText="1"/>
    </xf>
    <xf numFmtId="0" fontId="48" fillId="13" borderId="9" xfId="0" applyFont="1" applyFill="1" applyBorder="1" applyAlignment="1" applyProtection="1">
      <alignment horizontal="left" vertical="center" wrapText="1"/>
      <protection locked="0"/>
    </xf>
    <xf numFmtId="0" fontId="48" fillId="14" borderId="9" xfId="0" applyFont="1" applyFill="1" applyBorder="1" applyAlignment="1" applyProtection="1">
      <alignment horizontal="left" vertical="center" wrapText="1"/>
      <protection locked="0"/>
    </xf>
    <xf numFmtId="0" fontId="48" fillId="14" borderId="23" xfId="0" applyFont="1" applyFill="1" applyBorder="1" applyAlignment="1" applyProtection="1">
      <alignment horizontal="left" vertical="center" wrapText="1"/>
      <protection locked="0"/>
    </xf>
    <xf numFmtId="4" fontId="48" fillId="0" borderId="22" xfId="0" applyNumberFormat="1" applyFont="1" applyFill="1" applyBorder="1" applyAlignment="1">
      <alignment horizontal="center" vertical="center" wrapText="1"/>
    </xf>
    <xf numFmtId="3" fontId="48" fillId="0" borderId="21" xfId="0" applyNumberFormat="1" applyFont="1" applyFill="1" applyBorder="1" applyAlignment="1">
      <alignment horizontal="center" vertical="center"/>
    </xf>
    <xf numFmtId="10" fontId="48" fillId="0" borderId="21" xfId="40" applyNumberFormat="1" applyFont="1" applyFill="1" applyBorder="1" applyAlignment="1">
      <alignment horizontal="right" vertical="center" wrapText="1"/>
    </xf>
    <xf numFmtId="189" fontId="48" fillId="0" borderId="10" xfId="331" applyNumberFormat="1" applyFont="1" applyFill="1" applyBorder="1" applyAlignment="1">
      <alignment horizontal="center" vertical="center" wrapText="1"/>
    </xf>
    <xf numFmtId="44" fontId="48" fillId="0" borderId="10" xfId="0" applyNumberFormat="1" applyFont="1" applyFill="1" applyBorder="1" applyAlignment="1">
      <alignment horizontal="right" vertical="center"/>
    </xf>
    <xf numFmtId="3" fontId="48" fillId="0" borderId="10" xfId="27" applyNumberFormat="1" applyFont="1" applyFill="1" applyBorder="1" applyAlignment="1">
      <alignment horizontal="center" vertical="center" wrapText="1"/>
    </xf>
    <xf numFmtId="189" fontId="48" fillId="0" borderId="15" xfId="331" applyNumberFormat="1" applyFont="1" applyFill="1" applyBorder="1" applyAlignment="1">
      <alignment horizontal="center" vertical="center" wrapText="1"/>
    </xf>
    <xf numFmtId="10" fontId="48" fillId="0" borderId="2" xfId="40" applyNumberFormat="1" applyFont="1" applyFill="1" applyBorder="1" applyAlignment="1">
      <alignment horizontal="right" vertical="center" wrapText="1"/>
    </xf>
    <xf numFmtId="0" fontId="48" fillId="13" borderId="38" xfId="0" applyFont="1" applyFill="1" applyBorder="1" applyAlignment="1" applyProtection="1">
      <alignment horizontal="left" vertical="center" wrapText="1"/>
      <protection locked="0"/>
    </xf>
    <xf numFmtId="0" fontId="48" fillId="14" borderId="17" xfId="0" applyFont="1" applyFill="1" applyBorder="1" applyAlignment="1" applyProtection="1">
      <alignment horizontal="left" vertical="center" wrapText="1"/>
      <protection locked="0"/>
    </xf>
    <xf numFmtId="189" fontId="48" fillId="0" borderId="6" xfId="331" applyNumberFormat="1" applyFont="1" applyFill="1" applyBorder="1" applyAlignment="1">
      <alignment horizontal="center" vertical="center" wrapText="1"/>
    </xf>
    <xf numFmtId="10" fontId="48" fillId="0" borderId="20" xfId="40" applyNumberFormat="1" applyFont="1" applyFill="1" applyBorder="1" applyAlignment="1">
      <alignment horizontal="right" vertical="center" wrapText="1"/>
    </xf>
    <xf numFmtId="37" fontId="48" fillId="0" borderId="15" xfId="27" applyNumberFormat="1" applyFont="1" applyFill="1" applyBorder="1" applyAlignment="1">
      <alignment horizontal="center" vertical="center"/>
    </xf>
    <xf numFmtId="10" fontId="48" fillId="0" borderId="28" xfId="40" applyNumberFormat="1" applyFont="1" applyFill="1" applyBorder="1" applyAlignment="1">
      <alignment horizontal="right" vertical="center" wrapText="1"/>
    </xf>
    <xf numFmtId="9" fontId="48" fillId="0" borderId="22" xfId="327" applyFont="1" applyFill="1" applyBorder="1" applyAlignment="1">
      <alignment horizontal="center" vertical="center" wrapText="1"/>
    </xf>
    <xf numFmtId="0" fontId="48" fillId="13" borderId="33" xfId="0" applyFont="1" applyFill="1" applyBorder="1" applyAlignment="1" applyProtection="1">
      <alignment horizontal="left" vertical="center" wrapText="1"/>
      <protection locked="0"/>
    </xf>
    <xf numFmtId="3" fontId="48" fillId="0" borderId="22" xfId="27" applyNumberFormat="1" applyFont="1" applyFill="1" applyBorder="1" applyAlignment="1">
      <alignment horizontal="center" vertical="center" wrapText="1"/>
    </xf>
    <xf numFmtId="189" fontId="48" fillId="0" borderId="15" xfId="331" applyNumberFormat="1" applyFont="1" applyFill="1" applyBorder="1" applyAlignment="1">
      <alignment horizontal="center" vertical="center"/>
    </xf>
    <xf numFmtId="39" fontId="48" fillId="0" borderId="21" xfId="27" applyNumberFormat="1" applyFont="1" applyFill="1" applyBorder="1" applyAlignment="1">
      <alignment horizontal="center" vertical="center"/>
    </xf>
    <xf numFmtId="0" fontId="48" fillId="13" borderId="30" xfId="0" applyFont="1" applyFill="1" applyBorder="1" applyAlignment="1" applyProtection="1">
      <alignment horizontal="left" vertical="center" wrapText="1"/>
      <protection locked="0"/>
    </xf>
    <xf numFmtId="0" fontId="48" fillId="14" borderId="36" xfId="0" applyFont="1" applyFill="1" applyBorder="1" applyAlignment="1" applyProtection="1">
      <alignment horizontal="left" vertical="center" wrapText="1"/>
      <protection locked="0"/>
    </xf>
    <xf numFmtId="0" fontId="48" fillId="13" borderId="36" xfId="0" applyFont="1" applyFill="1" applyBorder="1" applyAlignment="1" applyProtection="1">
      <alignment horizontal="left" vertical="center" wrapText="1"/>
      <protection locked="0"/>
    </xf>
    <xf numFmtId="0" fontId="48" fillId="14" borderId="4" xfId="0" applyFont="1" applyFill="1" applyBorder="1" applyAlignment="1" applyProtection="1">
      <alignment horizontal="left" vertical="center" wrapText="1"/>
      <protection locked="0"/>
    </xf>
    <xf numFmtId="1" fontId="48" fillId="0" borderId="22" xfId="331" applyNumberFormat="1" applyFont="1" applyFill="1" applyBorder="1" applyAlignment="1">
      <alignment horizontal="center" vertical="center" wrapText="1"/>
    </xf>
    <xf numFmtId="1" fontId="48" fillId="0" borderId="10" xfId="331" applyNumberFormat="1" applyFont="1" applyFill="1" applyBorder="1" applyAlignment="1">
      <alignment horizontal="center" vertical="center" wrapText="1"/>
    </xf>
    <xf numFmtId="0" fontId="49" fillId="0" borderId="21" xfId="0" applyFont="1" applyFill="1" applyBorder="1" applyAlignment="1">
      <alignment horizontal="center" vertical="center"/>
    </xf>
    <xf numFmtId="180" fontId="48" fillId="0" borderId="21" xfId="0" applyNumberFormat="1" applyFont="1" applyFill="1" applyBorder="1" applyAlignment="1">
      <alignment horizontal="center" vertical="center"/>
    </xf>
    <xf numFmtId="2" fontId="48" fillId="0" borderId="21" xfId="331" applyNumberFormat="1" applyFont="1" applyFill="1" applyBorder="1" applyAlignment="1">
      <alignment horizontal="center" vertical="center" wrapText="1"/>
    </xf>
    <xf numFmtId="10" fontId="48" fillId="0" borderId="21" xfId="327" applyNumberFormat="1" applyFont="1" applyFill="1" applyBorder="1" applyAlignment="1">
      <alignment horizontal="center" vertical="center" wrapText="1"/>
    </xf>
    <xf numFmtId="10" fontId="48" fillId="0" borderId="24" xfId="40" applyNumberFormat="1" applyFont="1" applyFill="1" applyBorder="1" applyAlignment="1">
      <alignment horizontal="right" vertical="center" wrapText="1"/>
    </xf>
    <xf numFmtId="178" fontId="48" fillId="0" borderId="7" xfId="27" applyNumberFormat="1" applyFont="1" applyFill="1" applyBorder="1" applyAlignment="1">
      <alignment horizontal="center" vertical="center"/>
    </xf>
    <xf numFmtId="178" fontId="49" fillId="0" borderId="7" xfId="27" applyNumberFormat="1" applyFont="1" applyFill="1" applyBorder="1" applyAlignment="1">
      <alignment horizontal="center" vertical="center"/>
    </xf>
    <xf numFmtId="187" fontId="48" fillId="0" borderId="7" xfId="27" applyNumberFormat="1" applyFont="1" applyFill="1" applyBorder="1" applyAlignment="1">
      <alignment horizontal="center" vertical="center"/>
    </xf>
    <xf numFmtId="177" fontId="48" fillId="0" borderId="39" xfId="0" applyNumberFormat="1" applyFont="1" applyFill="1" applyBorder="1" applyAlignment="1">
      <alignment horizontal="center"/>
    </xf>
    <xf numFmtId="10" fontId="9" fillId="0" borderId="1" xfId="33" applyNumberFormat="1" applyFont="1" applyFill="1" applyBorder="1" applyAlignment="1" applyProtection="1">
      <alignment horizontal="center" vertical="center" wrapText="1"/>
      <protection/>
    </xf>
    <xf numFmtId="10" fontId="7" fillId="0" borderId="1" xfId="33" applyNumberFormat="1" applyFont="1" applyFill="1" applyBorder="1" applyAlignment="1">
      <alignment horizontal="center" vertical="center" wrapText="1"/>
      <protection/>
    </xf>
    <xf numFmtId="10" fontId="9" fillId="0" borderId="2" xfId="33" applyNumberFormat="1" applyFont="1" applyFill="1" applyBorder="1" applyAlignment="1" applyProtection="1">
      <alignment horizontal="center" vertical="center" wrapText="1"/>
      <protection/>
    </xf>
    <xf numFmtId="10" fontId="24" fillId="0" borderId="28" xfId="33" applyNumberFormat="1" applyFont="1" applyFill="1" applyBorder="1" applyAlignment="1">
      <alignment horizontal="center" vertical="center" wrapText="1"/>
      <protection/>
    </xf>
    <xf numFmtId="0" fontId="44" fillId="18" borderId="1" xfId="0" applyFont="1" applyFill="1" applyBorder="1" applyAlignment="1">
      <alignment horizontal="center" vertical="center"/>
    </xf>
    <xf numFmtId="0" fontId="44" fillId="18" borderId="1" xfId="0" applyFont="1" applyFill="1" applyBorder="1" applyAlignment="1">
      <alignment horizontal="left" vertical="center" wrapText="1"/>
    </xf>
    <xf numFmtId="0" fontId="44" fillId="18" borderId="1" xfId="0" applyFont="1" applyFill="1" applyBorder="1" applyAlignment="1" quotePrefix="1">
      <alignment horizontal="center" vertical="center" wrapText="1"/>
    </xf>
    <xf numFmtId="0" fontId="44" fillId="18" borderId="1" xfId="0" applyFont="1" applyFill="1" applyBorder="1" applyAlignment="1">
      <alignment horizontal="center" vertical="center" wrapText="1"/>
    </xf>
    <xf numFmtId="177" fontId="44" fillId="18" borderId="9" xfId="23" applyNumberFormat="1" applyFont="1" applyFill="1" applyBorder="1" applyAlignment="1">
      <alignment horizontal="center" vertical="center"/>
    </xf>
    <xf numFmtId="177" fontId="44" fillId="18" borderId="10" xfId="23" applyNumberFormat="1" applyFont="1" applyFill="1" applyBorder="1" applyAlignment="1">
      <alignment horizontal="center" vertical="center"/>
    </xf>
    <xf numFmtId="177" fontId="44" fillId="18" borderId="1" xfId="23" applyNumberFormat="1" applyFont="1" applyFill="1" applyBorder="1" applyAlignment="1">
      <alignment horizontal="center" vertical="center"/>
    </xf>
    <xf numFmtId="0" fontId="44" fillId="18" borderId="11" xfId="0" applyFont="1" applyFill="1" applyBorder="1" applyAlignment="1">
      <alignment horizontal="center" vertical="center" wrapText="1"/>
    </xf>
    <xf numFmtId="165" fontId="44" fillId="18" borderId="1" xfId="23" applyNumberFormat="1" applyFont="1" applyFill="1" applyBorder="1" applyAlignment="1">
      <alignment horizontal="center" vertical="center"/>
    </xf>
    <xf numFmtId="0" fontId="25" fillId="18" borderId="11" xfId="0" applyFont="1" applyFill="1" applyBorder="1" applyAlignment="1">
      <alignment horizontal="center" vertical="center" wrapText="1"/>
    </xf>
    <xf numFmtId="0" fontId="44" fillId="18" borderId="40" xfId="0" applyFont="1" applyFill="1" applyBorder="1" applyAlignment="1">
      <alignment horizontal="center" vertical="center" wrapText="1"/>
    </xf>
    <xf numFmtId="0" fontId="44" fillId="18" borderId="10" xfId="0" applyFont="1" applyFill="1" applyBorder="1" applyAlignment="1">
      <alignment horizontal="center" vertical="center" wrapText="1"/>
    </xf>
    <xf numFmtId="0" fontId="44" fillId="18" borderId="1" xfId="0" applyFont="1" applyFill="1" applyBorder="1" applyAlignment="1">
      <alignment horizontal="center" vertical="center" wrapText="1"/>
    </xf>
    <xf numFmtId="0" fontId="44" fillId="18" borderId="8" xfId="0" applyFont="1" applyFill="1" applyBorder="1" applyAlignment="1">
      <alignment horizontal="center" vertical="center" wrapText="1"/>
    </xf>
    <xf numFmtId="0" fontId="44" fillId="18" borderId="35" xfId="0" applyFont="1" applyFill="1" applyBorder="1" applyAlignment="1">
      <alignment horizontal="center" vertical="center" wrapText="1"/>
    </xf>
    <xf numFmtId="177" fontId="25" fillId="18" borderId="1" xfId="0" applyNumberFormat="1" applyFont="1" applyFill="1" applyBorder="1" applyAlignment="1">
      <alignment horizontal="center" vertical="center" wrapText="1"/>
    </xf>
    <xf numFmtId="0" fontId="44" fillId="18" borderId="9" xfId="0" applyFont="1" applyFill="1" applyBorder="1" applyAlignment="1">
      <alignment horizontal="left" vertical="center" wrapText="1"/>
    </xf>
    <xf numFmtId="0" fontId="44" fillId="18" borderId="36" xfId="0" applyFont="1" applyFill="1" applyBorder="1" applyAlignment="1">
      <alignment horizontal="left" vertical="center" wrapText="1"/>
    </xf>
    <xf numFmtId="0" fontId="44" fillId="18" borderId="41" xfId="0" applyFont="1" applyFill="1" applyBorder="1" applyAlignment="1">
      <alignment horizontal="left" vertical="center" wrapText="1"/>
    </xf>
    <xf numFmtId="0" fontId="44" fillId="13" borderId="21" xfId="0" applyFont="1" applyFill="1" applyBorder="1" applyAlignment="1" applyProtection="1">
      <alignment horizontal="center" vertical="center" wrapText="1"/>
      <protection locked="0"/>
    </xf>
    <xf numFmtId="0" fontId="44" fillId="13" borderId="1" xfId="0" applyFont="1" applyFill="1" applyBorder="1" applyAlignment="1" applyProtection="1">
      <alignment horizontal="center" vertical="center" wrapText="1"/>
      <protection locked="0"/>
    </xf>
    <xf numFmtId="0" fontId="44" fillId="13" borderId="2" xfId="0" applyFont="1" applyFill="1" applyBorder="1" applyAlignment="1" applyProtection="1">
      <alignment horizontal="center" vertical="center" wrapText="1"/>
      <protection locked="0"/>
    </xf>
    <xf numFmtId="0" fontId="44" fillId="13" borderId="25" xfId="0" applyFont="1" applyFill="1" applyBorder="1" applyAlignment="1" applyProtection="1">
      <alignment horizontal="center" vertical="center" wrapText="1"/>
      <protection locked="0"/>
    </xf>
    <xf numFmtId="0" fontId="44" fillId="13" borderId="26" xfId="0" applyFont="1" applyFill="1" applyBorder="1" applyAlignment="1" applyProtection="1">
      <alignment horizontal="center" vertical="center" wrapText="1"/>
      <protection locked="0"/>
    </xf>
    <xf numFmtId="0" fontId="44" fillId="13" borderId="3" xfId="0" applyFont="1" applyFill="1" applyBorder="1" applyAlignment="1" applyProtection="1">
      <alignment horizontal="center" vertical="center" wrapText="1"/>
      <protection locked="0"/>
    </xf>
    <xf numFmtId="0" fontId="44" fillId="13" borderId="20" xfId="0" applyFont="1" applyFill="1" applyBorder="1" applyAlignment="1" applyProtection="1">
      <alignment horizontal="center" vertical="center" wrapText="1"/>
      <protection locked="0"/>
    </xf>
    <xf numFmtId="0" fontId="44" fillId="13" borderId="21" xfId="0" applyFont="1" applyFill="1" applyBorder="1" applyAlignment="1">
      <alignment horizontal="center" vertical="center" wrapText="1"/>
    </xf>
    <xf numFmtId="0" fontId="44" fillId="13" borderId="1" xfId="0" applyFont="1" applyFill="1" applyBorder="1" applyAlignment="1">
      <alignment horizontal="center" vertical="center" wrapText="1"/>
    </xf>
    <xf numFmtId="0" fontId="44" fillId="13" borderId="14" xfId="0" applyFont="1" applyFill="1" applyBorder="1" applyAlignment="1">
      <alignment horizontal="center" vertical="center" wrapText="1"/>
    </xf>
    <xf numFmtId="0" fontId="44" fillId="13" borderId="42" xfId="0" applyFont="1" applyFill="1" applyBorder="1" applyAlignment="1">
      <alignment horizontal="center" vertical="center" wrapText="1"/>
    </xf>
    <xf numFmtId="0" fontId="44" fillId="13" borderId="2" xfId="0" applyFont="1" applyFill="1" applyBorder="1" applyAlignment="1">
      <alignment horizontal="center" vertical="center" wrapText="1"/>
    </xf>
    <xf numFmtId="0" fontId="44" fillId="13" borderId="7" xfId="0" applyFont="1" applyFill="1" applyBorder="1" applyAlignment="1">
      <alignment horizontal="center" vertical="center"/>
    </xf>
    <xf numFmtId="0" fontId="44" fillId="13" borderId="33" xfId="0" applyFont="1" applyFill="1" applyBorder="1" applyAlignment="1">
      <alignment horizontal="center" vertical="center"/>
    </xf>
    <xf numFmtId="0" fontId="44" fillId="13" borderId="30" xfId="0" applyFont="1" applyFill="1" applyBorder="1" applyAlignment="1">
      <alignment horizontal="center" vertical="center"/>
    </xf>
    <xf numFmtId="0" fontId="44" fillId="13" borderId="43" xfId="0" applyFont="1" applyFill="1" applyBorder="1" applyAlignment="1">
      <alignment horizontal="center" vertical="center"/>
    </xf>
    <xf numFmtId="0" fontId="44" fillId="13" borderId="19" xfId="0" applyFont="1" applyFill="1" applyBorder="1" applyAlignment="1">
      <alignment horizontal="center" vertical="center"/>
    </xf>
    <xf numFmtId="0" fontId="44" fillId="13" borderId="44" xfId="0" applyFont="1" applyFill="1" applyBorder="1" applyAlignment="1">
      <alignment horizontal="center" vertical="center"/>
    </xf>
    <xf numFmtId="0" fontId="44" fillId="13" borderId="45" xfId="0" applyFont="1" applyFill="1" applyBorder="1" applyAlignment="1">
      <alignment horizontal="center" vertical="center"/>
    </xf>
    <xf numFmtId="0" fontId="44" fillId="13" borderId="23" xfId="0" applyFont="1" applyFill="1" applyBorder="1" applyAlignment="1">
      <alignment horizontal="center" vertical="center" wrapText="1"/>
    </xf>
    <xf numFmtId="0" fontId="44" fillId="13" borderId="31" xfId="0" applyFont="1" applyFill="1" applyBorder="1" applyAlignment="1">
      <alignment horizontal="center" vertical="center" wrapText="1"/>
    </xf>
    <xf numFmtId="0" fontId="44" fillId="13" borderId="46" xfId="0" applyFont="1" applyFill="1" applyBorder="1" applyAlignment="1">
      <alignment horizontal="center" vertical="center"/>
    </xf>
    <xf numFmtId="0" fontId="25" fillId="13" borderId="10" xfId="0" applyFont="1" applyFill="1" applyBorder="1" applyAlignment="1">
      <alignment horizontal="left" vertical="center" wrapText="1"/>
    </xf>
    <xf numFmtId="0" fontId="25" fillId="13" borderId="1" xfId="0" applyFont="1" applyFill="1" applyBorder="1" applyAlignment="1">
      <alignment horizontal="left" vertical="center" wrapText="1"/>
    </xf>
    <xf numFmtId="0" fontId="25" fillId="0" borderId="38" xfId="0" applyFont="1" applyFill="1" applyBorder="1" applyAlignment="1">
      <alignment horizontal="center" vertical="center" wrapText="1"/>
    </xf>
    <xf numFmtId="0" fontId="25" fillId="0" borderId="44" xfId="0" applyFont="1" applyFill="1" applyBorder="1" applyAlignment="1">
      <alignment horizontal="center" vertical="center" wrapText="1"/>
    </xf>
    <xf numFmtId="0" fontId="25" fillId="0" borderId="44" xfId="0" applyFont="1" applyFill="1" applyBorder="1" applyAlignment="1">
      <alignment horizontal="center" vertical="center" wrapText="1"/>
    </xf>
    <xf numFmtId="0" fontId="25" fillId="0" borderId="45" xfId="0" applyFont="1" applyFill="1" applyBorder="1" applyAlignment="1">
      <alignment horizontal="center" vertical="center" wrapText="1"/>
    </xf>
    <xf numFmtId="0" fontId="25" fillId="12" borderId="38" xfId="0" applyFont="1" applyFill="1" applyBorder="1" applyAlignment="1">
      <alignment horizontal="left" vertical="center" wrapText="1"/>
    </xf>
    <xf numFmtId="0" fontId="25" fillId="12" borderId="44" xfId="0" applyFont="1" applyFill="1" applyBorder="1" applyAlignment="1">
      <alignment horizontal="left" vertical="center" wrapText="1"/>
    </xf>
    <xf numFmtId="0" fontId="25" fillId="12" borderId="44" xfId="0" applyFont="1" applyFill="1" applyBorder="1" applyAlignment="1">
      <alignment horizontal="left" vertical="center" wrapText="1"/>
    </xf>
    <xf numFmtId="0" fontId="25" fillId="12" borderId="45" xfId="0" applyFont="1" applyFill="1" applyBorder="1" applyAlignment="1">
      <alignment horizontal="left" vertical="center" wrapText="1"/>
    </xf>
    <xf numFmtId="0" fontId="25" fillId="12" borderId="9" xfId="0" applyFont="1" applyFill="1" applyBorder="1" applyAlignment="1">
      <alignment horizontal="left" vertical="center" wrapText="1"/>
    </xf>
    <xf numFmtId="0" fontId="25" fillId="12" borderId="36" xfId="0" applyFont="1" applyFill="1" applyBorder="1" applyAlignment="1">
      <alignment horizontal="left" vertical="center" wrapText="1"/>
    </xf>
    <xf numFmtId="0" fontId="25" fillId="12" borderId="47" xfId="0" applyFont="1" applyFill="1" applyBorder="1" applyAlignment="1">
      <alignment horizontal="left" vertical="center" wrapText="1"/>
    </xf>
    <xf numFmtId="0" fontId="25" fillId="12" borderId="17" xfId="0" applyFont="1" applyFill="1" applyBorder="1" applyAlignment="1">
      <alignment horizontal="left" vertical="center" wrapText="1"/>
    </xf>
    <xf numFmtId="0" fontId="25" fillId="12" borderId="4" xfId="0" applyFont="1" applyFill="1" applyBorder="1" applyAlignment="1">
      <alignment horizontal="left" vertical="center" wrapText="1"/>
    </xf>
    <xf numFmtId="0" fontId="25" fillId="12" borderId="4" xfId="0" applyFont="1" applyFill="1" applyBorder="1" applyAlignment="1">
      <alignment horizontal="left" vertical="center" wrapText="1"/>
    </xf>
    <xf numFmtId="0" fontId="25" fillId="12" borderId="42" xfId="0" applyFont="1" applyFill="1" applyBorder="1" applyAlignment="1">
      <alignment horizontal="left" vertical="center" wrapText="1"/>
    </xf>
    <xf numFmtId="0" fontId="25" fillId="12" borderId="48" xfId="0" applyFont="1" applyFill="1" applyBorder="1" applyAlignment="1">
      <alignment horizontal="left" vertical="center" wrapText="1"/>
    </xf>
    <xf numFmtId="0" fontId="25" fillId="13" borderId="19" xfId="0" applyFont="1" applyFill="1" applyBorder="1" applyAlignment="1">
      <alignment horizontal="left" vertical="center" wrapText="1"/>
    </xf>
    <xf numFmtId="0" fontId="25" fillId="13" borderId="44" xfId="0" applyFont="1" applyFill="1" applyBorder="1" applyAlignment="1">
      <alignment horizontal="left" vertical="center" wrapText="1"/>
    </xf>
    <xf numFmtId="0" fontId="25" fillId="13" borderId="49" xfId="0" applyFont="1" applyFill="1" applyBorder="1" applyAlignment="1">
      <alignment horizontal="left" vertical="center" wrapText="1"/>
    </xf>
    <xf numFmtId="0" fontId="25" fillId="13" borderId="13" xfId="0" applyFont="1" applyFill="1" applyBorder="1" applyAlignment="1">
      <alignment horizontal="left" vertical="center" wrapText="1"/>
    </xf>
    <xf numFmtId="0" fontId="25" fillId="13" borderId="36" xfId="0" applyFont="1" applyFill="1" applyBorder="1" applyAlignment="1">
      <alignment horizontal="left" vertical="center" wrapText="1"/>
    </xf>
    <xf numFmtId="0" fontId="25" fillId="13" borderId="14" xfId="0" applyFont="1" applyFill="1" applyBorder="1" applyAlignment="1">
      <alignment horizontal="left" vertical="center" wrapText="1"/>
    </xf>
    <xf numFmtId="0" fontId="43" fillId="0" borderId="50" xfId="0" applyFont="1" applyFill="1" applyBorder="1" applyAlignment="1">
      <alignment horizontal="center"/>
    </xf>
    <xf numFmtId="0" fontId="43" fillId="0" borderId="51" xfId="0" applyFont="1" applyFill="1" applyBorder="1" applyAlignment="1">
      <alignment horizontal="center"/>
    </xf>
    <xf numFmtId="0" fontId="43" fillId="0" borderId="52" xfId="0" applyFont="1" applyFill="1" applyBorder="1" applyAlignment="1">
      <alignment horizontal="center"/>
    </xf>
    <xf numFmtId="0" fontId="43" fillId="0" borderId="53" xfId="0" applyFont="1" applyFill="1" applyBorder="1" applyAlignment="1">
      <alignment horizontal="center"/>
    </xf>
    <xf numFmtId="0" fontId="43" fillId="0" borderId="0" xfId="0" applyFont="1" applyFill="1" applyBorder="1" applyAlignment="1">
      <alignment horizontal="center"/>
    </xf>
    <xf numFmtId="0" fontId="43" fillId="0" borderId="54" xfId="0" applyFont="1" applyFill="1" applyBorder="1" applyAlignment="1">
      <alignment horizontal="center"/>
    </xf>
    <xf numFmtId="0" fontId="43" fillId="0" borderId="55" xfId="0" applyFont="1" applyFill="1" applyBorder="1" applyAlignment="1">
      <alignment horizontal="center"/>
    </xf>
    <xf numFmtId="0" fontId="43" fillId="0" borderId="56" xfId="0" applyFont="1" applyFill="1" applyBorder="1" applyAlignment="1">
      <alignment horizontal="center"/>
    </xf>
    <xf numFmtId="0" fontId="43" fillId="0" borderId="57" xfId="0" applyFont="1" applyFill="1" applyBorder="1" applyAlignment="1">
      <alignment horizontal="center"/>
    </xf>
    <xf numFmtId="0" fontId="44" fillId="0" borderId="9" xfId="0" applyFont="1" applyFill="1" applyBorder="1" applyAlignment="1">
      <alignment horizontal="center" vertical="center" wrapText="1"/>
    </xf>
    <xf numFmtId="0" fontId="44" fillId="0" borderId="36" xfId="0" applyFont="1" applyFill="1" applyBorder="1" applyAlignment="1">
      <alignment horizontal="center" vertical="center" wrapText="1"/>
    </xf>
    <xf numFmtId="0" fontId="44" fillId="0" borderId="47" xfId="0" applyFont="1" applyFill="1" applyBorder="1" applyAlignment="1">
      <alignment horizontal="center" vertical="center" wrapText="1"/>
    </xf>
    <xf numFmtId="0" fontId="44" fillId="13" borderId="10" xfId="0" applyFont="1" applyFill="1" applyBorder="1" applyAlignment="1">
      <alignment horizontal="center" vertical="center" wrapText="1"/>
    </xf>
    <xf numFmtId="0" fontId="44" fillId="13" borderId="15" xfId="0" applyFont="1" applyFill="1" applyBorder="1" applyAlignment="1">
      <alignment horizontal="center" vertical="center" wrapText="1"/>
    </xf>
    <xf numFmtId="0" fontId="44" fillId="13" borderId="22" xfId="0" applyFont="1" applyFill="1" applyBorder="1" applyAlignment="1">
      <alignment horizontal="center" vertical="center" wrapText="1"/>
    </xf>
    <xf numFmtId="0" fontId="44" fillId="13" borderId="9" xfId="0" applyFont="1" applyFill="1" applyBorder="1" applyAlignment="1">
      <alignment horizontal="center" vertical="center" wrapText="1"/>
    </xf>
    <xf numFmtId="0" fontId="44" fillId="13" borderId="17" xfId="0" applyFont="1" applyFill="1" applyBorder="1" applyAlignment="1">
      <alignment horizontal="center" vertical="center" wrapText="1"/>
    </xf>
    <xf numFmtId="0" fontId="44" fillId="13" borderId="1" xfId="0" applyFont="1" applyFill="1" applyBorder="1" applyAlignment="1">
      <alignment horizontal="left" vertical="center" wrapText="1"/>
    </xf>
    <xf numFmtId="0" fontId="44" fillId="13" borderId="2" xfId="0" applyFont="1" applyFill="1" applyBorder="1" applyAlignment="1">
      <alignment horizontal="left" vertical="center" wrapText="1"/>
    </xf>
    <xf numFmtId="0" fontId="44" fillId="13" borderId="1" xfId="0" applyFont="1" applyFill="1" applyBorder="1" applyAlignment="1">
      <alignment horizontal="center" vertical="center"/>
    </xf>
    <xf numFmtId="0" fontId="44" fillId="13" borderId="20" xfId="0" applyFont="1" applyFill="1" applyBorder="1" applyAlignment="1">
      <alignment horizontal="center" vertical="center"/>
    </xf>
    <xf numFmtId="0" fontId="56" fillId="19" borderId="1" xfId="0" applyFont="1" applyFill="1" applyBorder="1" applyAlignment="1">
      <alignment horizontal="center" vertical="center"/>
    </xf>
    <xf numFmtId="0" fontId="56" fillId="19" borderId="1" xfId="0" applyFont="1" applyFill="1" applyBorder="1" applyAlignment="1">
      <alignment horizontal="center" vertical="center" wrapText="1"/>
    </xf>
    <xf numFmtId="0" fontId="20" fillId="0" borderId="1" xfId="0" applyFont="1" applyFill="1" applyBorder="1" applyAlignment="1">
      <alignment horizontal="left" vertical="center"/>
    </xf>
    <xf numFmtId="0" fontId="44" fillId="0" borderId="24" xfId="0" applyFont="1" applyFill="1" applyBorder="1" applyAlignment="1">
      <alignment horizontal="center" vertical="center" wrapText="1"/>
    </xf>
    <xf numFmtId="0" fontId="44" fillId="0" borderId="24" xfId="0" applyFont="1" applyFill="1" applyBorder="1" applyAlignment="1">
      <alignment horizontal="center" vertical="center" wrapText="1"/>
    </xf>
    <xf numFmtId="0" fontId="44" fillId="0" borderId="7" xfId="0" applyFont="1" applyFill="1" applyBorder="1" applyAlignment="1">
      <alignment horizontal="center" vertical="center" wrapText="1"/>
    </xf>
    <xf numFmtId="0" fontId="48" fillId="0" borderId="50" xfId="0" applyFont="1" applyFill="1" applyBorder="1" applyAlignment="1">
      <alignment horizontal="center" vertical="center" wrapText="1"/>
    </xf>
    <xf numFmtId="0" fontId="48" fillId="0" borderId="53" xfId="0" applyFont="1" applyFill="1" applyBorder="1" applyAlignment="1">
      <alignment horizontal="center" vertical="center" wrapText="1"/>
    </xf>
    <xf numFmtId="0" fontId="48" fillId="0" borderId="58" xfId="0" applyFont="1" applyFill="1" applyBorder="1" applyAlignment="1">
      <alignment horizontal="center" vertical="center" wrapText="1"/>
    </xf>
    <xf numFmtId="0" fontId="48" fillId="0" borderId="59" xfId="0" applyFont="1" applyFill="1" applyBorder="1" applyAlignment="1">
      <alignment horizontal="center" vertical="center" wrapText="1"/>
    </xf>
    <xf numFmtId="0" fontId="48" fillId="0" borderId="60" xfId="0" applyFont="1" applyFill="1" applyBorder="1" applyAlignment="1">
      <alignment horizontal="center" vertical="center" wrapText="1"/>
    </xf>
    <xf numFmtId="0" fontId="48" fillId="0" borderId="24" xfId="0" applyFont="1" applyFill="1" applyBorder="1" applyAlignment="1">
      <alignment horizontal="center" vertical="center" wrapText="1"/>
    </xf>
    <xf numFmtId="0" fontId="48" fillId="0" borderId="28" xfId="0" applyFont="1" applyFill="1" applyBorder="1" applyAlignment="1">
      <alignment horizontal="center" vertical="center" wrapText="1"/>
    </xf>
    <xf numFmtId="0" fontId="48" fillId="0" borderId="25" xfId="0" applyFont="1" applyFill="1" applyBorder="1" applyAlignment="1">
      <alignment horizontal="left" vertical="center" wrapText="1"/>
    </xf>
    <xf numFmtId="0" fontId="48" fillId="0" borderId="26" xfId="0" applyFont="1" applyFill="1" applyBorder="1" applyAlignment="1">
      <alignment horizontal="left" vertical="center" wrapText="1"/>
    </xf>
    <xf numFmtId="0" fontId="48" fillId="0" borderId="3" xfId="0" applyFont="1" applyFill="1" applyBorder="1" applyAlignment="1">
      <alignment horizontal="left" vertical="center" wrapText="1"/>
    </xf>
    <xf numFmtId="0" fontId="48" fillId="0" borderId="21"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8" fillId="0" borderId="2" xfId="0" applyFont="1" applyFill="1" applyBorder="1" applyAlignment="1">
      <alignment horizontal="center" vertical="center" wrapText="1"/>
    </xf>
    <xf numFmtId="0" fontId="48" fillId="0" borderId="7"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8" fillId="0" borderId="2" xfId="0" applyFont="1" applyFill="1" applyBorder="1" applyAlignment="1">
      <alignment horizontal="center" vertical="center" wrapText="1"/>
    </xf>
    <xf numFmtId="0" fontId="48" fillId="0" borderId="39" xfId="0" applyFont="1" applyFill="1" applyBorder="1" applyAlignment="1">
      <alignment horizontal="center" vertical="center" wrapText="1"/>
    </xf>
    <xf numFmtId="0" fontId="48" fillId="0" borderId="26" xfId="0" applyFont="1" applyFill="1" applyBorder="1" applyAlignment="1">
      <alignment horizontal="center" vertical="center" wrapText="1"/>
    </xf>
    <xf numFmtId="0" fontId="48" fillId="0" borderId="3" xfId="0" applyFont="1" applyFill="1" applyBorder="1" applyAlignment="1">
      <alignment horizontal="center" vertical="center" wrapText="1"/>
    </xf>
    <xf numFmtId="0" fontId="48" fillId="0" borderId="61" xfId="0" applyFont="1" applyFill="1" applyBorder="1" applyAlignment="1">
      <alignment horizontal="center" vertical="center" wrapText="1"/>
    </xf>
    <xf numFmtId="0" fontId="48" fillId="0" borderId="21" xfId="0" applyFont="1" applyFill="1" applyBorder="1" applyAlignment="1">
      <alignment horizontal="center" vertical="center" wrapText="1"/>
    </xf>
    <xf numFmtId="0" fontId="48" fillId="0" borderId="20" xfId="0" applyFont="1" applyFill="1" applyBorder="1" applyAlignment="1">
      <alignment horizontal="center" vertical="center" wrapText="1"/>
    </xf>
    <xf numFmtId="0" fontId="48" fillId="0" borderId="25" xfId="0" applyFont="1" applyFill="1" applyBorder="1" applyAlignment="1">
      <alignment horizontal="center" vertical="center" wrapText="1"/>
    </xf>
    <xf numFmtId="0" fontId="48" fillId="0" borderId="27" xfId="0" applyFont="1" applyFill="1" applyBorder="1" applyAlignment="1">
      <alignment horizontal="center" vertical="center" wrapText="1"/>
    </xf>
    <xf numFmtId="0" fontId="48" fillId="0" borderId="62" xfId="0" applyFont="1" applyFill="1" applyBorder="1" applyAlignment="1">
      <alignment horizontal="left" vertical="top" wrapText="1"/>
    </xf>
    <xf numFmtId="0" fontId="48" fillId="0" borderId="63" xfId="0" applyFont="1" applyFill="1" applyBorder="1" applyAlignment="1">
      <alignment horizontal="left" vertical="top" wrapText="1"/>
    </xf>
    <xf numFmtId="0" fontId="48" fillId="0" borderId="29" xfId="0" applyFont="1" applyFill="1" applyBorder="1" applyAlignment="1">
      <alignment horizontal="left" vertical="top" wrapText="1"/>
    </xf>
    <xf numFmtId="0" fontId="48" fillId="0" borderId="25" xfId="0" applyFont="1" applyFill="1" applyBorder="1" applyAlignment="1">
      <alignment horizontal="justify" vertical="top" wrapText="1"/>
    </xf>
    <xf numFmtId="0" fontId="48" fillId="0" borderId="26" xfId="0" applyFont="1" applyFill="1" applyBorder="1" applyAlignment="1">
      <alignment horizontal="justify" vertical="top" wrapText="1"/>
    </xf>
    <xf numFmtId="0" fontId="48" fillId="0" borderId="3" xfId="0" applyFont="1" applyFill="1" applyBorder="1" applyAlignment="1">
      <alignment horizontal="justify" vertical="top" wrapText="1"/>
    </xf>
    <xf numFmtId="0" fontId="48" fillId="0" borderId="60" xfId="0" applyFont="1" applyFill="1" applyBorder="1" applyAlignment="1">
      <alignment horizontal="left" vertical="top" wrapText="1"/>
    </xf>
    <xf numFmtId="0" fontId="48" fillId="0" borderId="24" xfId="0" applyFont="1" applyFill="1" applyBorder="1" applyAlignment="1">
      <alignment horizontal="left" vertical="top" wrapText="1"/>
    </xf>
    <xf numFmtId="0" fontId="48" fillId="0" borderId="28" xfId="0" applyFont="1" applyFill="1" applyBorder="1" applyAlignment="1">
      <alignment horizontal="left" vertical="top" wrapText="1"/>
    </xf>
    <xf numFmtId="0" fontId="48" fillId="0" borderId="22"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8" fillId="0" borderId="49" xfId="0" applyFont="1" applyFill="1" applyBorder="1" applyAlignment="1">
      <alignment horizontal="left" vertical="top" wrapText="1"/>
    </xf>
    <xf numFmtId="0" fontId="48" fillId="0" borderId="14" xfId="0" applyFont="1" applyFill="1" applyBorder="1" applyAlignment="1">
      <alignment horizontal="left" vertical="top" wrapText="1"/>
    </xf>
    <xf numFmtId="0" fontId="48" fillId="0" borderId="42" xfId="0" applyFont="1" applyFill="1" applyBorder="1" applyAlignment="1">
      <alignment horizontal="left" vertical="top" wrapText="1"/>
    </xf>
    <xf numFmtId="0" fontId="48" fillId="0" borderId="21" xfId="0" applyFont="1" applyFill="1" applyBorder="1" applyAlignment="1">
      <alignment horizontal="left" vertical="center" wrapText="1"/>
    </xf>
    <xf numFmtId="0" fontId="48" fillId="0" borderId="1" xfId="0" applyFont="1" applyFill="1" applyBorder="1" applyAlignment="1">
      <alignment horizontal="left" vertical="center" wrapText="1"/>
    </xf>
    <xf numFmtId="0" fontId="48" fillId="0" borderId="2" xfId="0" applyFont="1" applyFill="1" applyBorder="1" applyAlignment="1">
      <alignment horizontal="left" vertical="center" wrapText="1"/>
    </xf>
    <xf numFmtId="0" fontId="48" fillId="0" borderId="21" xfId="0" applyFont="1" applyFill="1" applyBorder="1" applyAlignment="1">
      <alignment horizontal="center" vertical="top" wrapText="1"/>
    </xf>
    <xf numFmtId="0" fontId="48" fillId="0" borderId="1" xfId="0" applyFont="1" applyFill="1" applyBorder="1" applyAlignment="1">
      <alignment horizontal="center" vertical="top" wrapText="1"/>
    </xf>
    <xf numFmtId="0" fontId="48" fillId="0" borderId="2" xfId="0" applyFont="1" applyFill="1" applyBorder="1" applyAlignment="1">
      <alignment horizontal="center" vertical="top" wrapText="1"/>
    </xf>
    <xf numFmtId="0" fontId="48" fillId="0" borderId="21" xfId="0" applyFont="1" applyFill="1" applyBorder="1" applyAlignment="1">
      <alignment horizontal="justify" vertical="top" wrapText="1"/>
    </xf>
    <xf numFmtId="0" fontId="48" fillId="0" borderId="1" xfId="0" applyFont="1" applyFill="1" applyBorder="1" applyAlignment="1">
      <alignment horizontal="justify" vertical="top" wrapText="1"/>
    </xf>
    <xf numFmtId="0" fontId="48" fillId="0" borderId="2" xfId="0" applyFont="1" applyFill="1" applyBorder="1" applyAlignment="1">
      <alignment horizontal="justify" vertical="top" wrapText="1"/>
    </xf>
    <xf numFmtId="0" fontId="48" fillId="0" borderId="64" xfId="0" applyFont="1" applyFill="1" applyBorder="1" applyAlignment="1">
      <alignment horizontal="center" vertical="center" wrapText="1"/>
    </xf>
    <xf numFmtId="0" fontId="48" fillId="0" borderId="65" xfId="0" applyFont="1" applyFill="1" applyBorder="1" applyAlignment="1">
      <alignment horizontal="center" vertical="center" wrapText="1"/>
    </xf>
    <xf numFmtId="0" fontId="48" fillId="0" borderId="66" xfId="0" applyFont="1" applyFill="1" applyBorder="1" applyAlignment="1">
      <alignment horizontal="center" vertical="center" wrapText="1"/>
    </xf>
    <xf numFmtId="0" fontId="48" fillId="0" borderId="67" xfId="0" applyFont="1" applyFill="1" applyBorder="1" applyAlignment="1">
      <alignment horizontal="center" vertical="center" wrapText="1"/>
    </xf>
    <xf numFmtId="0" fontId="48" fillId="0" borderId="68" xfId="0" applyFont="1" applyFill="1" applyBorder="1" applyAlignment="1">
      <alignment horizontal="center" vertical="center" wrapText="1"/>
    </xf>
    <xf numFmtId="0" fontId="48" fillId="0" borderId="69" xfId="0" applyFont="1" applyFill="1" applyBorder="1" applyAlignment="1">
      <alignment horizontal="center" vertical="center" wrapText="1"/>
    </xf>
    <xf numFmtId="0" fontId="48" fillId="0" borderId="21" xfId="0" applyFont="1" applyFill="1" applyBorder="1" applyAlignment="1">
      <alignment horizontal="left" vertical="top" wrapText="1"/>
    </xf>
    <xf numFmtId="0" fontId="48" fillId="0" borderId="1" xfId="0" applyFont="1" applyFill="1" applyBorder="1" applyAlignment="1">
      <alignment horizontal="left" vertical="top" wrapText="1"/>
    </xf>
    <xf numFmtId="0" fontId="48" fillId="0" borderId="2" xfId="0" applyFont="1" applyFill="1" applyBorder="1" applyAlignment="1">
      <alignment horizontal="left" vertical="top" wrapText="1"/>
    </xf>
    <xf numFmtId="0" fontId="58" fillId="0" borderId="21" xfId="0" applyFont="1" applyFill="1" applyBorder="1" applyAlignment="1">
      <alignment horizontal="justify" vertical="top" wrapText="1"/>
    </xf>
    <xf numFmtId="0" fontId="58" fillId="0" borderId="1" xfId="0" applyFont="1" applyFill="1" applyBorder="1" applyAlignment="1">
      <alignment horizontal="justify" vertical="top" wrapText="1"/>
    </xf>
    <xf numFmtId="0" fontId="58" fillId="0" borderId="2" xfId="0" applyFont="1" applyFill="1" applyBorder="1" applyAlignment="1">
      <alignment horizontal="justify" vertical="top" wrapText="1"/>
    </xf>
    <xf numFmtId="0" fontId="48" fillId="0" borderId="38"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17" xfId="0" applyFont="1" applyFill="1" applyBorder="1" applyAlignment="1">
      <alignment horizontal="center" vertical="center" wrapText="1"/>
    </xf>
    <xf numFmtId="0" fontId="53" fillId="19" borderId="1" xfId="0" applyFont="1" applyFill="1" applyBorder="1" applyAlignment="1">
      <alignment horizontal="center" vertical="center"/>
    </xf>
    <xf numFmtId="0" fontId="21" fillId="0" borderId="1" xfId="0" applyFont="1" applyFill="1" applyBorder="1" applyAlignment="1">
      <alignment horizontal="center" vertical="center"/>
    </xf>
    <xf numFmtId="0" fontId="53" fillId="19" borderId="1" xfId="0" applyFont="1" applyFill="1" applyBorder="1" applyAlignment="1">
      <alignment horizontal="center" vertical="center" wrapText="1"/>
    </xf>
    <xf numFmtId="0" fontId="21" fillId="0" borderId="1" xfId="0" applyFont="1" applyFill="1" applyBorder="1" applyAlignment="1">
      <alignment horizontal="left" vertical="center"/>
    </xf>
    <xf numFmtId="10" fontId="48" fillId="13" borderId="21" xfId="0" applyNumberFormat="1" applyFont="1" applyFill="1" applyBorder="1" applyAlignment="1">
      <alignment horizontal="center" vertical="center" wrapText="1"/>
    </xf>
    <xf numFmtId="10" fontId="48" fillId="13" borderId="1" xfId="0" applyNumberFormat="1" applyFont="1" applyFill="1" applyBorder="1" applyAlignment="1">
      <alignment horizontal="center" vertical="center" wrapText="1"/>
    </xf>
    <xf numFmtId="10" fontId="48" fillId="13" borderId="20" xfId="0" applyNumberFormat="1" applyFont="1" applyFill="1" applyBorder="1" applyAlignment="1">
      <alignment horizontal="center" vertical="center" wrapText="1"/>
    </xf>
    <xf numFmtId="0" fontId="48" fillId="13" borderId="38" xfId="0" applyFont="1" applyFill="1" applyBorder="1" applyAlignment="1">
      <alignment horizontal="center" vertical="center" wrapText="1"/>
    </xf>
    <xf numFmtId="0" fontId="48" fillId="13" borderId="9" xfId="0" applyFont="1" applyFill="1" applyBorder="1" applyAlignment="1">
      <alignment horizontal="center" vertical="center" wrapText="1"/>
    </xf>
    <xf numFmtId="0" fontId="48" fillId="13" borderId="23" xfId="0" applyFont="1" applyFill="1" applyBorder="1" applyAlignment="1">
      <alignment horizontal="center"/>
    </xf>
    <xf numFmtId="0" fontId="48" fillId="0" borderId="22" xfId="0" applyFont="1" applyFill="1" applyBorder="1" applyAlignment="1" applyProtection="1">
      <alignment horizontal="center" vertical="center" wrapText="1"/>
      <protection locked="0"/>
    </xf>
    <xf numFmtId="0" fontId="48" fillId="0" borderId="7" xfId="0" applyFont="1" applyFill="1" applyBorder="1" applyAlignment="1" applyProtection="1">
      <alignment horizontal="center" vertical="center" wrapText="1"/>
      <protection locked="0"/>
    </xf>
    <xf numFmtId="0" fontId="48" fillId="0" borderId="10" xfId="0" applyFont="1" applyFill="1" applyBorder="1" applyAlignment="1" applyProtection="1">
      <alignment horizontal="center" vertical="center" wrapText="1"/>
      <protection locked="0"/>
    </xf>
    <xf numFmtId="0" fontId="48" fillId="0" borderId="1" xfId="0" applyFont="1" applyFill="1" applyBorder="1" applyAlignment="1" applyProtection="1">
      <alignment horizontal="center" vertical="center" wrapText="1"/>
      <protection locked="0"/>
    </xf>
    <xf numFmtId="0" fontId="48" fillId="0" borderId="15" xfId="0" applyFont="1" applyFill="1" applyBorder="1" applyAlignment="1" applyProtection="1">
      <alignment horizontal="center" vertical="center" wrapText="1"/>
      <protection locked="0"/>
    </xf>
    <xf numFmtId="0" fontId="48" fillId="0" borderId="2" xfId="0" applyFont="1" applyFill="1" applyBorder="1" applyAlignment="1" applyProtection="1">
      <alignment horizontal="center" vertical="center" wrapText="1"/>
      <protection locked="0"/>
    </xf>
    <xf numFmtId="0" fontId="48" fillId="0" borderId="70" xfId="0" applyFont="1" applyFill="1" applyBorder="1" applyAlignment="1">
      <alignment horizontal="center" vertical="center" wrapText="1"/>
    </xf>
    <xf numFmtId="0" fontId="48" fillId="0" borderId="71" xfId="0" applyFont="1" applyFill="1" applyBorder="1" applyAlignment="1">
      <alignment horizontal="center" vertical="center" wrapText="1"/>
    </xf>
    <xf numFmtId="0" fontId="48" fillId="0" borderId="72" xfId="0" applyFont="1" applyFill="1" applyBorder="1" applyAlignment="1">
      <alignment horizontal="center" vertical="center" wrapText="1"/>
    </xf>
    <xf numFmtId="0" fontId="48" fillId="0" borderId="34" xfId="0" applyFont="1" applyFill="1" applyBorder="1" applyAlignment="1">
      <alignment horizontal="center" vertical="center" wrapText="1"/>
    </xf>
    <xf numFmtId="0" fontId="48" fillId="0" borderId="6" xfId="0" applyFont="1" applyFill="1" applyBorder="1" applyAlignment="1">
      <alignment horizontal="center" vertical="center" wrapText="1"/>
    </xf>
    <xf numFmtId="0" fontId="48" fillId="0" borderId="55" xfId="0" applyFont="1" applyFill="1" applyBorder="1" applyAlignment="1">
      <alignment horizontal="center" vertical="center" wrapText="1"/>
    </xf>
    <xf numFmtId="0" fontId="48" fillId="13" borderId="49" xfId="0" applyFont="1" applyFill="1" applyBorder="1" applyAlignment="1">
      <alignment horizontal="center" vertical="center" wrapText="1"/>
    </xf>
    <xf numFmtId="0" fontId="48" fillId="13" borderId="14" xfId="0" applyFont="1" applyFill="1" applyBorder="1" applyAlignment="1">
      <alignment horizontal="center" vertical="center" wrapText="1"/>
    </xf>
    <xf numFmtId="0" fontId="48" fillId="13" borderId="31" xfId="0" applyFont="1" applyFill="1" applyBorder="1" applyAlignment="1">
      <alignment horizontal="center" vertical="center" wrapText="1"/>
    </xf>
    <xf numFmtId="0" fontId="48" fillId="13" borderId="21" xfId="0" applyFont="1" applyFill="1" applyBorder="1" applyAlignment="1">
      <alignment horizontal="center" vertical="center" wrapText="1"/>
    </xf>
    <xf numFmtId="0" fontId="48" fillId="13" borderId="1" xfId="0" applyFont="1" applyFill="1" applyBorder="1" applyAlignment="1">
      <alignment horizontal="center" vertical="center" wrapText="1"/>
    </xf>
    <xf numFmtId="0" fontId="48" fillId="13" borderId="20" xfId="0" applyFont="1" applyFill="1" applyBorder="1" applyAlignment="1">
      <alignment horizontal="center" vertical="center" wrapText="1"/>
    </xf>
    <xf numFmtId="0" fontId="21" fillId="0" borderId="50" xfId="0" applyFont="1" applyFill="1" applyBorder="1" applyAlignment="1">
      <alignment horizontal="center"/>
    </xf>
    <xf numFmtId="0" fontId="21" fillId="0" borderId="51" xfId="0" applyFont="1" applyFill="1" applyBorder="1" applyAlignment="1">
      <alignment horizontal="center"/>
    </xf>
    <xf numFmtId="0" fontId="21" fillId="0" borderId="52" xfId="0" applyFont="1" applyFill="1" applyBorder="1" applyAlignment="1">
      <alignment horizontal="center"/>
    </xf>
    <xf numFmtId="0" fontId="21" fillId="0" borderId="53" xfId="0" applyFont="1" applyFill="1" applyBorder="1" applyAlignment="1">
      <alignment horizontal="center"/>
    </xf>
    <xf numFmtId="0" fontId="21" fillId="0" borderId="0" xfId="0" applyFont="1" applyFill="1" applyBorder="1" applyAlignment="1">
      <alignment horizontal="center"/>
    </xf>
    <xf numFmtId="0" fontId="21" fillId="0" borderId="54" xfId="0" applyFont="1" applyFill="1" applyBorder="1" applyAlignment="1">
      <alignment horizontal="center"/>
    </xf>
    <xf numFmtId="0" fontId="21" fillId="0" borderId="55" xfId="0" applyFont="1" applyFill="1" applyBorder="1" applyAlignment="1">
      <alignment horizontal="center"/>
    </xf>
    <xf numFmtId="0" fontId="21" fillId="0" borderId="56" xfId="0" applyFont="1" applyFill="1" applyBorder="1" applyAlignment="1">
      <alignment horizontal="center"/>
    </xf>
    <xf numFmtId="0" fontId="21" fillId="0" borderId="57" xfId="0" applyFont="1" applyFill="1" applyBorder="1" applyAlignment="1">
      <alignment horizontal="center"/>
    </xf>
    <xf numFmtId="0" fontId="11" fillId="13" borderId="46" xfId="0" applyFont="1" applyFill="1" applyBorder="1" applyAlignment="1">
      <alignment horizontal="right" vertical="center" wrapText="1"/>
    </xf>
    <xf numFmtId="0" fontId="11" fillId="13" borderId="30" xfId="0" applyFont="1" applyFill="1" applyBorder="1" applyAlignment="1">
      <alignment horizontal="right" vertical="center" wrapText="1"/>
    </xf>
    <xf numFmtId="0" fontId="11" fillId="13" borderId="43" xfId="0" applyFont="1" applyFill="1" applyBorder="1" applyAlignment="1">
      <alignment horizontal="right" vertical="center" wrapText="1"/>
    </xf>
    <xf numFmtId="0" fontId="11" fillId="13" borderId="18" xfId="0" applyFont="1" applyFill="1" applyBorder="1" applyAlignment="1">
      <alignment horizontal="right" vertical="center" wrapText="1"/>
    </xf>
    <xf numFmtId="0" fontId="11" fillId="13" borderId="4" xfId="0" applyFont="1" applyFill="1" applyBorder="1" applyAlignment="1">
      <alignment horizontal="right" vertical="center" wrapText="1"/>
    </xf>
    <xf numFmtId="0" fontId="11" fillId="13" borderId="42" xfId="0" applyFont="1" applyFill="1" applyBorder="1" applyAlignment="1">
      <alignment horizontal="right" vertical="center" wrapText="1"/>
    </xf>
    <xf numFmtId="0" fontId="11" fillId="12" borderId="4" xfId="0" applyFont="1" applyFill="1" applyBorder="1" applyAlignment="1">
      <alignment horizontal="left" vertical="center" wrapText="1"/>
    </xf>
    <xf numFmtId="0" fontId="11" fillId="0" borderId="38"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12" borderId="17" xfId="0" applyFont="1" applyFill="1" applyBorder="1" applyAlignment="1">
      <alignment horizontal="left" vertical="center" wrapText="1"/>
    </xf>
    <xf numFmtId="0" fontId="11" fillId="12" borderId="4" xfId="0" applyFont="1" applyFill="1" applyBorder="1" applyAlignment="1">
      <alignment horizontal="left" vertical="center" wrapText="1"/>
    </xf>
    <xf numFmtId="0" fontId="11" fillId="12" borderId="33" xfId="0" applyFont="1" applyFill="1" applyBorder="1" applyAlignment="1">
      <alignment horizontal="left" vertical="center" wrapText="1"/>
    </xf>
    <xf numFmtId="0" fontId="11" fillId="12" borderId="30" xfId="0" applyFont="1" applyFill="1" applyBorder="1" applyAlignment="1">
      <alignment horizontal="left" vertical="center" wrapText="1"/>
    </xf>
    <xf numFmtId="0" fontId="11" fillId="12" borderId="73" xfId="0" applyFont="1" applyFill="1" applyBorder="1" applyAlignment="1">
      <alignment horizontal="left" vertical="center" wrapText="1"/>
    </xf>
    <xf numFmtId="0" fontId="11" fillId="12" borderId="48" xfId="0" applyFont="1" applyFill="1" applyBorder="1" applyAlignment="1">
      <alignment horizontal="left" vertical="center" wrapText="1"/>
    </xf>
    <xf numFmtId="0" fontId="48" fillId="12" borderId="9" xfId="0" applyFont="1" applyFill="1" applyBorder="1" applyAlignment="1">
      <alignment horizontal="center" vertical="center" wrapText="1"/>
    </xf>
    <xf numFmtId="0" fontId="48" fillId="12" borderId="36" xfId="0" applyFont="1" applyFill="1" applyBorder="1" applyAlignment="1">
      <alignment horizontal="center" vertical="center" wrapText="1"/>
    </xf>
    <xf numFmtId="0" fontId="48" fillId="13" borderId="9" xfId="0" applyFont="1" applyFill="1" applyBorder="1" applyAlignment="1">
      <alignment horizontal="center" vertical="center"/>
    </xf>
    <xf numFmtId="0" fontId="48" fillId="13" borderId="36" xfId="0" applyFont="1" applyFill="1" applyBorder="1" applyAlignment="1">
      <alignment horizontal="center" vertical="center"/>
    </xf>
    <xf numFmtId="0" fontId="48" fillId="13" borderId="14" xfId="0" applyFont="1" applyFill="1" applyBorder="1" applyAlignment="1">
      <alignment horizontal="center" vertical="center"/>
    </xf>
    <xf numFmtId="0" fontId="48" fillId="13" borderId="44" xfId="0" applyFont="1" applyFill="1" applyBorder="1" applyAlignment="1">
      <alignment horizontal="center" vertical="center" wrapText="1"/>
    </xf>
    <xf numFmtId="177" fontId="48" fillId="13" borderId="0" xfId="0" applyNumberFormat="1" applyFont="1" applyFill="1" applyBorder="1" applyAlignment="1">
      <alignment horizontal="center"/>
    </xf>
    <xf numFmtId="177" fontId="48" fillId="13" borderId="5" xfId="0" applyNumberFormat="1" applyFont="1" applyFill="1" applyBorder="1" applyAlignment="1">
      <alignment horizontal="center"/>
    </xf>
    <xf numFmtId="177" fontId="48" fillId="13" borderId="56" xfId="0" applyNumberFormat="1" applyFont="1" applyFill="1" applyBorder="1" applyAlignment="1">
      <alignment horizontal="center"/>
    </xf>
    <xf numFmtId="177" fontId="48" fillId="13" borderId="56" xfId="0" applyNumberFormat="1" applyFont="1" applyFill="1" applyBorder="1" applyAlignment="1">
      <alignment horizontal="center"/>
    </xf>
    <xf numFmtId="177" fontId="48" fillId="13" borderId="74" xfId="0" applyNumberFormat="1" applyFont="1" applyFill="1" applyBorder="1" applyAlignment="1">
      <alignment horizontal="center"/>
    </xf>
    <xf numFmtId="0" fontId="48" fillId="0" borderId="62" xfId="0" applyFont="1" applyFill="1" applyBorder="1" applyAlignment="1">
      <alignment horizontal="left" vertical="center" wrapText="1"/>
    </xf>
    <xf numFmtId="0" fontId="48" fillId="0" borderId="63" xfId="0" applyFont="1" applyFill="1" applyBorder="1" applyAlignment="1">
      <alignment horizontal="left" vertical="center" wrapText="1"/>
    </xf>
    <xf numFmtId="0" fontId="48" fillId="0" borderId="60" xfId="0" applyFont="1" applyFill="1" applyBorder="1" applyAlignment="1">
      <alignment horizontal="left" vertical="center" wrapText="1"/>
    </xf>
    <xf numFmtId="0" fontId="48" fillId="0" borderId="24" xfId="0" applyFont="1" applyFill="1" applyBorder="1" applyAlignment="1">
      <alignment horizontal="left" vertical="center" wrapText="1"/>
    </xf>
    <xf numFmtId="0" fontId="48" fillId="0" borderId="20" xfId="0" applyFont="1" applyFill="1" applyBorder="1" applyAlignment="1">
      <alignment horizontal="left" vertical="center" wrapText="1"/>
    </xf>
    <xf numFmtId="0" fontId="48" fillId="13" borderId="22" xfId="0" applyFont="1" applyFill="1" applyBorder="1" applyAlignment="1">
      <alignment horizontal="center" vertical="center" wrapText="1"/>
    </xf>
    <xf numFmtId="0" fontId="48" fillId="13" borderId="10" xfId="0" applyFont="1" applyFill="1" applyBorder="1" applyAlignment="1">
      <alignment horizontal="center" vertical="center" wrapText="1"/>
    </xf>
    <xf numFmtId="0" fontId="48" fillId="13" borderId="15" xfId="0" applyFont="1" applyFill="1" applyBorder="1" applyAlignment="1">
      <alignment horizontal="center" vertical="center" wrapText="1"/>
    </xf>
    <xf numFmtId="0" fontId="48" fillId="13" borderId="25" xfId="0" applyFont="1" applyFill="1" applyBorder="1" applyAlignment="1">
      <alignment horizontal="center" vertical="center" wrapText="1"/>
    </xf>
    <xf numFmtId="0" fontId="48" fillId="13" borderId="26" xfId="0" applyFont="1" applyFill="1" applyBorder="1" applyAlignment="1">
      <alignment horizontal="center" vertical="center" wrapText="1"/>
    </xf>
    <xf numFmtId="0" fontId="48" fillId="13" borderId="27" xfId="0" applyFont="1" applyFill="1" applyBorder="1" applyAlignment="1">
      <alignment horizontal="center" vertical="center" wrapText="1"/>
    </xf>
    <xf numFmtId="0" fontId="48" fillId="13" borderId="38" xfId="0" applyFont="1" applyFill="1" applyBorder="1" applyAlignment="1">
      <alignment horizontal="center" vertical="center"/>
    </xf>
    <xf numFmtId="0" fontId="48" fillId="13" borderId="44" xfId="0" applyFont="1" applyFill="1" applyBorder="1" applyAlignment="1">
      <alignment horizontal="center" vertical="center"/>
    </xf>
    <xf numFmtId="0" fontId="48" fillId="13" borderId="49" xfId="0" applyFont="1" applyFill="1" applyBorder="1" applyAlignment="1">
      <alignment horizontal="center" vertical="center"/>
    </xf>
    <xf numFmtId="0" fontId="48" fillId="13" borderId="13" xfId="0" applyFont="1" applyFill="1" applyBorder="1" applyAlignment="1">
      <alignment horizontal="center" vertical="center"/>
    </xf>
    <xf numFmtId="0" fontId="48" fillId="13" borderId="60" xfId="0" applyFont="1" applyFill="1" applyBorder="1" applyAlignment="1">
      <alignment horizontal="center" vertical="center" wrapText="1"/>
    </xf>
    <xf numFmtId="0" fontId="48" fillId="13" borderId="24" xfId="0" applyFont="1" applyFill="1" applyBorder="1" applyAlignment="1">
      <alignment horizontal="center" vertical="center" wrapText="1"/>
    </xf>
    <xf numFmtId="0" fontId="48" fillId="0" borderId="49" xfId="0" applyFont="1" applyFill="1" applyBorder="1" applyAlignment="1">
      <alignment horizontal="left" vertical="center" wrapText="1"/>
    </xf>
    <xf numFmtId="0" fontId="48" fillId="0" borderId="14" xfId="0" applyFont="1" applyFill="1" applyBorder="1" applyAlignment="1">
      <alignment horizontal="left" vertical="center" wrapText="1"/>
    </xf>
    <xf numFmtId="0" fontId="48" fillId="0" borderId="42" xfId="0" applyFont="1" applyFill="1" applyBorder="1" applyAlignment="1">
      <alignment horizontal="left" vertical="center" wrapText="1"/>
    </xf>
    <xf numFmtId="0" fontId="48" fillId="0" borderId="75" xfId="0" applyFont="1" applyFill="1" applyBorder="1" applyAlignment="1">
      <alignment horizontal="center" vertical="center" wrapText="1"/>
    </xf>
    <xf numFmtId="0" fontId="48" fillId="0" borderId="76" xfId="0" applyFont="1" applyFill="1" applyBorder="1" applyAlignment="1">
      <alignment horizontal="center" vertical="center" wrapText="1"/>
    </xf>
    <xf numFmtId="0" fontId="48" fillId="0" borderId="3" xfId="0" applyFont="1" applyFill="1" applyBorder="1" applyAlignment="1">
      <alignment horizontal="center" vertical="center" wrapText="1"/>
    </xf>
    <xf numFmtId="0" fontId="7" fillId="0" borderId="25" xfId="33" applyFont="1" applyFill="1" applyBorder="1" applyAlignment="1">
      <alignment horizontal="left" vertical="top" wrapText="1"/>
      <protection/>
    </xf>
    <xf numFmtId="0" fontId="7" fillId="0" borderId="3" xfId="33" applyFont="1" applyFill="1" applyBorder="1" applyAlignment="1">
      <alignment horizontal="left" vertical="top" wrapText="1"/>
      <protection/>
    </xf>
    <xf numFmtId="0" fontId="7" fillId="0" borderId="21" xfId="0" applyFont="1" applyFill="1" applyBorder="1" applyAlignment="1">
      <alignment horizontal="justify" vertical="top" wrapText="1"/>
    </xf>
    <xf numFmtId="0" fontId="18" fillId="0" borderId="1" xfId="0" applyFont="1" applyFill="1" applyBorder="1" applyAlignment="1">
      <alignment horizontal="justify" vertical="top"/>
    </xf>
    <xf numFmtId="0" fontId="8" fillId="0" borderId="2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10" fontId="55" fillId="0" borderId="21" xfId="0" applyNumberFormat="1" applyFont="1" applyFill="1" applyBorder="1" applyAlignment="1" applyProtection="1">
      <alignment horizontal="center" vertical="center" wrapText="1"/>
      <protection locked="0"/>
    </xf>
    <xf numFmtId="10" fontId="55" fillId="0" borderId="1" xfId="0" applyNumberFormat="1" applyFont="1" applyFill="1" applyBorder="1" applyAlignment="1" applyProtection="1">
      <alignment horizontal="center" vertical="center" wrapText="1"/>
      <protection locked="0"/>
    </xf>
    <xf numFmtId="10" fontId="55" fillId="0" borderId="2" xfId="0" applyNumberFormat="1" applyFont="1" applyFill="1" applyBorder="1" applyAlignment="1" applyProtection="1">
      <alignment horizontal="center" vertical="center" wrapText="1"/>
      <protection locked="0"/>
    </xf>
    <xf numFmtId="185" fontId="54" fillId="0" borderId="38" xfId="0" applyNumberFormat="1" applyFont="1" applyFill="1" applyBorder="1" applyAlignment="1" applyProtection="1">
      <alignment horizontal="center" vertical="center" wrapText="1"/>
      <protection locked="0"/>
    </xf>
    <xf numFmtId="185" fontId="54" fillId="0" borderId="9" xfId="0" applyNumberFormat="1" applyFont="1" applyFill="1" applyBorder="1" applyAlignment="1" applyProtection="1">
      <alignment horizontal="center" vertical="center" wrapText="1"/>
      <protection locked="0"/>
    </xf>
    <xf numFmtId="0" fontId="7" fillId="0" borderId="19" xfId="33" applyFont="1" applyFill="1" applyBorder="1" applyAlignment="1">
      <alignment horizontal="center" vertical="center" wrapText="1"/>
      <protection/>
    </xf>
    <xf numFmtId="0" fontId="7" fillId="0" borderId="18" xfId="33" applyFont="1" applyFill="1" applyBorder="1" applyAlignment="1">
      <alignment horizontal="center" vertical="center" wrapText="1"/>
      <protection/>
    </xf>
    <xf numFmtId="0" fontId="7" fillId="0" borderId="22" xfId="33" applyFont="1" applyFill="1" applyBorder="1" applyAlignment="1">
      <alignment horizontal="center" vertical="center" wrapText="1"/>
      <protection/>
    </xf>
    <xf numFmtId="0" fontId="7" fillId="0" borderId="15" xfId="33" applyFont="1" applyFill="1" applyBorder="1" applyAlignment="1">
      <alignment horizontal="center" vertical="center" wrapText="1"/>
      <protection/>
    </xf>
    <xf numFmtId="0" fontId="7" fillId="0" borderId="21" xfId="33" applyFont="1" applyFill="1" applyBorder="1" applyAlignment="1">
      <alignment horizontal="justify" vertical="top" wrapText="1"/>
      <protection/>
    </xf>
    <xf numFmtId="0" fontId="7" fillId="0" borderId="2" xfId="33" applyFont="1" applyFill="1" applyBorder="1" applyAlignment="1">
      <alignment horizontal="justify" vertical="top" wrapText="1"/>
      <protection/>
    </xf>
    <xf numFmtId="0" fontId="8" fillId="0" borderId="2" xfId="0" applyFont="1" applyFill="1" applyBorder="1" applyAlignment="1" applyProtection="1">
      <alignment horizontal="center" vertical="center" wrapText="1"/>
      <protection locked="0"/>
    </xf>
    <xf numFmtId="185" fontId="54" fillId="0" borderId="21" xfId="0" applyNumberFormat="1" applyFont="1" applyFill="1" applyBorder="1" applyAlignment="1" applyProtection="1">
      <alignment horizontal="center" vertical="center" wrapText="1"/>
      <protection locked="0"/>
    </xf>
    <xf numFmtId="185" fontId="54" fillId="0" borderId="2" xfId="0" applyNumberFormat="1" applyFont="1" applyFill="1" applyBorder="1" applyAlignment="1" applyProtection="1">
      <alignment horizontal="center" vertical="center" wrapText="1"/>
      <protection locked="0"/>
    </xf>
    <xf numFmtId="0" fontId="7" fillId="0" borderId="13" xfId="33" applyFont="1" applyFill="1" applyBorder="1" applyAlignment="1">
      <alignment horizontal="center" vertical="center" wrapText="1"/>
      <protection/>
    </xf>
    <xf numFmtId="0" fontId="7" fillId="0" borderId="10" xfId="33" applyFont="1" applyFill="1" applyBorder="1" applyAlignment="1">
      <alignment horizontal="center" vertical="center" wrapText="1"/>
      <protection/>
    </xf>
    <xf numFmtId="10" fontId="55" fillId="0" borderId="21" xfId="40" applyNumberFormat="1" applyFont="1" applyFill="1" applyBorder="1" applyAlignment="1" applyProtection="1">
      <alignment horizontal="center" vertical="center" wrapText="1"/>
      <protection locked="0"/>
    </xf>
    <xf numFmtId="10" fontId="55" fillId="0" borderId="1" xfId="40" applyNumberFormat="1" applyFont="1" applyFill="1" applyBorder="1" applyAlignment="1" applyProtection="1">
      <alignment horizontal="center" vertical="center" wrapText="1"/>
      <protection locked="0"/>
    </xf>
    <xf numFmtId="10" fontId="55" fillId="0" borderId="2" xfId="40" applyNumberFormat="1" applyFont="1" applyFill="1" applyBorder="1" applyAlignment="1" applyProtection="1">
      <alignment horizontal="center" vertical="center" wrapText="1"/>
      <protection locked="0"/>
    </xf>
    <xf numFmtId="10" fontId="54" fillId="0" borderId="9" xfId="40" applyNumberFormat="1" applyFont="1" applyFill="1" applyBorder="1" applyAlignment="1" applyProtection="1">
      <alignment horizontal="center" vertical="center" wrapText="1"/>
      <protection locked="0"/>
    </xf>
    <xf numFmtId="0" fontId="7" fillId="0" borderId="21" xfId="33" applyFont="1" applyFill="1" applyBorder="1" applyAlignment="1">
      <alignment horizontal="left" vertical="top" wrapText="1"/>
      <protection/>
    </xf>
    <xf numFmtId="0" fontId="7" fillId="0" borderId="1" xfId="33" applyFont="1" applyFill="1" applyBorder="1" applyAlignment="1">
      <alignment horizontal="left" vertical="top" wrapText="1"/>
      <protection/>
    </xf>
    <xf numFmtId="0" fontId="7" fillId="0" borderId="1" xfId="33" applyFont="1" applyFill="1" applyBorder="1" applyAlignment="1">
      <alignment horizontal="justify" vertical="top" wrapText="1"/>
      <protection/>
    </xf>
    <xf numFmtId="185" fontId="54" fillId="0" borderId="17" xfId="0" applyNumberFormat="1" applyFont="1" applyFill="1" applyBorder="1" applyAlignment="1" applyProtection="1">
      <alignment horizontal="center" vertical="center" wrapText="1"/>
      <protection locked="0"/>
    </xf>
    <xf numFmtId="0" fontId="7" fillId="0" borderId="77" xfId="33" applyFont="1" applyFill="1" applyBorder="1" applyAlignment="1">
      <alignment horizontal="left" vertical="top" wrapText="1"/>
      <protection/>
    </xf>
    <xf numFmtId="0" fontId="7" fillId="0" borderId="59" xfId="33" applyFont="1" applyFill="1" applyBorder="1" applyAlignment="1">
      <alignment horizontal="left" vertical="top" wrapText="1"/>
      <protection/>
    </xf>
    <xf numFmtId="0" fontId="7" fillId="0" borderId="26" xfId="33" applyFont="1" applyFill="1" applyBorder="1" applyAlignment="1">
      <alignment horizontal="left" vertical="top" wrapText="1"/>
      <protection/>
    </xf>
    <xf numFmtId="10" fontId="54" fillId="0" borderId="1" xfId="0" applyNumberFormat="1" applyFont="1" applyFill="1" applyBorder="1" applyAlignment="1" applyProtection="1">
      <alignment horizontal="center" vertical="center" wrapText="1"/>
      <protection locked="0"/>
    </xf>
    <xf numFmtId="0" fontId="7" fillId="0" borderId="78" xfId="33" applyFont="1" applyFill="1" applyBorder="1" applyAlignment="1">
      <alignment horizontal="left" vertical="top" wrapText="1"/>
      <protection/>
    </xf>
    <xf numFmtId="0" fontId="8" fillId="0" borderId="60"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10" fontId="55" fillId="0" borderId="60" xfId="40" applyNumberFormat="1" applyFont="1" applyFill="1" applyBorder="1" applyAlignment="1" applyProtection="1">
      <alignment horizontal="center" vertical="center" wrapText="1"/>
      <protection locked="0"/>
    </xf>
    <xf numFmtId="10" fontId="55" fillId="0" borderId="28" xfId="40" applyNumberFormat="1" applyFont="1" applyFill="1" applyBorder="1" applyAlignment="1" applyProtection="1">
      <alignment horizontal="center" vertical="center" wrapText="1"/>
      <protection locked="0"/>
    </xf>
    <xf numFmtId="10" fontId="54" fillId="0" borderId="60" xfId="0" applyNumberFormat="1" applyFont="1" applyFill="1" applyBorder="1" applyAlignment="1" applyProtection="1">
      <alignment horizontal="center" vertical="center" wrapText="1"/>
      <protection locked="0"/>
    </xf>
    <xf numFmtId="10" fontId="54" fillId="0" borderId="28" xfId="0" applyNumberFormat="1" applyFont="1" applyFill="1" applyBorder="1" applyAlignment="1" applyProtection="1">
      <alignment horizontal="center" vertical="center" wrapText="1"/>
      <protection locked="0"/>
    </xf>
    <xf numFmtId="10" fontId="54" fillId="0" borderId="17" xfId="40" applyNumberFormat="1" applyFont="1" applyFill="1" applyBorder="1" applyAlignment="1" applyProtection="1">
      <alignment horizontal="center" vertical="center" wrapText="1"/>
      <protection locked="0"/>
    </xf>
    <xf numFmtId="10" fontId="54" fillId="0" borderId="2" xfId="0" applyNumberFormat="1" applyFont="1" applyFill="1" applyBorder="1" applyAlignment="1" applyProtection="1">
      <alignment horizontal="center" vertical="center" wrapText="1"/>
      <protection locked="0"/>
    </xf>
    <xf numFmtId="10" fontId="54" fillId="0" borderId="38" xfId="40" applyNumberFormat="1" applyFont="1" applyFill="1" applyBorder="1" applyAlignment="1" applyProtection="1">
      <alignment horizontal="center" vertical="center" wrapText="1"/>
      <protection locked="0"/>
    </xf>
    <xf numFmtId="0" fontId="7" fillId="0" borderId="79" xfId="33" applyFont="1" applyFill="1" applyBorder="1" applyAlignment="1">
      <alignment horizontal="left" vertical="top" wrapText="1"/>
      <protection/>
    </xf>
    <xf numFmtId="0" fontId="7" fillId="0" borderId="80" xfId="33" applyFont="1" applyFill="1" applyBorder="1" applyAlignment="1">
      <alignment horizontal="center" vertical="center" wrapText="1"/>
      <protection/>
    </xf>
    <xf numFmtId="0" fontId="7" fillId="0" borderId="81" xfId="33" applyFont="1" applyFill="1" applyBorder="1" applyAlignment="1">
      <alignment horizontal="center" vertical="center" wrapText="1"/>
      <protection/>
    </xf>
    <xf numFmtId="0" fontId="7" fillId="0" borderId="82" xfId="33" applyFont="1" applyFill="1" applyBorder="1" applyAlignment="1">
      <alignment horizontal="center" vertical="center" wrapText="1"/>
      <protection/>
    </xf>
    <xf numFmtId="0" fontId="7" fillId="0" borderId="34" xfId="33" applyFont="1" applyFill="1" applyBorder="1" applyAlignment="1">
      <alignment horizontal="center" vertical="center" wrapText="1"/>
      <protection/>
    </xf>
    <xf numFmtId="0" fontId="7" fillId="0" borderId="6" xfId="33" applyFont="1" applyFill="1" applyBorder="1" applyAlignment="1">
      <alignment horizontal="center" vertical="center" wrapText="1"/>
      <protection/>
    </xf>
    <xf numFmtId="9" fontId="55" fillId="0" borderId="7" xfId="0" applyNumberFormat="1" applyFont="1" applyFill="1" applyBorder="1" applyAlignment="1" applyProtection="1">
      <alignment horizontal="center" vertical="center" wrapText="1"/>
      <protection locked="0"/>
    </xf>
    <xf numFmtId="9" fontId="55" fillId="0" borderId="20" xfId="0" applyNumberFormat="1" applyFont="1" applyFill="1" applyBorder="1" applyAlignment="1" applyProtection="1">
      <alignment horizontal="center" vertical="center" wrapText="1"/>
      <protection locked="0"/>
    </xf>
    <xf numFmtId="185" fontId="55" fillId="0" borderId="21" xfId="0" applyNumberFormat="1" applyFont="1" applyFill="1" applyBorder="1" applyAlignment="1" applyProtection="1">
      <alignment horizontal="center" vertical="center" wrapText="1"/>
      <protection locked="0"/>
    </xf>
    <xf numFmtId="185" fontId="55" fillId="0" borderId="1" xfId="0" applyNumberFormat="1" applyFont="1" applyFill="1" applyBorder="1" applyAlignment="1" applyProtection="1">
      <alignment horizontal="center" vertical="center" wrapText="1"/>
      <protection locked="0"/>
    </xf>
    <xf numFmtId="185" fontId="55" fillId="0" borderId="2" xfId="0" applyNumberFormat="1" applyFont="1" applyFill="1" applyBorder="1" applyAlignment="1" applyProtection="1">
      <alignment horizontal="center" vertical="center" wrapText="1"/>
      <protection locked="0"/>
    </xf>
    <xf numFmtId="175" fontId="55" fillId="0" borderId="21" xfId="0" applyNumberFormat="1" applyFont="1" applyFill="1" applyBorder="1" applyAlignment="1" applyProtection="1">
      <alignment horizontal="center" vertical="center" wrapText="1"/>
      <protection locked="0"/>
    </xf>
    <xf numFmtId="175" fontId="55" fillId="0" borderId="1" xfId="0" applyNumberFormat="1" applyFont="1" applyFill="1" applyBorder="1" applyAlignment="1" applyProtection="1">
      <alignment horizontal="center" vertical="center" wrapText="1"/>
      <protection locked="0"/>
    </xf>
    <xf numFmtId="175" fontId="55" fillId="0" borderId="2" xfId="0" applyNumberFormat="1" applyFont="1" applyFill="1" applyBorder="1" applyAlignment="1" applyProtection="1">
      <alignment horizontal="center" vertical="center" wrapText="1"/>
      <protection locked="0"/>
    </xf>
    <xf numFmtId="175" fontId="55" fillId="0" borderId="49" xfId="0" applyNumberFormat="1" applyFont="1" applyFill="1" applyBorder="1" applyAlignment="1" applyProtection="1">
      <alignment horizontal="center" vertical="center" wrapText="1"/>
      <protection locked="0"/>
    </xf>
    <xf numFmtId="175" fontId="55" fillId="0" borderId="14" xfId="0" applyNumberFormat="1" applyFont="1" applyFill="1" applyBorder="1" applyAlignment="1" applyProtection="1">
      <alignment horizontal="center" vertical="center" wrapText="1"/>
      <protection locked="0"/>
    </xf>
    <xf numFmtId="175" fontId="55" fillId="0" borderId="31" xfId="0" applyNumberFormat="1" applyFont="1" applyFill="1" applyBorder="1" applyAlignment="1" applyProtection="1">
      <alignment horizontal="center" vertical="center" wrapText="1"/>
      <protection locked="0"/>
    </xf>
    <xf numFmtId="0" fontId="7" fillId="0" borderId="79" xfId="33" applyFont="1" applyFill="1" applyBorder="1" applyAlignment="1">
      <alignment horizontal="center" vertical="center" wrapText="1"/>
      <protection/>
    </xf>
    <xf numFmtId="0" fontId="7" fillId="0" borderId="78" xfId="33" applyFont="1" applyFill="1" applyBorder="1" applyAlignment="1">
      <alignment horizontal="center" vertical="center" wrapText="1"/>
      <protection/>
    </xf>
    <xf numFmtId="0" fontId="7" fillId="0" borderId="83" xfId="33" applyFont="1" applyFill="1" applyBorder="1" applyAlignment="1">
      <alignment horizontal="center" vertical="center" wrapText="1"/>
      <protection/>
    </xf>
    <xf numFmtId="0" fontId="20" fillId="0" borderId="50" xfId="0" applyFont="1" applyFill="1" applyBorder="1" applyAlignment="1">
      <alignment horizontal="center"/>
    </xf>
    <xf numFmtId="0" fontId="20" fillId="0" borderId="51" xfId="0" applyFont="1" applyFill="1" applyBorder="1" applyAlignment="1">
      <alignment horizontal="center"/>
    </xf>
    <xf numFmtId="0" fontId="20" fillId="0" borderId="53" xfId="0" applyFont="1" applyFill="1" applyBorder="1" applyAlignment="1">
      <alignment horizontal="center"/>
    </xf>
    <xf numFmtId="0" fontId="20" fillId="0" borderId="0" xfId="0" applyFont="1" applyFill="1" applyBorder="1" applyAlignment="1">
      <alignment horizontal="center"/>
    </xf>
    <xf numFmtId="0" fontId="20" fillId="0" borderId="55" xfId="0" applyFont="1" applyFill="1" applyBorder="1" applyAlignment="1">
      <alignment horizontal="center"/>
    </xf>
    <xf numFmtId="0" fontId="20" fillId="0" borderId="56" xfId="0" applyFont="1" applyFill="1" applyBorder="1" applyAlignment="1">
      <alignment horizontal="center"/>
    </xf>
    <xf numFmtId="0" fontId="12" fillId="0" borderId="1" xfId="0" applyFont="1" applyFill="1" applyBorder="1" applyAlignment="1">
      <alignment horizontal="center" vertical="center" wrapText="1"/>
    </xf>
    <xf numFmtId="0" fontId="13" fillId="12" borderId="1" xfId="0" applyFont="1" applyFill="1" applyBorder="1" applyAlignment="1">
      <alignment horizontal="center" vertical="center" wrapText="1"/>
    </xf>
    <xf numFmtId="0" fontId="3" fillId="13" borderId="60" xfId="33" applyFont="1" applyFill="1" applyBorder="1" applyAlignment="1">
      <alignment horizontal="center" vertical="center" wrapText="1"/>
      <protection/>
    </xf>
    <xf numFmtId="0" fontId="3" fillId="13" borderId="24" xfId="33" applyFont="1" applyFill="1" applyBorder="1" applyAlignment="1">
      <alignment horizontal="center" vertical="center" wrapText="1"/>
      <protection/>
    </xf>
    <xf numFmtId="0" fontId="8" fillId="13" borderId="33" xfId="33" applyFont="1" applyFill="1" applyBorder="1" applyAlignment="1">
      <alignment horizontal="center" vertical="center" wrapText="1"/>
      <protection/>
    </xf>
    <xf numFmtId="0" fontId="8" fillId="13" borderId="43" xfId="33" applyFont="1" applyFill="1" applyBorder="1" applyAlignment="1">
      <alignment horizontal="center" vertical="center" wrapText="1"/>
      <protection/>
    </xf>
    <xf numFmtId="0" fontId="3" fillId="13" borderId="7" xfId="33" applyFont="1" applyFill="1" applyBorder="1" applyAlignment="1">
      <alignment horizontal="center" vertical="center" wrapText="1"/>
      <protection/>
    </xf>
    <xf numFmtId="0" fontId="6" fillId="13" borderId="18" xfId="0" applyFont="1" applyFill="1" applyBorder="1" applyAlignment="1">
      <alignment horizontal="right" vertical="center" wrapText="1"/>
    </xf>
    <xf numFmtId="0" fontId="6" fillId="13" borderId="4" xfId="0" applyFont="1" applyFill="1" applyBorder="1" applyAlignment="1">
      <alignment horizontal="right" vertical="center" wrapText="1"/>
    </xf>
    <xf numFmtId="0" fontId="6" fillId="12" borderId="1" xfId="0" applyFont="1" applyFill="1" applyBorder="1" applyAlignment="1">
      <alignment horizontal="left" vertical="center" wrapText="1"/>
    </xf>
    <xf numFmtId="0" fontId="6" fillId="13" borderId="19" xfId="0" applyFont="1" applyFill="1" applyBorder="1" applyAlignment="1">
      <alignment horizontal="right" vertical="center" wrapText="1"/>
    </xf>
    <xf numFmtId="0" fontId="6" fillId="13" borderId="44" xfId="0" applyFont="1" applyFill="1" applyBorder="1" applyAlignment="1">
      <alignment horizontal="right" vertical="center" wrapText="1"/>
    </xf>
    <xf numFmtId="0" fontId="3" fillId="13" borderId="50" xfId="33" applyFont="1" applyFill="1" applyBorder="1" applyAlignment="1">
      <alignment horizontal="center" vertical="center" wrapText="1"/>
      <protection/>
    </xf>
    <xf numFmtId="0" fontId="3" fillId="13" borderId="53" xfId="33" applyFont="1" applyFill="1" applyBorder="1" applyAlignment="1">
      <alignment horizontal="center" vertical="center" wrapText="1"/>
      <protection/>
    </xf>
    <xf numFmtId="0" fontId="3" fillId="13" borderId="21" xfId="33" applyFont="1" applyFill="1" applyBorder="1" applyAlignment="1">
      <alignment horizontal="center" vertical="center" wrapText="1"/>
      <protection/>
    </xf>
    <xf numFmtId="0" fontId="3" fillId="13" borderId="20" xfId="33" applyFont="1" applyFill="1" applyBorder="1" applyAlignment="1">
      <alignment horizontal="center" vertical="center" wrapText="1"/>
      <protection/>
    </xf>
    <xf numFmtId="0" fontId="11" fillId="12" borderId="1" xfId="0" applyFont="1" applyFill="1" applyBorder="1" applyAlignment="1">
      <alignment horizontal="left" vertical="center" wrapText="1"/>
    </xf>
    <xf numFmtId="10" fontId="54" fillId="0" borderId="7" xfId="0" applyNumberFormat="1" applyFont="1" applyFill="1" applyBorder="1" applyAlignment="1" applyProtection="1">
      <alignment horizontal="center" vertical="center" wrapText="1"/>
      <protection locked="0"/>
    </xf>
    <xf numFmtId="10" fontId="54" fillId="0" borderId="20" xfId="0" applyNumberFormat="1" applyFont="1" applyFill="1" applyBorder="1" applyAlignment="1" applyProtection="1">
      <alignment horizontal="center" vertical="center" wrapText="1"/>
      <protection locked="0"/>
    </xf>
    <xf numFmtId="2" fontId="7" fillId="0" borderId="26" xfId="33" applyNumberFormat="1" applyFont="1" applyFill="1" applyBorder="1" applyAlignment="1">
      <alignment horizontal="left" vertical="top" wrapText="1"/>
      <protection/>
    </xf>
    <xf numFmtId="0" fontId="0" fillId="0" borderId="82" xfId="0" applyFill="1" applyBorder="1" applyAlignment="1">
      <alignment horizontal="center" vertical="center" wrapText="1"/>
    </xf>
    <xf numFmtId="0" fontId="7" fillId="0" borderId="60" xfId="33" applyFont="1" applyFill="1" applyBorder="1" applyAlignment="1">
      <alignment horizontal="left" vertical="top" wrapText="1"/>
      <protection/>
    </xf>
    <xf numFmtId="0" fontId="7" fillId="0" borderId="28" xfId="33" applyFont="1" applyFill="1" applyBorder="1" applyAlignment="1">
      <alignment horizontal="left" vertical="top" wrapText="1"/>
      <protection/>
    </xf>
    <xf numFmtId="2" fontId="7" fillId="0" borderId="1" xfId="33" applyNumberFormat="1" applyFont="1" applyFill="1" applyBorder="1" applyAlignment="1">
      <alignment horizontal="left" vertical="top" wrapText="1"/>
      <protection/>
    </xf>
    <xf numFmtId="0" fontId="7" fillId="0" borderId="2" xfId="33" applyFont="1" applyFill="1" applyBorder="1" applyAlignment="1">
      <alignment horizontal="left" vertical="top" wrapText="1"/>
      <protection/>
    </xf>
    <xf numFmtId="10" fontId="54" fillId="0" borderId="21" xfId="0" applyNumberFormat="1" applyFont="1" applyFill="1" applyBorder="1" applyAlignment="1" applyProtection="1">
      <alignment horizontal="center" vertical="center" wrapText="1"/>
      <protection locked="0"/>
    </xf>
    <xf numFmtId="2" fontId="41" fillId="0" borderId="7" xfId="33" applyNumberFormat="1" applyFont="1" applyFill="1" applyBorder="1" applyAlignment="1">
      <alignment horizontal="left" vertical="top" wrapText="1"/>
      <protection/>
    </xf>
    <xf numFmtId="0" fontId="41" fillId="0" borderId="1" xfId="33" applyFont="1" applyFill="1" applyBorder="1" applyAlignment="1">
      <alignment horizontal="left" vertical="top" wrapText="1"/>
      <protection/>
    </xf>
    <xf numFmtId="10" fontId="54" fillId="0" borderId="36" xfId="0" applyNumberFormat="1" applyFont="1" applyFill="1" applyBorder="1" applyAlignment="1" applyProtection="1">
      <alignment horizontal="center" vertical="center" wrapText="1"/>
      <protection locked="0"/>
    </xf>
    <xf numFmtId="10" fontId="54" fillId="0" borderId="4" xfId="0" applyNumberFormat="1" applyFont="1" applyFill="1" applyBorder="1" applyAlignment="1" applyProtection="1">
      <alignment horizontal="center" vertical="center" wrapText="1"/>
      <protection locked="0"/>
    </xf>
    <xf numFmtId="0" fontId="3" fillId="13" borderId="82" xfId="33" applyFont="1" applyFill="1" applyBorder="1" applyAlignment="1">
      <alignment horizontal="center" vertical="center" wrapText="1"/>
      <protection/>
    </xf>
    <xf numFmtId="0" fontId="3" fillId="13" borderId="28" xfId="33" applyFont="1" applyFill="1" applyBorder="1" applyAlignment="1">
      <alignment horizontal="center" vertical="center" wrapText="1"/>
      <protection/>
    </xf>
    <xf numFmtId="0" fontId="7" fillId="0" borderId="83" xfId="33" applyFont="1" applyFill="1" applyBorder="1" applyAlignment="1">
      <alignment horizontal="left" vertical="top" wrapText="1"/>
      <protection/>
    </xf>
    <xf numFmtId="2" fontId="7" fillId="0" borderId="25" xfId="33" applyNumberFormat="1" applyFont="1" applyFill="1" applyBorder="1" applyAlignment="1">
      <alignment horizontal="left" vertical="top" wrapText="1"/>
      <protection/>
    </xf>
    <xf numFmtId="2" fontId="7" fillId="0" borderId="39" xfId="33" applyNumberFormat="1" applyFont="1" applyFill="1" applyBorder="1" applyAlignment="1">
      <alignment horizontal="left" vertical="top" wrapText="1"/>
      <protection/>
    </xf>
    <xf numFmtId="0" fontId="7" fillId="0" borderId="27" xfId="33" applyFont="1" applyFill="1" applyBorder="1" applyAlignment="1">
      <alignment horizontal="left" vertical="top" wrapText="1"/>
      <protection/>
    </xf>
    <xf numFmtId="0" fontId="8" fillId="0" borderId="20" xfId="0" applyFont="1" applyFill="1" applyBorder="1" applyAlignment="1" applyProtection="1">
      <alignment horizontal="center" vertical="center" wrapText="1"/>
      <protection locked="0"/>
    </xf>
    <xf numFmtId="0" fontId="7" fillId="0" borderId="20" xfId="33" applyFont="1" applyFill="1" applyBorder="1" applyAlignment="1">
      <alignment horizontal="justify" vertical="top" wrapText="1"/>
      <protection/>
    </xf>
    <xf numFmtId="0" fontId="7" fillId="0" borderId="22" xfId="33" applyFont="1" applyFill="1" applyBorder="1" applyAlignment="1">
      <alignment horizontal="justify" vertical="top" wrapText="1"/>
      <protection/>
    </xf>
    <xf numFmtId="0" fontId="7" fillId="0" borderId="10" xfId="33" applyFont="1" applyFill="1" applyBorder="1" applyAlignment="1">
      <alignment horizontal="justify" vertical="top" wrapText="1"/>
      <protection/>
    </xf>
    <xf numFmtId="0" fontId="7" fillId="0" borderId="7" xfId="33" applyFont="1" applyFill="1" applyBorder="1" applyAlignment="1">
      <alignment horizontal="justify" vertical="top" wrapText="1"/>
      <protection/>
    </xf>
    <xf numFmtId="0" fontId="8" fillId="0" borderId="7" xfId="0" applyFont="1" applyFill="1" applyBorder="1" applyAlignment="1" applyProtection="1">
      <alignment horizontal="center" vertical="center" wrapText="1"/>
      <protection locked="0"/>
    </xf>
    <xf numFmtId="0" fontId="7" fillId="0" borderId="6" xfId="33" applyFont="1" applyFill="1" applyBorder="1" applyAlignment="1">
      <alignment horizontal="justify" vertical="top" wrapText="1"/>
      <protection/>
    </xf>
    <xf numFmtId="0" fontId="7" fillId="0" borderId="15" xfId="33" applyFont="1" applyFill="1" applyBorder="1" applyAlignment="1">
      <alignment horizontal="justify" vertical="top" wrapText="1"/>
      <protection/>
    </xf>
    <xf numFmtId="10" fontId="55" fillId="0" borderId="25" xfId="0" applyNumberFormat="1" applyFont="1" applyFill="1" applyBorder="1" applyAlignment="1" applyProtection="1">
      <alignment horizontal="center" vertical="center" wrapText="1"/>
      <protection locked="0"/>
    </xf>
    <xf numFmtId="10" fontId="55" fillId="0" borderId="26" xfId="0" applyNumberFormat="1" applyFont="1" applyFill="1" applyBorder="1" applyAlignment="1" applyProtection="1">
      <alignment horizontal="center" vertical="center" wrapText="1"/>
      <protection locked="0"/>
    </xf>
    <xf numFmtId="10" fontId="55" fillId="0" borderId="3" xfId="0" applyNumberFormat="1" applyFont="1" applyFill="1" applyBorder="1" applyAlignment="1" applyProtection="1">
      <alignment horizontal="center" vertical="center" wrapText="1"/>
      <protection locked="0"/>
    </xf>
    <xf numFmtId="10" fontId="54" fillId="0" borderId="44" xfId="0" applyNumberFormat="1" applyFont="1" applyFill="1" applyBorder="1" applyAlignment="1" applyProtection="1">
      <alignment horizontal="center" vertical="center" wrapText="1"/>
      <protection locked="0"/>
    </xf>
    <xf numFmtId="0" fontId="18" fillId="0" borderId="50" xfId="0" applyFont="1" applyBorder="1" applyAlignment="1">
      <alignment horizontal="center"/>
    </xf>
    <xf numFmtId="0" fontId="18" fillId="0" borderId="51" xfId="0" applyFont="1" applyBorder="1" applyAlignment="1">
      <alignment horizontal="center"/>
    </xf>
    <xf numFmtId="0" fontId="18" fillId="0" borderId="53" xfId="0" applyFont="1" applyBorder="1" applyAlignment="1">
      <alignment horizontal="center"/>
    </xf>
    <xf numFmtId="0" fontId="18" fillId="0" borderId="0" xfId="0" applyFont="1" applyAlignment="1">
      <alignment horizontal="center"/>
    </xf>
    <xf numFmtId="0" fontId="18" fillId="0" borderId="55" xfId="0" applyFont="1" applyBorder="1" applyAlignment="1">
      <alignment horizontal="center"/>
    </xf>
    <xf numFmtId="0" fontId="18" fillId="0" borderId="56" xfId="0" applyFont="1" applyBorder="1" applyAlignment="1">
      <alignment horizontal="center"/>
    </xf>
    <xf numFmtId="0" fontId="25" fillId="0" borderId="19" xfId="0" applyFont="1" applyBorder="1" applyAlignment="1">
      <alignment horizontal="center" wrapText="1"/>
    </xf>
    <xf numFmtId="0" fontId="25" fillId="0" borderId="44" xfId="0" applyFont="1" applyBorder="1" applyAlignment="1">
      <alignment horizontal="center" wrapText="1"/>
    </xf>
    <xf numFmtId="0" fontId="25" fillId="0" borderId="45" xfId="0" applyFont="1" applyBorder="1" applyAlignment="1">
      <alignment horizontal="center" wrapText="1"/>
    </xf>
    <xf numFmtId="0" fontId="4" fillId="15" borderId="13" xfId="0" applyFont="1" applyFill="1" applyBorder="1" applyAlignment="1">
      <alignment horizontal="center" wrapText="1"/>
    </xf>
    <xf numFmtId="0" fontId="4" fillId="15" borderId="36" xfId="0" applyFont="1" applyFill="1" applyBorder="1" applyAlignment="1">
      <alignment horizontal="center" wrapText="1"/>
    </xf>
    <xf numFmtId="0" fontId="4" fillId="15" borderId="47" xfId="0" applyFont="1" applyFill="1" applyBorder="1" applyAlignment="1">
      <alignment horizontal="center" wrapText="1"/>
    </xf>
    <xf numFmtId="0" fontId="6" fillId="15" borderId="18" xfId="0" applyFont="1" applyFill="1" applyBorder="1" applyAlignment="1">
      <alignment horizontal="left" vertical="center" wrapText="1"/>
    </xf>
    <xf numFmtId="0" fontId="6" fillId="15" borderId="4" xfId="0" applyFont="1" applyFill="1" applyBorder="1" applyAlignment="1">
      <alignment horizontal="left" vertical="center" wrapText="1"/>
    </xf>
    <xf numFmtId="0" fontId="6" fillId="15" borderId="42" xfId="0" applyFont="1" applyFill="1" applyBorder="1" applyAlignment="1">
      <alignment horizontal="left" vertical="center" wrapText="1"/>
    </xf>
    <xf numFmtId="0" fontId="26" fillId="15" borderId="17" xfId="0" applyFont="1" applyFill="1" applyBorder="1" applyAlignment="1">
      <alignment horizontal="center" wrapText="1"/>
    </xf>
    <xf numFmtId="0" fontId="26" fillId="15" borderId="4" xfId="0" applyFont="1" applyFill="1" applyBorder="1" applyAlignment="1">
      <alignment horizontal="center" wrapText="1"/>
    </xf>
    <xf numFmtId="0" fontId="26" fillId="15" borderId="48" xfId="0" applyFont="1" applyFill="1" applyBorder="1" applyAlignment="1">
      <alignment horizontal="center" wrapText="1"/>
    </xf>
    <xf numFmtId="0" fontId="17" fillId="13" borderId="19" xfId="0" applyFont="1" applyFill="1" applyBorder="1" applyAlignment="1">
      <alignment horizontal="right" vertical="center" wrapText="1"/>
    </xf>
    <xf numFmtId="0" fontId="17" fillId="13" borderId="44" xfId="0" applyFont="1" applyFill="1" applyBorder="1" applyAlignment="1">
      <alignment horizontal="right" vertical="center" wrapText="1"/>
    </xf>
    <xf numFmtId="0" fontId="17" fillId="13" borderId="49" xfId="0" applyFont="1" applyFill="1" applyBorder="1" applyAlignment="1">
      <alignment horizontal="right" vertical="center" wrapText="1"/>
    </xf>
    <xf numFmtId="0" fontId="17" fillId="15" borderId="33" xfId="0" applyFont="1" applyFill="1" applyBorder="1" applyAlignment="1">
      <alignment vertical="center" wrapText="1"/>
    </xf>
    <xf numFmtId="0" fontId="17" fillId="15" borderId="30" xfId="0" applyFont="1" applyFill="1" applyBorder="1" applyAlignment="1">
      <alignment vertical="center" wrapText="1"/>
    </xf>
    <xf numFmtId="0" fontId="17" fillId="15" borderId="73" xfId="0" applyFont="1" applyFill="1" applyBorder="1" applyAlignment="1">
      <alignment vertical="center" wrapText="1"/>
    </xf>
    <xf numFmtId="0" fontId="27" fillId="13" borderId="84" xfId="0" applyFont="1" applyFill="1" applyBorder="1" applyAlignment="1">
      <alignment horizontal="right" vertical="center" wrapText="1"/>
    </xf>
    <xf numFmtId="0" fontId="27" fillId="13" borderId="85" xfId="0" applyFont="1" applyFill="1" applyBorder="1" applyAlignment="1">
      <alignment horizontal="right" vertical="center" wrapText="1"/>
    </xf>
    <xf numFmtId="0" fontId="27" fillId="13" borderId="31" xfId="0" applyFont="1" applyFill="1" applyBorder="1" applyAlignment="1">
      <alignment horizontal="right" vertical="center" wrapText="1"/>
    </xf>
    <xf numFmtId="0" fontId="17" fillId="15" borderId="23" xfId="0" applyFont="1" applyFill="1" applyBorder="1" applyAlignment="1">
      <alignment vertical="center" wrapText="1"/>
    </xf>
    <xf numFmtId="0" fontId="17" fillId="15" borderId="85" xfId="0" applyFont="1" applyFill="1" applyBorder="1" applyAlignment="1">
      <alignment vertical="center" wrapText="1"/>
    </xf>
    <xf numFmtId="0" fontId="17" fillId="15" borderId="86" xfId="0" applyFont="1" applyFill="1" applyBorder="1" applyAlignment="1">
      <alignment vertical="center" wrapText="1"/>
    </xf>
    <xf numFmtId="0" fontId="8" fillId="13" borderId="22" xfId="0" applyFont="1" applyFill="1" applyBorder="1" applyAlignment="1">
      <alignment horizontal="center" vertical="center" wrapText="1"/>
    </xf>
    <xf numFmtId="0" fontId="8" fillId="13" borderId="6" xfId="0" applyFont="1" applyFill="1" applyBorder="1" applyAlignment="1">
      <alignment horizontal="center" vertical="center" wrapText="1"/>
    </xf>
    <xf numFmtId="0" fontId="8" fillId="13" borderId="21" xfId="0" applyFont="1" applyFill="1" applyBorder="1" applyAlignment="1">
      <alignment horizontal="center" vertical="center" wrapText="1"/>
    </xf>
    <xf numFmtId="0" fontId="8" fillId="13" borderId="20" xfId="0" applyFont="1" applyFill="1" applyBorder="1" applyAlignment="1">
      <alignment horizontal="center" vertical="center" wrapText="1"/>
    </xf>
    <xf numFmtId="0" fontId="8" fillId="13" borderId="25" xfId="0" applyFont="1" applyFill="1" applyBorder="1" applyAlignment="1">
      <alignment horizontal="center" vertical="center" wrapText="1"/>
    </xf>
    <xf numFmtId="0" fontId="5" fillId="0" borderId="7" xfId="0" applyFont="1" applyBorder="1" applyAlignment="1">
      <alignment vertical="center" wrapText="1"/>
    </xf>
    <xf numFmtId="0" fontId="5" fillId="0" borderId="1" xfId="0" applyFont="1" applyBorder="1" applyAlignment="1">
      <alignment vertical="center" wrapText="1"/>
    </xf>
    <xf numFmtId="0" fontId="5" fillId="0" borderId="39" xfId="0" applyFont="1" applyBorder="1" applyAlignment="1">
      <alignment vertical="center" wrapText="1"/>
    </xf>
    <xf numFmtId="0" fontId="5" fillId="0" borderId="26" xfId="0" applyFont="1" applyBorder="1" applyAlignment="1">
      <alignment vertical="center" wrapText="1"/>
    </xf>
    <xf numFmtId="3" fontId="10"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0" fontId="10" fillId="0" borderId="1" xfId="0" applyFont="1" applyBorder="1" applyAlignment="1">
      <alignment vertical="center" wrapText="1"/>
    </xf>
    <xf numFmtId="0" fontId="9" fillId="0" borderId="14" xfId="0" applyFont="1" applyBorder="1" applyAlignment="1">
      <alignment vertical="center" wrapText="1"/>
    </xf>
    <xf numFmtId="0" fontId="9" fillId="0" borderId="1" xfId="0" applyFont="1" applyBorder="1" applyAlignment="1">
      <alignment vertical="center" wrapText="1"/>
    </xf>
    <xf numFmtId="0" fontId="5" fillId="0" borderId="14" xfId="0" applyFont="1" applyBorder="1" applyAlignment="1">
      <alignment vertical="center" wrapText="1"/>
    </xf>
    <xf numFmtId="0" fontId="9" fillId="0" borderId="26" xfId="0" applyFont="1" applyBorder="1" applyAlignment="1">
      <alignment vertical="center" wrapText="1"/>
    </xf>
    <xf numFmtId="0" fontId="9" fillId="0" borderId="14" xfId="0" applyFont="1" applyBorder="1" applyAlignment="1">
      <alignment horizontal="center" vertical="center" wrapText="1"/>
    </xf>
    <xf numFmtId="0" fontId="9" fillId="0" borderId="1" xfId="0" applyFont="1" applyBorder="1" applyAlignment="1">
      <alignment horizontal="center" vertical="center"/>
    </xf>
    <xf numFmtId="3" fontId="9" fillId="0" borderId="26" xfId="0" applyNumberFormat="1" applyFont="1" applyBorder="1" applyAlignment="1">
      <alignment horizontal="center" vertical="center" wrapText="1"/>
    </xf>
    <xf numFmtId="0" fontId="24" fillId="0" borderId="1" xfId="0" applyFont="1" applyBorder="1" applyAlignment="1">
      <alignment horizontal="center" vertical="center" wrapText="1"/>
    </xf>
    <xf numFmtId="0" fontId="24" fillId="0" borderId="1" xfId="0" applyFont="1" applyBorder="1" applyAlignment="1">
      <alignment vertical="center" wrapText="1"/>
    </xf>
    <xf numFmtId="3" fontId="9" fillId="0" borderId="27" xfId="0" applyNumberFormat="1" applyFont="1" applyBorder="1" applyAlignment="1">
      <alignment horizontal="center" vertical="center" wrapText="1"/>
    </xf>
    <xf numFmtId="3" fontId="9" fillId="0" borderId="63" xfId="0" applyNumberFormat="1" applyFont="1" applyBorder="1" applyAlignment="1">
      <alignment horizontal="center" vertical="center" wrapText="1"/>
    </xf>
    <xf numFmtId="3" fontId="9" fillId="0" borderId="39" xfId="0" applyNumberFormat="1" applyFont="1" applyBorder="1" applyAlignment="1">
      <alignment horizontal="center" vertical="center" wrapText="1"/>
    </xf>
    <xf numFmtId="0" fontId="9" fillId="0" borderId="14" xfId="0" applyFont="1" applyBorder="1" applyAlignment="1">
      <alignment horizontal="center" vertical="center"/>
    </xf>
    <xf numFmtId="0" fontId="41" fillId="0" borderId="1" xfId="0" applyFont="1" applyBorder="1" applyAlignment="1">
      <alignment horizontal="center" vertical="center" wrapText="1"/>
    </xf>
    <xf numFmtId="0" fontId="9" fillId="0" borderId="14" xfId="0" applyFont="1" applyBorder="1" applyAlignment="1">
      <alignment horizontal="center"/>
    </xf>
    <xf numFmtId="0" fontId="9" fillId="0" borderId="1" xfId="0" applyFont="1" applyBorder="1" applyAlignment="1">
      <alignment horizontal="center"/>
    </xf>
    <xf numFmtId="0" fontId="9" fillId="0" borderId="26" xfId="0" applyFont="1" applyBorder="1" applyAlignment="1">
      <alignment horizontal="center"/>
    </xf>
    <xf numFmtId="3" fontId="9" fillId="0" borderId="26" xfId="0" applyNumberFormat="1" applyFont="1" applyBorder="1" applyAlignment="1">
      <alignment vertical="center" wrapText="1"/>
    </xf>
    <xf numFmtId="3" fontId="5" fillId="0" borderId="26" xfId="0" applyNumberFormat="1" applyFont="1" applyBorder="1" applyAlignment="1">
      <alignment vertical="center" wrapText="1"/>
    </xf>
    <xf numFmtId="0" fontId="7" fillId="0" borderId="1" xfId="0" applyFont="1" applyBorder="1" applyAlignment="1">
      <alignment horizontal="center" vertical="center" wrapText="1"/>
    </xf>
    <xf numFmtId="2" fontId="9" fillId="0" borderId="1" xfId="0" applyNumberFormat="1" applyFont="1" applyBorder="1" applyAlignment="1">
      <alignment vertical="center" wrapText="1"/>
    </xf>
    <xf numFmtId="3" fontId="9" fillId="0" borderId="1" xfId="0" applyNumberFormat="1" applyFont="1" applyBorder="1" applyAlignment="1">
      <alignment vertical="center" wrapText="1"/>
    </xf>
    <xf numFmtId="3" fontId="9" fillId="0" borderId="1" xfId="0" applyNumberFormat="1" applyFont="1" applyBorder="1" applyAlignment="1">
      <alignment horizontal="center" vertical="center" wrapText="1"/>
    </xf>
    <xf numFmtId="1" fontId="9" fillId="0" borderId="26" xfId="24" applyNumberFormat="1" applyFont="1" applyFill="1" applyBorder="1" applyAlignment="1" applyProtection="1">
      <alignment vertical="center" wrapText="1"/>
      <protection/>
    </xf>
    <xf numFmtId="190" fontId="9" fillId="0" borderId="1" xfId="0" applyNumberFormat="1" applyFont="1" applyBorder="1" applyAlignment="1">
      <alignment horizontal="center" vertical="center" wrapText="1"/>
    </xf>
    <xf numFmtId="3" fontId="9" fillId="0" borderId="14" xfId="0" applyNumberFormat="1" applyFont="1" applyBorder="1" applyAlignment="1">
      <alignment horizontal="center" vertical="center" wrapText="1"/>
    </xf>
    <xf numFmtId="0" fontId="1" fillId="0" borderId="1" xfId="0" applyFont="1" applyBorder="1" applyAlignment="1">
      <alignment horizontal="center"/>
    </xf>
    <xf numFmtId="190" fontId="9" fillId="0" borderId="1" xfId="0" applyNumberFormat="1" applyFont="1" applyBorder="1" applyAlignment="1">
      <alignment vertical="center" wrapText="1"/>
    </xf>
    <xf numFmtId="0" fontId="9" fillId="0" borderId="26" xfId="0" applyFont="1" applyBorder="1" applyAlignment="1">
      <alignment horizontal="center" vertical="center" wrapText="1"/>
    </xf>
    <xf numFmtId="0" fontId="9" fillId="0" borderId="14" xfId="0" applyFont="1" applyBorder="1" applyAlignment="1">
      <alignment horizontal="justify" vertical="center" wrapText="1"/>
    </xf>
    <xf numFmtId="0" fontId="5"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8" fillId="13" borderId="10"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8" fillId="13" borderId="15" xfId="0" applyFont="1" applyFill="1" applyBorder="1" applyAlignment="1">
      <alignment horizontal="center" vertical="center" wrapText="1"/>
    </xf>
    <xf numFmtId="0" fontId="8" fillId="13" borderId="2"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3" fillId="13" borderId="26" xfId="0" applyFont="1" applyFill="1" applyBorder="1" applyAlignment="1">
      <alignment horizontal="center" vertical="center" wrapText="1"/>
    </xf>
    <xf numFmtId="0" fontId="3" fillId="13" borderId="2" xfId="0" applyFont="1" applyFill="1" applyBorder="1" applyAlignment="1">
      <alignment horizontal="center" vertical="center" wrapText="1"/>
    </xf>
    <xf numFmtId="0" fontId="3" fillId="13" borderId="3" xfId="0" applyFont="1" applyFill="1" applyBorder="1" applyAlignment="1">
      <alignment horizontal="center" vertical="center" wrapText="1"/>
    </xf>
    <xf numFmtId="0" fontId="31" fillId="16" borderId="9" xfId="0" applyFont="1" applyFill="1" applyBorder="1" applyAlignment="1">
      <alignment horizontal="center" vertical="center"/>
    </xf>
    <xf numFmtId="0" fontId="31" fillId="16" borderId="36" xfId="0" applyFont="1" applyFill="1" applyBorder="1" applyAlignment="1">
      <alignment horizontal="center" vertical="center"/>
    </xf>
    <xf numFmtId="0" fontId="31" fillId="16" borderId="14" xfId="0" applyFont="1" applyFill="1" applyBorder="1" applyAlignment="1">
      <alignment horizontal="center" vertical="center"/>
    </xf>
    <xf numFmtId="0" fontId="31" fillId="16" borderId="9" xfId="0" applyFont="1" applyFill="1" applyBorder="1" applyAlignment="1">
      <alignment horizontal="center" vertical="center" wrapText="1"/>
    </xf>
    <xf numFmtId="0" fontId="31" fillId="16" borderId="36" xfId="0" applyFont="1" applyFill="1" applyBorder="1" applyAlignment="1">
      <alignment horizontal="center" vertical="center" wrapText="1"/>
    </xf>
    <xf numFmtId="0" fontId="31" fillId="16" borderId="14" xfId="0" applyFont="1" applyFill="1" applyBorder="1" applyAlignment="1">
      <alignment horizontal="center" vertical="center" wrapText="1"/>
    </xf>
    <xf numFmtId="0" fontId="18" fillId="0" borderId="9" xfId="0" applyFont="1" applyBorder="1" applyAlignment="1">
      <alignment horizontal="center" vertical="center"/>
    </xf>
    <xf numFmtId="0" fontId="18" fillId="0" borderId="36" xfId="0" applyFont="1" applyBorder="1" applyAlignment="1">
      <alignment horizontal="center" vertical="center"/>
    </xf>
    <xf numFmtId="0" fontId="18" fillId="0" borderId="14" xfId="0" applyFont="1" applyBorder="1" applyAlignment="1">
      <alignment horizontal="center" vertical="center"/>
    </xf>
    <xf numFmtId="0" fontId="9" fillId="0" borderId="26" xfId="0" applyFont="1" applyBorder="1" applyAlignment="1">
      <alignment horizontal="justify" vertical="center" wrapText="1"/>
    </xf>
  </cellXfs>
  <cellStyles count="2938">
    <cellStyle name="Normal" xfId="0"/>
    <cellStyle name="Percent" xfId="15"/>
    <cellStyle name="Currency" xfId="16"/>
    <cellStyle name="Currency [0]" xfId="17"/>
    <cellStyle name="Comma" xfId="18"/>
    <cellStyle name="Comma [0]" xfId="19"/>
    <cellStyle name="Coma 2" xfId="20"/>
    <cellStyle name="Coma 2 2" xfId="21"/>
    <cellStyle name="Millares 2" xfId="22"/>
    <cellStyle name="Millares 2 2" xfId="23"/>
    <cellStyle name="Millares 3" xfId="24"/>
    <cellStyle name="Millares 3 2" xfId="25"/>
    <cellStyle name="Millares 4" xfId="26"/>
    <cellStyle name="Moneda 2" xfId="27"/>
    <cellStyle name="Moneda 2 2" xfId="28"/>
    <cellStyle name="Moneda 2 2 2" xfId="29"/>
    <cellStyle name="Moneda 2 3" xfId="30"/>
    <cellStyle name="Moneda 3" xfId="31"/>
    <cellStyle name="Moneda 4" xfId="32"/>
    <cellStyle name="Normal 2" xfId="33"/>
    <cellStyle name="Normal 2 10" xfId="34"/>
    <cellStyle name="Normal 3" xfId="35"/>
    <cellStyle name="Normal 3 2" xfId="36"/>
    <cellStyle name="Normal 4 2" xfId="37"/>
    <cellStyle name="Porcentual 2" xfId="38"/>
    <cellStyle name="Porcentual 2 2" xfId="39"/>
    <cellStyle name="Porcentaje 2" xfId="40"/>
    <cellStyle name="Porcentaje 3" xfId="41"/>
    <cellStyle name="Porcentaje 4" xfId="42"/>
    <cellStyle name="Millares 2 4" xfId="43"/>
    <cellStyle name="Millares 3 3" xfId="44"/>
    <cellStyle name="Moneda 3 5" xfId="45"/>
    <cellStyle name="Moneda 2 3 2" xfId="46"/>
    <cellStyle name="Moneda 3 2" xfId="47"/>
    <cellStyle name="Moneda 2 3 3" xfId="48"/>
    <cellStyle name="Moneda 2 3 4" xfId="49"/>
    <cellStyle name="Moneda 2 3 2 2" xfId="50"/>
    <cellStyle name="Moneda 3 2 2" xfId="51"/>
    <cellStyle name="Moneda 2 3 2 2 2" xfId="52"/>
    <cellStyle name="Moneda 2 3 2 2 2 2" xfId="53"/>
    <cellStyle name="Moneda 2 3 2 2 3" xfId="54"/>
    <cellStyle name="Moneda 2 3 2 2 3 2" xfId="55"/>
    <cellStyle name="Moneda 2 3 2 2 4" xfId="56"/>
    <cellStyle name="Moneda 2 3 2 2 4 2" xfId="57"/>
    <cellStyle name="Moneda 2 3 2 2 5" xfId="58"/>
    <cellStyle name="Moneda 2 3 2 3" xfId="59"/>
    <cellStyle name="Moneda 2 3 2 3 2" xfId="60"/>
    <cellStyle name="Moneda 2 3 2 4" xfId="61"/>
    <cellStyle name="Moneda 2 3 2 4 2" xfId="62"/>
    <cellStyle name="Moneda 2 3 2 5" xfId="63"/>
    <cellStyle name="Moneda 2 3 2 5 2" xfId="64"/>
    <cellStyle name="Moneda 2 3 2 6" xfId="65"/>
    <cellStyle name="Moneda 2 3 3 2" xfId="66"/>
    <cellStyle name="Moneda 2 3 3 2 2" xfId="67"/>
    <cellStyle name="Moneda 2 3 3 3" xfId="68"/>
    <cellStyle name="Moneda 2 3 3 3 2" xfId="69"/>
    <cellStyle name="Moneda 2 3 3 4" xfId="70"/>
    <cellStyle name="Moneda 2 3 3 4 2" xfId="71"/>
    <cellStyle name="Moneda 2 3 3 5" xfId="72"/>
    <cellStyle name="Moneda 2 3 4 2" xfId="73"/>
    <cellStyle name="Moneda 2 3 4 2 2" xfId="74"/>
    <cellStyle name="Moneda 2 3 4 3" xfId="75"/>
    <cellStyle name="Moneda 2 3 4 3 2" xfId="76"/>
    <cellStyle name="Moneda 2 3 4 4" xfId="77"/>
    <cellStyle name="Moneda 2 3 4 4 2" xfId="78"/>
    <cellStyle name="Moneda 2 3 4 5" xfId="79"/>
    <cellStyle name="Moneda 2 3 5" xfId="80"/>
    <cellStyle name="Moneda 2 3 5 2" xfId="81"/>
    <cellStyle name="Moneda 2 3 6" xfId="82"/>
    <cellStyle name="Moneda 2 3 6 2" xfId="83"/>
    <cellStyle name="Moneda 2 3 7" xfId="84"/>
    <cellStyle name="Moneda 2 3 7 2" xfId="85"/>
    <cellStyle name="Moneda 2 3 8" xfId="86"/>
    <cellStyle name="Moneda 3 2 2 2" xfId="87"/>
    <cellStyle name="Moneda 3 2 2 2 2" xfId="88"/>
    <cellStyle name="Moneda 3 2 2 3" xfId="89"/>
    <cellStyle name="Moneda 3 2 2 3 2" xfId="90"/>
    <cellStyle name="Moneda 3 2 2 4" xfId="91"/>
    <cellStyle name="Moneda 3 2 2 4 2" xfId="92"/>
    <cellStyle name="Moneda 3 2 2 5" xfId="93"/>
    <cellStyle name="Moneda 3 2 3" xfId="94"/>
    <cellStyle name="Moneda 3 2 3 2" xfId="95"/>
    <cellStyle name="Moneda 3 2 4" xfId="96"/>
    <cellStyle name="Moneda 3 2 4 2" xfId="97"/>
    <cellStyle name="Moneda 3 2 5" xfId="98"/>
    <cellStyle name="Moneda 3 2 5 2" xfId="99"/>
    <cellStyle name="Moneda 3 2 6" xfId="100"/>
    <cellStyle name="Moneda 2 3 2 2 2 2 2" xfId="101"/>
    <cellStyle name="Moneda 2 3 2 2 2 3" xfId="102"/>
    <cellStyle name="Moneda 2 3 2 2 3 2 2" xfId="103"/>
    <cellStyle name="Moneda 2 3 2 2 3 3" xfId="104"/>
    <cellStyle name="Moneda 2 3 2 2 4 2 2" xfId="105"/>
    <cellStyle name="Moneda 2 3 2 2 4 3" xfId="106"/>
    <cellStyle name="Moneda 2 3 2 2 5 2" xfId="107"/>
    <cellStyle name="Moneda 2 3 2 2 6" xfId="108"/>
    <cellStyle name="Moneda 2 3 2 3 2 2" xfId="109"/>
    <cellStyle name="Moneda 2 3 2 3 3" xfId="110"/>
    <cellStyle name="Moneda 2 3 2 4 2 2" xfId="111"/>
    <cellStyle name="Moneda 2 3 2 4 3" xfId="112"/>
    <cellStyle name="Moneda 2 3 2 5 2 2" xfId="113"/>
    <cellStyle name="Moneda 2 3 2 5 3" xfId="114"/>
    <cellStyle name="Moneda 2 3 2 6 2" xfId="115"/>
    <cellStyle name="Moneda 2 3 2 7" xfId="116"/>
    <cellStyle name="Moneda 2 3 3 2 2 2" xfId="117"/>
    <cellStyle name="Moneda 2 3 3 2 3" xfId="118"/>
    <cellStyle name="Moneda 2 3 3 3 2 2" xfId="119"/>
    <cellStyle name="Moneda 2 3 3 3 3" xfId="120"/>
    <cellStyle name="Moneda 2 3 3 4 2 2" xfId="121"/>
    <cellStyle name="Moneda 2 3 3 4 3" xfId="122"/>
    <cellStyle name="Moneda 2 3 3 5 2" xfId="123"/>
    <cellStyle name="Moneda 2 3 3 6" xfId="124"/>
    <cellStyle name="Moneda 2 3 4 2 2 2" xfId="125"/>
    <cellStyle name="Moneda 2 3 4 2 3" xfId="126"/>
    <cellStyle name="Moneda 2 3 4 3 2 2" xfId="127"/>
    <cellStyle name="Moneda 2 3 4 3 3" xfId="128"/>
    <cellStyle name="Moneda 2 3 4 4 2 2" xfId="129"/>
    <cellStyle name="Moneda 2 3 4 4 3" xfId="130"/>
    <cellStyle name="Moneda 2 3 4 5 2" xfId="131"/>
    <cellStyle name="Moneda 2 3 4 6" xfId="132"/>
    <cellStyle name="Moneda 2 3 5 2 2" xfId="133"/>
    <cellStyle name="Moneda 2 3 5 3" xfId="134"/>
    <cellStyle name="Moneda 2 3 6 2 2" xfId="135"/>
    <cellStyle name="Moneda 2 3 6 3" xfId="136"/>
    <cellStyle name="Moneda 2 3 7 2 2" xfId="137"/>
    <cellStyle name="Moneda 2 3 7 3" xfId="138"/>
    <cellStyle name="Moneda 2 3 8 2" xfId="139"/>
    <cellStyle name="Moneda 2 3 9" xfId="140"/>
    <cellStyle name="Moneda 3 2 2 2 2 2" xfId="141"/>
    <cellStyle name="Moneda 3 2 2 2 3" xfId="142"/>
    <cellStyle name="Moneda 3 2 2 3 2 2" xfId="143"/>
    <cellStyle name="Moneda 3 2 2 3 3" xfId="144"/>
    <cellStyle name="Moneda 3 2 2 4 2 2" xfId="145"/>
    <cellStyle name="Moneda 3 2 2 4 3" xfId="146"/>
    <cellStyle name="Moneda 3 2 2 5 2" xfId="147"/>
    <cellStyle name="Moneda 3 2 2 6" xfId="148"/>
    <cellStyle name="Moneda 3 2 3 2 2" xfId="149"/>
    <cellStyle name="Moneda 3 2 3 3" xfId="150"/>
    <cellStyle name="Moneda 3 2 4 2 2" xfId="151"/>
    <cellStyle name="Moneda 3 2 4 3" xfId="152"/>
    <cellStyle name="Moneda 3 2 5 2 2" xfId="153"/>
    <cellStyle name="Moneda 3 2 5 3" xfId="154"/>
    <cellStyle name="Moneda 3 2 6 2" xfId="155"/>
    <cellStyle name="Moneda 3 2 7" xfId="156"/>
    <cellStyle name="Moneda 10" xfId="157"/>
    <cellStyle name="Porcentaje 3 2" xfId="158"/>
    <cellStyle name="Moneda 8" xfId="159"/>
    <cellStyle name="Moneda 20" xfId="160"/>
    <cellStyle name="Moneda 14" xfId="161"/>
    <cellStyle name="Millares 5" xfId="162"/>
    <cellStyle name="Moneda 7" xfId="163"/>
    <cellStyle name="Moneda 2 3 10" xfId="164"/>
    <cellStyle name="Moneda 3 4" xfId="165"/>
    <cellStyle name="Moneda 5" xfId="166"/>
    <cellStyle name="Moneda 21" xfId="167"/>
    <cellStyle name="Moneda 15" xfId="168"/>
    <cellStyle name="Moneda 18" xfId="169"/>
    <cellStyle name="Moneda 11" xfId="170"/>
    <cellStyle name="Moneda 6" xfId="171"/>
    <cellStyle name="Moneda 13" xfId="172"/>
    <cellStyle name="Moneda 17" xfId="173"/>
    <cellStyle name="Normal 2 3" xfId="174"/>
    <cellStyle name="Moneda 2 4" xfId="175"/>
    <cellStyle name="Millares 2 3" xfId="176"/>
    <cellStyle name="Énfasis1 2" xfId="177"/>
    <cellStyle name="Normal 2 2" xfId="178"/>
    <cellStyle name="Moneda 2 2 3" xfId="179"/>
    <cellStyle name="Millares 6" xfId="180"/>
    <cellStyle name="Moneda 3 3" xfId="181"/>
    <cellStyle name="Moneda [0] 2" xfId="182"/>
    <cellStyle name="Moneda 9" xfId="183"/>
    <cellStyle name="Énfasis1 2 2" xfId="184"/>
    <cellStyle name="Normal 3 2 2" xfId="185"/>
    <cellStyle name="Moneda 3 2 8" xfId="186"/>
    <cellStyle name="Moneda 16" xfId="187"/>
    <cellStyle name="Moneda 12" xfId="188"/>
    <cellStyle name="Moneda 19" xfId="189"/>
    <cellStyle name="Moneda 22" xfId="190"/>
    <cellStyle name="Moneda 2 3 11" xfId="191"/>
    <cellStyle name="Moneda 2 3 2 8" xfId="192"/>
    <cellStyle name="Moneda 3 2 9" xfId="193"/>
    <cellStyle name="Moneda 2 3 3 7" xfId="194"/>
    <cellStyle name="Moneda 2 3 4 7" xfId="195"/>
    <cellStyle name="Moneda 2 3 2 2 7" xfId="196"/>
    <cellStyle name="Moneda 3 2 2 7" xfId="197"/>
    <cellStyle name="Moneda 2 3 2 2 2 4" xfId="198"/>
    <cellStyle name="Moneda 2 3 2 2 2 2 3" xfId="199"/>
    <cellStyle name="Moneda 2 3 2 2 3 4" xfId="200"/>
    <cellStyle name="Moneda 2 3 2 2 3 2 3" xfId="201"/>
    <cellStyle name="Moneda 2 3 2 2 4 4" xfId="202"/>
    <cellStyle name="Moneda 2 3 2 2 4 2 3" xfId="203"/>
    <cellStyle name="Moneda 2 3 2 2 5 3" xfId="204"/>
    <cellStyle name="Moneda 2 3 2 3 4" xfId="205"/>
    <cellStyle name="Moneda 2 3 2 3 2 3" xfId="206"/>
    <cellStyle name="Moneda 2 3 2 4 4" xfId="207"/>
    <cellStyle name="Moneda 2 3 2 4 2 3" xfId="208"/>
    <cellStyle name="Moneda 2 3 2 5 4" xfId="209"/>
    <cellStyle name="Moneda 2 3 2 5 2 3" xfId="210"/>
    <cellStyle name="Moneda 2 3 2 6 3" xfId="211"/>
    <cellStyle name="Moneda 2 3 3 2 4" xfId="212"/>
    <cellStyle name="Moneda 2 3 3 2 2 3" xfId="213"/>
    <cellStyle name="Moneda 2 3 3 3 4" xfId="214"/>
    <cellStyle name="Moneda 2 3 3 3 2 3" xfId="215"/>
    <cellStyle name="Moneda 2 3 3 4 4" xfId="216"/>
    <cellStyle name="Moneda 2 3 3 4 2 3" xfId="217"/>
    <cellStyle name="Moneda 2 3 3 5 3" xfId="218"/>
    <cellStyle name="Moneda 2 3 4 2 4" xfId="219"/>
    <cellStyle name="Moneda 2 3 4 2 2 3" xfId="220"/>
    <cellStyle name="Moneda 2 3 4 3 4" xfId="221"/>
    <cellStyle name="Moneda 2 3 4 3 2 3" xfId="222"/>
    <cellStyle name="Moneda 2 3 4 4 4" xfId="223"/>
    <cellStyle name="Moneda 2 3 4 4 2 3" xfId="224"/>
    <cellStyle name="Moneda 2 3 4 5 3" xfId="225"/>
    <cellStyle name="Moneda 2 3 5 4" xfId="226"/>
    <cellStyle name="Moneda 2 3 5 2 3" xfId="227"/>
    <cellStyle name="Moneda 2 3 6 4" xfId="228"/>
    <cellStyle name="Moneda 2 3 6 2 3" xfId="229"/>
    <cellStyle name="Moneda 2 3 7 4" xfId="230"/>
    <cellStyle name="Moneda 2 3 7 2 3" xfId="231"/>
    <cellStyle name="Moneda 2 3 8 3" xfId="232"/>
    <cellStyle name="Moneda 3 2 2 2 4" xfId="233"/>
    <cellStyle name="Moneda 3 2 2 2 2 3" xfId="234"/>
    <cellStyle name="Moneda 3 2 2 3 4" xfId="235"/>
    <cellStyle name="Moneda 3 2 2 3 2 3" xfId="236"/>
    <cellStyle name="Moneda 3 2 2 4 4" xfId="237"/>
    <cellStyle name="Moneda 3 2 2 4 2 3" xfId="238"/>
    <cellStyle name="Moneda 3 2 2 5 3" xfId="239"/>
    <cellStyle name="Moneda 3 2 3 4" xfId="240"/>
    <cellStyle name="Moneda 3 2 3 2 3" xfId="241"/>
    <cellStyle name="Moneda 3 2 4 4" xfId="242"/>
    <cellStyle name="Moneda 3 2 4 2 3" xfId="243"/>
    <cellStyle name="Moneda 3 2 5 4" xfId="244"/>
    <cellStyle name="Moneda 3 2 5 2 3" xfId="245"/>
    <cellStyle name="Moneda 3 2 6 3" xfId="246"/>
    <cellStyle name="Moneda 2 3 2 2 2 2 2 2" xfId="247"/>
    <cellStyle name="Moneda 2 3 2 2 2 3 2" xfId="248"/>
    <cellStyle name="Moneda 2 3 2 2 3 2 2 2" xfId="249"/>
    <cellStyle name="Moneda 2 3 2 2 3 3 2" xfId="250"/>
    <cellStyle name="Moneda 2 3 2 2 4 2 2 2" xfId="251"/>
    <cellStyle name="Moneda 2 3 2 2 4 3 2" xfId="252"/>
    <cellStyle name="Moneda 2 3 2 2 5 2 2" xfId="253"/>
    <cellStyle name="Moneda 2 3 2 2 6 2" xfId="254"/>
    <cellStyle name="Moneda 2 3 2 3 2 2 2" xfId="255"/>
    <cellStyle name="Moneda 2 3 2 3 3 2" xfId="256"/>
    <cellStyle name="Moneda 2 3 2 4 2 2 2" xfId="257"/>
    <cellStyle name="Moneda 2 3 2 4 3 2" xfId="258"/>
    <cellStyle name="Moneda 2 3 2 5 2 2 2" xfId="259"/>
    <cellStyle name="Moneda 2 3 2 5 3 2" xfId="260"/>
    <cellStyle name="Moneda 2 3 2 6 2 2" xfId="261"/>
    <cellStyle name="Moneda 2 3 2 7 2" xfId="262"/>
    <cellStyle name="Moneda 2 3 3 2 2 2 2" xfId="263"/>
    <cellStyle name="Moneda 2 3 3 2 3 2" xfId="264"/>
    <cellStyle name="Moneda 2 3 3 3 2 2 2" xfId="265"/>
    <cellStyle name="Moneda 2 3 3 3 3 2" xfId="266"/>
    <cellStyle name="Moneda 2 3 3 4 2 2 2" xfId="267"/>
    <cellStyle name="Moneda 2 3 3 4 3 2" xfId="268"/>
    <cellStyle name="Moneda 2 3 3 5 2 2" xfId="269"/>
    <cellStyle name="Moneda 2 3 3 6 2" xfId="270"/>
    <cellStyle name="Moneda 2 3 4 2 2 2 2" xfId="271"/>
    <cellStyle name="Moneda 2 3 4 2 3 2" xfId="272"/>
    <cellStyle name="Moneda 2 3 4 3 2 2 2" xfId="273"/>
    <cellStyle name="Moneda 2 3 4 3 3 2" xfId="274"/>
    <cellStyle name="Moneda 2 3 4 4 2 2 2" xfId="275"/>
    <cellStyle name="Moneda 2 3 4 4 3 2" xfId="276"/>
    <cellStyle name="Moneda 2 3 4 5 2 2" xfId="277"/>
    <cellStyle name="Moneda 2 3 4 6 2" xfId="278"/>
    <cellStyle name="Moneda 2 3 5 2 2 2" xfId="279"/>
    <cellStyle name="Moneda 2 3 5 3 2" xfId="280"/>
    <cellStyle name="Moneda 2 3 6 2 2 2" xfId="281"/>
    <cellStyle name="Moneda 2 3 6 3 2" xfId="282"/>
    <cellStyle name="Moneda 2 3 7 2 2 2" xfId="283"/>
    <cellStyle name="Moneda 2 3 7 3 2" xfId="284"/>
    <cellStyle name="Moneda 2 3 8 2 2" xfId="285"/>
    <cellStyle name="Moneda 2 3 9 2" xfId="286"/>
    <cellStyle name="Moneda 3 2 2 2 2 2 2" xfId="287"/>
    <cellStyle name="Moneda 3 2 2 2 3 2" xfId="288"/>
    <cellStyle name="Moneda 3 2 2 3 2 2 2" xfId="289"/>
    <cellStyle name="Moneda 3 2 2 3 3 2" xfId="290"/>
    <cellStyle name="Moneda 3 2 2 4 2 2 2" xfId="291"/>
    <cellStyle name="Moneda 3 2 2 4 3 2" xfId="292"/>
    <cellStyle name="Moneda 3 2 2 5 2 2" xfId="293"/>
    <cellStyle name="Moneda 3 2 2 6 2" xfId="294"/>
    <cellStyle name="Moneda 3 2 3 2 2 2" xfId="295"/>
    <cellStyle name="Moneda 3 2 3 3 2" xfId="296"/>
    <cellStyle name="Moneda 3 2 4 2 2 2" xfId="297"/>
    <cellStyle name="Moneda 3 2 4 3 2" xfId="298"/>
    <cellStyle name="Moneda 3 2 5 2 2 2" xfId="299"/>
    <cellStyle name="Moneda 3 2 5 3 2" xfId="300"/>
    <cellStyle name="Moneda 3 2 6 2 2" xfId="301"/>
    <cellStyle name="Moneda 3 2 7 2" xfId="302"/>
    <cellStyle name="Moneda 10 2" xfId="303"/>
    <cellStyle name="Moneda 8 2" xfId="304"/>
    <cellStyle name="Moneda 20 2" xfId="305"/>
    <cellStyle name="Moneda 14 2" xfId="306"/>
    <cellStyle name="Moneda 24" xfId="307"/>
    <cellStyle name="Moneda 7 2" xfId="308"/>
    <cellStyle name="Moneda 2 3 10 2" xfId="309"/>
    <cellStyle name="Moneda 3 4 2" xfId="310"/>
    <cellStyle name="Moneda 23" xfId="311"/>
    <cellStyle name="Moneda 21 2" xfId="312"/>
    <cellStyle name="Moneda 15 2" xfId="313"/>
    <cellStyle name="Moneda 18 2" xfId="314"/>
    <cellStyle name="Moneda 11 2" xfId="315"/>
    <cellStyle name="Moneda 6 2" xfId="316"/>
    <cellStyle name="Moneda 13 2" xfId="317"/>
    <cellStyle name="Moneda 17 2" xfId="318"/>
    <cellStyle name="Moneda 2 2 3 2" xfId="319"/>
    <cellStyle name="Moneda 3 3 2" xfId="320"/>
    <cellStyle name="Moneda [0] 2 2" xfId="321"/>
    <cellStyle name="Moneda 9 2" xfId="322"/>
    <cellStyle name="Moneda 16 2" xfId="323"/>
    <cellStyle name="Moneda 12 2" xfId="324"/>
    <cellStyle name="Moneda 19 2" xfId="325"/>
    <cellStyle name="Moneda [0] 3" xfId="326"/>
    <cellStyle name="Porcentaje" xfId="327"/>
    <cellStyle name="Millares [0]" xfId="328"/>
    <cellStyle name="Normal 4" xfId="329"/>
    <cellStyle name="Millares" xfId="330"/>
    <cellStyle name="Moneda" xfId="331"/>
    <cellStyle name="Normal 3_Hoja1" xfId="332"/>
    <cellStyle name="Moneda 5 5" xfId="333"/>
    <cellStyle name="Millares 5 5" xfId="334"/>
    <cellStyle name="Moneda 51" xfId="335"/>
    <cellStyle name="Millares 6 4" xfId="336"/>
    <cellStyle name="Moneda 3 15" xfId="337"/>
    <cellStyle name="Porcentual 3" xfId="338"/>
    <cellStyle name="60% - Énfasis1 2" xfId="339"/>
    <cellStyle name="60% - Énfasis2 2" xfId="340"/>
    <cellStyle name="60% - Énfasis3 2" xfId="341"/>
    <cellStyle name="60% - Énfasis4 2" xfId="342"/>
    <cellStyle name="60% - Énfasis5 2" xfId="343"/>
    <cellStyle name="60% - Énfasis6 2" xfId="344"/>
    <cellStyle name="BodyStyle" xfId="345"/>
    <cellStyle name="BodyStyleBold" xfId="346"/>
    <cellStyle name="BodyStyleBoldRight" xfId="347"/>
    <cellStyle name="BodyStyleWithBorder" xfId="348"/>
    <cellStyle name="BodyStyleWithBorder 2" xfId="349"/>
    <cellStyle name="BorderThinBlack" xfId="350"/>
    <cellStyle name="BorderThinBlack 2" xfId="351"/>
    <cellStyle name="BorderThinBlack 2 2" xfId="352"/>
    <cellStyle name="BorderThinBlack 3" xfId="353"/>
    <cellStyle name="Comma [0] 2" xfId="354"/>
    <cellStyle name="Comma 2" xfId="355"/>
    <cellStyle name="Currency [0] 2" xfId="356"/>
    <cellStyle name="Currency 2" xfId="357"/>
    <cellStyle name="DateStyle" xfId="358"/>
    <cellStyle name="DateTimeStyle" xfId="359"/>
    <cellStyle name="Decimal" xfId="360"/>
    <cellStyle name="DecimalWithBorder" xfId="361"/>
    <cellStyle name="DecimalWithBorder 2" xfId="362"/>
    <cellStyle name="EuroCurrency" xfId="363"/>
    <cellStyle name="EuroCurrencyWithBorder" xfId="364"/>
    <cellStyle name="EuroCurrencyWithBorder 2" xfId="365"/>
    <cellStyle name="HeaderStyle" xfId="366"/>
    <cellStyle name="HeaderSubTop" xfId="367"/>
    <cellStyle name="HeaderSubTopNoBold" xfId="368"/>
    <cellStyle name="HeaderTopBuyer" xfId="369"/>
    <cellStyle name="HeaderTopStyle" xfId="370"/>
    <cellStyle name="HeaderTopStyleAlignRight" xfId="371"/>
    <cellStyle name="MainTitle" xfId="372"/>
    <cellStyle name="MainTitle 2" xfId="373"/>
    <cellStyle name="Millares 10" xfId="374"/>
    <cellStyle name="Millares 2 6" xfId="375"/>
    <cellStyle name="Millares 2 2 2" xfId="376"/>
    <cellStyle name="Millares 2 3 4" xfId="377"/>
    <cellStyle name="Millares 4 2" xfId="378"/>
    <cellStyle name="Millares 5 3" xfId="379"/>
    <cellStyle name="Millares 5 2" xfId="380"/>
    <cellStyle name="Millares 6 3" xfId="381"/>
    <cellStyle name="Moneda 45" xfId="382"/>
    <cellStyle name="Moneda [0] 9" xfId="383"/>
    <cellStyle name="Moneda [0] 2 5" xfId="384"/>
    <cellStyle name="Moneda [0] 2 2 4" xfId="385"/>
    <cellStyle name="Moneda [0] 3 7" xfId="386"/>
    <cellStyle name="Moneda 10 11" xfId="387"/>
    <cellStyle name="Moneda 10 2 8" xfId="388"/>
    <cellStyle name="Moneda 10 2 2" xfId="389"/>
    <cellStyle name="Moneda 10 3" xfId="390"/>
    <cellStyle name="Moneda 10 3 2" xfId="391"/>
    <cellStyle name="Moneda 10 4" xfId="392"/>
    <cellStyle name="Moneda 10 4 2" xfId="393"/>
    <cellStyle name="Moneda 10 5" xfId="394"/>
    <cellStyle name="Moneda 11 11" xfId="395"/>
    <cellStyle name="Moneda 11 2 8" xfId="396"/>
    <cellStyle name="Moneda 11 2 2" xfId="397"/>
    <cellStyle name="Moneda 11 3" xfId="398"/>
    <cellStyle name="Moneda 11 3 2" xfId="399"/>
    <cellStyle name="Moneda 11 4" xfId="400"/>
    <cellStyle name="Moneda 11 4 2" xfId="401"/>
    <cellStyle name="Moneda 11 5" xfId="402"/>
    <cellStyle name="Moneda 12 9" xfId="403"/>
    <cellStyle name="Moneda 12 2 8" xfId="404"/>
    <cellStyle name="Moneda 12 2 2" xfId="405"/>
    <cellStyle name="Moneda 12 3" xfId="406"/>
    <cellStyle name="Moneda 13 10" xfId="407"/>
    <cellStyle name="Moneda 13 2 8" xfId="408"/>
    <cellStyle name="Moneda 13 2 2" xfId="409"/>
    <cellStyle name="Moneda 13 3" xfId="410"/>
    <cellStyle name="Moneda 14 9" xfId="411"/>
    <cellStyle name="Moneda 14 2 8" xfId="412"/>
    <cellStyle name="Moneda 14 2 2" xfId="413"/>
    <cellStyle name="Moneda 14 3" xfId="414"/>
    <cellStyle name="Moneda 15 9" xfId="415"/>
    <cellStyle name="Moneda 15 2 8" xfId="416"/>
    <cellStyle name="Moneda 15 2 2" xfId="417"/>
    <cellStyle name="Moneda 15 3" xfId="418"/>
    <cellStyle name="Moneda 16 8" xfId="419"/>
    <cellStyle name="Moneda 16 2 7" xfId="420"/>
    <cellStyle name="Moneda 17 8" xfId="421"/>
    <cellStyle name="Moneda 17 2 7" xfId="422"/>
    <cellStyle name="Moneda 18 8" xfId="423"/>
    <cellStyle name="Moneda 18 2 7" xfId="424"/>
    <cellStyle name="Moneda 19 8" xfId="425"/>
    <cellStyle name="Moneda 19 2 7" xfId="426"/>
    <cellStyle name="Moneda 2 3 11 3" xfId="427"/>
    <cellStyle name="Moneda 2 3 2 11" xfId="428"/>
    <cellStyle name="Moneda 2 3 2 2 8" xfId="429"/>
    <cellStyle name="Moneda 2 3 2 2 2 7" xfId="430"/>
    <cellStyle name="Moneda 2 3 2 3 8" xfId="431"/>
    <cellStyle name="Moneda 2 3 2 3 2 7" xfId="432"/>
    <cellStyle name="Moneda 2 3 2 4 8" xfId="433"/>
    <cellStyle name="Moneda 2 3 2 4 2 7" xfId="434"/>
    <cellStyle name="Moneda 2 3 2 5 7" xfId="435"/>
    <cellStyle name="Moneda 2 3 3 8" xfId="436"/>
    <cellStyle name="Moneda 2 3 3 2 7" xfId="437"/>
    <cellStyle name="Moneda 2 3 4 8" xfId="438"/>
    <cellStyle name="Moneda 2 3 4 2 7" xfId="439"/>
    <cellStyle name="Moneda 2 3 5 8" xfId="440"/>
    <cellStyle name="Moneda 2 3 5 2 7" xfId="441"/>
    <cellStyle name="Moneda 2 3 6 7" xfId="442"/>
    <cellStyle name="Moneda 2 4 2" xfId="443"/>
    <cellStyle name="Moneda 20 8" xfId="444"/>
    <cellStyle name="Moneda 20 2 7" xfId="445"/>
    <cellStyle name="Moneda 21 8" xfId="446"/>
    <cellStyle name="Moneda 21 2 7" xfId="447"/>
    <cellStyle name="Moneda 22 8" xfId="448"/>
    <cellStyle name="Moneda 22 2" xfId="449"/>
    <cellStyle name="Moneda 23 7" xfId="450"/>
    <cellStyle name="Moneda 24 7" xfId="451"/>
    <cellStyle name="Moneda 3 14" xfId="452"/>
    <cellStyle name="Moneda 52" xfId="453"/>
    <cellStyle name="Moneda 3 3 8" xfId="454"/>
    <cellStyle name="Moneda 3 3 2 7" xfId="455"/>
    <cellStyle name="Moneda 3 5 8" xfId="456"/>
    <cellStyle name="Moneda 3 5 2" xfId="457"/>
    <cellStyle name="Moneda 3 6" xfId="458"/>
    <cellStyle name="Moneda 3 6 2" xfId="459"/>
    <cellStyle name="Moneda 3 7" xfId="460"/>
    <cellStyle name="Moneda 3 8" xfId="461"/>
    <cellStyle name="Moneda 4 2" xfId="462"/>
    <cellStyle name="Moneda 5 3" xfId="463"/>
    <cellStyle name="Moneda 5 2" xfId="464"/>
    <cellStyle name="Moneda 6 11" xfId="465"/>
    <cellStyle name="Moneda 6 2 11" xfId="466"/>
    <cellStyle name="Moneda 6 2 2" xfId="467"/>
    <cellStyle name="Moneda 6 2 2 2" xfId="468"/>
    <cellStyle name="Moneda 6 2 3" xfId="469"/>
    <cellStyle name="Moneda 6 2 3 2" xfId="470"/>
    <cellStyle name="Moneda 6 2 4" xfId="471"/>
    <cellStyle name="Moneda 6 2 4 2" xfId="472"/>
    <cellStyle name="Moneda 6 2 5" xfId="473"/>
    <cellStyle name="Moneda 6 3" xfId="474"/>
    <cellStyle name="Moneda 6 3 2" xfId="475"/>
    <cellStyle name="Moneda 6 4" xfId="476"/>
    <cellStyle name="Moneda 6 4 2" xfId="477"/>
    <cellStyle name="Moneda 6 5" xfId="478"/>
    <cellStyle name="Moneda 6 5 2" xfId="479"/>
    <cellStyle name="Moneda 6 6" xfId="480"/>
    <cellStyle name="Moneda 7 12" xfId="481"/>
    <cellStyle name="Moneda 7 2 11" xfId="482"/>
    <cellStyle name="Moneda 7 2 2" xfId="483"/>
    <cellStyle name="Moneda 7 2 2 2" xfId="484"/>
    <cellStyle name="Moneda 7 2 3" xfId="485"/>
    <cellStyle name="Moneda 7 2 3 2" xfId="486"/>
    <cellStyle name="Moneda 7 2 4" xfId="487"/>
    <cellStyle name="Moneda 7 2 4 2" xfId="488"/>
    <cellStyle name="Moneda 7 2 5" xfId="489"/>
    <cellStyle name="Moneda 7 3" xfId="490"/>
    <cellStyle name="Moneda 7 3 2" xfId="491"/>
    <cellStyle name="Moneda 7 4" xfId="492"/>
    <cellStyle name="Moneda 7 4 2" xfId="493"/>
    <cellStyle name="Moneda 7 5" xfId="494"/>
    <cellStyle name="Moneda 7 5 2" xfId="495"/>
    <cellStyle name="Moneda 7 6" xfId="496"/>
    <cellStyle name="Moneda 8 13" xfId="497"/>
    <cellStyle name="Moneda 8 2 11" xfId="498"/>
    <cellStyle name="Moneda 8 2 2" xfId="499"/>
    <cellStyle name="Moneda 8 2 2 2" xfId="500"/>
    <cellStyle name="Moneda 8 2 3" xfId="501"/>
    <cellStyle name="Moneda 8 2 3 2" xfId="502"/>
    <cellStyle name="Moneda 8 2 4" xfId="503"/>
    <cellStyle name="Moneda 8 2 4 2" xfId="504"/>
    <cellStyle name="Moneda 8 2 5" xfId="505"/>
    <cellStyle name="Moneda 8 3" xfId="506"/>
    <cellStyle name="Moneda 8 3 2" xfId="507"/>
    <cellStyle name="Moneda 8 4" xfId="508"/>
    <cellStyle name="Moneda 8 4 2" xfId="509"/>
    <cellStyle name="Moneda 8 5" xfId="510"/>
    <cellStyle name="Moneda 8 5 2" xfId="511"/>
    <cellStyle name="Moneda 8 6" xfId="512"/>
    <cellStyle name="Moneda 9 11" xfId="513"/>
    <cellStyle name="Moneda 9 2 8" xfId="514"/>
    <cellStyle name="Moneda 9 2 2" xfId="515"/>
    <cellStyle name="Moneda 9 3" xfId="516"/>
    <cellStyle name="Moneda 9 3 2" xfId="517"/>
    <cellStyle name="Moneda 9 4" xfId="518"/>
    <cellStyle name="Moneda 9 4 2" xfId="519"/>
    <cellStyle name="Moneda 9 5" xfId="520"/>
    <cellStyle name="Neutral 2" xfId="521"/>
    <cellStyle name="Normal 2 4" xfId="522"/>
    <cellStyle name="Normal 2 2 2" xfId="523"/>
    <cellStyle name="Normal 3 5" xfId="524"/>
    <cellStyle name="Normal 3 3" xfId="525"/>
    <cellStyle name="Normal 6 2" xfId="526"/>
    <cellStyle name="Numeric" xfId="527"/>
    <cellStyle name="NumericWithBorder" xfId="528"/>
    <cellStyle name="NumericWithBorder 2" xfId="529"/>
    <cellStyle name="Percent 2" xfId="530"/>
    <cellStyle name="Porcentaje 2 2" xfId="531"/>
    <cellStyle name="Porcentual 2 2 2" xfId="532"/>
    <cellStyle name="Porcentual 2 3" xfId="533"/>
    <cellStyle name="Moneda 26" xfId="534"/>
    <cellStyle name="Millares 7" xfId="535"/>
    <cellStyle name="Moneda 25" xfId="536"/>
    <cellStyle name="Moneda [0] 4" xfId="537"/>
    <cellStyle name="Moneda 3 9" xfId="538"/>
    <cellStyle name="Moneda 13 4" xfId="539"/>
    <cellStyle name="Normal 5" xfId="540"/>
    <cellStyle name="Normal 3 2 3" xfId="541"/>
    <cellStyle name="Normal 3 2 2 2" xfId="542"/>
    <cellStyle name="Moneda 3 2 6 4" xfId="543"/>
    <cellStyle name="Millares 2 4 3" xfId="544"/>
    <cellStyle name="Moneda 2 5" xfId="545"/>
    <cellStyle name="Moneda 4 3" xfId="546"/>
    <cellStyle name="Moneda 8 7" xfId="547"/>
    <cellStyle name="Moneda 28" xfId="548"/>
    <cellStyle name="BorderThinBlack 2 2 2" xfId="549"/>
    <cellStyle name="BorderThinBlack 3 2" xfId="550"/>
    <cellStyle name="Comma [0] 2 2" xfId="551"/>
    <cellStyle name="Comma 2 2" xfId="552"/>
    <cellStyle name="Currency 3" xfId="553"/>
    <cellStyle name="Currency [0] 3" xfId="554"/>
    <cellStyle name="Currency [0] 2 2" xfId="555"/>
    <cellStyle name="Currency 2 2" xfId="556"/>
    <cellStyle name="Millares 8" xfId="557"/>
    <cellStyle name="Millares 2 5" xfId="558"/>
    <cellStyle name="Millares 2 3 2" xfId="559"/>
    <cellStyle name="Millares 6 2" xfId="560"/>
    <cellStyle name="Moneda 27" xfId="561"/>
    <cellStyle name="Moneda [0] 5" xfId="562"/>
    <cellStyle name="Moneda [0] 2 3" xfId="563"/>
    <cellStyle name="Moneda [0] 2 2 2" xfId="564"/>
    <cellStyle name="Moneda [0] 3 2" xfId="565"/>
    <cellStyle name="Moneda 10 6" xfId="566"/>
    <cellStyle name="Moneda 10 2 3" xfId="567"/>
    <cellStyle name="Moneda 10 2 2 2" xfId="568"/>
    <cellStyle name="Moneda 10 3 3" xfId="569"/>
    <cellStyle name="Moneda 10 3 2 2" xfId="570"/>
    <cellStyle name="Moneda 10 4 3" xfId="571"/>
    <cellStyle name="Moneda 10 4 2 2" xfId="572"/>
    <cellStyle name="Moneda 10 5 2" xfId="573"/>
    <cellStyle name="Moneda 11 6" xfId="574"/>
    <cellStyle name="Moneda 11 2 3" xfId="575"/>
    <cellStyle name="Moneda 11 2 2 2" xfId="576"/>
    <cellStyle name="Moneda 11 3 3" xfId="577"/>
    <cellStyle name="Moneda 11 3 2 2" xfId="578"/>
    <cellStyle name="Moneda 11 4 3" xfId="579"/>
    <cellStyle name="Moneda 11 4 2 2" xfId="580"/>
    <cellStyle name="Moneda 11 5 2" xfId="581"/>
    <cellStyle name="Moneda 12 4" xfId="582"/>
    <cellStyle name="Moneda 12 2 3" xfId="583"/>
    <cellStyle name="Moneda 12 2 2 2" xfId="584"/>
    <cellStyle name="Moneda 12 3 2" xfId="585"/>
    <cellStyle name="Moneda 13 5" xfId="586"/>
    <cellStyle name="Moneda 13 2 3" xfId="587"/>
    <cellStyle name="Moneda 13 2 2 2" xfId="588"/>
    <cellStyle name="Moneda 13 3 2" xfId="589"/>
    <cellStyle name="Moneda 14 4" xfId="590"/>
    <cellStyle name="Moneda 14 2 3" xfId="591"/>
    <cellStyle name="Moneda 14 2 2 2" xfId="592"/>
    <cellStyle name="Moneda 14 3 2" xfId="593"/>
    <cellStyle name="Moneda 15 4" xfId="594"/>
    <cellStyle name="Moneda 15 2 3" xfId="595"/>
    <cellStyle name="Moneda 15 2 2 2" xfId="596"/>
    <cellStyle name="Moneda 15 3 2" xfId="597"/>
    <cellStyle name="Moneda 16 3" xfId="598"/>
    <cellStyle name="Moneda 16 2 2" xfId="599"/>
    <cellStyle name="Moneda 17 3" xfId="600"/>
    <cellStyle name="Moneda 17 2 2" xfId="601"/>
    <cellStyle name="Moneda 18 3" xfId="602"/>
    <cellStyle name="Moneda 18 2 2" xfId="603"/>
    <cellStyle name="Moneda 19 3" xfId="604"/>
    <cellStyle name="Moneda 19 2 2" xfId="605"/>
    <cellStyle name="Moneda 2 6" xfId="606"/>
    <cellStyle name="Currency 4" xfId="607"/>
    <cellStyle name="Moneda 2 3 7 6" xfId="608"/>
    <cellStyle name="Moneda 2 3 2 6 6" xfId="609"/>
    <cellStyle name="Moneda 2 3 2 2 3 6" xfId="610"/>
    <cellStyle name="Moneda 2 3 2 2 2 2 6" xfId="611"/>
    <cellStyle name="Moneda 2 3 2 3 3 6" xfId="612"/>
    <cellStyle name="Moneda 2 3 2 3 2 2 6" xfId="613"/>
    <cellStyle name="Moneda 2 3 2 4 3 6" xfId="614"/>
    <cellStyle name="Moneda 2 3 2 4 2 2 6" xfId="615"/>
    <cellStyle name="Moneda 2 3 2 5 2 6" xfId="616"/>
    <cellStyle name="Moneda 2 3 3 3 6" xfId="617"/>
    <cellStyle name="Moneda 2 3 3 2 2 6" xfId="618"/>
    <cellStyle name="Moneda 2 3 4 3 6" xfId="619"/>
    <cellStyle name="Moneda 2 3 4 2 2 6" xfId="620"/>
    <cellStyle name="Moneda 2 3 5 3 6" xfId="621"/>
    <cellStyle name="Moneda 2 3 5 2 2 6" xfId="622"/>
    <cellStyle name="Moneda 2 3 6 2 6" xfId="623"/>
    <cellStyle name="Moneda 20 3" xfId="624"/>
    <cellStyle name="Moneda 20 2 2" xfId="625"/>
    <cellStyle name="Moneda 21 3" xfId="626"/>
    <cellStyle name="Moneda 21 2 2" xfId="627"/>
    <cellStyle name="Moneda 22 3" xfId="628"/>
    <cellStyle name="Moneda 22 2 2" xfId="629"/>
    <cellStyle name="Moneda 23 2" xfId="630"/>
    <cellStyle name="Moneda 24 2" xfId="631"/>
    <cellStyle name="Moneda 3 10" xfId="632"/>
    <cellStyle name="Moneda 3 3 3" xfId="633"/>
    <cellStyle name="Moneda 3 3 2 2" xfId="634"/>
    <cellStyle name="Moneda 3 4 3" xfId="635"/>
    <cellStyle name="Moneda 3 4 2 2" xfId="636"/>
    <cellStyle name="Moneda 3 5 3" xfId="637"/>
    <cellStyle name="Moneda 3 5 2 2" xfId="638"/>
    <cellStyle name="Moneda 3 6 2 2" xfId="639"/>
    <cellStyle name="Moneda 3 7 2" xfId="640"/>
    <cellStyle name="Moneda 3 8 2" xfId="641"/>
    <cellStyle name="Moneda 4 4" xfId="642"/>
    <cellStyle name="Moneda 6 7" xfId="643"/>
    <cellStyle name="Moneda 6 2 6" xfId="644"/>
    <cellStyle name="Moneda 6 2 2 3" xfId="645"/>
    <cellStyle name="Moneda 6 2 2 2 2" xfId="646"/>
    <cellStyle name="Moneda 6 2 3 3" xfId="647"/>
    <cellStyle name="Moneda 6 2 3 2 2" xfId="648"/>
    <cellStyle name="Moneda 6 2 4 3" xfId="649"/>
    <cellStyle name="Moneda 6 2 4 2 2" xfId="650"/>
    <cellStyle name="Moneda 6 2 5 2" xfId="651"/>
    <cellStyle name="Moneda 6 3 3" xfId="652"/>
    <cellStyle name="Moneda 6 3 2 2" xfId="653"/>
    <cellStyle name="Moneda 6 4 3" xfId="654"/>
    <cellStyle name="Moneda 6 4 2 2" xfId="655"/>
    <cellStyle name="Moneda 6 5 3" xfId="656"/>
    <cellStyle name="Moneda 6 5 2 2" xfId="657"/>
    <cellStyle name="Moneda 6 6 2" xfId="658"/>
    <cellStyle name="Moneda 7 7" xfId="659"/>
    <cellStyle name="Moneda 7 2 6" xfId="660"/>
    <cellStyle name="Moneda 7 2 2 3" xfId="661"/>
    <cellStyle name="Moneda 7 2 2 2 2" xfId="662"/>
    <cellStyle name="Moneda 7 2 3 3" xfId="663"/>
    <cellStyle name="Moneda 7 2 3 2 2" xfId="664"/>
    <cellStyle name="Moneda 7 2 4 3" xfId="665"/>
    <cellStyle name="Moneda 7 2 4 2 2" xfId="666"/>
    <cellStyle name="Moneda 7 2 5 2" xfId="667"/>
    <cellStyle name="Moneda 7 3 3" xfId="668"/>
    <cellStyle name="Moneda 7 3 2 2" xfId="669"/>
    <cellStyle name="Moneda 7 4 3" xfId="670"/>
    <cellStyle name="Moneda 7 4 2 2" xfId="671"/>
    <cellStyle name="Moneda 7 5 3" xfId="672"/>
    <cellStyle name="Moneda 7 5 2 2" xfId="673"/>
    <cellStyle name="Moneda 7 6 2" xfId="674"/>
    <cellStyle name="Moneda 8 8" xfId="675"/>
    <cellStyle name="Moneda 8 2 6" xfId="676"/>
    <cellStyle name="Moneda 8 2 2 3" xfId="677"/>
    <cellStyle name="Moneda 8 2 2 2 2" xfId="678"/>
    <cellStyle name="Moneda 8 2 3 3" xfId="679"/>
    <cellStyle name="Moneda 8 2 3 2 2" xfId="680"/>
    <cellStyle name="Moneda 8 2 4 3" xfId="681"/>
    <cellStyle name="Moneda 8 2 4 2 2" xfId="682"/>
    <cellStyle name="Moneda 8 2 5 2" xfId="683"/>
    <cellStyle name="Moneda 8 3 3" xfId="684"/>
    <cellStyle name="Moneda 8 3 2 2" xfId="685"/>
    <cellStyle name="Moneda 8 4 3" xfId="686"/>
    <cellStyle name="Moneda 8 4 2 2" xfId="687"/>
    <cellStyle name="Moneda 8 5 3" xfId="688"/>
    <cellStyle name="Moneda 8 5 2 2" xfId="689"/>
    <cellStyle name="Moneda 8 6 2" xfId="690"/>
    <cellStyle name="Moneda 9 6" xfId="691"/>
    <cellStyle name="Moneda 9 2 3" xfId="692"/>
    <cellStyle name="Moneda 9 2 2 2" xfId="693"/>
    <cellStyle name="Moneda 9 3 3" xfId="694"/>
    <cellStyle name="Moneda 9 3 2 2" xfId="695"/>
    <cellStyle name="Moneda 9 4 3" xfId="696"/>
    <cellStyle name="Moneda 9 4 2 2" xfId="697"/>
    <cellStyle name="Moneda 9 5 2" xfId="698"/>
    <cellStyle name="Percent 2 2" xfId="699"/>
    <cellStyle name="Moneda 29" xfId="700"/>
    <cellStyle name="Porcentual 2 3 2" xfId="701"/>
    <cellStyle name="Currency 5" xfId="702"/>
    <cellStyle name="Moneda 30" xfId="703"/>
    <cellStyle name="Moneda 46" xfId="704"/>
    <cellStyle name="BodyStyleWithBorder 2 2" xfId="705"/>
    <cellStyle name="BodyStyleWithBorder 2 3" xfId="706"/>
    <cellStyle name="BodyStyleWithBorder 3" xfId="707"/>
    <cellStyle name="BodyStyleWithBorder 4" xfId="708"/>
    <cellStyle name="BorderThinBlack 2 2 2 2" xfId="709"/>
    <cellStyle name="BorderThinBlack 2 2 2 3" xfId="710"/>
    <cellStyle name="BorderThinBlack 2 2 3" xfId="711"/>
    <cellStyle name="BorderThinBlack 2 2 4" xfId="712"/>
    <cellStyle name="BorderThinBlack 2 3" xfId="713"/>
    <cellStyle name="BorderThinBlack 2 4" xfId="714"/>
    <cellStyle name="BorderThinBlack 3 2 2" xfId="715"/>
    <cellStyle name="BorderThinBlack 3 2 3" xfId="716"/>
    <cellStyle name="BorderThinBlack 3 3" xfId="717"/>
    <cellStyle name="BorderThinBlack 3 4" xfId="718"/>
    <cellStyle name="BorderThinBlack 4" xfId="719"/>
    <cellStyle name="BorderThinBlack 5" xfId="720"/>
    <cellStyle name="Currency 13" xfId="721"/>
    <cellStyle name="Currency [0] 6" xfId="722"/>
    <cellStyle name="Currency [0] 2 5" xfId="723"/>
    <cellStyle name="Currency [0] 2 2 4" xfId="724"/>
    <cellStyle name="Currency [0] 2 2 2" xfId="725"/>
    <cellStyle name="Currency [0] 2 3" xfId="726"/>
    <cellStyle name="Currency [0] 3 4" xfId="727"/>
    <cellStyle name="Currency [0] 3 2" xfId="728"/>
    <cellStyle name="Currency [0] 4" xfId="729"/>
    <cellStyle name="Currency 10" xfId="730"/>
    <cellStyle name="Currency 11" xfId="731"/>
    <cellStyle name="Currency 2 5" xfId="732"/>
    <cellStyle name="Currency 2 2 4" xfId="733"/>
    <cellStyle name="Currency 2 2 2" xfId="734"/>
    <cellStyle name="Currency 2 3" xfId="735"/>
    <cellStyle name="Currency 3 4" xfId="736"/>
    <cellStyle name="Currency 3 2" xfId="737"/>
    <cellStyle name="Currency 4 4" xfId="738"/>
    <cellStyle name="Currency 4 2" xfId="739"/>
    <cellStyle name="Currency 5 4" xfId="740"/>
    <cellStyle name="Currency 5 2" xfId="741"/>
    <cellStyle name="Currency 6" xfId="742"/>
    <cellStyle name="Currency 7" xfId="743"/>
    <cellStyle name="Currency 8" xfId="744"/>
    <cellStyle name="Currency 9" xfId="745"/>
    <cellStyle name="DecimalWithBorder 2 2" xfId="746"/>
    <cellStyle name="DecimalWithBorder 2 3" xfId="747"/>
    <cellStyle name="DecimalWithBorder 3" xfId="748"/>
    <cellStyle name="DecimalWithBorder 4" xfId="749"/>
    <cellStyle name="EuroCurrencyWithBorder 2 2" xfId="750"/>
    <cellStyle name="EuroCurrencyWithBorder 2 3" xfId="751"/>
    <cellStyle name="EuroCurrencyWithBorder 3" xfId="752"/>
    <cellStyle name="EuroCurrencyWithBorder 4" xfId="753"/>
    <cellStyle name="MainTitle 2 2" xfId="754"/>
    <cellStyle name="MainTitle 2 3" xfId="755"/>
    <cellStyle name="MainTitle 3" xfId="756"/>
    <cellStyle name="MainTitle 4" xfId="757"/>
    <cellStyle name="Millares 9" xfId="758"/>
    <cellStyle name="Moneda 44" xfId="759"/>
    <cellStyle name="Moneda [0] 3 5" xfId="760"/>
    <cellStyle name="Moneda [0] 3 2 4" xfId="761"/>
    <cellStyle name="Moneda [0] 3 2 2" xfId="762"/>
    <cellStyle name="Moneda [0] 3 3" xfId="763"/>
    <cellStyle name="Moneda [0] 4 4" xfId="764"/>
    <cellStyle name="Moneda [0] 4 2" xfId="765"/>
    <cellStyle name="Moneda [0] 5 4" xfId="766"/>
    <cellStyle name="Moneda [0] 5 2" xfId="767"/>
    <cellStyle name="Moneda [0] 6" xfId="768"/>
    <cellStyle name="Moneda [0] 7" xfId="769"/>
    <cellStyle name="Moneda 10 9" xfId="770"/>
    <cellStyle name="Moneda 10 2 6" xfId="771"/>
    <cellStyle name="Moneda 10 2 2 5" xfId="772"/>
    <cellStyle name="Moneda 10 2 2 2 4" xfId="773"/>
    <cellStyle name="Moneda 10 2 2 2 2" xfId="774"/>
    <cellStyle name="Moneda 10 2 2 3" xfId="775"/>
    <cellStyle name="Moneda 10 2 3 4" xfId="776"/>
    <cellStyle name="Moneda 10 2 3 2" xfId="777"/>
    <cellStyle name="Moneda 10 2 4" xfId="778"/>
    <cellStyle name="Moneda 10 3 6" xfId="779"/>
    <cellStyle name="Moneda 10 3 2 5" xfId="780"/>
    <cellStyle name="Moneda 10 3 2 2 4" xfId="781"/>
    <cellStyle name="Moneda 10 3 2 2 2" xfId="782"/>
    <cellStyle name="Moneda 10 3 2 3" xfId="783"/>
    <cellStyle name="Moneda 10 3 3 4" xfId="784"/>
    <cellStyle name="Moneda 10 3 3 2" xfId="785"/>
    <cellStyle name="Moneda 10 3 4" xfId="786"/>
    <cellStyle name="Moneda 10 4 6" xfId="787"/>
    <cellStyle name="Moneda 10 4 2 5" xfId="788"/>
    <cellStyle name="Moneda 10 4 2 2 4" xfId="789"/>
    <cellStyle name="Moneda 10 4 2 2 2" xfId="790"/>
    <cellStyle name="Moneda 10 4 2 3" xfId="791"/>
    <cellStyle name="Moneda 10 4 3 4" xfId="792"/>
    <cellStyle name="Moneda 10 4 3 2" xfId="793"/>
    <cellStyle name="Moneda 10 4 4" xfId="794"/>
    <cellStyle name="Moneda 10 5 5" xfId="795"/>
    <cellStyle name="Moneda 10 5 2 4" xfId="796"/>
    <cellStyle name="Moneda 10 5 2 2" xfId="797"/>
    <cellStyle name="Moneda 10 5 3" xfId="798"/>
    <cellStyle name="Moneda 10 6 4" xfId="799"/>
    <cellStyle name="Moneda 10 6 2" xfId="800"/>
    <cellStyle name="Moneda 10 7" xfId="801"/>
    <cellStyle name="Moneda 11 9" xfId="802"/>
    <cellStyle name="Moneda 11 2 6" xfId="803"/>
    <cellStyle name="Moneda 11 2 2 5" xfId="804"/>
    <cellStyle name="Moneda 11 2 2 2 4" xfId="805"/>
    <cellStyle name="Moneda 11 2 2 2 2" xfId="806"/>
    <cellStyle name="Moneda 11 2 2 3" xfId="807"/>
    <cellStyle name="Moneda 11 2 3 4" xfId="808"/>
    <cellStyle name="Moneda 11 2 3 2" xfId="809"/>
    <cellStyle name="Moneda 11 2 4" xfId="810"/>
    <cellStyle name="Moneda 11 3 6" xfId="811"/>
    <cellStyle name="Moneda 11 3 2 5" xfId="812"/>
    <cellStyle name="Moneda 11 3 2 2 4" xfId="813"/>
    <cellStyle name="Moneda 11 3 2 2 2" xfId="814"/>
    <cellStyle name="Moneda 11 3 2 3" xfId="815"/>
    <cellStyle name="Moneda 11 3 3 4" xfId="816"/>
    <cellStyle name="Moneda 11 3 3 2" xfId="817"/>
    <cellStyle name="Moneda 11 3 4" xfId="818"/>
    <cellStyle name="Moneda 11 4 6" xfId="819"/>
    <cellStyle name="Moneda 11 4 2 5" xfId="820"/>
    <cellStyle name="Moneda 11 4 2 2 4" xfId="821"/>
    <cellStyle name="Moneda 11 4 2 2 2" xfId="822"/>
    <cellStyle name="Moneda 11 4 2 3" xfId="823"/>
    <cellStyle name="Moneda 11 4 3 4" xfId="824"/>
    <cellStyle name="Moneda 11 4 3 2" xfId="825"/>
    <cellStyle name="Moneda 11 4 4" xfId="826"/>
    <cellStyle name="Moneda 11 5 5" xfId="827"/>
    <cellStyle name="Moneda 11 5 2 4" xfId="828"/>
    <cellStyle name="Moneda 11 5 2 2" xfId="829"/>
    <cellStyle name="Moneda 11 5 3" xfId="830"/>
    <cellStyle name="Moneda 11 6 4" xfId="831"/>
    <cellStyle name="Moneda 11 6 2" xfId="832"/>
    <cellStyle name="Moneda 11 7" xfId="833"/>
    <cellStyle name="Moneda 12 7" xfId="834"/>
    <cellStyle name="Moneda 12 2 6" xfId="835"/>
    <cellStyle name="Moneda 12 2 2 5" xfId="836"/>
    <cellStyle name="Moneda 12 2 2 2 4" xfId="837"/>
    <cellStyle name="Moneda 12 2 2 2 2" xfId="838"/>
    <cellStyle name="Moneda 12 2 2 3" xfId="839"/>
    <cellStyle name="Moneda 12 2 3 4" xfId="840"/>
    <cellStyle name="Moneda 12 2 3 2" xfId="841"/>
    <cellStyle name="Moneda 12 2 4" xfId="842"/>
    <cellStyle name="Moneda 12 3 5" xfId="843"/>
    <cellStyle name="Moneda 12 3 2 4" xfId="844"/>
    <cellStyle name="Moneda 12 3 2 2" xfId="845"/>
    <cellStyle name="Moneda 12 3 3" xfId="846"/>
    <cellStyle name="Moneda 12 4 4" xfId="847"/>
    <cellStyle name="Moneda 12 4 2" xfId="848"/>
    <cellStyle name="Moneda 12 5" xfId="849"/>
    <cellStyle name="Moneda 13 8" xfId="850"/>
    <cellStyle name="Moneda 13 2 6" xfId="851"/>
    <cellStyle name="Moneda 13 2 2 5" xfId="852"/>
    <cellStyle name="Moneda 13 2 2 2 4" xfId="853"/>
    <cellStyle name="Moneda 13 2 2 2 2" xfId="854"/>
    <cellStyle name="Moneda 13 2 2 3" xfId="855"/>
    <cellStyle name="Moneda 13 2 3 4" xfId="856"/>
    <cellStyle name="Moneda 13 2 3 2" xfId="857"/>
    <cellStyle name="Moneda 13 2 4" xfId="858"/>
    <cellStyle name="Moneda 13 3 5" xfId="859"/>
    <cellStyle name="Moneda 13 3 2 4" xfId="860"/>
    <cellStyle name="Moneda 13 3 2 2" xfId="861"/>
    <cellStyle name="Moneda 13 3 3" xfId="862"/>
    <cellStyle name="Moneda 13 4 4" xfId="863"/>
    <cellStyle name="Moneda 13 4 2" xfId="864"/>
    <cellStyle name="Moneda 13 5 4" xfId="865"/>
    <cellStyle name="Moneda 13 5 2" xfId="866"/>
    <cellStyle name="Moneda 13 6" xfId="867"/>
    <cellStyle name="Moneda 14 7" xfId="868"/>
    <cellStyle name="Moneda 14 2 6" xfId="869"/>
    <cellStyle name="Moneda 14 2 2 5" xfId="870"/>
    <cellStyle name="Moneda 14 2 2 2 4" xfId="871"/>
    <cellStyle name="Moneda 14 2 2 2 2" xfId="872"/>
    <cellStyle name="Moneda 14 2 2 3" xfId="873"/>
    <cellStyle name="Moneda 14 2 3 4" xfId="874"/>
    <cellStyle name="Moneda 14 2 3 2" xfId="875"/>
    <cellStyle name="Moneda 14 2 4" xfId="876"/>
    <cellStyle name="Moneda 14 3 5" xfId="877"/>
    <cellStyle name="Moneda 14 3 2 4" xfId="878"/>
    <cellStyle name="Moneda 14 3 2 2" xfId="879"/>
    <cellStyle name="Moneda 14 3 3" xfId="880"/>
    <cellStyle name="Moneda 14 4 4" xfId="881"/>
    <cellStyle name="Moneda 14 4 2" xfId="882"/>
    <cellStyle name="Moneda 14 5" xfId="883"/>
    <cellStyle name="Moneda 15 7" xfId="884"/>
    <cellStyle name="Moneda 15 2 6" xfId="885"/>
    <cellStyle name="Moneda 15 2 2 5" xfId="886"/>
    <cellStyle name="Moneda 15 2 2 2 4" xfId="887"/>
    <cellStyle name="Moneda 15 2 2 2 2" xfId="888"/>
    <cellStyle name="Moneda 15 2 2 3" xfId="889"/>
    <cellStyle name="Moneda 15 2 3 4" xfId="890"/>
    <cellStyle name="Moneda 15 2 3 2" xfId="891"/>
    <cellStyle name="Moneda 15 2 4" xfId="892"/>
    <cellStyle name="Moneda 15 3 5" xfId="893"/>
    <cellStyle name="Moneda 15 3 2 4" xfId="894"/>
    <cellStyle name="Moneda 15 3 2 2" xfId="895"/>
    <cellStyle name="Moneda 15 3 3" xfId="896"/>
    <cellStyle name="Moneda 15 4 4" xfId="897"/>
    <cellStyle name="Moneda 15 4 2" xfId="898"/>
    <cellStyle name="Moneda 15 5" xfId="899"/>
    <cellStyle name="Moneda 16 6" xfId="900"/>
    <cellStyle name="Moneda 16 2 5" xfId="901"/>
    <cellStyle name="Moneda 16 2 2 4" xfId="902"/>
    <cellStyle name="Moneda 16 2 2 2" xfId="903"/>
    <cellStyle name="Moneda 16 2 3" xfId="904"/>
    <cellStyle name="Moneda 16 3 4" xfId="905"/>
    <cellStyle name="Moneda 16 3 2" xfId="906"/>
    <cellStyle name="Moneda 16 4" xfId="907"/>
    <cellStyle name="Moneda 17 6" xfId="908"/>
    <cellStyle name="Moneda 17 2 5" xfId="909"/>
    <cellStyle name="Moneda 17 2 2 4" xfId="910"/>
    <cellStyle name="Moneda 17 2 2 2" xfId="911"/>
    <cellStyle name="Moneda 17 2 3" xfId="912"/>
    <cellStyle name="Moneda 17 3 4" xfId="913"/>
    <cellStyle name="Moneda 17 3 2" xfId="914"/>
    <cellStyle name="Moneda 17 4" xfId="915"/>
    <cellStyle name="Moneda 18 6" xfId="916"/>
    <cellStyle name="Moneda 18 2 5" xfId="917"/>
    <cellStyle name="Moneda 18 2 2 4" xfId="918"/>
    <cellStyle name="Moneda 18 2 2 2" xfId="919"/>
    <cellStyle name="Moneda 18 2 3" xfId="920"/>
    <cellStyle name="Moneda 18 3 4" xfId="921"/>
    <cellStyle name="Moneda 18 3 2" xfId="922"/>
    <cellStyle name="Moneda 18 4" xfId="923"/>
    <cellStyle name="Moneda 19 6" xfId="924"/>
    <cellStyle name="Moneda 19 2 5" xfId="925"/>
    <cellStyle name="Moneda 19 2 2 4" xfId="926"/>
    <cellStyle name="Moneda 19 2 2 2" xfId="927"/>
    <cellStyle name="Moneda 19 2 3" xfId="928"/>
    <cellStyle name="Moneda 19 3 4" xfId="929"/>
    <cellStyle name="Moneda 19 3 2" xfId="930"/>
    <cellStyle name="Moneda 19 4" xfId="931"/>
    <cellStyle name="Moneda 2 3 10 3" xfId="932"/>
    <cellStyle name="Moneda 2 3 2 9" xfId="933"/>
    <cellStyle name="Moneda 2 3 2 2 6 3" xfId="934"/>
    <cellStyle name="Moneda 2 3 2 2 2 5" xfId="935"/>
    <cellStyle name="Moneda 2 3 2 2 2 2 4" xfId="936"/>
    <cellStyle name="Moneda 2 3 2 2 2 2 2 3" xfId="937"/>
    <cellStyle name="Moneda 2 3 2 2 2 3 3" xfId="938"/>
    <cellStyle name="Moneda 2 3 2 2 3 4 3" xfId="939"/>
    <cellStyle name="Moneda 2 3 2 2 3 2 4" xfId="940"/>
    <cellStyle name="Moneda 2 3 2 2 4 5" xfId="941"/>
    <cellStyle name="Moneda 2 3 2 3 6" xfId="942"/>
    <cellStyle name="Moneda 2 3 2 3 2 5" xfId="943"/>
    <cellStyle name="Moneda 2 3 2 3 2 2 4" xfId="944"/>
    <cellStyle name="Moneda 2 3 2 3 2 2 2 3" xfId="945"/>
    <cellStyle name="Moneda 2 3 2 3 2 3 3" xfId="946"/>
    <cellStyle name="Moneda 2 3 2 3 3 4" xfId="947"/>
    <cellStyle name="Moneda 2 3 2 3 3 2 3" xfId="948"/>
    <cellStyle name="Moneda 2 3 2 3 4 3" xfId="949"/>
    <cellStyle name="Moneda 2 3 2 4 6" xfId="950"/>
    <cellStyle name="Moneda 2 3 2 4 2 5" xfId="951"/>
    <cellStyle name="Moneda 2 3 2 4 2 2 4" xfId="952"/>
    <cellStyle name="Moneda 2 3 2 4 2 2 2 3" xfId="953"/>
    <cellStyle name="Moneda 2 3 2 4 2 3 3" xfId="954"/>
    <cellStyle name="Moneda 2 3 2 4 3 4" xfId="955"/>
    <cellStyle name="Moneda 2 3 2 4 3 2 3" xfId="956"/>
    <cellStyle name="Moneda 2 3 2 4 4 3" xfId="957"/>
    <cellStyle name="Moneda 2 3 2 5 5" xfId="958"/>
    <cellStyle name="Moneda 2 3 2 5 2 4" xfId="959"/>
    <cellStyle name="Moneda 2 3 2 5 2 2 3" xfId="960"/>
    <cellStyle name="Moneda 2 3 2 5 3 3" xfId="961"/>
    <cellStyle name="Moneda 2 3 2 6 4" xfId="962"/>
    <cellStyle name="Moneda 2 3 2 6 2 3" xfId="963"/>
    <cellStyle name="Moneda 2 3 2 7 3" xfId="964"/>
    <cellStyle name="Moneda 2 3 3 6 3" xfId="965"/>
    <cellStyle name="Moneda 2 3 3 2 5" xfId="966"/>
    <cellStyle name="Moneda 2 3 3 2 2 4" xfId="967"/>
    <cellStyle name="Moneda 2 3 3 2 2 2 3" xfId="968"/>
    <cellStyle name="Moneda 2 3 3 2 3 3" xfId="969"/>
    <cellStyle name="Moneda 2 3 3 3 4 3" xfId="970"/>
    <cellStyle name="Moneda 2 3 3 3 2 4" xfId="971"/>
    <cellStyle name="Moneda 2 3 3 4 5" xfId="972"/>
    <cellStyle name="Moneda 2 3 4 6 3" xfId="973"/>
    <cellStyle name="Moneda 2 3 4 2 5" xfId="974"/>
    <cellStyle name="Moneda 2 3 4 2 2 4" xfId="975"/>
    <cellStyle name="Moneda 2 3 4 2 2 2 3" xfId="976"/>
    <cellStyle name="Moneda 2 3 4 2 3 3" xfId="977"/>
    <cellStyle name="Moneda 2 3 4 3 4 3" xfId="978"/>
    <cellStyle name="Moneda 2 3 4 3 2 4" xfId="979"/>
    <cellStyle name="Moneda 2 3 4 4 5" xfId="980"/>
    <cellStyle name="Moneda 2 3 5 6" xfId="981"/>
    <cellStyle name="Moneda 2 3 5 2 5" xfId="982"/>
    <cellStyle name="Moneda 2 3 5 2 2 4" xfId="983"/>
    <cellStyle name="Moneda 2 3 5 2 2 2 3" xfId="984"/>
    <cellStyle name="Moneda 2 3 5 2 3 3" xfId="985"/>
    <cellStyle name="Moneda 2 3 5 3 4" xfId="986"/>
    <cellStyle name="Moneda 2 3 5 3 2 3" xfId="987"/>
    <cellStyle name="Moneda 2 3 5 4 3" xfId="988"/>
    <cellStyle name="Moneda 2 3 6 5" xfId="989"/>
    <cellStyle name="Moneda 2 3 6 2 4" xfId="990"/>
    <cellStyle name="Moneda 2 3 6 2 2 3" xfId="991"/>
    <cellStyle name="Moneda 2 3 6 3 3" xfId="992"/>
    <cellStyle name="Moneda 2 3 7 4 3" xfId="993"/>
    <cellStyle name="Moneda 2 3 7 2 4" xfId="994"/>
    <cellStyle name="Moneda 2 3 8 4" xfId="995"/>
    <cellStyle name="Moneda 2 5 4" xfId="996"/>
    <cellStyle name="Moneda 2 5 2" xfId="997"/>
    <cellStyle name="Moneda 20 6" xfId="998"/>
    <cellStyle name="Moneda 20 2 5" xfId="999"/>
    <cellStyle name="Moneda 20 2 2 4" xfId="1000"/>
    <cellStyle name="Moneda 20 2 2 2" xfId="1001"/>
    <cellStyle name="Moneda 20 2 3" xfId="1002"/>
    <cellStyle name="Moneda 20 3 4" xfId="1003"/>
    <cellStyle name="Moneda 20 3 2" xfId="1004"/>
    <cellStyle name="Moneda 20 4" xfId="1005"/>
    <cellStyle name="Moneda 21 6" xfId="1006"/>
    <cellStyle name="Moneda 21 2 5" xfId="1007"/>
    <cellStyle name="Moneda 21 2 2 4" xfId="1008"/>
    <cellStyle name="Moneda 21 2 2 2" xfId="1009"/>
    <cellStyle name="Moneda 21 2 3" xfId="1010"/>
    <cellStyle name="Moneda 21 3 4" xfId="1011"/>
    <cellStyle name="Moneda 21 3 2" xfId="1012"/>
    <cellStyle name="Moneda 21 4" xfId="1013"/>
    <cellStyle name="Moneda 22 6" xfId="1014"/>
    <cellStyle name="Moneda 22 2 5" xfId="1015"/>
    <cellStyle name="Moneda 22 2 2 4" xfId="1016"/>
    <cellStyle name="Moneda 22 2 2 2" xfId="1017"/>
    <cellStyle name="Moneda 22 2 3" xfId="1018"/>
    <cellStyle name="Moneda 22 3 4" xfId="1019"/>
    <cellStyle name="Moneda 22 3 2" xfId="1020"/>
    <cellStyle name="Moneda 22 4" xfId="1021"/>
    <cellStyle name="Moneda 23 5" xfId="1022"/>
    <cellStyle name="Moneda 23 2 4" xfId="1023"/>
    <cellStyle name="Moneda 23 2 2" xfId="1024"/>
    <cellStyle name="Moneda 23 3" xfId="1025"/>
    <cellStyle name="Moneda 24 5" xfId="1026"/>
    <cellStyle name="Moneda 24 2 4" xfId="1027"/>
    <cellStyle name="Moneda 24 2 2" xfId="1028"/>
    <cellStyle name="Moneda 24 3" xfId="1029"/>
    <cellStyle name="Moneda 25 4" xfId="1030"/>
    <cellStyle name="Moneda 25 2" xfId="1031"/>
    <cellStyle name="Moneda 26 4" xfId="1032"/>
    <cellStyle name="Moneda 26 2" xfId="1033"/>
    <cellStyle name="Moneda 27 4" xfId="1034"/>
    <cellStyle name="Moneda 27 2" xfId="1035"/>
    <cellStyle name="Moneda 28 4" xfId="1036"/>
    <cellStyle name="Moneda 28 2" xfId="1037"/>
    <cellStyle name="Moneda 29 4" xfId="1038"/>
    <cellStyle name="Moneda 29 2" xfId="1039"/>
    <cellStyle name="Moneda 3 13" xfId="1040"/>
    <cellStyle name="Moneda 3 10 4" xfId="1041"/>
    <cellStyle name="Moneda 3 10 2" xfId="1042"/>
    <cellStyle name="Moneda 3 11" xfId="1043"/>
    <cellStyle name="Moneda 3 2 10" xfId="1044"/>
    <cellStyle name="Moneda 3 2 2 2 5" xfId="1045"/>
    <cellStyle name="Moneda 3 2 2 2 2 4" xfId="1046"/>
    <cellStyle name="Moneda 3 2 3 6" xfId="1047"/>
    <cellStyle name="Moneda 3 2 3 2 5" xfId="1048"/>
    <cellStyle name="Moneda 3 2 3 2 2 4" xfId="1049"/>
    <cellStyle name="Moneda 3 2 3 3 4" xfId="1050"/>
    <cellStyle name="Moneda 3 2 4 6" xfId="1051"/>
    <cellStyle name="Moneda 3 2 4 2 5" xfId="1052"/>
    <cellStyle name="Moneda 3 2 4 2 2 4" xfId="1053"/>
    <cellStyle name="Moneda 3 2 4 3 4" xfId="1054"/>
    <cellStyle name="Moneda 3 2 5 5" xfId="1055"/>
    <cellStyle name="Moneda 3 2 5 2 4" xfId="1056"/>
    <cellStyle name="Moneda 3 2 7 4" xfId="1057"/>
    <cellStyle name="Moneda 3 2 8 3" xfId="1058"/>
    <cellStyle name="Moneda 3 3 6" xfId="1059"/>
    <cellStyle name="Moneda 3 3 2 5" xfId="1060"/>
    <cellStyle name="Moneda 3 3 2 2 4" xfId="1061"/>
    <cellStyle name="Moneda 3 3 2 2 2" xfId="1062"/>
    <cellStyle name="Moneda 3 3 2 3" xfId="1063"/>
    <cellStyle name="Moneda 3 3 3 4" xfId="1064"/>
    <cellStyle name="Moneda 3 3 3 2" xfId="1065"/>
    <cellStyle name="Moneda 3 3 4" xfId="1066"/>
    <cellStyle name="Moneda 3 4 6" xfId="1067"/>
    <cellStyle name="Moneda 3 4 2 5" xfId="1068"/>
    <cellStyle name="Moneda 3 4 2 2 4" xfId="1069"/>
    <cellStyle name="Moneda 3 4 2 2 2" xfId="1070"/>
    <cellStyle name="Moneda 3 4 2 3" xfId="1071"/>
    <cellStyle name="Moneda 3 4 3 4" xfId="1072"/>
    <cellStyle name="Moneda 3 4 3 2" xfId="1073"/>
    <cellStyle name="Moneda 3 4 4" xfId="1074"/>
    <cellStyle name="Moneda 3 5 6" xfId="1075"/>
    <cellStyle name="Moneda 3 5 2 5" xfId="1076"/>
    <cellStyle name="Moneda 3 5 2 2 4" xfId="1077"/>
    <cellStyle name="Moneda 3 5 2 2 2" xfId="1078"/>
    <cellStyle name="Moneda 3 5 2 3" xfId="1079"/>
    <cellStyle name="Moneda 3 5 3 4" xfId="1080"/>
    <cellStyle name="Moneda 3 5 3 2" xfId="1081"/>
    <cellStyle name="Moneda 3 5 4" xfId="1082"/>
    <cellStyle name="Moneda 3 8 5" xfId="1083"/>
    <cellStyle name="Moneda 3 8 2 4" xfId="1084"/>
    <cellStyle name="Moneda 3 8 2 2" xfId="1085"/>
    <cellStyle name="Moneda 3 8 3" xfId="1086"/>
    <cellStyle name="Moneda 30 4" xfId="1087"/>
    <cellStyle name="Moneda 30 2" xfId="1088"/>
    <cellStyle name="Moneda 31" xfId="1089"/>
    <cellStyle name="Moneda 32" xfId="1090"/>
    <cellStyle name="Moneda 33" xfId="1091"/>
    <cellStyle name="Moneda 34" xfId="1092"/>
    <cellStyle name="Moneda 35" xfId="1093"/>
    <cellStyle name="Moneda 36" xfId="1094"/>
    <cellStyle name="Moneda 37" xfId="1095"/>
    <cellStyle name="Moneda 38" xfId="1096"/>
    <cellStyle name="Moneda 39" xfId="1097"/>
    <cellStyle name="Moneda 40" xfId="1098"/>
    <cellStyle name="Moneda 41" xfId="1099"/>
    <cellStyle name="Moneda 42" xfId="1100"/>
    <cellStyle name="Moneda 6 10" xfId="1101"/>
    <cellStyle name="Moneda 6 2 9" xfId="1102"/>
    <cellStyle name="Moneda 6 2 2 6" xfId="1103"/>
    <cellStyle name="Moneda 6 2 2 2 5" xfId="1104"/>
    <cellStyle name="Moneda 6 2 2 2 2 4" xfId="1105"/>
    <cellStyle name="Moneda 6 2 2 2 2 2" xfId="1106"/>
    <cellStyle name="Moneda 6 2 2 2 3" xfId="1107"/>
    <cellStyle name="Moneda 6 2 2 3 4" xfId="1108"/>
    <cellStyle name="Moneda 6 2 2 3 2" xfId="1109"/>
    <cellStyle name="Moneda 6 2 2 4" xfId="1110"/>
    <cellStyle name="Moneda 6 2 3 6" xfId="1111"/>
    <cellStyle name="Moneda 6 2 3 2 5" xfId="1112"/>
    <cellStyle name="Moneda 6 2 3 2 2 4" xfId="1113"/>
    <cellStyle name="Moneda 6 2 3 2 2 2" xfId="1114"/>
    <cellStyle name="Moneda 6 2 3 2 3" xfId="1115"/>
    <cellStyle name="Moneda 6 2 3 3 4" xfId="1116"/>
    <cellStyle name="Moneda 6 2 3 3 2" xfId="1117"/>
    <cellStyle name="Moneda 6 2 3 4" xfId="1118"/>
    <cellStyle name="Moneda 6 2 4 6" xfId="1119"/>
    <cellStyle name="Moneda 6 2 4 2 5" xfId="1120"/>
    <cellStyle name="Moneda 6 2 4 2 2 4" xfId="1121"/>
    <cellStyle name="Moneda 6 2 4 2 2 2" xfId="1122"/>
    <cellStyle name="Moneda 6 2 4 2 3" xfId="1123"/>
    <cellStyle name="Moneda 6 2 4 3 4" xfId="1124"/>
    <cellStyle name="Moneda 6 2 4 3 2" xfId="1125"/>
    <cellStyle name="Moneda 6 2 4 4" xfId="1126"/>
    <cellStyle name="Moneda 6 2 5 5" xfId="1127"/>
    <cellStyle name="Moneda 6 2 5 2 4" xfId="1128"/>
    <cellStyle name="Moneda 6 2 5 2 2" xfId="1129"/>
    <cellStyle name="Moneda 6 2 5 3" xfId="1130"/>
    <cellStyle name="Moneda 6 2 6 4" xfId="1131"/>
    <cellStyle name="Moneda 6 2 6 2" xfId="1132"/>
    <cellStyle name="Moneda 6 2 7" xfId="1133"/>
    <cellStyle name="Moneda 6 3 6" xfId="1134"/>
    <cellStyle name="Moneda 6 3 2 5" xfId="1135"/>
    <cellStyle name="Moneda 6 3 2 2 4" xfId="1136"/>
    <cellStyle name="Moneda 6 3 2 2 2" xfId="1137"/>
    <cellStyle name="Moneda 6 3 2 3" xfId="1138"/>
    <cellStyle name="Moneda 6 3 3 4" xfId="1139"/>
    <cellStyle name="Moneda 6 3 3 2" xfId="1140"/>
    <cellStyle name="Moneda 6 3 4" xfId="1141"/>
    <cellStyle name="Moneda 6 4 6" xfId="1142"/>
    <cellStyle name="Moneda 6 4 2 5" xfId="1143"/>
    <cellStyle name="Moneda 6 4 2 2 4" xfId="1144"/>
    <cellStyle name="Moneda 6 4 2 2 2" xfId="1145"/>
    <cellStyle name="Moneda 6 4 2 3" xfId="1146"/>
    <cellStyle name="Moneda 6 4 3 4" xfId="1147"/>
    <cellStyle name="Moneda 6 4 3 2" xfId="1148"/>
    <cellStyle name="Moneda 6 4 4" xfId="1149"/>
    <cellStyle name="Moneda 6 5 6" xfId="1150"/>
    <cellStyle name="Moneda 6 5 2 5" xfId="1151"/>
    <cellStyle name="Moneda 6 5 2 2 4" xfId="1152"/>
    <cellStyle name="Moneda 6 5 2 2 2" xfId="1153"/>
    <cellStyle name="Moneda 6 5 2 3" xfId="1154"/>
    <cellStyle name="Moneda 6 5 3 4" xfId="1155"/>
    <cellStyle name="Moneda 6 5 3 2" xfId="1156"/>
    <cellStyle name="Moneda 6 5 4" xfId="1157"/>
    <cellStyle name="Moneda 6 6 5" xfId="1158"/>
    <cellStyle name="Moneda 6 6 2 4" xfId="1159"/>
    <cellStyle name="Moneda 6 6 2 2" xfId="1160"/>
    <cellStyle name="Moneda 6 6 3" xfId="1161"/>
    <cellStyle name="Moneda 6 7 4" xfId="1162"/>
    <cellStyle name="Moneda 6 7 2" xfId="1163"/>
    <cellStyle name="Moneda 6 8" xfId="1164"/>
    <cellStyle name="Moneda 7 10" xfId="1165"/>
    <cellStyle name="Moneda 7 2 9" xfId="1166"/>
    <cellStyle name="Moneda 7 2 2 6" xfId="1167"/>
    <cellStyle name="Moneda 7 2 2 2 5" xfId="1168"/>
    <cellStyle name="Moneda 7 2 2 2 2 4" xfId="1169"/>
    <cellStyle name="Moneda 7 2 2 2 2 2" xfId="1170"/>
    <cellStyle name="Moneda 7 2 2 2 3" xfId="1171"/>
    <cellStyle name="Moneda 7 2 2 3 4" xfId="1172"/>
    <cellStyle name="Moneda 7 2 2 3 2" xfId="1173"/>
    <cellStyle name="Moneda 7 2 2 4" xfId="1174"/>
    <cellStyle name="Moneda 7 2 3 6" xfId="1175"/>
    <cellStyle name="Moneda 7 2 3 2 5" xfId="1176"/>
    <cellStyle name="Moneda 7 2 3 2 2 4" xfId="1177"/>
    <cellStyle name="Moneda 7 2 3 2 2 2" xfId="1178"/>
    <cellStyle name="Moneda 7 2 3 2 3" xfId="1179"/>
    <cellStyle name="Moneda 7 2 3 3 4" xfId="1180"/>
    <cellStyle name="Moneda 7 2 3 3 2" xfId="1181"/>
    <cellStyle name="Moneda 7 2 3 4" xfId="1182"/>
    <cellStyle name="Moneda 7 2 4 6" xfId="1183"/>
    <cellStyle name="Moneda 7 2 4 2 5" xfId="1184"/>
    <cellStyle name="Moneda 7 2 4 2 2 4" xfId="1185"/>
    <cellStyle name="Moneda 7 2 4 2 2 2" xfId="1186"/>
    <cellStyle name="Moneda 7 2 4 2 3" xfId="1187"/>
    <cellStyle name="Moneda 7 2 4 3 4" xfId="1188"/>
    <cellStyle name="Moneda 7 2 4 3 2" xfId="1189"/>
    <cellStyle name="Moneda 7 2 4 4" xfId="1190"/>
    <cellStyle name="Moneda 7 2 5 5" xfId="1191"/>
    <cellStyle name="Moneda 7 2 5 2 4" xfId="1192"/>
    <cellStyle name="Moneda 7 2 5 2 2" xfId="1193"/>
    <cellStyle name="Moneda 7 2 5 3" xfId="1194"/>
    <cellStyle name="Moneda 7 2 6 4" xfId="1195"/>
    <cellStyle name="Moneda 7 2 6 2" xfId="1196"/>
    <cellStyle name="Moneda 7 2 7" xfId="1197"/>
    <cellStyle name="Moneda 7 3 6" xfId="1198"/>
    <cellStyle name="Moneda 7 3 2 5" xfId="1199"/>
    <cellStyle name="Moneda 7 3 2 2 4" xfId="1200"/>
    <cellStyle name="Moneda 7 3 2 2 2" xfId="1201"/>
    <cellStyle name="Moneda 7 3 2 3" xfId="1202"/>
    <cellStyle name="Moneda 7 3 3 4" xfId="1203"/>
    <cellStyle name="Moneda 7 3 3 2" xfId="1204"/>
    <cellStyle name="Moneda 7 3 4" xfId="1205"/>
    <cellStyle name="Moneda 7 4 6" xfId="1206"/>
    <cellStyle name="Moneda 7 4 2 5" xfId="1207"/>
    <cellStyle name="Moneda 7 4 2 2 4" xfId="1208"/>
    <cellStyle name="Moneda 7 4 2 2 2" xfId="1209"/>
    <cellStyle name="Moneda 7 4 2 3" xfId="1210"/>
    <cellStyle name="Moneda 7 4 3 4" xfId="1211"/>
    <cellStyle name="Moneda 7 4 3 2" xfId="1212"/>
    <cellStyle name="Moneda 7 4 4" xfId="1213"/>
    <cellStyle name="Moneda 7 5 6" xfId="1214"/>
    <cellStyle name="Moneda 7 5 2 5" xfId="1215"/>
    <cellStyle name="Moneda 7 5 2 2 4" xfId="1216"/>
    <cellStyle name="Moneda 7 5 2 2 2" xfId="1217"/>
    <cellStyle name="Moneda 7 5 2 3" xfId="1218"/>
    <cellStyle name="Moneda 7 5 3 4" xfId="1219"/>
    <cellStyle name="Moneda 7 5 3 2" xfId="1220"/>
    <cellStyle name="Moneda 7 5 4" xfId="1221"/>
    <cellStyle name="Moneda 7 6 5" xfId="1222"/>
    <cellStyle name="Moneda 7 6 2 4" xfId="1223"/>
    <cellStyle name="Moneda 7 6 2 2" xfId="1224"/>
    <cellStyle name="Moneda 7 6 3" xfId="1225"/>
    <cellStyle name="Moneda 7 7 4" xfId="1226"/>
    <cellStyle name="Moneda 7 7 2" xfId="1227"/>
    <cellStyle name="Moneda 7 8" xfId="1228"/>
    <cellStyle name="Moneda 8 11" xfId="1229"/>
    <cellStyle name="Moneda 8 2 9" xfId="1230"/>
    <cellStyle name="Moneda 8 2 2 6" xfId="1231"/>
    <cellStyle name="Moneda 8 2 2 2 5" xfId="1232"/>
    <cellStyle name="Moneda 8 2 2 2 2 4" xfId="1233"/>
    <cellStyle name="Moneda 8 2 2 2 2 2" xfId="1234"/>
    <cellStyle name="Moneda 8 2 2 2 3" xfId="1235"/>
    <cellStyle name="Moneda 8 2 2 3 4" xfId="1236"/>
    <cellStyle name="Moneda 8 2 2 3 2" xfId="1237"/>
    <cellStyle name="Moneda 8 2 2 4" xfId="1238"/>
    <cellStyle name="Moneda 8 2 3 6" xfId="1239"/>
    <cellStyle name="Moneda 8 2 3 2 5" xfId="1240"/>
    <cellStyle name="Moneda 8 2 3 2 2 4" xfId="1241"/>
    <cellStyle name="Moneda 8 2 3 2 2 2" xfId="1242"/>
    <cellStyle name="Moneda 8 2 3 2 3" xfId="1243"/>
    <cellStyle name="Moneda 8 2 3 3 4" xfId="1244"/>
    <cellStyle name="Moneda 8 2 3 3 2" xfId="1245"/>
    <cellStyle name="Moneda 8 2 3 4" xfId="1246"/>
    <cellStyle name="Moneda 8 2 4 6" xfId="1247"/>
    <cellStyle name="Moneda 8 2 4 2 5" xfId="1248"/>
    <cellStyle name="Moneda 8 2 4 2 2 4" xfId="1249"/>
    <cellStyle name="Moneda 8 2 4 2 2 2" xfId="1250"/>
    <cellStyle name="Moneda 8 2 4 2 3" xfId="1251"/>
    <cellStyle name="Moneda 8 2 4 3 4" xfId="1252"/>
    <cellStyle name="Moneda 8 2 4 3 2" xfId="1253"/>
    <cellStyle name="Moneda 8 2 4 4" xfId="1254"/>
    <cellStyle name="Moneda 8 2 5 5" xfId="1255"/>
    <cellStyle name="Moneda 8 2 5 2 4" xfId="1256"/>
    <cellStyle name="Moneda 8 2 5 2 2" xfId="1257"/>
    <cellStyle name="Moneda 8 2 5 3" xfId="1258"/>
    <cellStyle name="Moneda 8 2 6 4" xfId="1259"/>
    <cellStyle name="Moneda 8 2 6 2" xfId="1260"/>
    <cellStyle name="Moneda 8 2 7" xfId="1261"/>
    <cellStyle name="Moneda 8 3 6" xfId="1262"/>
    <cellStyle name="Moneda 8 3 2 5" xfId="1263"/>
    <cellStyle name="Moneda 8 3 2 2 4" xfId="1264"/>
    <cellStyle name="Moneda 8 3 2 2 2" xfId="1265"/>
    <cellStyle name="Moneda 8 3 2 3" xfId="1266"/>
    <cellStyle name="Moneda 8 3 3 4" xfId="1267"/>
    <cellStyle name="Moneda 8 3 3 2" xfId="1268"/>
    <cellStyle name="Moneda 8 3 4" xfId="1269"/>
    <cellStyle name="Moneda 8 4 6" xfId="1270"/>
    <cellStyle name="Moneda 8 4 2 5" xfId="1271"/>
    <cellStyle name="Moneda 8 4 2 2 4" xfId="1272"/>
    <cellStyle name="Moneda 8 4 2 2 2" xfId="1273"/>
    <cellStyle name="Moneda 8 4 2 3" xfId="1274"/>
    <cellStyle name="Moneda 8 4 3 4" xfId="1275"/>
    <cellStyle name="Moneda 8 4 3 2" xfId="1276"/>
    <cellStyle name="Moneda 8 4 4" xfId="1277"/>
    <cellStyle name="Moneda 8 5 6" xfId="1278"/>
    <cellStyle name="Moneda 8 5 2 5" xfId="1279"/>
    <cellStyle name="Moneda 8 5 2 2 4" xfId="1280"/>
    <cellStyle name="Moneda 8 5 2 2 2" xfId="1281"/>
    <cellStyle name="Moneda 8 5 2 3" xfId="1282"/>
    <cellStyle name="Moneda 8 5 3 4" xfId="1283"/>
    <cellStyle name="Moneda 8 5 3 2" xfId="1284"/>
    <cellStyle name="Moneda 8 5 4" xfId="1285"/>
    <cellStyle name="Moneda 8 6 5" xfId="1286"/>
    <cellStyle name="Moneda 8 6 2 4" xfId="1287"/>
    <cellStyle name="Moneda 8 6 2 2" xfId="1288"/>
    <cellStyle name="Moneda 8 6 3" xfId="1289"/>
    <cellStyle name="Moneda 8 7 4" xfId="1290"/>
    <cellStyle name="Moneda 8 7 2" xfId="1291"/>
    <cellStyle name="Moneda 8 8 4" xfId="1292"/>
    <cellStyle name="Moneda 8 8 2" xfId="1293"/>
    <cellStyle name="Moneda 8 9" xfId="1294"/>
    <cellStyle name="Moneda 9 9" xfId="1295"/>
    <cellStyle name="Moneda 9 2 6" xfId="1296"/>
    <cellStyle name="Moneda 9 2 2 5" xfId="1297"/>
    <cellStyle name="Moneda 9 2 2 2 4" xfId="1298"/>
    <cellStyle name="Moneda 9 2 2 2 2" xfId="1299"/>
    <cellStyle name="Moneda 9 2 2 3" xfId="1300"/>
    <cellStyle name="Moneda 9 2 3 4" xfId="1301"/>
    <cellStyle name="Moneda 9 2 3 2" xfId="1302"/>
    <cellStyle name="Moneda 9 2 4" xfId="1303"/>
    <cellStyle name="Moneda 9 3 6" xfId="1304"/>
    <cellStyle name="Moneda 9 3 2 5" xfId="1305"/>
    <cellStyle name="Moneda 9 3 2 2 4" xfId="1306"/>
    <cellStyle name="Moneda 9 3 2 2 2" xfId="1307"/>
    <cellStyle name="Moneda 9 3 2 3" xfId="1308"/>
    <cellStyle name="Moneda 9 3 3 4" xfId="1309"/>
    <cellStyle name="Moneda 9 3 3 2" xfId="1310"/>
    <cellStyle name="Moneda 9 3 4" xfId="1311"/>
    <cellStyle name="Moneda 9 4 6" xfId="1312"/>
    <cellStyle name="Moneda 9 4 2 5" xfId="1313"/>
    <cellStyle name="Moneda 9 4 2 2 4" xfId="1314"/>
    <cellStyle name="Moneda 9 4 2 2 2" xfId="1315"/>
    <cellStyle name="Moneda 9 4 2 3" xfId="1316"/>
    <cellStyle name="Moneda 9 4 3 4" xfId="1317"/>
    <cellStyle name="Moneda 9 4 3 2" xfId="1318"/>
    <cellStyle name="Moneda 9 4 4" xfId="1319"/>
    <cellStyle name="Moneda 9 5 5" xfId="1320"/>
    <cellStyle name="Moneda 9 5 2 4" xfId="1321"/>
    <cellStyle name="Moneda 9 5 2 2" xfId="1322"/>
    <cellStyle name="Moneda 9 5 3" xfId="1323"/>
    <cellStyle name="Moneda 9 6 4" xfId="1324"/>
    <cellStyle name="Moneda 9 6 2" xfId="1325"/>
    <cellStyle name="Moneda 9 7" xfId="1326"/>
    <cellStyle name="Normal 2 3 2" xfId="1327"/>
    <cellStyle name="Normal 3 4" xfId="1328"/>
    <cellStyle name="NumericWithBorder 2 2" xfId="1329"/>
    <cellStyle name="NumericWithBorder 2 3" xfId="1330"/>
    <cellStyle name="NumericWithBorder 3" xfId="1331"/>
    <cellStyle name="NumericWithBorder 4" xfId="1332"/>
    <cellStyle name="BodyStyleWithBorder 5" xfId="1333"/>
    <cellStyle name="BodyStyleWithBorder 2 4" xfId="1334"/>
    <cellStyle name="BorderThinBlack 6" xfId="1335"/>
    <cellStyle name="BorderThinBlack 2 5" xfId="1336"/>
    <cellStyle name="BorderThinBlack 2 2 5" xfId="1337"/>
    <cellStyle name="BorderThinBlack 3 5" xfId="1338"/>
    <cellStyle name="Currency 12" xfId="1339"/>
    <cellStyle name="Currency [0] 5" xfId="1340"/>
    <cellStyle name="Currency [0] 2 4" xfId="1341"/>
    <cellStyle name="Currency 2 4" xfId="1342"/>
    <cellStyle name="DecimalWithBorder 5" xfId="1343"/>
    <cellStyle name="DecimalWithBorder 2 4" xfId="1344"/>
    <cellStyle name="EuroCurrencyWithBorder 5" xfId="1345"/>
    <cellStyle name="EuroCurrencyWithBorder 2 4" xfId="1346"/>
    <cellStyle name="MainTitle 5" xfId="1347"/>
    <cellStyle name="MainTitle 2 4" xfId="1348"/>
    <cellStyle name="Moneda 43" xfId="1349"/>
    <cellStyle name="Moneda [0] 8" xfId="1350"/>
    <cellStyle name="Moneda [0] 3 4" xfId="1351"/>
    <cellStyle name="Moneda 10 8" xfId="1352"/>
    <cellStyle name="Moneda 10 2 5" xfId="1353"/>
    <cellStyle name="Moneda 10 2 2 4" xfId="1354"/>
    <cellStyle name="Moneda 10 3 5" xfId="1355"/>
    <cellStyle name="Moneda 10 3 2 4" xfId="1356"/>
    <cellStyle name="Moneda 10 4 5" xfId="1357"/>
    <cellStyle name="Moneda 10 4 2 4" xfId="1358"/>
    <cellStyle name="Moneda 10 5 4" xfId="1359"/>
    <cellStyle name="Moneda 11 8" xfId="1360"/>
    <cellStyle name="Moneda 11 2 5" xfId="1361"/>
    <cellStyle name="Moneda 11 2 2 4" xfId="1362"/>
    <cellStyle name="Moneda 11 3 5" xfId="1363"/>
    <cellStyle name="Moneda 11 3 2 4" xfId="1364"/>
    <cellStyle name="Moneda 11 4 5" xfId="1365"/>
    <cellStyle name="Moneda 11 4 2 4" xfId="1366"/>
    <cellStyle name="Moneda 11 5 4" xfId="1367"/>
    <cellStyle name="Moneda 12 6" xfId="1368"/>
    <cellStyle name="Moneda 12 2 5" xfId="1369"/>
    <cellStyle name="Moneda 12 2 2 4" xfId="1370"/>
    <cellStyle name="Moneda 12 3 4" xfId="1371"/>
    <cellStyle name="Moneda 13 7" xfId="1372"/>
    <cellStyle name="Moneda 13 2 5" xfId="1373"/>
    <cellStyle name="Moneda 13 2 2 4" xfId="1374"/>
    <cellStyle name="Moneda 13 3 4" xfId="1375"/>
    <cellStyle name="Moneda 14 6" xfId="1376"/>
    <cellStyle name="Moneda 14 2 5" xfId="1377"/>
    <cellStyle name="Moneda 14 2 2 4" xfId="1378"/>
    <cellStyle name="Moneda 14 3 4" xfId="1379"/>
    <cellStyle name="Moneda 15 6" xfId="1380"/>
    <cellStyle name="Moneda 15 2 5" xfId="1381"/>
    <cellStyle name="Moneda 15 2 2 4" xfId="1382"/>
    <cellStyle name="Moneda 15 3 4" xfId="1383"/>
    <cellStyle name="Moneda 16 5" xfId="1384"/>
    <cellStyle name="Moneda 16 2 4" xfId="1385"/>
    <cellStyle name="Moneda 17 5" xfId="1386"/>
    <cellStyle name="Moneda 17 2 4" xfId="1387"/>
    <cellStyle name="Moneda 18 5" xfId="1388"/>
    <cellStyle name="Moneda 18 2 4" xfId="1389"/>
    <cellStyle name="Moneda 19 5" xfId="1390"/>
    <cellStyle name="Moneda 19 2 4" xfId="1391"/>
    <cellStyle name="Moneda 2 3 9 3" xfId="1392"/>
    <cellStyle name="Moneda 2 3 2 8 3" xfId="1393"/>
    <cellStyle name="Moneda 2 3 2 2 5 4" xfId="1394"/>
    <cellStyle name="Moneda 2 3 2 2 2 4 3" xfId="1395"/>
    <cellStyle name="Moneda 2 3 2 3 5" xfId="1396"/>
    <cellStyle name="Moneda 2 3 2 3 2 4" xfId="1397"/>
    <cellStyle name="Moneda 2 3 2 4 5" xfId="1398"/>
    <cellStyle name="Moneda 2 3 2 4 2 4" xfId="1399"/>
    <cellStyle name="Moneda 2 3 2 5 4 3" xfId="1400"/>
    <cellStyle name="Moneda 2 3 3 5 4" xfId="1401"/>
    <cellStyle name="Moneda 2 3 3 2 4 3" xfId="1402"/>
    <cellStyle name="Moneda 2 3 4 5 4" xfId="1403"/>
    <cellStyle name="Moneda 2 3 4 2 4 3" xfId="1404"/>
    <cellStyle name="Moneda 2 3 5 5" xfId="1405"/>
    <cellStyle name="Moneda 2 3 5 2 4" xfId="1406"/>
    <cellStyle name="Moneda 2 3 6 4 3" xfId="1407"/>
    <cellStyle name="Moneda 20 5" xfId="1408"/>
    <cellStyle name="Moneda 20 2 4" xfId="1409"/>
    <cellStyle name="Moneda 21 5" xfId="1410"/>
    <cellStyle name="Moneda 21 2 4" xfId="1411"/>
    <cellStyle name="Moneda 22 5" xfId="1412"/>
    <cellStyle name="Moneda 22 2 4" xfId="1413"/>
    <cellStyle name="Moneda 23 4" xfId="1414"/>
    <cellStyle name="Moneda 24 4" xfId="1415"/>
    <cellStyle name="Moneda 3 12" xfId="1416"/>
    <cellStyle name="Moneda 3 2 3 5" xfId="1417"/>
    <cellStyle name="Moneda 3 2 3 2 4" xfId="1418"/>
    <cellStyle name="Moneda 3 2 4 5" xfId="1419"/>
    <cellStyle name="Moneda 3 2 4 2 4" xfId="1420"/>
    <cellStyle name="Moneda 3 3 5" xfId="1421"/>
    <cellStyle name="Moneda 3 3 2 4" xfId="1422"/>
    <cellStyle name="Moneda 3 4 5" xfId="1423"/>
    <cellStyle name="Moneda 3 4 2 4" xfId="1424"/>
    <cellStyle name="Moneda 3 5 5" xfId="1425"/>
    <cellStyle name="Moneda 3 5 2 4" xfId="1426"/>
    <cellStyle name="Moneda 3 8 4" xfId="1427"/>
    <cellStyle name="Moneda 6 9" xfId="1428"/>
    <cellStyle name="Moneda 6 2 8" xfId="1429"/>
    <cellStyle name="Moneda 6 2 2 5" xfId="1430"/>
    <cellStyle name="Moneda 6 2 2 2 4" xfId="1431"/>
    <cellStyle name="Moneda 6 2 3 5" xfId="1432"/>
    <cellStyle name="Moneda 6 2 3 2 4" xfId="1433"/>
    <cellStyle name="Moneda 6 2 4 5" xfId="1434"/>
    <cellStyle name="Moneda 6 2 4 2 4" xfId="1435"/>
    <cellStyle name="Moneda 6 2 5 4" xfId="1436"/>
    <cellStyle name="Moneda 6 3 5" xfId="1437"/>
    <cellStyle name="Moneda 6 3 2 4" xfId="1438"/>
    <cellStyle name="Moneda 6 4 5" xfId="1439"/>
    <cellStyle name="Moneda 6 4 2 4" xfId="1440"/>
    <cellStyle name="Moneda 6 5 5" xfId="1441"/>
    <cellStyle name="Moneda 6 5 2 4" xfId="1442"/>
    <cellStyle name="Moneda 6 6 4" xfId="1443"/>
    <cellStyle name="Moneda 7 9" xfId="1444"/>
    <cellStyle name="Moneda 7 2 8" xfId="1445"/>
    <cellStyle name="Moneda 7 2 2 5" xfId="1446"/>
    <cellStyle name="Moneda 7 2 2 2 4" xfId="1447"/>
    <cellStyle name="Moneda 7 2 3 5" xfId="1448"/>
    <cellStyle name="Moneda 7 2 3 2 4" xfId="1449"/>
    <cellStyle name="Moneda 7 2 4 5" xfId="1450"/>
    <cellStyle name="Moneda 7 2 4 2 4" xfId="1451"/>
    <cellStyle name="Moneda 7 2 5 4" xfId="1452"/>
    <cellStyle name="Moneda 7 3 5" xfId="1453"/>
    <cellStyle name="Moneda 7 3 2 4" xfId="1454"/>
    <cellStyle name="Moneda 7 4 5" xfId="1455"/>
    <cellStyle name="Moneda 7 4 2 4" xfId="1456"/>
    <cellStyle name="Moneda 7 5 5" xfId="1457"/>
    <cellStyle name="Moneda 7 5 2 4" xfId="1458"/>
    <cellStyle name="Moneda 7 6 4" xfId="1459"/>
    <cellStyle name="Moneda 8 10" xfId="1460"/>
    <cellStyle name="Moneda 8 2 8" xfId="1461"/>
    <cellStyle name="Moneda 8 2 2 5" xfId="1462"/>
    <cellStyle name="Moneda 8 2 2 2 4" xfId="1463"/>
    <cellStyle name="Moneda 8 2 3 5" xfId="1464"/>
    <cellStyle name="Moneda 8 2 3 2 4" xfId="1465"/>
    <cellStyle name="Moneda 8 2 4 5" xfId="1466"/>
    <cellStyle name="Moneda 8 2 4 2 4" xfId="1467"/>
    <cellStyle name="Moneda 8 2 5 4" xfId="1468"/>
    <cellStyle name="Moneda 8 3 5" xfId="1469"/>
    <cellStyle name="Moneda 8 3 2 4" xfId="1470"/>
    <cellStyle name="Moneda 8 4 5" xfId="1471"/>
    <cellStyle name="Moneda 8 4 2 4" xfId="1472"/>
    <cellStyle name="Moneda 8 5 5" xfId="1473"/>
    <cellStyle name="Moneda 8 5 2 4" xfId="1474"/>
    <cellStyle name="Moneda 8 6 4" xfId="1475"/>
    <cellStyle name="Moneda 9 8" xfId="1476"/>
    <cellStyle name="Moneda 9 2 5" xfId="1477"/>
    <cellStyle name="Moneda 9 2 2 4" xfId="1478"/>
    <cellStyle name="Moneda 9 3 5" xfId="1479"/>
    <cellStyle name="Moneda 9 3 2 4" xfId="1480"/>
    <cellStyle name="Moneda 9 4 5" xfId="1481"/>
    <cellStyle name="Moneda 9 4 2 4" xfId="1482"/>
    <cellStyle name="Moneda 9 5 4" xfId="1483"/>
    <cellStyle name="NumericWithBorder 5" xfId="1484"/>
    <cellStyle name="NumericWithBorder 2 4" xfId="1485"/>
    <cellStyle name="Moneda 26 3" xfId="1486"/>
    <cellStyle name="Moneda 25 3" xfId="1487"/>
    <cellStyle name="Moneda [0] 4 3" xfId="1488"/>
    <cellStyle name="Moneda 13 4 3" xfId="1489"/>
    <cellStyle name="Moneda 2 5 3" xfId="1490"/>
    <cellStyle name="Moneda 8 7 3" xfId="1491"/>
    <cellStyle name="Moneda 28 3" xfId="1492"/>
    <cellStyle name="BorderThinBlack 2 2 2 4" xfId="1493"/>
    <cellStyle name="BorderThinBlack 3 2 4" xfId="1494"/>
    <cellStyle name="Currency 3 3" xfId="1495"/>
    <cellStyle name="Currency [0] 3 3" xfId="1496"/>
    <cellStyle name="Currency [0] 2 2 3" xfId="1497"/>
    <cellStyle name="Currency 2 2 3" xfId="1498"/>
    <cellStyle name="Moneda 27 3" xfId="1499"/>
    <cellStyle name="Moneda [0] 5 3" xfId="1500"/>
    <cellStyle name="Moneda [0] 3 2 3" xfId="1501"/>
    <cellStyle name="Moneda 10 6 3" xfId="1502"/>
    <cellStyle name="Moneda 10 2 3 3" xfId="1503"/>
    <cellStyle name="Moneda 10 2 2 2 3" xfId="1504"/>
    <cellStyle name="Moneda 10 3 3 3" xfId="1505"/>
    <cellStyle name="Moneda 10 3 2 2 3" xfId="1506"/>
    <cellStyle name="Moneda 10 4 3 3" xfId="1507"/>
    <cellStyle name="Moneda 10 4 2 2 3" xfId="1508"/>
    <cellStyle name="Moneda 10 5 2 3" xfId="1509"/>
    <cellStyle name="Moneda 11 6 3" xfId="1510"/>
    <cellStyle name="Moneda 11 2 3 3" xfId="1511"/>
    <cellStyle name="Moneda 11 2 2 2 3" xfId="1512"/>
    <cellStyle name="Moneda 11 3 3 3" xfId="1513"/>
    <cellStyle name="Moneda 11 3 2 2 3" xfId="1514"/>
    <cellStyle name="Moneda 11 4 3 3" xfId="1515"/>
    <cellStyle name="Moneda 11 4 2 2 3" xfId="1516"/>
    <cellStyle name="Moneda 11 5 2 3" xfId="1517"/>
    <cellStyle name="Moneda 12 4 3" xfId="1518"/>
    <cellStyle name="Moneda 12 2 3 3" xfId="1519"/>
    <cellStyle name="Moneda 12 2 2 2 3" xfId="1520"/>
    <cellStyle name="Moneda 12 3 2 3" xfId="1521"/>
    <cellStyle name="Moneda 13 5 3" xfId="1522"/>
    <cellStyle name="Moneda 13 2 3 3" xfId="1523"/>
    <cellStyle name="Moneda 13 2 2 2 3" xfId="1524"/>
    <cellStyle name="Moneda 13 3 2 3" xfId="1525"/>
    <cellStyle name="Moneda 14 4 3" xfId="1526"/>
    <cellStyle name="Moneda 14 2 3 3" xfId="1527"/>
    <cellStyle name="Moneda 14 2 2 2 3" xfId="1528"/>
    <cellStyle name="Moneda 14 3 2 3" xfId="1529"/>
    <cellStyle name="Moneda 15 4 3" xfId="1530"/>
    <cellStyle name="Moneda 15 2 3 3" xfId="1531"/>
    <cellStyle name="Moneda 15 2 2 2 3" xfId="1532"/>
    <cellStyle name="Moneda 15 3 2 3" xfId="1533"/>
    <cellStyle name="Moneda 16 3 3" xfId="1534"/>
    <cellStyle name="Moneda 16 2 2 3" xfId="1535"/>
    <cellStyle name="Moneda 17 3 3" xfId="1536"/>
    <cellStyle name="Moneda 17 2 2 3" xfId="1537"/>
    <cellStyle name="Moneda 18 3 3" xfId="1538"/>
    <cellStyle name="Moneda 18 2 2 3" xfId="1539"/>
    <cellStyle name="Moneda 19 3 3" xfId="1540"/>
    <cellStyle name="Moneda 19 2 2 3" xfId="1541"/>
    <cellStyle name="Currency 4 3" xfId="1542"/>
    <cellStyle name="Moneda 2 3 7 3 3" xfId="1543"/>
    <cellStyle name="Moneda 2 3 2 6 3 3" xfId="1544"/>
    <cellStyle name="Moneda 2 3 2 2 3 3 3" xfId="1545"/>
    <cellStyle name="Moneda 2 3 2 2 2 2 3 3" xfId="1546"/>
    <cellStyle name="Moneda 2 3 2 3 3 3" xfId="1547"/>
    <cellStyle name="Moneda 2 3 2 3 2 2 3" xfId="1548"/>
    <cellStyle name="Moneda 2 3 2 4 3 3" xfId="1549"/>
    <cellStyle name="Moneda 2 3 2 4 2 2 3" xfId="1550"/>
    <cellStyle name="Moneda 2 3 2 5 2 3 3" xfId="1551"/>
    <cellStyle name="Moneda 2 3 3 3 3 3" xfId="1552"/>
    <cellStyle name="Moneda 2 3 3 2 2 3 3" xfId="1553"/>
    <cellStyle name="Moneda 2 3 4 3 3 3" xfId="1554"/>
    <cellStyle name="Moneda 2 3 4 2 2 3 3" xfId="1555"/>
    <cellStyle name="Moneda 2 3 5 3 3" xfId="1556"/>
    <cellStyle name="Moneda 2 3 5 2 2 3" xfId="1557"/>
    <cellStyle name="Moneda 2 3 6 2 3 3" xfId="1558"/>
    <cellStyle name="Moneda 20 3 3" xfId="1559"/>
    <cellStyle name="Moneda 20 2 2 3" xfId="1560"/>
    <cellStyle name="Moneda 21 3 3" xfId="1561"/>
    <cellStyle name="Moneda 21 2 2 3" xfId="1562"/>
    <cellStyle name="Moneda 22 3 3" xfId="1563"/>
    <cellStyle name="Moneda 22 2 2 3" xfId="1564"/>
    <cellStyle name="Moneda 23 2 3" xfId="1565"/>
    <cellStyle name="Moneda 24 2 3" xfId="1566"/>
    <cellStyle name="Moneda 3 10 3" xfId="1567"/>
    <cellStyle name="Moneda 3 2 7 3" xfId="1568"/>
    <cellStyle name="Moneda 3 2 3 3 3" xfId="1569"/>
    <cellStyle name="Moneda 3 2 3 2 2 3" xfId="1570"/>
    <cellStyle name="Moneda 3 2 4 3 3" xfId="1571"/>
    <cellStyle name="Moneda 3 2 4 2 2 3" xfId="1572"/>
    <cellStyle name="Moneda 3 3 3 3" xfId="1573"/>
    <cellStyle name="Moneda 3 3 2 2 3" xfId="1574"/>
    <cellStyle name="Moneda 3 4 3 3" xfId="1575"/>
    <cellStyle name="Moneda 3 4 2 2 3" xfId="1576"/>
    <cellStyle name="Moneda 3 5 3 3" xfId="1577"/>
    <cellStyle name="Moneda 3 5 2 2 3" xfId="1578"/>
    <cellStyle name="Moneda 3 8 2 3" xfId="1579"/>
    <cellStyle name="Moneda 6 7 3" xfId="1580"/>
    <cellStyle name="Moneda 6 2 6 3" xfId="1581"/>
    <cellStyle name="Moneda 6 2 2 3 3" xfId="1582"/>
    <cellStyle name="Moneda 6 2 2 2 2 3" xfId="1583"/>
    <cellStyle name="Moneda 6 2 3 3 3" xfId="1584"/>
    <cellStyle name="Moneda 6 2 3 2 2 3" xfId="1585"/>
    <cellStyle name="Moneda 6 2 4 3 3" xfId="1586"/>
    <cellStyle name="Moneda 6 2 4 2 2 3" xfId="1587"/>
    <cellStyle name="Moneda 6 2 5 2 3" xfId="1588"/>
    <cellStyle name="Moneda 6 3 3 3" xfId="1589"/>
    <cellStyle name="Moneda 6 3 2 2 3" xfId="1590"/>
    <cellStyle name="Moneda 6 4 3 3" xfId="1591"/>
    <cellStyle name="Moneda 6 4 2 2 3" xfId="1592"/>
    <cellStyle name="Moneda 6 5 3 3" xfId="1593"/>
    <cellStyle name="Moneda 6 5 2 2 3" xfId="1594"/>
    <cellStyle name="Moneda 6 6 2 3" xfId="1595"/>
    <cellStyle name="Moneda 7 7 3" xfId="1596"/>
    <cellStyle name="Moneda 7 2 6 3" xfId="1597"/>
    <cellStyle name="Moneda 7 2 2 3 3" xfId="1598"/>
    <cellStyle name="Moneda 7 2 2 2 2 3" xfId="1599"/>
    <cellStyle name="Moneda 7 2 3 3 3" xfId="1600"/>
    <cellStyle name="Moneda 7 2 3 2 2 3" xfId="1601"/>
    <cellStyle name="Moneda 7 2 4 3 3" xfId="1602"/>
    <cellStyle name="Moneda 7 2 4 2 2 3" xfId="1603"/>
    <cellStyle name="Moneda 7 2 5 2 3" xfId="1604"/>
    <cellStyle name="Moneda 7 3 3 3" xfId="1605"/>
    <cellStyle name="Moneda 7 3 2 2 3" xfId="1606"/>
    <cellStyle name="Moneda 7 4 3 3" xfId="1607"/>
    <cellStyle name="Moneda 7 4 2 2 3" xfId="1608"/>
    <cellStyle name="Moneda 7 5 3 3" xfId="1609"/>
    <cellStyle name="Moneda 7 5 2 2 3" xfId="1610"/>
    <cellStyle name="Moneda 7 6 2 3" xfId="1611"/>
    <cellStyle name="Moneda 8 8 3" xfId="1612"/>
    <cellStyle name="Moneda 8 2 6 3" xfId="1613"/>
    <cellStyle name="Moneda 8 2 2 3 3" xfId="1614"/>
    <cellStyle name="Moneda 8 2 2 2 2 3" xfId="1615"/>
    <cellStyle name="Moneda 8 2 3 3 3" xfId="1616"/>
    <cellStyle name="Moneda 8 2 3 2 2 3" xfId="1617"/>
    <cellStyle name="Moneda 8 2 4 3 3" xfId="1618"/>
    <cellStyle name="Moneda 8 2 4 2 2 3" xfId="1619"/>
    <cellStyle name="Moneda 8 2 5 2 3" xfId="1620"/>
    <cellStyle name="Moneda 8 3 3 3" xfId="1621"/>
    <cellStyle name="Moneda 8 3 2 2 3" xfId="1622"/>
    <cellStyle name="Moneda 8 4 3 3" xfId="1623"/>
    <cellStyle name="Moneda 8 4 2 2 3" xfId="1624"/>
    <cellStyle name="Moneda 8 5 3 3" xfId="1625"/>
    <cellStyle name="Moneda 8 5 2 2 3" xfId="1626"/>
    <cellStyle name="Moneda 8 6 2 3" xfId="1627"/>
    <cellStyle name="Moneda 9 6 3" xfId="1628"/>
    <cellStyle name="Moneda 9 2 3 3" xfId="1629"/>
    <cellStyle name="Moneda 9 2 2 2 3" xfId="1630"/>
    <cellStyle name="Moneda 9 3 3 3" xfId="1631"/>
    <cellStyle name="Moneda 9 3 2 2 3" xfId="1632"/>
    <cellStyle name="Moneda 9 4 3 3" xfId="1633"/>
    <cellStyle name="Moneda 9 4 2 2 3" xfId="1634"/>
    <cellStyle name="Moneda 9 5 2 3" xfId="1635"/>
    <cellStyle name="Moneda 29 3" xfId="1636"/>
    <cellStyle name="Currency 5 3" xfId="1637"/>
    <cellStyle name="Moneda 30 3" xfId="1638"/>
    <cellStyle name="Moneda 47" xfId="1639"/>
    <cellStyle name="Moneda 48" xfId="1640"/>
    <cellStyle name="Moneda 2 3 12" xfId="1641"/>
    <cellStyle name="Moneda 5 4" xfId="1642"/>
    <cellStyle name="Moneda 49" xfId="1643"/>
    <cellStyle name="Moneda 3 15 2" xfId="1644"/>
    <cellStyle name="Moneda 6 12" xfId="1645"/>
    <cellStyle name="Currency 14" xfId="1646"/>
    <cellStyle name="Currency [0] 7" xfId="1647"/>
    <cellStyle name="Currency [0] 2 6" xfId="1648"/>
    <cellStyle name="Currency 2 6" xfId="1649"/>
    <cellStyle name="Moneda 45 2" xfId="1650"/>
    <cellStyle name="Moneda [0] 9 2" xfId="1651"/>
    <cellStyle name="Moneda [0] 3 6" xfId="1652"/>
    <cellStyle name="Moneda 10 10" xfId="1653"/>
    <cellStyle name="Moneda 10 2 7" xfId="1654"/>
    <cellStyle name="Moneda 10 2 2 6" xfId="1655"/>
    <cellStyle name="Moneda 10 3 7" xfId="1656"/>
    <cellStyle name="Moneda 10 3 2 6" xfId="1657"/>
    <cellStyle name="Moneda 10 4 7" xfId="1658"/>
    <cellStyle name="Moneda 10 4 2 6" xfId="1659"/>
    <cellStyle name="Moneda 10 5 6" xfId="1660"/>
    <cellStyle name="Moneda 11 10" xfId="1661"/>
    <cellStyle name="Moneda 11 2 7" xfId="1662"/>
    <cellStyle name="Moneda 11 2 2 6" xfId="1663"/>
    <cellStyle name="Moneda 11 3 7" xfId="1664"/>
    <cellStyle name="Moneda 11 3 2 6" xfId="1665"/>
    <cellStyle name="Moneda 11 4 7" xfId="1666"/>
    <cellStyle name="Moneda 11 4 2 6" xfId="1667"/>
    <cellStyle name="Moneda 11 5 6" xfId="1668"/>
    <cellStyle name="Moneda 12 8" xfId="1669"/>
    <cellStyle name="Moneda 12 2 7" xfId="1670"/>
    <cellStyle name="Moneda 12 2 2 6" xfId="1671"/>
    <cellStyle name="Moneda 12 3 6" xfId="1672"/>
    <cellStyle name="Moneda 13 9" xfId="1673"/>
    <cellStyle name="Moneda 13 2 7" xfId="1674"/>
    <cellStyle name="Moneda 13 2 2 6" xfId="1675"/>
    <cellStyle name="Moneda 13 3 6" xfId="1676"/>
    <cellStyle name="Moneda 14 8" xfId="1677"/>
    <cellStyle name="Moneda 14 2 7" xfId="1678"/>
    <cellStyle name="Moneda 14 2 2 6" xfId="1679"/>
    <cellStyle name="Moneda 14 3 6" xfId="1680"/>
    <cellStyle name="Moneda 15 8" xfId="1681"/>
    <cellStyle name="Moneda 15 2 7" xfId="1682"/>
    <cellStyle name="Moneda 15 2 2 6" xfId="1683"/>
    <cellStyle name="Moneda 15 3 6" xfId="1684"/>
    <cellStyle name="Moneda 16 7" xfId="1685"/>
    <cellStyle name="Moneda 16 2 6" xfId="1686"/>
    <cellStyle name="Moneda 17 7" xfId="1687"/>
    <cellStyle name="Moneda 17 2 6" xfId="1688"/>
    <cellStyle name="Moneda 18 7" xfId="1689"/>
    <cellStyle name="Moneda 18 2 6" xfId="1690"/>
    <cellStyle name="Moneda 19 7" xfId="1691"/>
    <cellStyle name="Moneda 19 2 6" xfId="1692"/>
    <cellStyle name="Moneda 2 3 11 2" xfId="1693"/>
    <cellStyle name="Moneda 2 3 2 10" xfId="1694"/>
    <cellStyle name="Moneda 2 3 2 2 7 2" xfId="1695"/>
    <cellStyle name="Moneda 2 3 2 2 2 6" xfId="1696"/>
    <cellStyle name="Moneda 2 3 2 3 7" xfId="1697"/>
    <cellStyle name="Moneda 2 3 2 3 2 6" xfId="1698"/>
    <cellStyle name="Moneda 2 3 2 4 7" xfId="1699"/>
    <cellStyle name="Moneda 2 3 2 4 2 6" xfId="1700"/>
    <cellStyle name="Moneda 2 3 2 5 6" xfId="1701"/>
    <cellStyle name="Moneda 2 3 3 7 2" xfId="1702"/>
    <cellStyle name="Moneda 2 3 3 2 6" xfId="1703"/>
    <cellStyle name="Moneda 2 3 4 7 2" xfId="1704"/>
    <cellStyle name="Moneda 2 3 4 2 6" xfId="1705"/>
    <cellStyle name="Moneda 2 3 5 7" xfId="1706"/>
    <cellStyle name="Moneda 2 3 5 2 6" xfId="1707"/>
    <cellStyle name="Moneda 2 3 6 6" xfId="1708"/>
    <cellStyle name="Moneda 20 7" xfId="1709"/>
    <cellStyle name="Moneda 20 2 6" xfId="1710"/>
    <cellStyle name="Moneda 21 7" xfId="1711"/>
    <cellStyle name="Moneda 21 2 6" xfId="1712"/>
    <cellStyle name="Moneda 22 7" xfId="1713"/>
    <cellStyle name="Moneda 22 2 6" xfId="1714"/>
    <cellStyle name="Moneda 23 6" xfId="1715"/>
    <cellStyle name="Moneda 24 6" xfId="1716"/>
    <cellStyle name="Moneda 3 14 2" xfId="1717"/>
    <cellStyle name="Moneda 3 2 11" xfId="1718"/>
    <cellStyle name="Moneda 3 2 2 2 6" xfId="1719"/>
    <cellStyle name="Moneda 3 2 3 7" xfId="1720"/>
    <cellStyle name="Moneda 3 2 3 2 6" xfId="1721"/>
    <cellStyle name="Moneda 3 2 4 7" xfId="1722"/>
    <cellStyle name="Moneda 3 2 4 2 6" xfId="1723"/>
    <cellStyle name="Moneda 3 2 5 6" xfId="1724"/>
    <cellStyle name="Moneda 3 3 7" xfId="1725"/>
    <cellStyle name="Moneda 3 3 2 6" xfId="1726"/>
    <cellStyle name="Moneda 3 4 7" xfId="1727"/>
    <cellStyle name="Moneda 3 4 2 6" xfId="1728"/>
    <cellStyle name="Moneda 3 5 7" xfId="1729"/>
    <cellStyle name="Moneda 3 5 2 6" xfId="1730"/>
    <cellStyle name="Moneda 3 8 6" xfId="1731"/>
    <cellStyle name="Moneda 6 11 2" xfId="1732"/>
    <cellStyle name="Moneda 6 2 10" xfId="1733"/>
    <cellStyle name="Moneda 6 2 2 7" xfId="1734"/>
    <cellStyle name="Moneda 6 2 2 2 6" xfId="1735"/>
    <cellStyle name="Moneda 6 2 3 7" xfId="1736"/>
    <cellStyle name="Moneda 6 2 3 2 6" xfId="1737"/>
    <cellStyle name="Moneda 6 2 4 7" xfId="1738"/>
    <cellStyle name="Moneda 6 2 4 2 6" xfId="1739"/>
    <cellStyle name="Moneda 6 2 5 6" xfId="1740"/>
    <cellStyle name="Moneda 6 3 7" xfId="1741"/>
    <cellStyle name="Moneda 6 3 2 6" xfId="1742"/>
    <cellStyle name="Moneda 6 4 7" xfId="1743"/>
    <cellStyle name="Moneda 6 4 2 6" xfId="1744"/>
    <cellStyle name="Moneda 6 5 7" xfId="1745"/>
    <cellStyle name="Moneda 6 5 2 6" xfId="1746"/>
    <cellStyle name="Moneda 6 6 6" xfId="1747"/>
    <cellStyle name="Moneda 7 11" xfId="1748"/>
    <cellStyle name="Moneda 7 2 10" xfId="1749"/>
    <cellStyle name="Moneda 7 2 2 7" xfId="1750"/>
    <cellStyle name="Moneda 7 2 2 2 6" xfId="1751"/>
    <cellStyle name="Moneda 7 2 3 7" xfId="1752"/>
    <cellStyle name="Moneda 7 2 3 2 6" xfId="1753"/>
    <cellStyle name="Moneda 7 2 4 7" xfId="1754"/>
    <cellStyle name="Moneda 7 2 4 2 6" xfId="1755"/>
    <cellStyle name="Moneda 7 2 5 6" xfId="1756"/>
    <cellStyle name="Moneda 7 3 7" xfId="1757"/>
    <cellStyle name="Moneda 7 3 2 6" xfId="1758"/>
    <cellStyle name="Moneda 7 4 7" xfId="1759"/>
    <cellStyle name="Moneda 7 4 2 6" xfId="1760"/>
    <cellStyle name="Moneda 7 5 7" xfId="1761"/>
    <cellStyle name="Moneda 7 5 2 6" xfId="1762"/>
    <cellStyle name="Moneda 7 6 6" xfId="1763"/>
    <cellStyle name="Moneda 8 12" xfId="1764"/>
    <cellStyle name="Moneda 8 2 10" xfId="1765"/>
    <cellStyle name="Moneda 8 2 2 7" xfId="1766"/>
    <cellStyle name="Moneda 8 2 2 2 6" xfId="1767"/>
    <cellStyle name="Moneda 8 2 3 7" xfId="1768"/>
    <cellStyle name="Moneda 8 2 3 2 6" xfId="1769"/>
    <cellStyle name="Moneda 8 2 4 7" xfId="1770"/>
    <cellStyle name="Moneda 8 2 4 2 6" xfId="1771"/>
    <cellStyle name="Moneda 8 2 5 6" xfId="1772"/>
    <cellStyle name="Moneda 8 3 7" xfId="1773"/>
    <cellStyle name="Moneda 8 3 2 6" xfId="1774"/>
    <cellStyle name="Moneda 8 4 7" xfId="1775"/>
    <cellStyle name="Moneda 8 4 2 6" xfId="1776"/>
    <cellStyle name="Moneda 8 5 7" xfId="1777"/>
    <cellStyle name="Moneda 8 5 2 6" xfId="1778"/>
    <cellStyle name="Moneda 8 6 6" xfId="1779"/>
    <cellStyle name="Moneda 9 10" xfId="1780"/>
    <cellStyle name="Moneda 9 2 7" xfId="1781"/>
    <cellStyle name="Moneda 9 2 2 6" xfId="1782"/>
    <cellStyle name="Moneda 9 3 7" xfId="1783"/>
    <cellStyle name="Moneda 9 3 2 6" xfId="1784"/>
    <cellStyle name="Moneda 9 4 7" xfId="1785"/>
    <cellStyle name="Moneda 9 4 2 6" xfId="1786"/>
    <cellStyle name="Moneda 9 5 6" xfId="1787"/>
    <cellStyle name="Moneda 50" xfId="1788"/>
    <cellStyle name="Moneda 26 5" xfId="1789"/>
    <cellStyle name="Moneda 25 5" xfId="1790"/>
    <cellStyle name="Moneda [0] 4 5" xfId="1791"/>
    <cellStyle name="Moneda 13 4 5" xfId="1792"/>
    <cellStyle name="Moneda 2 5 5" xfId="1793"/>
    <cellStyle name="Moneda 8 7 5" xfId="1794"/>
    <cellStyle name="Moneda 28 5" xfId="1795"/>
    <cellStyle name="Currency 3 5" xfId="1796"/>
    <cellStyle name="Currency [0] 3 5" xfId="1797"/>
    <cellStyle name="Currency [0] 2 2 5" xfId="1798"/>
    <cellStyle name="Currency 2 2 5" xfId="1799"/>
    <cellStyle name="Moneda 27 5" xfId="1800"/>
    <cellStyle name="Moneda [0] 5 5" xfId="1801"/>
    <cellStyle name="Currency 15" xfId="1802"/>
    <cellStyle name="Moneda [0] 3 2 5" xfId="1803"/>
    <cellStyle name="Moneda 10 6 5" xfId="1804"/>
    <cellStyle name="Moneda 10 2 3 5" xfId="1805"/>
    <cellStyle name="Moneda 10 2 2 2 5" xfId="1806"/>
    <cellStyle name="Moneda 10 3 3 5" xfId="1807"/>
    <cellStyle name="Moneda 10 3 2 2 5" xfId="1808"/>
    <cellStyle name="Moneda 10 4 3 5" xfId="1809"/>
    <cellStyle name="Moneda 10 4 2 2 5" xfId="1810"/>
    <cellStyle name="Moneda 10 5 2 5" xfId="1811"/>
    <cellStyle name="Moneda 11 6 5" xfId="1812"/>
    <cellStyle name="Moneda 11 2 3 5" xfId="1813"/>
    <cellStyle name="Moneda 11 2 2 2 5" xfId="1814"/>
    <cellStyle name="Moneda 11 3 3 5" xfId="1815"/>
    <cellStyle name="Moneda 11 3 2 2 5" xfId="1816"/>
    <cellStyle name="Moneda 11 4 3 5" xfId="1817"/>
    <cellStyle name="Moneda 11 4 2 2 5" xfId="1818"/>
    <cellStyle name="Moneda 11 5 2 5" xfId="1819"/>
    <cellStyle name="Moneda 12 4 5" xfId="1820"/>
    <cellStyle name="Moneda 12 2 3 5" xfId="1821"/>
    <cellStyle name="Moneda 12 2 2 2 5" xfId="1822"/>
    <cellStyle name="Moneda 12 3 2 5" xfId="1823"/>
    <cellStyle name="Moneda 13 5 5" xfId="1824"/>
    <cellStyle name="Moneda 13 2 3 5" xfId="1825"/>
    <cellStyle name="Moneda 13 2 2 2 5" xfId="1826"/>
    <cellStyle name="Moneda 13 3 2 5" xfId="1827"/>
    <cellStyle name="Moneda 14 4 5" xfId="1828"/>
    <cellStyle name="Moneda 14 2 3 5" xfId="1829"/>
    <cellStyle name="Moneda 14 2 2 2 5" xfId="1830"/>
    <cellStyle name="Moneda 14 3 2 5" xfId="1831"/>
    <cellStyle name="Moneda 15 4 5" xfId="1832"/>
    <cellStyle name="Moneda 15 2 3 5" xfId="1833"/>
    <cellStyle name="Moneda 15 2 2 2 5" xfId="1834"/>
    <cellStyle name="Moneda 15 3 2 5" xfId="1835"/>
    <cellStyle name="Moneda 16 3 5" xfId="1836"/>
    <cellStyle name="Moneda 16 2 2 5" xfId="1837"/>
    <cellStyle name="Moneda 17 3 5" xfId="1838"/>
    <cellStyle name="Moneda 17 2 2 5" xfId="1839"/>
    <cellStyle name="Moneda 18 3 5" xfId="1840"/>
    <cellStyle name="Moneda 18 2 2 5" xfId="1841"/>
    <cellStyle name="Moneda 19 3 5" xfId="1842"/>
    <cellStyle name="Moneda 19 2 2 5" xfId="1843"/>
    <cellStyle name="Currency 4 5" xfId="1844"/>
    <cellStyle name="Moneda 2 3 7 5" xfId="1845"/>
    <cellStyle name="Moneda 2 3 2 6 5" xfId="1846"/>
    <cellStyle name="Moneda 2 3 2 2 3 5" xfId="1847"/>
    <cellStyle name="Moneda 2 3 2 2 2 2 5" xfId="1848"/>
    <cellStyle name="Moneda 2 3 2 3 3 5" xfId="1849"/>
    <cellStyle name="Moneda 2 3 2 3 2 2 5" xfId="1850"/>
    <cellStyle name="Moneda 2 3 2 4 3 5" xfId="1851"/>
    <cellStyle name="Moneda 2 3 2 4 2 2 5" xfId="1852"/>
    <cellStyle name="Moneda 2 3 2 5 2 5" xfId="1853"/>
    <cellStyle name="Moneda 2 3 3 3 5" xfId="1854"/>
    <cellStyle name="Moneda 2 3 3 2 2 5" xfId="1855"/>
    <cellStyle name="Moneda 2 3 4 3 5" xfId="1856"/>
    <cellStyle name="Moneda 2 3 4 2 2 5" xfId="1857"/>
    <cellStyle name="Moneda 2 3 5 3 5" xfId="1858"/>
    <cellStyle name="Moneda 2 3 5 2 2 5" xfId="1859"/>
    <cellStyle name="Moneda 2 3 6 2 5" xfId="1860"/>
    <cellStyle name="Moneda 20 3 5" xfId="1861"/>
    <cellStyle name="Moneda 20 2 2 5" xfId="1862"/>
    <cellStyle name="Moneda 21 3 5" xfId="1863"/>
    <cellStyle name="Moneda 21 2 2 5" xfId="1864"/>
    <cellStyle name="Moneda 22 3 5" xfId="1865"/>
    <cellStyle name="Moneda 22 2 2 5" xfId="1866"/>
    <cellStyle name="Moneda 23 2 5" xfId="1867"/>
    <cellStyle name="Moneda 24 2 5" xfId="1868"/>
    <cellStyle name="Moneda 3 10 5" xfId="1869"/>
    <cellStyle name="Moneda 3 2 7 5" xfId="1870"/>
    <cellStyle name="Moneda 3 2 2 3 5" xfId="1871"/>
    <cellStyle name="Moneda 3 2 2 2 2 5" xfId="1872"/>
    <cellStyle name="Moneda 3 2 3 3 5" xfId="1873"/>
    <cellStyle name="Moneda 3 2 3 2 2 5" xfId="1874"/>
    <cellStyle name="Moneda 3 2 4 3 5" xfId="1875"/>
    <cellStyle name="Moneda 3 2 4 2 2 5" xfId="1876"/>
    <cellStyle name="Moneda 3 2 5 2 5" xfId="1877"/>
    <cellStyle name="Moneda 3 3 3 5" xfId="1878"/>
    <cellStyle name="Moneda 3 3 2 2 5" xfId="1879"/>
    <cellStyle name="Moneda 3 4 3 5" xfId="1880"/>
    <cellStyle name="Moneda 3 4 2 2 5" xfId="1881"/>
    <cellStyle name="Moneda 3 5 3 5" xfId="1882"/>
    <cellStyle name="Moneda 3 5 2 2 5" xfId="1883"/>
    <cellStyle name="Moneda 3 8 2 5" xfId="1884"/>
    <cellStyle name="Moneda 6 7 5" xfId="1885"/>
    <cellStyle name="Moneda 6 2 6 5" xfId="1886"/>
    <cellStyle name="Moneda 6 2 2 3 5" xfId="1887"/>
    <cellStyle name="Moneda 6 2 2 2 2 5" xfId="1888"/>
    <cellStyle name="Moneda 6 2 3 3 5" xfId="1889"/>
    <cellStyle name="Moneda 6 2 3 2 2 5" xfId="1890"/>
    <cellStyle name="Moneda 6 2 4 3 5" xfId="1891"/>
    <cellStyle name="Moneda 6 2 4 2 2 5" xfId="1892"/>
    <cellStyle name="Moneda 6 2 5 2 5" xfId="1893"/>
    <cellStyle name="Moneda 6 3 3 5" xfId="1894"/>
    <cellStyle name="Moneda 6 3 2 2 5" xfId="1895"/>
    <cellStyle name="Moneda 6 4 3 5" xfId="1896"/>
    <cellStyle name="Moneda 6 4 2 2 5" xfId="1897"/>
    <cellStyle name="Moneda 6 5 3 5" xfId="1898"/>
    <cellStyle name="Moneda 6 5 2 2 5" xfId="1899"/>
    <cellStyle name="Moneda 6 6 2 5" xfId="1900"/>
    <cellStyle name="Moneda 7 7 5" xfId="1901"/>
    <cellStyle name="Moneda 7 2 6 5" xfId="1902"/>
    <cellStyle name="Moneda 7 2 2 3 5" xfId="1903"/>
    <cellStyle name="Moneda 7 2 2 2 2 5" xfId="1904"/>
    <cellStyle name="Moneda 7 2 3 3 5" xfId="1905"/>
    <cellStyle name="Moneda 7 2 3 2 2 5" xfId="1906"/>
    <cellStyle name="Moneda 7 2 4 3 5" xfId="1907"/>
    <cellStyle name="Moneda 7 2 4 2 2 5" xfId="1908"/>
    <cellStyle name="Moneda 7 2 5 2 5" xfId="1909"/>
    <cellStyle name="Moneda 7 3 3 5" xfId="1910"/>
    <cellStyle name="Moneda 7 3 2 2 5" xfId="1911"/>
    <cellStyle name="Moneda 7 4 3 5" xfId="1912"/>
    <cellStyle name="Moneda 7 4 2 2 5" xfId="1913"/>
    <cellStyle name="Moneda 7 5 3 5" xfId="1914"/>
    <cellStyle name="Moneda 7 5 2 2 5" xfId="1915"/>
    <cellStyle name="Moneda 7 6 2 5" xfId="1916"/>
    <cellStyle name="Moneda 8 8 5" xfId="1917"/>
    <cellStyle name="Moneda 8 2 6 5" xfId="1918"/>
    <cellStyle name="Moneda 8 2 2 3 5" xfId="1919"/>
    <cellStyle name="Moneda 8 2 2 2 2 5" xfId="1920"/>
    <cellStyle name="Moneda 8 2 3 3 5" xfId="1921"/>
    <cellStyle name="Moneda 8 2 3 2 2 5" xfId="1922"/>
    <cellStyle name="Moneda 8 2 4 3 5" xfId="1923"/>
    <cellStyle name="Moneda 8 2 4 2 2 5" xfId="1924"/>
    <cellStyle name="Moneda 8 2 5 2 5" xfId="1925"/>
    <cellStyle name="Moneda 8 3 3 5" xfId="1926"/>
    <cellStyle name="Moneda 8 3 2 2 5" xfId="1927"/>
    <cellStyle name="Moneda 8 4 3 5" xfId="1928"/>
    <cellStyle name="Moneda 8 4 2 2 5" xfId="1929"/>
    <cellStyle name="Moneda 8 5 3 5" xfId="1930"/>
    <cellStyle name="Moneda 8 5 2 2 5" xfId="1931"/>
    <cellStyle name="Moneda 8 6 2 5" xfId="1932"/>
    <cellStyle name="Moneda 9 6 5" xfId="1933"/>
    <cellStyle name="Moneda 9 2 3 5" xfId="1934"/>
    <cellStyle name="Moneda 9 2 2 2 5" xfId="1935"/>
    <cellStyle name="Moneda 9 3 3 5" xfId="1936"/>
    <cellStyle name="Moneda 9 3 2 2 5" xfId="1937"/>
    <cellStyle name="Moneda 9 4 3 5" xfId="1938"/>
    <cellStyle name="Moneda 9 4 2 2 5" xfId="1939"/>
    <cellStyle name="Moneda 9 5 2 5" xfId="1940"/>
    <cellStyle name="Moneda 29 5" xfId="1941"/>
    <cellStyle name="Currency 5 5" xfId="1942"/>
    <cellStyle name="Moneda 30 5" xfId="1943"/>
    <cellStyle name="Moneda 46 2" xfId="1944"/>
    <cellStyle name="Currency 13 2" xfId="1945"/>
    <cellStyle name="Currency [0] 6 2" xfId="1946"/>
    <cellStyle name="Currency [0] 2 5 2" xfId="1947"/>
    <cellStyle name="Currency [0] 2 2 4 2" xfId="1948"/>
    <cellStyle name="Currency [0] 2 2 2 2" xfId="1949"/>
    <cellStyle name="Currency [0] 2 3 2" xfId="1950"/>
    <cellStyle name="Currency [0] 3 4 2" xfId="1951"/>
    <cellStyle name="Currency [0] 3 2 2" xfId="1952"/>
    <cellStyle name="Currency [0] 4 2" xfId="1953"/>
    <cellStyle name="Currency 10 2" xfId="1954"/>
    <cellStyle name="Currency 11 2" xfId="1955"/>
    <cellStyle name="Currency 2 5 2" xfId="1956"/>
    <cellStyle name="Currency 2 2 4 2" xfId="1957"/>
    <cellStyle name="Currency 2 2 2 2" xfId="1958"/>
    <cellStyle name="Currency 2 3 2" xfId="1959"/>
    <cellStyle name="Currency 3 4 2" xfId="1960"/>
    <cellStyle name="Currency 3 2 2" xfId="1961"/>
    <cellStyle name="Currency 4 4 2" xfId="1962"/>
    <cellStyle name="Currency 4 2 2" xfId="1963"/>
    <cellStyle name="Currency 5 4 2" xfId="1964"/>
    <cellStyle name="Currency 5 2 2" xfId="1965"/>
    <cellStyle name="Currency 6 2" xfId="1966"/>
    <cellStyle name="Currency 7 2" xfId="1967"/>
    <cellStyle name="Currency 8 2" xfId="1968"/>
    <cellStyle name="Currency 9 2" xfId="1969"/>
    <cellStyle name="Moneda 44 2" xfId="1970"/>
    <cellStyle name="Moneda [0] 3 5 2" xfId="1971"/>
    <cellStyle name="Moneda [0] 3 2 4 2" xfId="1972"/>
    <cellStyle name="Moneda [0] 3 2 2 2" xfId="1973"/>
    <cellStyle name="Moneda [0] 3 3 2" xfId="1974"/>
    <cellStyle name="Moneda [0] 4 4 2" xfId="1975"/>
    <cellStyle name="Moneda [0] 4 2 2" xfId="1976"/>
    <cellStyle name="Moneda [0] 5 4 2" xfId="1977"/>
    <cellStyle name="Moneda [0] 5 2 2" xfId="1978"/>
    <cellStyle name="Moneda [0] 6 2" xfId="1979"/>
    <cellStyle name="Moneda [0] 7 2" xfId="1980"/>
    <cellStyle name="Moneda 10 9 2" xfId="1981"/>
    <cellStyle name="Moneda 10 2 6 2" xfId="1982"/>
    <cellStyle name="Moneda 10 2 2 5 2" xfId="1983"/>
    <cellStyle name="Moneda 10 2 2 2 4 2" xfId="1984"/>
    <cellStyle name="Moneda 10 2 2 2 2 2" xfId="1985"/>
    <cellStyle name="Moneda 10 2 2 3 2" xfId="1986"/>
    <cellStyle name="Moneda 10 2 3 4 2" xfId="1987"/>
    <cellStyle name="Moneda 10 2 3 2 2" xfId="1988"/>
    <cellStyle name="Moneda 10 2 4 2" xfId="1989"/>
    <cellStyle name="Moneda 10 3 6 2" xfId="1990"/>
    <cellStyle name="Moneda 10 3 2 5 2" xfId="1991"/>
    <cellStyle name="Moneda 10 3 2 2 4 2" xfId="1992"/>
    <cellStyle name="Moneda 10 3 2 2 2 2" xfId="1993"/>
    <cellStyle name="Moneda 10 3 2 3 2" xfId="1994"/>
    <cellStyle name="Moneda 10 3 3 4 2" xfId="1995"/>
    <cellStyle name="Moneda 10 3 3 2 2" xfId="1996"/>
    <cellStyle name="Moneda 10 3 4 2" xfId="1997"/>
    <cellStyle name="Moneda 10 4 6 2" xfId="1998"/>
    <cellStyle name="Moneda 10 4 2 5 2" xfId="1999"/>
    <cellStyle name="Moneda 10 4 2 2 4 2" xfId="2000"/>
    <cellStyle name="Moneda 10 4 2 2 2 2" xfId="2001"/>
    <cellStyle name="Moneda 10 4 2 3 2" xfId="2002"/>
    <cellStyle name="Moneda 10 4 3 4 2" xfId="2003"/>
    <cellStyle name="Moneda 10 4 3 2 2" xfId="2004"/>
    <cellStyle name="Moneda 10 4 4 2" xfId="2005"/>
    <cellStyle name="Moneda 10 5 5 2" xfId="2006"/>
    <cellStyle name="Moneda 10 5 2 4 2" xfId="2007"/>
    <cellStyle name="Moneda 10 5 2 2 2" xfId="2008"/>
    <cellStyle name="Moneda 10 5 3 2" xfId="2009"/>
    <cellStyle name="Moneda 10 6 4 2" xfId="2010"/>
    <cellStyle name="Moneda 10 6 2 2" xfId="2011"/>
    <cellStyle name="Moneda 10 7 2" xfId="2012"/>
    <cellStyle name="Moneda 11 9 2" xfId="2013"/>
    <cellStyle name="Moneda 11 2 6 2" xfId="2014"/>
    <cellStyle name="Moneda 11 2 2 5 2" xfId="2015"/>
    <cellStyle name="Moneda 11 2 2 2 4 2" xfId="2016"/>
    <cellStyle name="Moneda 11 2 2 2 2 2" xfId="2017"/>
    <cellStyle name="Moneda 11 2 2 3 2" xfId="2018"/>
    <cellStyle name="Moneda 11 2 3 4 2" xfId="2019"/>
    <cellStyle name="Moneda 11 2 3 2 2" xfId="2020"/>
    <cellStyle name="Moneda 11 2 4 2" xfId="2021"/>
    <cellStyle name="Moneda 11 3 6 2" xfId="2022"/>
    <cellStyle name="Moneda 11 3 2 5 2" xfId="2023"/>
    <cellStyle name="Moneda 11 3 2 2 4 2" xfId="2024"/>
    <cellStyle name="Moneda 11 3 2 2 2 2" xfId="2025"/>
    <cellStyle name="Moneda 11 3 2 3 2" xfId="2026"/>
    <cellStyle name="Moneda 11 3 3 4 2" xfId="2027"/>
    <cellStyle name="Moneda 11 3 3 2 2" xfId="2028"/>
    <cellStyle name="Moneda 11 3 4 2" xfId="2029"/>
    <cellStyle name="Moneda 11 4 6 2" xfId="2030"/>
    <cellStyle name="Moneda 11 4 2 5 2" xfId="2031"/>
    <cellStyle name="Moneda 11 4 2 2 4 2" xfId="2032"/>
    <cellStyle name="Moneda 11 4 2 2 2 2" xfId="2033"/>
    <cellStyle name="Moneda 11 4 2 3 2" xfId="2034"/>
    <cellStyle name="Moneda 11 4 3 4 2" xfId="2035"/>
    <cellStyle name="Moneda 11 4 3 2 2" xfId="2036"/>
    <cellStyle name="Moneda 11 4 4 2" xfId="2037"/>
    <cellStyle name="Moneda 11 5 5 2" xfId="2038"/>
    <cellStyle name="Moneda 11 5 2 4 2" xfId="2039"/>
    <cellStyle name="Moneda 11 5 2 2 2" xfId="2040"/>
    <cellStyle name="Moneda 11 5 3 2" xfId="2041"/>
    <cellStyle name="Moneda 11 6 4 2" xfId="2042"/>
    <cellStyle name="Moneda 11 6 2 2" xfId="2043"/>
    <cellStyle name="Moneda 11 7 2" xfId="2044"/>
    <cellStyle name="Moneda 12 7 2" xfId="2045"/>
    <cellStyle name="Moneda 12 2 6 2" xfId="2046"/>
    <cellStyle name="Moneda 12 2 2 5 2" xfId="2047"/>
    <cellStyle name="Moneda 12 2 2 2 4 2" xfId="2048"/>
    <cellStyle name="Moneda 12 2 2 2 2 2" xfId="2049"/>
    <cellStyle name="Moneda 12 2 2 3 2" xfId="2050"/>
    <cellStyle name="Moneda 12 2 3 4 2" xfId="2051"/>
    <cellStyle name="Moneda 12 2 3 2 2" xfId="2052"/>
    <cellStyle name="Moneda 12 2 4 2" xfId="2053"/>
    <cellStyle name="Moneda 12 3 5 2" xfId="2054"/>
    <cellStyle name="Moneda 12 3 2 4 2" xfId="2055"/>
    <cellStyle name="Moneda 12 3 2 2 2" xfId="2056"/>
    <cellStyle name="Moneda 12 3 3 2" xfId="2057"/>
    <cellStyle name="Moneda 12 4 4 2" xfId="2058"/>
    <cellStyle name="Moneda 12 4 2 2" xfId="2059"/>
    <cellStyle name="Moneda 12 5 2" xfId="2060"/>
    <cellStyle name="Moneda 13 8 2" xfId="2061"/>
    <cellStyle name="Moneda 13 2 6 2" xfId="2062"/>
    <cellStyle name="Moneda 13 2 2 5 2" xfId="2063"/>
    <cellStyle name="Moneda 13 2 2 2 4 2" xfId="2064"/>
    <cellStyle name="Moneda 13 2 2 2 2 2" xfId="2065"/>
    <cellStyle name="Moneda 13 2 2 3 2" xfId="2066"/>
    <cellStyle name="Moneda 13 2 3 4 2" xfId="2067"/>
    <cellStyle name="Moneda 13 2 3 2 2" xfId="2068"/>
    <cellStyle name="Moneda 13 2 4 2" xfId="2069"/>
    <cellStyle name="Moneda 13 3 5 2" xfId="2070"/>
    <cellStyle name="Moneda 13 3 2 4 2" xfId="2071"/>
    <cellStyle name="Moneda 13 3 2 2 2" xfId="2072"/>
    <cellStyle name="Moneda 13 3 3 2" xfId="2073"/>
    <cellStyle name="Moneda 13 4 4 2" xfId="2074"/>
    <cellStyle name="Moneda 13 4 2 2" xfId="2075"/>
    <cellStyle name="Moneda 13 5 4 2" xfId="2076"/>
    <cellStyle name="Moneda 13 5 2 2" xfId="2077"/>
    <cellStyle name="Moneda 13 6 2" xfId="2078"/>
    <cellStyle name="Moneda 14 7 2" xfId="2079"/>
    <cellStyle name="Moneda 14 2 6 2" xfId="2080"/>
    <cellStyle name="Moneda 14 2 2 5 2" xfId="2081"/>
    <cellStyle name="Moneda 14 2 2 2 4 2" xfId="2082"/>
    <cellStyle name="Moneda 14 2 2 2 2 2" xfId="2083"/>
    <cellStyle name="Moneda 14 2 2 3 2" xfId="2084"/>
    <cellStyle name="Moneda 14 2 3 4 2" xfId="2085"/>
    <cellStyle name="Moneda 14 2 3 2 2" xfId="2086"/>
    <cellStyle name="Moneda 14 2 4 2" xfId="2087"/>
    <cellStyle name="Moneda 14 3 5 2" xfId="2088"/>
    <cellStyle name="Moneda 14 3 2 4 2" xfId="2089"/>
    <cellStyle name="Moneda 14 3 2 2 2" xfId="2090"/>
    <cellStyle name="Moneda 14 3 3 2" xfId="2091"/>
    <cellStyle name="Moneda 14 4 4 2" xfId="2092"/>
    <cellStyle name="Moneda 14 4 2 2" xfId="2093"/>
    <cellStyle name="Moneda 14 5 2" xfId="2094"/>
    <cellStyle name="Moneda 15 7 2" xfId="2095"/>
    <cellStyle name="Moneda 15 2 6 2" xfId="2096"/>
    <cellStyle name="Moneda 15 2 2 5 2" xfId="2097"/>
    <cellStyle name="Moneda 15 2 2 2 4 2" xfId="2098"/>
    <cellStyle name="Moneda 15 2 2 2 2 2" xfId="2099"/>
    <cellStyle name="Moneda 15 2 2 3 2" xfId="2100"/>
    <cellStyle name="Moneda 15 2 3 4 2" xfId="2101"/>
    <cellStyle name="Moneda 15 2 3 2 2" xfId="2102"/>
    <cellStyle name="Moneda 15 2 4 2" xfId="2103"/>
    <cellStyle name="Moneda 15 3 5 2" xfId="2104"/>
    <cellStyle name="Moneda 15 3 2 4 2" xfId="2105"/>
    <cellStyle name="Moneda 15 3 2 2 2" xfId="2106"/>
    <cellStyle name="Moneda 15 3 3 2" xfId="2107"/>
    <cellStyle name="Moneda 15 4 4 2" xfId="2108"/>
    <cellStyle name="Moneda 15 4 2 2" xfId="2109"/>
    <cellStyle name="Moneda 15 5 2" xfId="2110"/>
    <cellStyle name="Moneda 16 6 2" xfId="2111"/>
    <cellStyle name="Moneda 16 2 5 2" xfId="2112"/>
    <cellStyle name="Moneda 16 2 2 4 2" xfId="2113"/>
    <cellStyle name="Moneda 16 2 2 2 2" xfId="2114"/>
    <cellStyle name="Moneda 16 2 3 2" xfId="2115"/>
    <cellStyle name="Moneda 16 3 4 2" xfId="2116"/>
    <cellStyle name="Moneda 16 3 2 2" xfId="2117"/>
    <cellStyle name="Moneda 16 4 2" xfId="2118"/>
    <cellStyle name="Moneda 17 6 2" xfId="2119"/>
    <cellStyle name="Moneda 17 2 5 2" xfId="2120"/>
    <cellStyle name="Moneda 17 2 2 4 2" xfId="2121"/>
    <cellStyle name="Moneda 17 2 2 2 2" xfId="2122"/>
    <cellStyle name="Moneda 17 2 3 2" xfId="2123"/>
    <cellStyle name="Moneda 17 3 4 2" xfId="2124"/>
    <cellStyle name="Moneda 17 3 2 2" xfId="2125"/>
    <cellStyle name="Moneda 17 4 2" xfId="2126"/>
    <cellStyle name="Moneda 18 6 2" xfId="2127"/>
    <cellStyle name="Moneda 18 2 5 2" xfId="2128"/>
    <cellStyle name="Moneda 18 2 2 4 2" xfId="2129"/>
    <cellStyle name="Moneda 18 2 2 2 2" xfId="2130"/>
    <cellStyle name="Moneda 18 2 3 2" xfId="2131"/>
    <cellStyle name="Moneda 18 3 4 2" xfId="2132"/>
    <cellStyle name="Moneda 18 3 2 2" xfId="2133"/>
    <cellStyle name="Moneda 18 4 2" xfId="2134"/>
    <cellStyle name="Moneda 19 6 2" xfId="2135"/>
    <cellStyle name="Moneda 19 2 5 2" xfId="2136"/>
    <cellStyle name="Moneda 19 2 2 4 2" xfId="2137"/>
    <cellStyle name="Moneda 19 2 2 2 2" xfId="2138"/>
    <cellStyle name="Moneda 19 2 3 2" xfId="2139"/>
    <cellStyle name="Moneda 19 3 4 2" xfId="2140"/>
    <cellStyle name="Moneda 19 3 2 2" xfId="2141"/>
    <cellStyle name="Moneda 19 4 2" xfId="2142"/>
    <cellStyle name="Moneda 2 3 10 2 2" xfId="2143"/>
    <cellStyle name="Moneda 2 3 2 9 2" xfId="2144"/>
    <cellStyle name="Moneda 2 3 2 2 6 2 2" xfId="2145"/>
    <cellStyle name="Moneda 2 3 2 2 2 5 2" xfId="2146"/>
    <cellStyle name="Moneda 2 3 2 2 2 2 4 2" xfId="2147"/>
    <cellStyle name="Moneda 2 3 2 2 2 2 2 2 2" xfId="2148"/>
    <cellStyle name="Moneda 2 3 2 2 2 3 2 2" xfId="2149"/>
    <cellStyle name="Moneda 2 3 2 2 3 4 2" xfId="2150"/>
    <cellStyle name="Moneda 2 3 2 2 3 2 2 3" xfId="2151"/>
    <cellStyle name="Moneda 2 3 2 2 4 2 4" xfId="2152"/>
    <cellStyle name="Moneda 2 3 2 3 6 2" xfId="2153"/>
    <cellStyle name="Moneda 2 3 2 3 2 5 2" xfId="2154"/>
    <cellStyle name="Moneda 2 3 2 3 2 2 4 2" xfId="2155"/>
    <cellStyle name="Moneda 2 3 2 3 2 2 2 2" xfId="2156"/>
    <cellStyle name="Moneda 2 3 2 3 2 3 2" xfId="2157"/>
    <cellStyle name="Moneda 2 3 2 3 3 4 2" xfId="2158"/>
    <cellStyle name="Moneda 2 3 2 3 3 2 2" xfId="2159"/>
    <cellStyle name="Moneda 2 3 2 3 4 2" xfId="2160"/>
    <cellStyle name="Moneda 2 3 2 4 6 2" xfId="2161"/>
    <cellStyle name="Moneda 2 3 2 4 2 5 2" xfId="2162"/>
    <cellStyle name="Moneda 2 3 2 4 2 2 4 2" xfId="2163"/>
    <cellStyle name="Moneda 2 3 2 4 2 2 2 2" xfId="2164"/>
    <cellStyle name="Moneda 2 3 2 4 2 3 2" xfId="2165"/>
    <cellStyle name="Moneda 2 3 2 4 3 4 2" xfId="2166"/>
    <cellStyle name="Moneda 2 3 2 4 3 2 2" xfId="2167"/>
    <cellStyle name="Moneda 2 3 2 4 4 2" xfId="2168"/>
    <cellStyle name="Moneda 2 3 2 5 5 2" xfId="2169"/>
    <cellStyle name="Moneda 2 3 2 5 2 4 2" xfId="2170"/>
    <cellStyle name="Moneda 2 3 2 5 2 2 2 2" xfId="2171"/>
    <cellStyle name="Moneda 2 3 2 5 3 2 2" xfId="2172"/>
    <cellStyle name="Moneda 2 3 2 6 4 2" xfId="2173"/>
    <cellStyle name="Moneda 2 3 2 6 2 2 2" xfId="2174"/>
    <cellStyle name="Moneda 2 3 2 7 2 2" xfId="2175"/>
    <cellStyle name="Moneda 2 3 3 6 2 2" xfId="2176"/>
    <cellStyle name="Moneda 2 3 3 2 5 2" xfId="2177"/>
    <cellStyle name="Moneda 2 3 3 2 2 4 2" xfId="2178"/>
    <cellStyle name="Moneda 2 3 3 2 2 2 2 2" xfId="2179"/>
    <cellStyle name="Moneda 2 3 3 2 3 2 2" xfId="2180"/>
    <cellStyle name="Moneda 2 3 3 3 4 2" xfId="2181"/>
    <cellStyle name="Moneda 2 3 3 3 2 2 3" xfId="2182"/>
    <cellStyle name="Moneda 2 3 3 4 2 4" xfId="2183"/>
    <cellStyle name="Moneda 2 3 4 6 2 2" xfId="2184"/>
    <cellStyle name="Moneda 2 3 4 2 5 2" xfId="2185"/>
    <cellStyle name="Moneda 2 3 4 2 2 4 2" xfId="2186"/>
    <cellStyle name="Moneda 2 3 4 2 2 2 2 2" xfId="2187"/>
    <cellStyle name="Moneda 2 3 4 2 3 2 2" xfId="2188"/>
    <cellStyle name="Moneda 2 3 4 3 4 2" xfId="2189"/>
    <cellStyle name="Moneda 2 3 4 3 2 2 3" xfId="2190"/>
    <cellStyle name="Moneda 2 3 4 4 2 4" xfId="2191"/>
    <cellStyle name="Moneda 2 3 5 6 2" xfId="2192"/>
    <cellStyle name="Moneda 2 3 5 2 5 2" xfId="2193"/>
    <cellStyle name="Moneda 2 3 5 2 2 4 2" xfId="2194"/>
    <cellStyle name="Moneda 2 3 5 2 2 2 2" xfId="2195"/>
    <cellStyle name="Moneda 2 3 5 2 3 2" xfId="2196"/>
    <cellStyle name="Moneda 2 3 5 3 4 2" xfId="2197"/>
    <cellStyle name="Moneda 2 3 5 3 2 2" xfId="2198"/>
    <cellStyle name="Moneda 2 3 5 4 2" xfId="2199"/>
    <cellStyle name="Moneda 2 3 6 5 2" xfId="2200"/>
    <cellStyle name="Moneda 2 3 6 2 4 2" xfId="2201"/>
    <cellStyle name="Moneda 2 3 6 2 2 2 2" xfId="2202"/>
    <cellStyle name="Moneda 2 3 6 3 2 2" xfId="2203"/>
    <cellStyle name="Moneda 2 3 7 4 2" xfId="2204"/>
    <cellStyle name="Moneda 2 3 7 2 2 3" xfId="2205"/>
    <cellStyle name="Moneda 2 3 8 2 3" xfId="2206"/>
    <cellStyle name="Moneda 2 5 4 2" xfId="2207"/>
    <cellStyle name="Moneda 2 5 2 2" xfId="2208"/>
    <cellStyle name="Moneda 20 6 2" xfId="2209"/>
    <cellStyle name="Moneda 20 2 5 2" xfId="2210"/>
    <cellStyle name="Moneda 20 2 2 4 2" xfId="2211"/>
    <cellStyle name="Moneda 20 2 2 2 2" xfId="2212"/>
    <cellStyle name="Moneda 20 2 3 2" xfId="2213"/>
    <cellStyle name="Moneda 20 3 4 2" xfId="2214"/>
    <cellStyle name="Moneda 20 3 2 2" xfId="2215"/>
    <cellStyle name="Moneda 20 4 2" xfId="2216"/>
    <cellStyle name="Moneda 21 6 2" xfId="2217"/>
    <cellStyle name="Moneda 21 2 5 2" xfId="2218"/>
    <cellStyle name="Moneda 21 2 2 4 2" xfId="2219"/>
    <cellStyle name="Moneda 21 2 2 2 2" xfId="2220"/>
    <cellStyle name="Moneda 21 2 3 2" xfId="2221"/>
    <cellStyle name="Moneda 21 3 4 2" xfId="2222"/>
    <cellStyle name="Moneda 21 3 2 2" xfId="2223"/>
    <cellStyle name="Moneda 21 4 2" xfId="2224"/>
    <cellStyle name="Moneda 22 6 2" xfId="2225"/>
    <cellStyle name="Moneda 22 2 5 2" xfId="2226"/>
    <cellStyle name="Moneda 22 2 2 4 2" xfId="2227"/>
    <cellStyle name="Moneda 22 2 2 2 2" xfId="2228"/>
    <cellStyle name="Moneda 22 2 3 2" xfId="2229"/>
    <cellStyle name="Moneda 22 3 4 2" xfId="2230"/>
    <cellStyle name="Moneda 22 3 2 2" xfId="2231"/>
    <cellStyle name="Moneda 22 4 2" xfId="2232"/>
    <cellStyle name="Moneda 23 5 2" xfId="2233"/>
    <cellStyle name="Moneda 23 2 4 2" xfId="2234"/>
    <cellStyle name="Moneda 23 2 2 2" xfId="2235"/>
    <cellStyle name="Moneda 23 3 2" xfId="2236"/>
    <cellStyle name="Moneda 24 5 2" xfId="2237"/>
    <cellStyle name="Moneda 24 2 4 2" xfId="2238"/>
    <cellStyle name="Moneda 24 2 2 2" xfId="2239"/>
    <cellStyle name="Moneda 24 3 2" xfId="2240"/>
    <cellStyle name="Moneda 25 4 2" xfId="2241"/>
    <cellStyle name="Moneda 25 2 2" xfId="2242"/>
    <cellStyle name="Moneda 26 4 2" xfId="2243"/>
    <cellStyle name="Moneda 26 2 2" xfId="2244"/>
    <cellStyle name="Moneda 27 4 2" xfId="2245"/>
    <cellStyle name="Moneda 27 2 2" xfId="2246"/>
    <cellStyle name="Moneda 28 4 2" xfId="2247"/>
    <cellStyle name="Moneda 28 2 2" xfId="2248"/>
    <cellStyle name="Moneda 29 4 2" xfId="2249"/>
    <cellStyle name="Moneda 29 2 2" xfId="2250"/>
    <cellStyle name="Moneda 3 13 2" xfId="2251"/>
    <cellStyle name="Moneda 3 10 4 2" xfId="2252"/>
    <cellStyle name="Moneda 3 10 2 2" xfId="2253"/>
    <cellStyle name="Moneda 3 11 2" xfId="2254"/>
    <cellStyle name="Moneda 3 2 10 2" xfId="2255"/>
    <cellStyle name="Moneda 3 2 2 2 5 2" xfId="2256"/>
    <cellStyle name="Moneda 3 2 2 2 2 4 2" xfId="2257"/>
    <cellStyle name="Moneda 3 2 2 3 4 2" xfId="2258"/>
    <cellStyle name="Moneda 3 2 3 6 2" xfId="2259"/>
    <cellStyle name="Moneda 3 2 3 2 5 2" xfId="2260"/>
    <cellStyle name="Moneda 3 2 3 2 2 4 2" xfId="2261"/>
    <cellStyle name="Moneda 3 2 3 2 2 2 2" xfId="2262"/>
    <cellStyle name="Moneda 3 2 3 2 3 2" xfId="2263"/>
    <cellStyle name="Moneda 3 2 3 3 4 2" xfId="2264"/>
    <cellStyle name="Moneda 3 2 3 3 2 2" xfId="2265"/>
    <cellStyle name="Moneda 3 2 3 4 2" xfId="2266"/>
    <cellStyle name="Moneda 3 2 4 6 2" xfId="2267"/>
    <cellStyle name="Moneda 3 2 4 2 5 2" xfId="2268"/>
    <cellStyle name="Moneda 3 2 4 2 2 4 2" xfId="2269"/>
    <cellStyle name="Moneda 3 2 4 2 2 2 2" xfId="2270"/>
    <cellStyle name="Moneda 3 2 4 2 3 2" xfId="2271"/>
    <cellStyle name="Moneda 3 2 4 3 4 2" xfId="2272"/>
    <cellStyle name="Moneda 3 2 4 3 2 2" xfId="2273"/>
    <cellStyle name="Moneda 3 2 4 4 2" xfId="2274"/>
    <cellStyle name="Moneda 3 2 5 5 2" xfId="2275"/>
    <cellStyle name="Moneda 3 2 5 2 4 2" xfId="2276"/>
    <cellStyle name="Moneda 3 2 7 4 2" xfId="2277"/>
    <cellStyle name="Moneda 3 2 7 2 2" xfId="2278"/>
    <cellStyle name="Moneda 3 2 8 2" xfId="2279"/>
    <cellStyle name="Moneda 3 3 6 2" xfId="2280"/>
    <cellStyle name="Moneda 3 3 2 5 2" xfId="2281"/>
    <cellStyle name="Moneda 3 3 2 2 4 2" xfId="2282"/>
    <cellStyle name="Moneda 3 3 2 2 2 2" xfId="2283"/>
    <cellStyle name="Moneda 3 3 2 3 2" xfId="2284"/>
    <cellStyle name="Moneda 3 3 3 4 2" xfId="2285"/>
    <cellStyle name="Moneda 3 3 3 2 2" xfId="2286"/>
    <cellStyle name="Moneda 3 3 4 2" xfId="2287"/>
    <cellStyle name="Moneda 3 4 6 2" xfId="2288"/>
    <cellStyle name="Moneda 3 4 2 5 2" xfId="2289"/>
    <cellStyle name="Moneda 3 4 2 2 4 2" xfId="2290"/>
    <cellStyle name="Moneda 3 4 2 2 2 2" xfId="2291"/>
    <cellStyle name="Moneda 3 4 2 3 2" xfId="2292"/>
    <cellStyle name="Moneda 3 4 3 4 2" xfId="2293"/>
    <cellStyle name="Moneda 3 4 3 2 2" xfId="2294"/>
    <cellStyle name="Moneda 3 4 4 2" xfId="2295"/>
    <cellStyle name="Moneda 3 5 6 2" xfId="2296"/>
    <cellStyle name="Moneda 3 5 2 5 2" xfId="2297"/>
    <cellStyle name="Moneda 3 5 2 2 4 2" xfId="2298"/>
    <cellStyle name="Moneda 3 5 2 2 2 2" xfId="2299"/>
    <cellStyle name="Moneda 3 5 2 3 2" xfId="2300"/>
    <cellStyle name="Moneda 3 5 3 4 2" xfId="2301"/>
    <cellStyle name="Moneda 3 5 3 2 2" xfId="2302"/>
    <cellStyle name="Moneda 3 5 4 2" xfId="2303"/>
    <cellStyle name="Moneda 3 8 5 2" xfId="2304"/>
    <cellStyle name="Moneda 3 8 2 4 2" xfId="2305"/>
    <cellStyle name="Moneda 3 8 2 2 2" xfId="2306"/>
    <cellStyle name="Moneda 3 8 3 2" xfId="2307"/>
    <cellStyle name="Moneda 30 4 2" xfId="2308"/>
    <cellStyle name="Moneda 30 2 2" xfId="2309"/>
    <cellStyle name="Moneda 31 2" xfId="2310"/>
    <cellStyle name="Moneda 32 2" xfId="2311"/>
    <cellStyle name="Moneda 33 2" xfId="2312"/>
    <cellStyle name="Moneda 34 2" xfId="2313"/>
    <cellStyle name="Moneda 35 2" xfId="2314"/>
    <cellStyle name="Moneda 36 2" xfId="2315"/>
    <cellStyle name="Moneda 37 2" xfId="2316"/>
    <cellStyle name="Moneda 38 2" xfId="2317"/>
    <cellStyle name="Moneda 39 2" xfId="2318"/>
    <cellStyle name="Moneda 40 2" xfId="2319"/>
    <cellStyle name="Moneda 41 2" xfId="2320"/>
    <cellStyle name="Moneda 42 2" xfId="2321"/>
    <cellStyle name="Moneda 6 10 2" xfId="2322"/>
    <cellStyle name="Moneda 6 2 9 2" xfId="2323"/>
    <cellStyle name="Moneda 6 2 2 6 2" xfId="2324"/>
    <cellStyle name="Moneda 6 2 2 2 5 2" xfId="2325"/>
    <cellStyle name="Moneda 6 2 2 2 2 4 2" xfId="2326"/>
    <cellStyle name="Moneda 6 2 2 2 2 2 2" xfId="2327"/>
    <cellStyle name="Moneda 6 2 2 2 3 2" xfId="2328"/>
    <cellStyle name="Moneda 6 2 2 3 4 2" xfId="2329"/>
    <cellStyle name="Moneda 6 2 2 3 2 2" xfId="2330"/>
    <cellStyle name="Moneda 6 2 2 4 2" xfId="2331"/>
    <cellStyle name="Moneda 6 2 3 6 2" xfId="2332"/>
    <cellStyle name="Moneda 6 2 3 2 5 2" xfId="2333"/>
    <cellStyle name="Moneda 6 2 3 2 2 4 2" xfId="2334"/>
    <cellStyle name="Moneda 6 2 3 2 2 2 2" xfId="2335"/>
    <cellStyle name="Moneda 6 2 3 2 3 2" xfId="2336"/>
    <cellStyle name="Moneda 6 2 3 3 4 2" xfId="2337"/>
    <cellStyle name="Moneda 6 2 3 3 2 2" xfId="2338"/>
    <cellStyle name="Moneda 6 2 3 4 2" xfId="2339"/>
    <cellStyle name="Moneda 6 2 4 6 2" xfId="2340"/>
    <cellStyle name="Moneda 6 2 4 2 5 2" xfId="2341"/>
    <cellStyle name="Moneda 6 2 4 2 2 4 2" xfId="2342"/>
    <cellStyle name="Moneda 6 2 4 2 2 2 2" xfId="2343"/>
    <cellStyle name="Moneda 6 2 4 2 3 2" xfId="2344"/>
    <cellStyle name="Moneda 6 2 4 3 4 2" xfId="2345"/>
    <cellStyle name="Moneda 6 2 4 3 2 2" xfId="2346"/>
    <cellStyle name="Moneda 6 2 4 4 2" xfId="2347"/>
    <cellStyle name="Moneda 6 2 5 5 2" xfId="2348"/>
    <cellStyle name="Moneda 6 2 5 2 4 2" xfId="2349"/>
    <cellStyle name="Moneda 6 2 5 2 2 2" xfId="2350"/>
    <cellStyle name="Moneda 6 2 5 3 2" xfId="2351"/>
    <cellStyle name="Moneda 6 2 6 4 2" xfId="2352"/>
    <cellStyle name="Moneda 6 2 6 2 2" xfId="2353"/>
    <cellStyle name="Moneda 6 2 7 2" xfId="2354"/>
    <cellStyle name="Moneda 6 3 6 2" xfId="2355"/>
    <cellStyle name="Moneda 6 3 2 5 2" xfId="2356"/>
    <cellStyle name="Moneda 6 3 2 2 4 2" xfId="2357"/>
    <cellStyle name="Moneda 6 3 2 2 2 2" xfId="2358"/>
    <cellStyle name="Moneda 6 3 2 3 2" xfId="2359"/>
    <cellStyle name="Moneda 6 3 3 4 2" xfId="2360"/>
    <cellStyle name="Moneda 6 3 3 2 2" xfId="2361"/>
    <cellStyle name="Moneda 6 3 4 2" xfId="2362"/>
    <cellStyle name="Moneda 6 4 6 2" xfId="2363"/>
    <cellStyle name="Moneda 6 4 2 5 2" xfId="2364"/>
    <cellStyle name="Moneda 6 4 2 2 4 2" xfId="2365"/>
    <cellStyle name="Moneda 6 4 2 2 2 2" xfId="2366"/>
    <cellStyle name="Moneda 6 4 2 3 2" xfId="2367"/>
    <cellStyle name="Moneda 6 4 3 4 2" xfId="2368"/>
    <cellStyle name="Moneda 6 4 3 2 2" xfId="2369"/>
    <cellStyle name="Moneda 6 4 4 2" xfId="2370"/>
    <cellStyle name="Moneda 6 5 6 2" xfId="2371"/>
    <cellStyle name="Moneda 6 5 2 5 2" xfId="2372"/>
    <cellStyle name="Moneda 6 5 2 2 4 2" xfId="2373"/>
    <cellStyle name="Moneda 6 5 2 2 2 2" xfId="2374"/>
    <cellStyle name="Moneda 6 5 2 3 2" xfId="2375"/>
    <cellStyle name="Moneda 6 5 3 4 2" xfId="2376"/>
    <cellStyle name="Moneda 6 5 3 2 2" xfId="2377"/>
    <cellStyle name="Moneda 6 5 4 2" xfId="2378"/>
    <cellStyle name="Moneda 6 6 5 2" xfId="2379"/>
    <cellStyle name="Moneda 6 6 2 4 2" xfId="2380"/>
    <cellStyle name="Moneda 6 6 2 2 2" xfId="2381"/>
    <cellStyle name="Moneda 6 6 3 2" xfId="2382"/>
    <cellStyle name="Moneda 6 7 4 2" xfId="2383"/>
    <cellStyle name="Moneda 6 7 2 2" xfId="2384"/>
    <cellStyle name="Moneda 6 8 2" xfId="2385"/>
    <cellStyle name="Moneda 7 10 2" xfId="2386"/>
    <cellStyle name="Moneda 7 2 9 2" xfId="2387"/>
    <cellStyle name="Moneda 7 2 2 6 2" xfId="2388"/>
    <cellStyle name="Moneda 7 2 2 2 5 2" xfId="2389"/>
    <cellStyle name="Moneda 7 2 2 2 2 4 2" xfId="2390"/>
    <cellStyle name="Moneda 7 2 2 2 2 2 2" xfId="2391"/>
    <cellStyle name="Moneda 7 2 2 2 3 2" xfId="2392"/>
    <cellStyle name="Moneda 7 2 2 3 4 2" xfId="2393"/>
    <cellStyle name="Moneda 7 2 2 3 2 2" xfId="2394"/>
    <cellStyle name="Moneda 7 2 2 4 2" xfId="2395"/>
    <cellStyle name="Moneda 7 2 3 6 2" xfId="2396"/>
    <cellStyle name="Moneda 7 2 3 2 5 2" xfId="2397"/>
    <cellStyle name="Moneda 7 2 3 2 2 4 2" xfId="2398"/>
    <cellStyle name="Moneda 7 2 3 2 2 2 2" xfId="2399"/>
    <cellStyle name="Moneda 7 2 3 2 3 2" xfId="2400"/>
    <cellStyle name="Moneda 7 2 3 3 4 2" xfId="2401"/>
    <cellStyle name="Moneda 7 2 3 3 2 2" xfId="2402"/>
    <cellStyle name="Moneda 7 2 3 4 2" xfId="2403"/>
    <cellStyle name="Moneda 7 2 4 6 2" xfId="2404"/>
    <cellStyle name="Moneda 7 2 4 2 5 2" xfId="2405"/>
    <cellStyle name="Moneda 7 2 4 2 2 4 2" xfId="2406"/>
    <cellStyle name="Moneda 7 2 4 2 2 2 2" xfId="2407"/>
    <cellStyle name="Moneda 7 2 4 2 3 2" xfId="2408"/>
    <cellStyle name="Moneda 7 2 4 3 4 2" xfId="2409"/>
    <cellStyle name="Moneda 7 2 4 3 2 2" xfId="2410"/>
    <cellStyle name="Moneda 7 2 4 4 2" xfId="2411"/>
    <cellStyle name="Moneda 7 2 5 5 2" xfId="2412"/>
    <cellStyle name="Moneda 7 2 5 2 4 2" xfId="2413"/>
    <cellStyle name="Moneda 7 2 5 2 2 2" xfId="2414"/>
    <cellStyle name="Moneda 7 2 5 3 2" xfId="2415"/>
    <cellStyle name="Moneda 7 2 6 4 2" xfId="2416"/>
    <cellStyle name="Moneda 7 2 6 2 2" xfId="2417"/>
    <cellStyle name="Moneda 7 2 7 2" xfId="2418"/>
    <cellStyle name="Moneda 7 3 6 2" xfId="2419"/>
    <cellStyle name="Moneda 7 3 2 5 2" xfId="2420"/>
    <cellStyle name="Moneda 7 3 2 2 4 2" xfId="2421"/>
    <cellStyle name="Moneda 7 3 2 2 2 2" xfId="2422"/>
    <cellStyle name="Moneda 7 3 2 3 2" xfId="2423"/>
    <cellStyle name="Moneda 7 3 3 4 2" xfId="2424"/>
    <cellStyle name="Moneda 7 3 3 2 2" xfId="2425"/>
    <cellStyle name="Moneda 7 3 4 2" xfId="2426"/>
    <cellStyle name="Moneda 7 4 6 2" xfId="2427"/>
    <cellStyle name="Moneda 7 4 2 5 2" xfId="2428"/>
    <cellStyle name="Moneda 7 4 2 2 4 2" xfId="2429"/>
    <cellStyle name="Moneda 7 4 2 2 2 2" xfId="2430"/>
    <cellStyle name="Moneda 7 4 2 3 2" xfId="2431"/>
    <cellStyle name="Moneda 7 4 3 4 2" xfId="2432"/>
    <cellStyle name="Moneda 7 4 3 2 2" xfId="2433"/>
    <cellStyle name="Moneda 7 4 4 2" xfId="2434"/>
    <cellStyle name="Moneda 7 5 6 2" xfId="2435"/>
    <cellStyle name="Moneda 7 5 2 5 2" xfId="2436"/>
    <cellStyle name="Moneda 7 5 2 2 4 2" xfId="2437"/>
    <cellStyle name="Moneda 7 5 2 2 2 2" xfId="2438"/>
    <cellStyle name="Moneda 7 5 2 3 2" xfId="2439"/>
    <cellStyle name="Moneda 7 5 3 4 2" xfId="2440"/>
    <cellStyle name="Moneda 7 5 3 2 2" xfId="2441"/>
    <cellStyle name="Moneda 7 5 4 2" xfId="2442"/>
    <cellStyle name="Moneda 7 6 5 2" xfId="2443"/>
    <cellStyle name="Moneda 7 6 2 4 2" xfId="2444"/>
    <cellStyle name="Moneda 7 6 2 2 2" xfId="2445"/>
    <cellStyle name="Moneda 7 6 3 2" xfId="2446"/>
    <cellStyle name="Moneda 7 7 4 2" xfId="2447"/>
    <cellStyle name="Moneda 7 7 2 2" xfId="2448"/>
    <cellStyle name="Moneda 7 8 2" xfId="2449"/>
    <cellStyle name="Moneda 8 11 2" xfId="2450"/>
    <cellStyle name="Moneda 8 2 9 2" xfId="2451"/>
    <cellStyle name="Moneda 8 2 2 6 2" xfId="2452"/>
    <cellStyle name="Moneda 8 2 2 2 5 2" xfId="2453"/>
    <cellStyle name="Moneda 8 2 2 2 2 4 2" xfId="2454"/>
    <cellStyle name="Moneda 8 2 2 2 2 2 2" xfId="2455"/>
    <cellStyle name="Moneda 8 2 2 2 3 2" xfId="2456"/>
    <cellStyle name="Moneda 8 2 2 3 4 2" xfId="2457"/>
    <cellStyle name="Moneda 8 2 2 3 2 2" xfId="2458"/>
    <cellStyle name="Moneda 8 2 2 4 2" xfId="2459"/>
    <cellStyle name="Moneda 8 2 3 6 2" xfId="2460"/>
    <cellStyle name="Moneda 8 2 3 2 5 2" xfId="2461"/>
    <cellStyle name="Moneda 8 2 3 2 2 4 2" xfId="2462"/>
    <cellStyle name="Moneda 8 2 3 2 2 2 2" xfId="2463"/>
    <cellStyle name="Moneda 8 2 3 2 3 2" xfId="2464"/>
    <cellStyle name="Moneda 8 2 3 3 4 2" xfId="2465"/>
    <cellStyle name="Moneda 8 2 3 3 2 2" xfId="2466"/>
    <cellStyle name="Moneda 8 2 3 4 2" xfId="2467"/>
    <cellStyle name="Moneda 8 2 4 6 2" xfId="2468"/>
    <cellStyle name="Moneda 8 2 4 2 5 2" xfId="2469"/>
    <cellStyle name="Moneda 8 2 4 2 2 4 2" xfId="2470"/>
    <cellStyle name="Moneda 8 2 4 2 2 2 2" xfId="2471"/>
    <cellStyle name="Moneda 8 2 4 2 3 2" xfId="2472"/>
    <cellStyle name="Moneda 8 2 4 3 4 2" xfId="2473"/>
    <cellStyle name="Moneda 8 2 4 3 2 2" xfId="2474"/>
    <cellStyle name="Moneda 8 2 4 4 2" xfId="2475"/>
    <cellStyle name="Moneda 8 2 5 5 2" xfId="2476"/>
    <cellStyle name="Moneda 8 2 5 2 4 2" xfId="2477"/>
    <cellStyle name="Moneda 8 2 5 2 2 2" xfId="2478"/>
    <cellStyle name="Moneda 8 2 5 3 2" xfId="2479"/>
    <cellStyle name="Moneda 8 2 6 4 2" xfId="2480"/>
    <cellStyle name="Moneda 8 2 6 2 2" xfId="2481"/>
    <cellStyle name="Moneda 8 2 7 2" xfId="2482"/>
    <cellStyle name="Moneda 8 3 6 2" xfId="2483"/>
    <cellStyle name="Moneda 8 3 2 5 2" xfId="2484"/>
    <cellStyle name="Moneda 8 3 2 2 4 2" xfId="2485"/>
    <cellStyle name="Moneda 8 3 2 2 2 2" xfId="2486"/>
    <cellStyle name="Moneda 8 3 2 3 2" xfId="2487"/>
    <cellStyle name="Moneda 8 3 3 4 2" xfId="2488"/>
    <cellStyle name="Moneda 8 3 3 2 2" xfId="2489"/>
    <cellStyle name="Moneda 8 3 4 2" xfId="2490"/>
    <cellStyle name="Moneda 8 4 6 2" xfId="2491"/>
    <cellStyle name="Moneda 8 4 2 5 2" xfId="2492"/>
    <cellStyle name="Moneda 8 4 2 2 4 2" xfId="2493"/>
    <cellStyle name="Moneda 8 4 2 2 2 2" xfId="2494"/>
    <cellStyle name="Moneda 8 4 2 3 2" xfId="2495"/>
    <cellStyle name="Moneda 8 4 3 4 2" xfId="2496"/>
    <cellStyle name="Moneda 8 4 3 2 2" xfId="2497"/>
    <cellStyle name="Moneda 8 4 4 2" xfId="2498"/>
    <cellStyle name="Moneda 8 5 6 2" xfId="2499"/>
    <cellStyle name="Moneda 8 5 2 5 2" xfId="2500"/>
    <cellStyle name="Moneda 8 5 2 2 4 2" xfId="2501"/>
    <cellStyle name="Moneda 8 5 2 2 2 2" xfId="2502"/>
    <cellStyle name="Moneda 8 5 2 3 2" xfId="2503"/>
    <cellStyle name="Moneda 8 5 3 4 2" xfId="2504"/>
    <cellStyle name="Moneda 8 5 3 2 2" xfId="2505"/>
    <cellStyle name="Moneda 8 5 4 2" xfId="2506"/>
    <cellStyle name="Moneda 8 6 5 2" xfId="2507"/>
    <cellStyle name="Moneda 8 6 2 4 2" xfId="2508"/>
    <cellStyle name="Moneda 8 6 2 2 2" xfId="2509"/>
    <cellStyle name="Moneda 8 6 3 2" xfId="2510"/>
    <cellStyle name="Moneda 8 7 4 2" xfId="2511"/>
    <cellStyle name="Moneda 8 7 2 2" xfId="2512"/>
    <cellStyle name="Moneda 8 8 4 2" xfId="2513"/>
    <cellStyle name="Moneda 8 8 2 2" xfId="2514"/>
    <cellStyle name="Moneda 8 9 2" xfId="2515"/>
    <cellStyle name="Moneda 9 9 2" xfId="2516"/>
    <cellStyle name="Moneda 9 2 6 2" xfId="2517"/>
    <cellStyle name="Moneda 9 2 2 5 2" xfId="2518"/>
    <cellStyle name="Moneda 9 2 2 2 4 2" xfId="2519"/>
    <cellStyle name="Moneda 9 2 2 2 2 2" xfId="2520"/>
    <cellStyle name="Moneda 9 2 2 3 2" xfId="2521"/>
    <cellStyle name="Moneda 9 2 3 4 2" xfId="2522"/>
    <cellStyle name="Moneda 9 2 3 2 2" xfId="2523"/>
    <cellStyle name="Moneda 9 2 4 2" xfId="2524"/>
    <cellStyle name="Moneda 9 3 6 2" xfId="2525"/>
    <cellStyle name="Moneda 9 3 2 5 2" xfId="2526"/>
    <cellStyle name="Moneda 9 3 2 2 4 2" xfId="2527"/>
    <cellStyle name="Moneda 9 3 2 2 2 2" xfId="2528"/>
    <cellStyle name="Moneda 9 3 2 3 2" xfId="2529"/>
    <cellStyle name="Moneda 9 3 3 4 2" xfId="2530"/>
    <cellStyle name="Moneda 9 3 3 2 2" xfId="2531"/>
    <cellStyle name="Moneda 9 3 4 2" xfId="2532"/>
    <cellStyle name="Moneda 9 4 6 2" xfId="2533"/>
    <cellStyle name="Moneda 9 4 2 5 2" xfId="2534"/>
    <cellStyle name="Moneda 9 4 2 2 4 2" xfId="2535"/>
    <cellStyle name="Moneda 9 4 2 2 2 2" xfId="2536"/>
    <cellStyle name="Moneda 9 4 2 3 2" xfId="2537"/>
    <cellStyle name="Moneda 9 4 3 4 2" xfId="2538"/>
    <cellStyle name="Moneda 9 4 3 2 2" xfId="2539"/>
    <cellStyle name="Moneda 9 4 4 2" xfId="2540"/>
    <cellStyle name="Moneda 9 5 5 2" xfId="2541"/>
    <cellStyle name="Moneda 9 5 2 4 2" xfId="2542"/>
    <cellStyle name="Moneda 9 5 2 2 2" xfId="2543"/>
    <cellStyle name="Moneda 9 5 3 2" xfId="2544"/>
    <cellStyle name="Moneda 9 6 4 2" xfId="2545"/>
    <cellStyle name="Moneda 9 6 2 2" xfId="2546"/>
    <cellStyle name="Moneda 9 7 2" xfId="2547"/>
    <cellStyle name="Currency 12 2" xfId="2548"/>
    <cellStyle name="Currency [0] 5 2" xfId="2549"/>
    <cellStyle name="Currency [0] 2 4 2" xfId="2550"/>
    <cellStyle name="Currency 2 4 2" xfId="2551"/>
    <cellStyle name="Moneda 43 2" xfId="2552"/>
    <cellStyle name="Moneda [0] 8 2" xfId="2553"/>
    <cellStyle name="Moneda [0] 3 4 2" xfId="2554"/>
    <cellStyle name="Moneda 10 8 2" xfId="2555"/>
    <cellStyle name="Moneda 10 2 5 2" xfId="2556"/>
    <cellStyle name="Moneda 10 2 2 4 2" xfId="2557"/>
    <cellStyle name="Moneda 10 3 5 2" xfId="2558"/>
    <cellStyle name="Moneda 10 3 2 4 2" xfId="2559"/>
    <cellStyle name="Moneda 10 4 5 2" xfId="2560"/>
    <cellStyle name="Moneda 10 4 2 4 2" xfId="2561"/>
    <cellStyle name="Moneda 10 5 4 2" xfId="2562"/>
    <cellStyle name="Moneda 11 8 2" xfId="2563"/>
    <cellStyle name="Moneda 11 2 5 2" xfId="2564"/>
    <cellStyle name="Moneda 11 2 2 4 2" xfId="2565"/>
    <cellStyle name="Moneda 11 3 5 2" xfId="2566"/>
    <cellStyle name="Moneda 11 3 2 4 2" xfId="2567"/>
    <cellStyle name="Moneda 11 4 5 2" xfId="2568"/>
    <cellStyle name="Moneda 11 4 2 4 2" xfId="2569"/>
    <cellStyle name="Moneda 11 5 4 2" xfId="2570"/>
    <cellStyle name="Moneda 12 6 2" xfId="2571"/>
    <cellStyle name="Moneda 12 2 5 2" xfId="2572"/>
    <cellStyle name="Moneda 12 2 2 4 2" xfId="2573"/>
    <cellStyle name="Moneda 12 3 4 2" xfId="2574"/>
    <cellStyle name="Moneda 13 7 2" xfId="2575"/>
    <cellStyle name="Moneda 13 2 5 2" xfId="2576"/>
    <cellStyle name="Moneda 13 2 2 4 2" xfId="2577"/>
    <cellStyle name="Moneda 13 3 4 2" xfId="2578"/>
    <cellStyle name="Moneda 14 6 2" xfId="2579"/>
    <cellStyle name="Moneda 14 2 5 2" xfId="2580"/>
    <cellStyle name="Moneda 14 2 2 4 2" xfId="2581"/>
    <cellStyle name="Moneda 14 3 4 2" xfId="2582"/>
    <cellStyle name="Moneda 15 6 2" xfId="2583"/>
    <cellStyle name="Moneda 15 2 5 2" xfId="2584"/>
    <cellStyle name="Moneda 15 2 2 4 2" xfId="2585"/>
    <cellStyle name="Moneda 15 3 4 2" xfId="2586"/>
    <cellStyle name="Moneda 16 5 2" xfId="2587"/>
    <cellStyle name="Moneda 16 2 4 2" xfId="2588"/>
    <cellStyle name="Moneda 17 5 2" xfId="2589"/>
    <cellStyle name="Moneda 17 2 4 2" xfId="2590"/>
    <cellStyle name="Moneda 18 5 2" xfId="2591"/>
    <cellStyle name="Moneda 18 2 4 2" xfId="2592"/>
    <cellStyle name="Moneda 19 5 2" xfId="2593"/>
    <cellStyle name="Moneda 19 2 4 2" xfId="2594"/>
    <cellStyle name="Moneda 2 3 9 2 2" xfId="2595"/>
    <cellStyle name="Moneda 2 3 2 8 2" xfId="2596"/>
    <cellStyle name="Moneda 2 3 2 2 5 2 3" xfId="2597"/>
    <cellStyle name="Moneda 2 3 2 2 2 4 2" xfId="2598"/>
    <cellStyle name="Moneda 2 3 2 3 5 2" xfId="2599"/>
    <cellStyle name="Moneda 2 3 2 3 2 4 2" xfId="2600"/>
    <cellStyle name="Moneda 2 3 2 4 5 2" xfId="2601"/>
    <cellStyle name="Moneda 2 3 2 4 2 4 2" xfId="2602"/>
    <cellStyle name="Moneda 2 3 2 5 4 2" xfId="2603"/>
    <cellStyle name="Moneda 2 3 3 5 2 3" xfId="2604"/>
    <cellStyle name="Moneda 2 3 3 2 4 2" xfId="2605"/>
    <cellStyle name="Moneda 2 3 4 5 2 3" xfId="2606"/>
    <cellStyle name="Moneda 2 3 4 2 4 2" xfId="2607"/>
    <cellStyle name="Moneda 2 3 5 5 2" xfId="2608"/>
    <cellStyle name="Moneda 2 3 5 2 4 2" xfId="2609"/>
    <cellStyle name="Moneda 2 3 6 4 2" xfId="2610"/>
    <cellStyle name="Moneda 20 5 2" xfId="2611"/>
    <cellStyle name="Moneda 20 2 4 2" xfId="2612"/>
    <cellStyle name="Moneda 21 5 2" xfId="2613"/>
    <cellStyle name="Moneda 21 2 4 2" xfId="2614"/>
    <cellStyle name="Moneda 22 5 2" xfId="2615"/>
    <cellStyle name="Moneda 22 2 4 2" xfId="2616"/>
    <cellStyle name="Moneda 23 4 2" xfId="2617"/>
    <cellStyle name="Moneda 24 4 2" xfId="2618"/>
    <cellStyle name="Moneda 3 12 2" xfId="2619"/>
    <cellStyle name="Moneda 3 2 9 2" xfId="2620"/>
    <cellStyle name="Moneda 3 2 2 2 4 2" xfId="2621"/>
    <cellStyle name="Moneda 3 2 3 5 2" xfId="2622"/>
    <cellStyle name="Moneda 3 2 3 2 4 2" xfId="2623"/>
    <cellStyle name="Moneda 3 2 4 5 2" xfId="2624"/>
    <cellStyle name="Moneda 3 2 4 2 4 2" xfId="2625"/>
    <cellStyle name="Moneda 3 2 5 4 2" xfId="2626"/>
    <cellStyle name="Moneda 3 3 5 2" xfId="2627"/>
    <cellStyle name="Moneda 3 3 2 4 2" xfId="2628"/>
    <cellStyle name="Moneda 3 4 5 2" xfId="2629"/>
    <cellStyle name="Moneda 3 4 2 4 2" xfId="2630"/>
    <cellStyle name="Moneda 3 5 5 2" xfId="2631"/>
    <cellStyle name="Moneda 3 5 2 4 2" xfId="2632"/>
    <cellStyle name="Moneda 3 8 4 2" xfId="2633"/>
    <cellStyle name="Moneda 6 9 2" xfId="2634"/>
    <cellStyle name="Moneda 6 2 8 2" xfId="2635"/>
    <cellStyle name="Moneda 6 2 2 5 2" xfId="2636"/>
    <cellStyle name="Moneda 6 2 2 2 4 2" xfId="2637"/>
    <cellStyle name="Moneda 6 2 3 5 2" xfId="2638"/>
    <cellStyle name="Moneda 6 2 3 2 4 2" xfId="2639"/>
    <cellStyle name="Moneda 6 2 4 5 2" xfId="2640"/>
    <cellStyle name="Moneda 6 2 4 2 4 2" xfId="2641"/>
    <cellStyle name="Moneda 6 2 5 4 2" xfId="2642"/>
    <cellStyle name="Moneda 6 3 5 2" xfId="2643"/>
    <cellStyle name="Moneda 6 3 2 4 2" xfId="2644"/>
    <cellStyle name="Moneda 6 4 5 2" xfId="2645"/>
    <cellStyle name="Moneda 6 4 2 4 2" xfId="2646"/>
    <cellStyle name="Moneda 6 5 5 2" xfId="2647"/>
    <cellStyle name="Moneda 6 5 2 4 2" xfId="2648"/>
    <cellStyle name="Moneda 6 6 4 2" xfId="2649"/>
    <cellStyle name="Moneda 7 9 2" xfId="2650"/>
    <cellStyle name="Moneda 7 2 8 2" xfId="2651"/>
    <cellStyle name="Moneda 7 2 2 5 2" xfId="2652"/>
    <cellStyle name="Moneda 7 2 2 2 4 2" xfId="2653"/>
    <cellStyle name="Moneda 7 2 3 5 2" xfId="2654"/>
    <cellStyle name="Moneda 7 2 3 2 4 2" xfId="2655"/>
    <cellStyle name="Moneda 7 2 4 5 2" xfId="2656"/>
    <cellStyle name="Moneda 7 2 4 2 4 2" xfId="2657"/>
    <cellStyle name="Moneda 7 2 5 4 2" xfId="2658"/>
    <cellStyle name="Moneda 7 3 5 2" xfId="2659"/>
    <cellStyle name="Moneda 7 3 2 4 2" xfId="2660"/>
    <cellStyle name="Moneda 7 4 5 2" xfId="2661"/>
    <cellStyle name="Moneda 7 4 2 4 2" xfId="2662"/>
    <cellStyle name="Moneda 7 5 5 2" xfId="2663"/>
    <cellStyle name="Moneda 7 5 2 4 2" xfId="2664"/>
    <cellStyle name="Moneda 7 6 4 2" xfId="2665"/>
    <cellStyle name="Moneda 8 10 2" xfId="2666"/>
    <cellStyle name="Moneda 8 2 8 2" xfId="2667"/>
    <cellStyle name="Moneda 8 2 2 5 2" xfId="2668"/>
    <cellStyle name="Moneda 8 2 2 2 4 2" xfId="2669"/>
    <cellStyle name="Moneda 8 2 3 5 2" xfId="2670"/>
    <cellStyle name="Moneda 8 2 3 2 4 2" xfId="2671"/>
    <cellStyle name="Moneda 8 2 4 5 2" xfId="2672"/>
    <cellStyle name="Moneda 8 2 4 2 4 2" xfId="2673"/>
    <cellStyle name="Moneda 8 2 5 4 2" xfId="2674"/>
    <cellStyle name="Moneda 8 3 5 2" xfId="2675"/>
    <cellStyle name="Moneda 8 3 2 4 2" xfId="2676"/>
    <cellStyle name="Moneda 8 4 5 2" xfId="2677"/>
    <cellStyle name="Moneda 8 4 2 4 2" xfId="2678"/>
    <cellStyle name="Moneda 8 5 5 2" xfId="2679"/>
    <cellStyle name="Moneda 8 5 2 4 2" xfId="2680"/>
    <cellStyle name="Moneda 8 6 4 2" xfId="2681"/>
    <cellStyle name="Moneda 9 8 2" xfId="2682"/>
    <cellStyle name="Moneda 9 2 5 2" xfId="2683"/>
    <cellStyle name="Moneda 9 2 2 4 2" xfId="2684"/>
    <cellStyle name="Moneda 9 3 5 2" xfId="2685"/>
    <cellStyle name="Moneda 9 3 2 4 2" xfId="2686"/>
    <cellStyle name="Moneda 9 4 5 2" xfId="2687"/>
    <cellStyle name="Moneda 9 4 2 4 2" xfId="2688"/>
    <cellStyle name="Moneda 9 5 4 2" xfId="2689"/>
    <cellStyle name="Moneda 26 3 2" xfId="2690"/>
    <cellStyle name="Moneda 25 3 2" xfId="2691"/>
    <cellStyle name="Moneda [0] 4 3 2" xfId="2692"/>
    <cellStyle name="Moneda 13 4 3 2" xfId="2693"/>
    <cellStyle name="Moneda 2 5 3 2" xfId="2694"/>
    <cellStyle name="Moneda 8 7 3 2" xfId="2695"/>
    <cellStyle name="Moneda 28 3 2" xfId="2696"/>
    <cellStyle name="Currency 3 3 2" xfId="2697"/>
    <cellStyle name="Currency [0] 3 3 2" xfId="2698"/>
    <cellStyle name="Currency [0] 2 2 3 2" xfId="2699"/>
    <cellStyle name="Currency 2 2 3 2" xfId="2700"/>
    <cellStyle name="Moneda 27 3 2" xfId="2701"/>
    <cellStyle name="Moneda [0] 5 3 2" xfId="2702"/>
    <cellStyle name="Moneda [0] 3 2 3 2" xfId="2703"/>
    <cellStyle name="Moneda 10 6 3 2" xfId="2704"/>
    <cellStyle name="Moneda 10 2 3 3 2" xfId="2705"/>
    <cellStyle name="Moneda 10 2 2 2 3 2" xfId="2706"/>
    <cellStyle name="Moneda 10 3 3 3 2" xfId="2707"/>
    <cellStyle name="Moneda 10 3 2 2 3 2" xfId="2708"/>
    <cellStyle name="Moneda 10 4 3 3 2" xfId="2709"/>
    <cellStyle name="Moneda 10 4 2 2 3 2" xfId="2710"/>
    <cellStyle name="Moneda 10 5 2 3 2" xfId="2711"/>
    <cellStyle name="Moneda 11 6 3 2" xfId="2712"/>
    <cellStyle name="Moneda 11 2 3 3 2" xfId="2713"/>
    <cellStyle name="Moneda 11 2 2 2 3 2" xfId="2714"/>
    <cellStyle name="Moneda 11 3 3 3 2" xfId="2715"/>
    <cellStyle name="Moneda 11 3 2 2 3 2" xfId="2716"/>
    <cellStyle name="Moneda 11 4 3 3 2" xfId="2717"/>
    <cellStyle name="Moneda 11 4 2 2 3 2" xfId="2718"/>
    <cellStyle name="Moneda 11 5 2 3 2" xfId="2719"/>
    <cellStyle name="Moneda 12 4 3 2" xfId="2720"/>
    <cellStyle name="Moneda 12 2 3 3 2" xfId="2721"/>
    <cellStyle name="Moneda 12 2 2 2 3 2" xfId="2722"/>
    <cellStyle name="Moneda 12 3 2 3 2" xfId="2723"/>
    <cellStyle name="Moneda 13 5 3 2" xfId="2724"/>
    <cellStyle name="Moneda 13 2 3 3 2" xfId="2725"/>
    <cellStyle name="Moneda 13 2 2 2 3 2" xfId="2726"/>
    <cellStyle name="Moneda 13 3 2 3 2" xfId="2727"/>
    <cellStyle name="Moneda 14 4 3 2" xfId="2728"/>
    <cellStyle name="Moneda 14 2 3 3 2" xfId="2729"/>
    <cellStyle name="Moneda 14 2 2 2 3 2" xfId="2730"/>
    <cellStyle name="Moneda 14 3 2 3 2" xfId="2731"/>
    <cellStyle name="Moneda 15 4 3 2" xfId="2732"/>
    <cellStyle name="Moneda 15 2 3 3 2" xfId="2733"/>
    <cellStyle name="Moneda 15 2 2 2 3 2" xfId="2734"/>
    <cellStyle name="Moneda 15 3 2 3 2" xfId="2735"/>
    <cellStyle name="Moneda 16 3 3 2" xfId="2736"/>
    <cellStyle name="Moneda 16 2 2 3 2" xfId="2737"/>
    <cellStyle name="Moneda 17 3 3 2" xfId="2738"/>
    <cellStyle name="Moneda 17 2 2 3 2" xfId="2739"/>
    <cellStyle name="Moneda 18 3 3 2" xfId="2740"/>
    <cellStyle name="Moneda 18 2 2 3 2" xfId="2741"/>
    <cellStyle name="Moneda 19 3 3 2" xfId="2742"/>
    <cellStyle name="Moneda 19 2 2 3 2" xfId="2743"/>
    <cellStyle name="Currency 4 3 2" xfId="2744"/>
    <cellStyle name="Moneda 2 3 7 3 2 2" xfId="2745"/>
    <cellStyle name="Moneda 2 3 2 6 3 2" xfId="2746"/>
    <cellStyle name="Moneda 2 3 2 2 3 3 2 2" xfId="2747"/>
    <cellStyle name="Moneda 2 3 2 2 2 2 3 2" xfId="2748"/>
    <cellStyle name="Moneda 2 3 2 3 3 3 2" xfId="2749"/>
    <cellStyle name="Moneda 2 3 2 3 2 2 3 2" xfId="2750"/>
    <cellStyle name="Moneda 2 3 2 4 3 3 2" xfId="2751"/>
    <cellStyle name="Moneda 2 3 2 4 2 2 3 2" xfId="2752"/>
    <cellStyle name="Moneda 2 3 2 5 2 3 2" xfId="2753"/>
    <cellStyle name="Moneda 2 3 3 3 3 2 2" xfId="2754"/>
    <cellStyle name="Moneda 2 3 3 2 2 3 2" xfId="2755"/>
    <cellStyle name="Moneda 2 3 4 3 3 2 2" xfId="2756"/>
    <cellStyle name="Moneda 2 3 4 2 2 3 2" xfId="2757"/>
    <cellStyle name="Moneda 2 3 5 3 3 2" xfId="2758"/>
    <cellStyle name="Moneda 2 3 5 2 2 3 2" xfId="2759"/>
    <cellStyle name="Moneda 2 3 6 2 3 2" xfId="2760"/>
    <cellStyle name="Moneda 20 3 3 2" xfId="2761"/>
    <cellStyle name="Moneda 20 2 2 3 2" xfId="2762"/>
    <cellStyle name="Moneda 21 3 3 2" xfId="2763"/>
    <cellStyle name="Moneda 21 2 2 3 2" xfId="2764"/>
    <cellStyle name="Moneda 22 3 3 2" xfId="2765"/>
    <cellStyle name="Moneda 22 2 2 3 2" xfId="2766"/>
    <cellStyle name="Moneda 23 2 3 2" xfId="2767"/>
    <cellStyle name="Moneda 24 2 3 2" xfId="2768"/>
    <cellStyle name="Moneda 3 10 3 2" xfId="2769"/>
    <cellStyle name="Moneda 3 2 7 3 2" xfId="2770"/>
    <cellStyle name="Moneda 3 2 2 2 2 3 2" xfId="2771"/>
    <cellStyle name="Moneda 3 2 3 3 3 2" xfId="2772"/>
    <cellStyle name="Moneda 3 2 3 2 2 3 2" xfId="2773"/>
    <cellStyle name="Moneda 3 2 4 3 3 2" xfId="2774"/>
    <cellStyle name="Moneda 3 2 4 2 2 3 2" xfId="2775"/>
    <cellStyle name="Moneda 3 2 5 2 3 2" xfId="2776"/>
    <cellStyle name="Moneda 3 3 3 3 2" xfId="2777"/>
    <cellStyle name="Moneda 3 3 2 2 3 2" xfId="2778"/>
    <cellStyle name="Moneda 3 4 3 3 2" xfId="2779"/>
    <cellStyle name="Moneda 3 4 2 2 3 2" xfId="2780"/>
    <cellStyle name="Moneda 3 5 3 3 2" xfId="2781"/>
    <cellStyle name="Moneda 3 5 2 2 3 2" xfId="2782"/>
    <cellStyle name="Moneda 3 8 2 3 2" xfId="2783"/>
    <cellStyle name="Moneda 6 7 3 2" xfId="2784"/>
    <cellStyle name="Moneda 6 2 6 3 2" xfId="2785"/>
    <cellStyle name="Moneda 6 2 2 3 3 2" xfId="2786"/>
    <cellStyle name="Moneda 6 2 2 2 2 3 2" xfId="2787"/>
    <cellStyle name="Moneda 6 2 3 3 3 2" xfId="2788"/>
    <cellStyle name="Moneda 6 2 3 2 2 3 2" xfId="2789"/>
    <cellStyle name="Moneda 6 2 4 3 3 2" xfId="2790"/>
    <cellStyle name="Moneda 6 2 4 2 2 3 2" xfId="2791"/>
    <cellStyle name="Moneda 6 2 5 2 3 2" xfId="2792"/>
    <cellStyle name="Moneda 6 3 3 3 2" xfId="2793"/>
    <cellStyle name="Moneda 6 3 2 2 3 2" xfId="2794"/>
    <cellStyle name="Moneda 6 4 3 3 2" xfId="2795"/>
    <cellStyle name="Moneda 6 4 2 2 3 2" xfId="2796"/>
    <cellStyle name="Moneda 6 5 3 3 2" xfId="2797"/>
    <cellStyle name="Moneda 6 5 2 2 3 2" xfId="2798"/>
    <cellStyle name="Moneda 6 6 2 3 2" xfId="2799"/>
    <cellStyle name="Moneda 7 7 3 2" xfId="2800"/>
    <cellStyle name="Moneda 7 2 6 3 2" xfId="2801"/>
    <cellStyle name="Moneda 7 2 2 3 3 2" xfId="2802"/>
    <cellStyle name="Moneda 7 2 2 2 2 3 2" xfId="2803"/>
    <cellStyle name="Moneda 7 2 3 3 3 2" xfId="2804"/>
    <cellStyle name="Moneda 7 2 3 2 2 3 2" xfId="2805"/>
    <cellStyle name="Moneda 7 2 4 3 3 2" xfId="2806"/>
    <cellStyle name="Moneda 7 2 4 2 2 3 2" xfId="2807"/>
    <cellStyle name="Moneda 7 2 5 2 3 2" xfId="2808"/>
    <cellStyle name="Moneda 7 3 3 3 2" xfId="2809"/>
    <cellStyle name="Moneda 7 3 2 2 3 2" xfId="2810"/>
    <cellStyle name="Moneda 7 4 3 3 2" xfId="2811"/>
    <cellStyle name="Moneda 7 4 2 2 3 2" xfId="2812"/>
    <cellStyle name="Moneda 7 5 3 3 2" xfId="2813"/>
    <cellStyle name="Moneda 7 5 2 2 3 2" xfId="2814"/>
    <cellStyle name="Moneda 7 6 2 3 2" xfId="2815"/>
    <cellStyle name="Moneda 8 8 3 2" xfId="2816"/>
    <cellStyle name="Moneda 8 2 6 3 2" xfId="2817"/>
    <cellStyle name="Moneda 8 2 2 3 3 2" xfId="2818"/>
    <cellStyle name="Moneda 8 2 2 2 2 3 2" xfId="2819"/>
    <cellStyle name="Moneda 8 2 3 3 3 2" xfId="2820"/>
    <cellStyle name="Moneda 8 2 3 2 2 3 2" xfId="2821"/>
    <cellStyle name="Moneda 8 2 4 3 3 2" xfId="2822"/>
    <cellStyle name="Moneda 8 2 4 2 2 3 2" xfId="2823"/>
    <cellStyle name="Moneda 8 2 5 2 3 2" xfId="2824"/>
    <cellStyle name="Moneda 8 3 3 3 2" xfId="2825"/>
    <cellStyle name="Moneda 8 3 2 2 3 2" xfId="2826"/>
    <cellStyle name="Moneda 8 4 3 3 2" xfId="2827"/>
    <cellStyle name="Moneda 8 4 2 2 3 2" xfId="2828"/>
    <cellStyle name="Moneda 8 5 3 3 2" xfId="2829"/>
    <cellStyle name="Moneda 8 5 2 2 3 2" xfId="2830"/>
    <cellStyle name="Moneda 8 6 2 3 2" xfId="2831"/>
    <cellStyle name="Moneda 9 6 3 2" xfId="2832"/>
    <cellStyle name="Moneda 9 2 3 3 2" xfId="2833"/>
    <cellStyle name="Moneda 9 2 2 2 3 2" xfId="2834"/>
    <cellStyle name="Moneda 9 3 3 3 2" xfId="2835"/>
    <cellStyle name="Moneda 9 3 2 2 3 2" xfId="2836"/>
    <cellStyle name="Moneda 9 4 3 3 2" xfId="2837"/>
    <cellStyle name="Moneda 9 4 2 2 3 2" xfId="2838"/>
    <cellStyle name="Moneda 9 5 2 3 2" xfId="2839"/>
    <cellStyle name="Moneda 29 3 2" xfId="2840"/>
    <cellStyle name="Currency 5 3 2" xfId="2841"/>
    <cellStyle name="Moneda 30 3 2" xfId="2842"/>
    <cellStyle name="Moneda 47 2" xfId="2843"/>
    <cellStyle name="Moneda 48 2" xfId="2844"/>
    <cellStyle name="Millares 3 4" xfId="2845"/>
    <cellStyle name="Moneda 3 16" xfId="2846"/>
    <cellStyle name="Millares 5 4" xfId="2847"/>
    <cellStyle name="Moneda 3 15 3" xfId="2848"/>
    <cellStyle name="Comma 3" xfId="2849"/>
    <cellStyle name="Comma [0] 3" xfId="2850"/>
    <cellStyle name="Comma [0] 2 3" xfId="2851"/>
    <cellStyle name="Comma 2 3" xfId="2852"/>
    <cellStyle name="Millares 10 2" xfId="2853"/>
    <cellStyle name="Millares 2 6 2" xfId="2854"/>
    <cellStyle name="Millares 2 3 3" xfId="2855"/>
    <cellStyle name="Millares 3 3 2" xfId="2856"/>
    <cellStyle name="Millares 6 3 2" xfId="2857"/>
    <cellStyle name="Moneda [0] 2 4" xfId="2858"/>
    <cellStyle name="Moneda [0] 2 2 3" xfId="2859"/>
    <cellStyle name="Moneda 3 6 3" xfId="2860"/>
    <cellStyle name="Moneda 3 6 2 3" xfId="2861"/>
    <cellStyle name="Moneda 3 7 3" xfId="2862"/>
    <cellStyle name="Millares 7 2" xfId="2863"/>
    <cellStyle name="Moneda 3 9 2" xfId="2864"/>
    <cellStyle name="Moneda 3 2 6 2 3" xfId="2865"/>
    <cellStyle name="Millares 2 4 2" xfId="2866"/>
    <cellStyle name="Comma [0] 2 2 2" xfId="2867"/>
    <cellStyle name="Comma 2 2 2" xfId="2868"/>
    <cellStyle name="Millares 8 2" xfId="2869"/>
    <cellStyle name="Millares 2 5 2" xfId="2870"/>
    <cellStyle name="Millares 2 3 2 2" xfId="2871"/>
    <cellStyle name="Millares 6 2 2" xfId="2872"/>
    <cellStyle name="Moneda [0] 2 3 2" xfId="2873"/>
    <cellStyle name="Moneda [0] 2 2 2 2" xfId="2874"/>
    <cellStyle name="Moneda 3 6 2 2 2" xfId="2875"/>
    <cellStyle name="Moneda 3 7 2 2" xfId="2876"/>
    <cellStyle name="Millares 9 2" xfId="2877"/>
    <cellStyle name="Comma 4" xfId="2878"/>
    <cellStyle name="Comma 5" xfId="2879"/>
    <cellStyle name="Millares 2 4 4" xfId="2880"/>
    <cellStyle name="Millares 3 3 3" xfId="2881"/>
    <cellStyle name="Moneda 2 4 3" xfId="2882"/>
    <cellStyle name="Millares 2 3 5" xfId="2883"/>
    <cellStyle name="Millares 6 5" xfId="2884"/>
    <cellStyle name="Moneda 3 2 8 4" xfId="2885"/>
    <cellStyle name="Millares [0] 2" xfId="2886"/>
    <cellStyle name="Millares 5 5 2" xfId="2887"/>
    <cellStyle name="Comma 6" xfId="2888"/>
    <cellStyle name="Comma [0] 4" xfId="2889"/>
    <cellStyle name="Comma [0] 2 4" xfId="2890"/>
    <cellStyle name="Comma 2 4" xfId="2891"/>
    <cellStyle name="Millares 10 3" xfId="2892"/>
    <cellStyle name="Millares 2 6 3" xfId="2893"/>
    <cellStyle name="Millares 2 3 4 2" xfId="2894"/>
    <cellStyle name="Millares 6 3 3" xfId="2895"/>
    <cellStyle name="Moneda [0] 2 5 2" xfId="2896"/>
    <cellStyle name="Moneda [0] 2 2 4 2" xfId="2897"/>
    <cellStyle name="Moneda 3 6 4" xfId="2898"/>
    <cellStyle name="Moneda 3 6 2 4" xfId="2899"/>
    <cellStyle name="Moneda 3 7 4" xfId="2900"/>
    <cellStyle name="Millares 7 3" xfId="2901"/>
    <cellStyle name="Moneda 3 9 3" xfId="2902"/>
    <cellStyle name="Moneda 3 2 6 4 2" xfId="2903"/>
    <cellStyle name="Millares 2 4 3 2" xfId="2904"/>
    <cellStyle name="Comma [0] 2 2 3" xfId="2905"/>
    <cellStyle name="Comma 2 2 3" xfId="2906"/>
    <cellStyle name="Millares 8 3" xfId="2907"/>
    <cellStyle name="Millares 2 5 3" xfId="2908"/>
    <cellStyle name="Millares 2 3 2 3" xfId="2909"/>
    <cellStyle name="Millares 6 2 3" xfId="2910"/>
    <cellStyle name="Moneda [0] 2 3 3" xfId="2911"/>
    <cellStyle name="Moneda [0] 2 2 2 3" xfId="2912"/>
    <cellStyle name="Moneda 3 6 2 2 3" xfId="2913"/>
    <cellStyle name="Moneda 3 7 2 3" xfId="2914"/>
    <cellStyle name="Millares 9 3" xfId="2915"/>
    <cellStyle name="Millares 3 4 2" xfId="2916"/>
    <cellStyle name="Moneda 3 16 2" xfId="2917"/>
    <cellStyle name="Millares 5 4 2" xfId="2918"/>
    <cellStyle name="Moneda 3 15 3 2" xfId="2919"/>
    <cellStyle name="Comma 3 2" xfId="2920"/>
    <cellStyle name="Comma [0] 3 2" xfId="2921"/>
    <cellStyle name="Comma [0] 2 3 2" xfId="2922"/>
    <cellStyle name="Comma 2 3 2" xfId="2923"/>
    <cellStyle name="Millares 10 2 2" xfId="2924"/>
    <cellStyle name="Millares 2 6 2 2" xfId="2925"/>
    <cellStyle name="Millares 2 3 3 2" xfId="2926"/>
    <cellStyle name="Millares 3 3 2 2" xfId="2927"/>
    <cellStyle name="Millares 6 3 2 2" xfId="2928"/>
    <cellStyle name="Moneda [0] 2 4 2" xfId="2929"/>
    <cellStyle name="Moneda [0] 2 2 3 2" xfId="2930"/>
    <cellStyle name="Moneda 3 6 3 2" xfId="2931"/>
    <cellStyle name="Moneda 3 6 2 3 2" xfId="2932"/>
    <cellStyle name="Moneda 3 7 3 2" xfId="2933"/>
    <cellStyle name="Millares 7 2 2" xfId="2934"/>
    <cellStyle name="Moneda 3 9 2 2" xfId="2935"/>
    <cellStyle name="Moneda 3 2 6 2 3 2" xfId="2936"/>
    <cellStyle name="Millares 2 4 2 2" xfId="2937"/>
    <cellStyle name="Comma [0] 2 2 2 2" xfId="2938"/>
    <cellStyle name="Comma 2 2 2 2" xfId="2939"/>
    <cellStyle name="Millares 8 2 2" xfId="2940"/>
    <cellStyle name="Millares 2 5 2 2" xfId="2941"/>
    <cellStyle name="Millares 2 3 2 2 2" xfId="2942"/>
    <cellStyle name="Millares 6 2 2 2" xfId="2943"/>
    <cellStyle name="Moneda [0] 2 3 2 2" xfId="2944"/>
    <cellStyle name="Moneda [0] 2 2 2 2 2" xfId="2945"/>
    <cellStyle name="Moneda 3 6 2 2 2 2" xfId="2946"/>
    <cellStyle name="Moneda 3 7 2 2 2" xfId="2947"/>
    <cellStyle name="Millares 9 2 2" xfId="2948"/>
    <cellStyle name="Comma 4 2" xfId="2949"/>
    <cellStyle name="Comma 5 2" xfId="2950"/>
    <cellStyle name="Moneda [0]" xfId="295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447675</xdr:rowOff>
    </xdr:from>
    <xdr:to>
      <xdr:col>6</xdr:col>
      <xdr:colOff>1590675</xdr:colOff>
      <xdr:row>3</xdr:row>
      <xdr:rowOff>209550</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923925"/>
          <a:ext cx="4657725" cy="15525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323850</xdr:rowOff>
    </xdr:from>
    <xdr:to>
      <xdr:col>2</xdr:col>
      <xdr:colOff>38100</xdr:colOff>
      <xdr:row>2</xdr:row>
      <xdr:rowOff>333375</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323850"/>
          <a:ext cx="1657350" cy="16859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190500</xdr:rowOff>
    </xdr:from>
    <xdr:to>
      <xdr:col>2</xdr:col>
      <xdr:colOff>828675</xdr:colOff>
      <xdr:row>1</xdr:row>
      <xdr:rowOff>790575</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7150" y="190500"/>
          <a:ext cx="1924050" cy="11906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638175</xdr:colOff>
      <xdr:row>0</xdr:row>
      <xdr:rowOff>0</xdr:rowOff>
    </xdr:from>
    <xdr:to>
      <xdr:col>2</xdr:col>
      <xdr:colOff>990600</xdr:colOff>
      <xdr:row>2</xdr:row>
      <xdr:rowOff>171450</xdr:rowOff>
    </xdr:to>
    <xdr:pic>
      <xdr:nvPicPr>
        <xdr:cNvPr id="2"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400175" y="0"/>
          <a:ext cx="1343025" cy="6191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carolinanino\Documents\SDA-2020\SEGPLAN%20\1100\12161BA7\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2161BA7\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28"/>
  <sheetViews>
    <sheetView tabSelected="1" zoomScale="60" zoomScaleNormal="60" zoomScaleSheetLayoutView="70" zoomScalePageLayoutView="81" workbookViewId="0" topLeftCell="AJ16">
      <selection activeCell="AQ16" sqref="AQ16"/>
    </sheetView>
  </sheetViews>
  <sheetFormatPr defaultColWidth="11.421875" defaultRowHeight="77.25" customHeight="1"/>
  <cols>
    <col min="1" max="1" width="9.00390625" style="40" hidden="1" customWidth="1"/>
    <col min="2" max="2" width="6.8515625" style="40" hidden="1" customWidth="1"/>
    <col min="3" max="3" width="17.8515625" style="40" hidden="1" customWidth="1"/>
    <col min="4" max="4" width="9.8515625" style="40" customWidth="1"/>
    <col min="5" max="5" width="23.140625" style="117" customWidth="1"/>
    <col min="6" max="6" width="13.00390625" style="40" customWidth="1"/>
    <col min="7" max="7" width="37.28125" style="40" customWidth="1"/>
    <col min="8" max="8" width="12.8515625" style="40" customWidth="1"/>
    <col min="9" max="9" width="11.00390625" style="40" customWidth="1"/>
    <col min="10" max="10" width="13.28125" style="114" customWidth="1"/>
    <col min="11" max="11" width="16.140625" style="114" customWidth="1"/>
    <col min="12" max="12" width="8.140625" style="114" customWidth="1"/>
    <col min="13" max="13" width="17.421875" style="114" customWidth="1"/>
    <col min="14" max="19" width="16.140625" style="114" customWidth="1"/>
    <col min="20" max="20" width="14.421875" style="114" customWidth="1"/>
    <col min="21" max="31" width="16.140625" style="114" customWidth="1"/>
    <col min="32" max="32" width="19.8515625" style="114" customWidth="1"/>
    <col min="33" max="33" width="16.28125" style="114" customWidth="1"/>
    <col min="34" max="34" width="22.140625" style="114" customWidth="1"/>
    <col min="35" max="35" width="16.28125" style="114" customWidth="1"/>
    <col min="36" max="36" width="21.140625" style="114" customWidth="1"/>
    <col min="37" max="37" width="20.00390625" style="114" customWidth="1"/>
    <col min="38" max="38" width="16.28125" style="114" customWidth="1"/>
    <col min="39" max="40" width="22.00390625" style="40" customWidth="1"/>
    <col min="41" max="41" width="14.8515625" style="40" customWidth="1"/>
    <col min="42" max="42" width="17.00390625" style="40" customWidth="1"/>
    <col min="43" max="43" width="106.140625" style="40" customWidth="1"/>
    <col min="44" max="44" width="65.28125" style="40" customWidth="1"/>
    <col min="45" max="45" width="20.421875" style="40" customWidth="1"/>
    <col min="46" max="46" width="38.140625" style="40" customWidth="1"/>
    <col min="47" max="47" width="37.421875" style="40" customWidth="1"/>
    <col min="48" max="16384" width="11.421875" style="40" customWidth="1"/>
  </cols>
  <sheetData>
    <row r="1" spans="2:47" ht="37.5" customHeight="1" thickBot="1">
      <c r="B1" s="41"/>
      <c r="C1" s="41"/>
      <c r="D1" s="41"/>
      <c r="E1" s="115"/>
      <c r="F1" s="41"/>
      <c r="G1" s="41"/>
      <c r="H1" s="41"/>
      <c r="I1" s="41"/>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1"/>
      <c r="AN1" s="41"/>
      <c r="AO1" s="41"/>
      <c r="AP1" s="41"/>
      <c r="AQ1" s="41"/>
      <c r="AR1" s="41"/>
      <c r="AS1" s="41"/>
      <c r="AT1" s="41"/>
      <c r="AU1" s="41"/>
    </row>
    <row r="2" spans="1:47" ht="53.25" customHeight="1">
      <c r="A2" s="595"/>
      <c r="B2" s="596"/>
      <c r="C2" s="596"/>
      <c r="D2" s="596"/>
      <c r="E2" s="596"/>
      <c r="F2" s="596"/>
      <c r="G2" s="597"/>
      <c r="H2" s="573" t="s">
        <v>96</v>
      </c>
      <c r="I2" s="574"/>
      <c r="J2" s="574"/>
      <c r="K2" s="574"/>
      <c r="L2" s="574"/>
      <c r="M2" s="574"/>
      <c r="N2" s="574"/>
      <c r="O2" s="574"/>
      <c r="P2" s="574"/>
      <c r="Q2" s="574"/>
      <c r="R2" s="574"/>
      <c r="S2" s="574"/>
      <c r="T2" s="574"/>
      <c r="U2" s="574"/>
      <c r="V2" s="574"/>
      <c r="W2" s="574"/>
      <c r="X2" s="574"/>
      <c r="Y2" s="574"/>
      <c r="Z2" s="574"/>
      <c r="AA2" s="574"/>
      <c r="AB2" s="574"/>
      <c r="AC2" s="574"/>
      <c r="AD2" s="574"/>
      <c r="AE2" s="574"/>
      <c r="AF2" s="574"/>
      <c r="AG2" s="574"/>
      <c r="AH2" s="574"/>
      <c r="AI2" s="575"/>
      <c r="AJ2" s="575"/>
      <c r="AK2" s="574"/>
      <c r="AL2" s="575"/>
      <c r="AM2" s="574"/>
      <c r="AN2" s="575"/>
      <c r="AO2" s="574"/>
      <c r="AP2" s="574"/>
      <c r="AQ2" s="574"/>
      <c r="AR2" s="574"/>
      <c r="AS2" s="574"/>
      <c r="AT2" s="574"/>
      <c r="AU2" s="576"/>
    </row>
    <row r="3" spans="1:47" ht="87.75" customHeight="1">
      <c r="A3" s="598"/>
      <c r="B3" s="599"/>
      <c r="C3" s="599"/>
      <c r="D3" s="599"/>
      <c r="E3" s="599"/>
      <c r="F3" s="599"/>
      <c r="G3" s="600"/>
      <c r="H3" s="604" t="s">
        <v>92</v>
      </c>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5"/>
      <c r="AQ3" s="605"/>
      <c r="AR3" s="605"/>
      <c r="AS3" s="605"/>
      <c r="AT3" s="605"/>
      <c r="AU3" s="606"/>
    </row>
    <row r="4" spans="1:47" ht="43.5" customHeight="1" thickBot="1">
      <c r="A4" s="601"/>
      <c r="B4" s="602"/>
      <c r="C4" s="602"/>
      <c r="D4" s="602"/>
      <c r="E4" s="602"/>
      <c r="F4" s="602"/>
      <c r="G4" s="603"/>
      <c r="H4" s="584" t="s">
        <v>85</v>
      </c>
      <c r="I4" s="585"/>
      <c r="J4" s="585"/>
      <c r="K4" s="585"/>
      <c r="L4" s="585"/>
      <c r="M4" s="585"/>
      <c r="N4" s="585"/>
      <c r="O4" s="585"/>
      <c r="P4" s="585"/>
      <c r="Q4" s="585"/>
      <c r="R4" s="585"/>
      <c r="S4" s="585"/>
      <c r="T4" s="585"/>
      <c r="U4" s="585"/>
      <c r="V4" s="585"/>
      <c r="W4" s="585"/>
      <c r="X4" s="585"/>
      <c r="Y4" s="585"/>
      <c r="Z4" s="585"/>
      <c r="AA4" s="585"/>
      <c r="AB4" s="585"/>
      <c r="AC4" s="585"/>
      <c r="AD4" s="585"/>
      <c r="AE4" s="585"/>
      <c r="AF4" s="585"/>
      <c r="AG4" s="585"/>
      <c r="AH4" s="585"/>
      <c r="AI4" s="586"/>
      <c r="AJ4" s="586"/>
      <c r="AK4" s="587"/>
      <c r="AL4" s="316"/>
      <c r="AM4" s="584" t="s">
        <v>86</v>
      </c>
      <c r="AN4" s="586"/>
      <c r="AO4" s="585"/>
      <c r="AP4" s="585"/>
      <c r="AQ4" s="585"/>
      <c r="AR4" s="585"/>
      <c r="AS4" s="585"/>
      <c r="AT4" s="585"/>
      <c r="AU4" s="588"/>
    </row>
    <row r="5" spans="1:47" ht="77.25" customHeight="1">
      <c r="A5" s="589" t="s">
        <v>0</v>
      </c>
      <c r="B5" s="590"/>
      <c r="C5" s="590"/>
      <c r="D5" s="590"/>
      <c r="E5" s="590"/>
      <c r="F5" s="590"/>
      <c r="G5" s="590"/>
      <c r="H5" s="590"/>
      <c r="I5" s="590"/>
      <c r="J5" s="590"/>
      <c r="K5" s="590"/>
      <c r="L5" s="590"/>
      <c r="M5" s="590"/>
      <c r="N5" s="590"/>
      <c r="O5" s="590"/>
      <c r="P5" s="590"/>
      <c r="Q5" s="590"/>
      <c r="R5" s="591"/>
      <c r="S5" s="577" t="s">
        <v>97</v>
      </c>
      <c r="T5" s="578"/>
      <c r="U5" s="578"/>
      <c r="V5" s="578"/>
      <c r="W5" s="578"/>
      <c r="X5" s="578"/>
      <c r="Y5" s="578"/>
      <c r="Z5" s="578"/>
      <c r="AA5" s="578"/>
      <c r="AB5" s="578"/>
      <c r="AC5" s="578"/>
      <c r="AD5" s="578"/>
      <c r="AE5" s="578"/>
      <c r="AF5" s="578"/>
      <c r="AG5" s="578"/>
      <c r="AH5" s="578"/>
      <c r="AI5" s="579"/>
      <c r="AJ5" s="579"/>
      <c r="AK5" s="578"/>
      <c r="AL5" s="579"/>
      <c r="AM5" s="578"/>
      <c r="AN5" s="579"/>
      <c r="AO5" s="578"/>
      <c r="AP5" s="578"/>
      <c r="AQ5" s="578"/>
      <c r="AR5" s="578"/>
      <c r="AS5" s="578"/>
      <c r="AT5" s="578"/>
      <c r="AU5" s="580"/>
    </row>
    <row r="6" spans="1:47" ht="48" customHeight="1" hidden="1">
      <c r="A6" s="592" t="s">
        <v>2</v>
      </c>
      <c r="B6" s="593"/>
      <c r="C6" s="593"/>
      <c r="D6" s="593"/>
      <c r="E6" s="593"/>
      <c r="F6" s="593"/>
      <c r="G6" s="593"/>
      <c r="H6" s="593"/>
      <c r="I6" s="593"/>
      <c r="J6" s="593"/>
      <c r="K6" s="593"/>
      <c r="L6" s="593"/>
      <c r="M6" s="593"/>
      <c r="N6" s="593"/>
      <c r="O6" s="593"/>
      <c r="P6" s="593"/>
      <c r="Q6" s="593"/>
      <c r="R6" s="594"/>
      <c r="S6" s="581" t="s">
        <v>141</v>
      </c>
      <c r="T6" s="582"/>
      <c r="U6" s="582"/>
      <c r="V6" s="582"/>
      <c r="W6" s="582"/>
      <c r="X6" s="582"/>
      <c r="Y6" s="582"/>
      <c r="Z6" s="582"/>
      <c r="AA6" s="582"/>
      <c r="AB6" s="582"/>
      <c r="AC6" s="582"/>
      <c r="AD6" s="582"/>
      <c r="AE6" s="582"/>
      <c r="AF6" s="582"/>
      <c r="AG6" s="582"/>
      <c r="AH6" s="582"/>
      <c r="AI6" s="582"/>
      <c r="AJ6" s="582"/>
      <c r="AK6" s="582"/>
      <c r="AL6" s="582"/>
      <c r="AM6" s="582"/>
      <c r="AN6" s="582"/>
      <c r="AO6" s="582"/>
      <c r="AP6" s="582"/>
      <c r="AQ6" s="582"/>
      <c r="AR6" s="582"/>
      <c r="AS6" s="582"/>
      <c r="AT6" s="582"/>
      <c r="AU6" s="583"/>
    </row>
    <row r="7" spans="1:47" ht="43.5" customHeight="1" hidden="1">
      <c r="A7" s="571" t="s">
        <v>3</v>
      </c>
      <c r="B7" s="572"/>
      <c r="C7" s="572"/>
      <c r="D7" s="572"/>
      <c r="E7" s="572"/>
      <c r="F7" s="572"/>
      <c r="G7" s="572"/>
      <c r="H7" s="572"/>
      <c r="I7" s="572"/>
      <c r="J7" s="572"/>
      <c r="K7" s="572"/>
      <c r="L7" s="572"/>
      <c r="M7" s="572"/>
      <c r="N7" s="572"/>
      <c r="O7" s="572"/>
      <c r="P7" s="572"/>
      <c r="Q7" s="572"/>
      <c r="R7" s="572"/>
      <c r="S7" s="581" t="s">
        <v>157</v>
      </c>
      <c r="T7" s="582"/>
      <c r="U7" s="582"/>
      <c r="V7" s="582"/>
      <c r="W7" s="582"/>
      <c r="X7" s="582"/>
      <c r="Y7" s="582"/>
      <c r="Z7" s="582"/>
      <c r="AA7" s="582"/>
      <c r="AB7" s="582"/>
      <c r="AC7" s="582"/>
      <c r="AD7" s="582"/>
      <c r="AE7" s="582"/>
      <c r="AF7" s="582"/>
      <c r="AG7" s="582"/>
      <c r="AH7" s="582"/>
      <c r="AI7" s="582"/>
      <c r="AJ7" s="582"/>
      <c r="AK7" s="582"/>
      <c r="AL7" s="582"/>
      <c r="AM7" s="582"/>
      <c r="AN7" s="582"/>
      <c r="AO7" s="582"/>
      <c r="AP7" s="582"/>
      <c r="AQ7" s="582"/>
      <c r="AR7" s="582"/>
      <c r="AS7" s="582"/>
      <c r="AT7" s="582"/>
      <c r="AU7" s="583"/>
    </row>
    <row r="8" spans="1:47" ht="45" customHeight="1" hidden="1">
      <c r="A8" s="571" t="s">
        <v>1</v>
      </c>
      <c r="B8" s="572"/>
      <c r="C8" s="572"/>
      <c r="D8" s="572"/>
      <c r="E8" s="572"/>
      <c r="F8" s="572"/>
      <c r="G8" s="572"/>
      <c r="H8" s="572"/>
      <c r="I8" s="572"/>
      <c r="J8" s="572"/>
      <c r="K8" s="572"/>
      <c r="L8" s="572"/>
      <c r="M8" s="572"/>
      <c r="N8" s="572"/>
      <c r="O8" s="572"/>
      <c r="P8" s="572"/>
      <c r="Q8" s="572"/>
      <c r="R8" s="572"/>
      <c r="S8" s="581" t="s">
        <v>158</v>
      </c>
      <c r="T8" s="582"/>
      <c r="U8" s="582"/>
      <c r="V8" s="582"/>
      <c r="W8" s="582"/>
      <c r="X8" s="582"/>
      <c r="Y8" s="582"/>
      <c r="Z8" s="582"/>
      <c r="AA8" s="582"/>
      <c r="AB8" s="582"/>
      <c r="AC8" s="582"/>
      <c r="AD8" s="582"/>
      <c r="AE8" s="582"/>
      <c r="AF8" s="582"/>
      <c r="AG8" s="582"/>
      <c r="AH8" s="582"/>
      <c r="AI8" s="582"/>
      <c r="AJ8" s="582"/>
      <c r="AK8" s="582"/>
      <c r="AL8" s="582"/>
      <c r="AM8" s="582"/>
      <c r="AN8" s="582"/>
      <c r="AO8" s="582"/>
      <c r="AP8" s="582"/>
      <c r="AQ8" s="582"/>
      <c r="AR8" s="582"/>
      <c r="AS8" s="582"/>
      <c r="AT8" s="582"/>
      <c r="AU8" s="583"/>
    </row>
    <row r="9" spans="1:47" ht="24.75" customHeight="1" hidden="1" thickBot="1">
      <c r="A9" s="598"/>
      <c r="B9" s="599"/>
      <c r="C9" s="599"/>
      <c r="D9" s="599"/>
      <c r="E9" s="599"/>
      <c r="F9" s="599"/>
      <c r="G9" s="599"/>
      <c r="H9" s="599"/>
      <c r="I9" s="599"/>
      <c r="J9" s="599"/>
      <c r="K9" s="599"/>
      <c r="L9" s="599"/>
      <c r="M9" s="599"/>
      <c r="N9" s="599"/>
      <c r="O9" s="599"/>
      <c r="P9" s="599"/>
      <c r="Q9" s="599"/>
      <c r="R9" s="43"/>
      <c r="S9" s="43"/>
      <c r="T9" s="43"/>
      <c r="U9" s="43"/>
      <c r="V9" s="43"/>
      <c r="W9" s="43"/>
      <c r="X9" s="43"/>
      <c r="Y9" s="43"/>
      <c r="Z9" s="43"/>
      <c r="AA9" s="43"/>
      <c r="AB9" s="43"/>
      <c r="AC9" s="43"/>
      <c r="AD9" s="43"/>
      <c r="AE9" s="43"/>
      <c r="AF9" s="43"/>
      <c r="AG9" s="43"/>
      <c r="AH9" s="43"/>
      <c r="AI9" s="43"/>
      <c r="AJ9" s="43"/>
      <c r="AK9" s="43"/>
      <c r="AL9" s="43"/>
      <c r="AM9" s="44"/>
      <c r="AN9" s="44"/>
      <c r="AO9" s="44"/>
      <c r="AP9" s="44"/>
      <c r="AQ9" s="44"/>
      <c r="AR9" s="44"/>
      <c r="AS9" s="44"/>
      <c r="AT9" s="44"/>
      <c r="AU9" s="45"/>
    </row>
    <row r="10" spans="1:47" s="46" customFormat="1" ht="77.25" customHeight="1" hidden="1">
      <c r="A10" s="609" t="s">
        <v>74</v>
      </c>
      <c r="B10" s="556"/>
      <c r="C10" s="556"/>
      <c r="D10" s="556" t="s">
        <v>55</v>
      </c>
      <c r="E10" s="556"/>
      <c r="F10" s="556" t="s">
        <v>57</v>
      </c>
      <c r="G10" s="556"/>
      <c r="H10" s="556"/>
      <c r="I10" s="556"/>
      <c r="J10" s="556"/>
      <c r="K10" s="556"/>
      <c r="L10" s="556"/>
      <c r="M10" s="556"/>
      <c r="N10" s="556"/>
      <c r="O10" s="556"/>
      <c r="P10" s="556"/>
      <c r="Q10" s="556"/>
      <c r="R10" s="556"/>
      <c r="S10" s="556"/>
      <c r="T10" s="556"/>
      <c r="U10" s="556"/>
      <c r="V10" s="556"/>
      <c r="W10" s="556"/>
      <c r="X10" s="556"/>
      <c r="Y10" s="556"/>
      <c r="Z10" s="556"/>
      <c r="AA10" s="556"/>
      <c r="AB10" s="556"/>
      <c r="AC10" s="556"/>
      <c r="AD10" s="556"/>
      <c r="AE10" s="556"/>
      <c r="AF10" s="556"/>
      <c r="AG10" s="556"/>
      <c r="AH10" s="556"/>
      <c r="AI10" s="556"/>
      <c r="AJ10" s="556"/>
      <c r="AK10" s="556"/>
      <c r="AL10" s="556"/>
      <c r="AM10" s="556"/>
      <c r="AN10" s="370"/>
      <c r="AO10" s="556" t="s">
        <v>65</v>
      </c>
      <c r="AP10" s="556" t="s">
        <v>66</v>
      </c>
      <c r="AQ10" s="549" t="s">
        <v>67</v>
      </c>
      <c r="AR10" s="549" t="s">
        <v>68</v>
      </c>
      <c r="AS10" s="549" t="s">
        <v>69</v>
      </c>
      <c r="AT10" s="549" t="s">
        <v>70</v>
      </c>
      <c r="AU10" s="552" t="s">
        <v>71</v>
      </c>
    </row>
    <row r="11" spans="1:47" s="47" customFormat="1" ht="75" customHeight="1" thickBot="1">
      <c r="A11" s="607" t="s">
        <v>73</v>
      </c>
      <c r="B11" s="558" t="s">
        <v>54</v>
      </c>
      <c r="C11" s="557" t="s">
        <v>75</v>
      </c>
      <c r="D11" s="557" t="s">
        <v>39</v>
      </c>
      <c r="E11" s="612" t="s">
        <v>56</v>
      </c>
      <c r="F11" s="557" t="s">
        <v>58</v>
      </c>
      <c r="G11" s="557" t="s">
        <v>59</v>
      </c>
      <c r="H11" s="557" t="s">
        <v>60</v>
      </c>
      <c r="I11" s="557" t="s">
        <v>61</v>
      </c>
      <c r="J11" s="557" t="s">
        <v>62</v>
      </c>
      <c r="K11" s="317"/>
      <c r="L11" s="614" t="s">
        <v>63</v>
      </c>
      <c r="M11" s="614"/>
      <c r="N11" s="614"/>
      <c r="O11" s="614"/>
      <c r="P11" s="614"/>
      <c r="Q11" s="614"/>
      <c r="R11" s="614"/>
      <c r="S11" s="614"/>
      <c r="T11" s="614"/>
      <c r="U11" s="614"/>
      <c r="V11" s="614"/>
      <c r="W11" s="614"/>
      <c r="X11" s="614"/>
      <c r="Y11" s="614"/>
      <c r="Z11" s="614"/>
      <c r="AA11" s="614"/>
      <c r="AB11" s="614"/>
      <c r="AC11" s="614"/>
      <c r="AD11" s="614"/>
      <c r="AE11" s="614"/>
      <c r="AF11" s="614"/>
      <c r="AG11" s="615"/>
      <c r="AH11" s="615"/>
      <c r="AI11" s="615"/>
      <c r="AJ11" s="615"/>
      <c r="AK11" s="615"/>
      <c r="AL11" s="568" t="s">
        <v>64</v>
      </c>
      <c r="AM11" s="569"/>
      <c r="AN11" s="372"/>
      <c r="AO11" s="557"/>
      <c r="AP11" s="557"/>
      <c r="AQ11" s="550"/>
      <c r="AR11" s="550"/>
      <c r="AS11" s="550"/>
      <c r="AT11" s="550"/>
      <c r="AU11" s="553"/>
    </row>
    <row r="12" spans="1:47" s="47" customFormat="1" ht="46.5" customHeight="1">
      <c r="A12" s="607"/>
      <c r="B12" s="558"/>
      <c r="C12" s="557"/>
      <c r="D12" s="557"/>
      <c r="E12" s="612"/>
      <c r="F12" s="557"/>
      <c r="G12" s="557"/>
      <c r="H12" s="557"/>
      <c r="I12" s="557"/>
      <c r="J12" s="610"/>
      <c r="K12" s="313"/>
      <c r="L12" s="561">
        <v>2016</v>
      </c>
      <c r="M12" s="561"/>
      <c r="N12" s="561"/>
      <c r="O12" s="562">
        <v>2017</v>
      </c>
      <c r="P12" s="563"/>
      <c r="Q12" s="563"/>
      <c r="R12" s="563"/>
      <c r="S12" s="563"/>
      <c r="T12" s="564"/>
      <c r="U12" s="562">
        <v>2018</v>
      </c>
      <c r="V12" s="563"/>
      <c r="W12" s="563"/>
      <c r="X12" s="563"/>
      <c r="Y12" s="563"/>
      <c r="Z12" s="564"/>
      <c r="AA12" s="562">
        <v>2019</v>
      </c>
      <c r="AB12" s="563"/>
      <c r="AC12" s="563"/>
      <c r="AD12" s="563"/>
      <c r="AE12" s="563"/>
      <c r="AF12" s="563"/>
      <c r="AG12" s="565">
        <v>2020</v>
      </c>
      <c r="AH12" s="566"/>
      <c r="AI12" s="566"/>
      <c r="AJ12" s="566"/>
      <c r="AK12" s="567"/>
      <c r="AL12" s="570"/>
      <c r="AM12" s="563"/>
      <c r="AN12" s="371"/>
      <c r="AO12" s="558"/>
      <c r="AP12" s="557"/>
      <c r="AQ12" s="550"/>
      <c r="AR12" s="550"/>
      <c r="AS12" s="550"/>
      <c r="AT12" s="550"/>
      <c r="AU12" s="553"/>
    </row>
    <row r="13" spans="1:47" s="47" customFormat="1" ht="162.75" thickBot="1">
      <c r="A13" s="608"/>
      <c r="B13" s="559"/>
      <c r="C13" s="560"/>
      <c r="D13" s="560"/>
      <c r="E13" s="613"/>
      <c r="F13" s="560"/>
      <c r="G13" s="560"/>
      <c r="H13" s="560"/>
      <c r="I13" s="560"/>
      <c r="J13" s="611"/>
      <c r="K13" s="312" t="s">
        <v>76</v>
      </c>
      <c r="L13" s="315" t="s">
        <v>80</v>
      </c>
      <c r="M13" s="315" t="s">
        <v>84</v>
      </c>
      <c r="N13" s="315" t="s">
        <v>27</v>
      </c>
      <c r="O13" s="315" t="s">
        <v>79</v>
      </c>
      <c r="P13" s="315" t="s">
        <v>82</v>
      </c>
      <c r="Q13" s="315" t="s">
        <v>83</v>
      </c>
      <c r="R13" s="315" t="s">
        <v>80</v>
      </c>
      <c r="S13" s="315" t="s">
        <v>84</v>
      </c>
      <c r="T13" s="315" t="s">
        <v>27</v>
      </c>
      <c r="U13" s="315" t="s">
        <v>79</v>
      </c>
      <c r="V13" s="315" t="s">
        <v>82</v>
      </c>
      <c r="W13" s="315" t="s">
        <v>83</v>
      </c>
      <c r="X13" s="315" t="s">
        <v>80</v>
      </c>
      <c r="Y13" s="315" t="s">
        <v>84</v>
      </c>
      <c r="Z13" s="315" t="s">
        <v>27</v>
      </c>
      <c r="AA13" s="315" t="s">
        <v>79</v>
      </c>
      <c r="AB13" s="315" t="s">
        <v>82</v>
      </c>
      <c r="AC13" s="315" t="s">
        <v>83</v>
      </c>
      <c r="AD13" s="315" t="s">
        <v>80</v>
      </c>
      <c r="AE13" s="315" t="s">
        <v>81</v>
      </c>
      <c r="AF13" s="314" t="s">
        <v>27</v>
      </c>
      <c r="AG13" s="48" t="s">
        <v>79</v>
      </c>
      <c r="AH13" s="48" t="s">
        <v>406</v>
      </c>
      <c r="AI13" s="48" t="s">
        <v>423</v>
      </c>
      <c r="AJ13" s="378" t="s">
        <v>437</v>
      </c>
      <c r="AK13" s="378" t="s">
        <v>27</v>
      </c>
      <c r="AL13" s="378" t="s">
        <v>413</v>
      </c>
      <c r="AM13" s="378" t="s">
        <v>425</v>
      </c>
      <c r="AN13" s="378" t="s">
        <v>441</v>
      </c>
      <c r="AO13" s="559"/>
      <c r="AP13" s="560"/>
      <c r="AQ13" s="551"/>
      <c r="AR13" s="555"/>
      <c r="AS13" s="555"/>
      <c r="AT13" s="551"/>
      <c r="AU13" s="554"/>
    </row>
    <row r="14" spans="1:47" s="47" customFormat="1" ht="98.25" customHeight="1">
      <c r="A14" s="619">
        <v>38</v>
      </c>
      <c r="B14" s="49">
        <v>177</v>
      </c>
      <c r="C14" s="49" t="s">
        <v>104</v>
      </c>
      <c r="D14" s="50">
        <v>463</v>
      </c>
      <c r="E14" s="381" t="s">
        <v>105</v>
      </c>
      <c r="F14" s="50">
        <v>340</v>
      </c>
      <c r="G14" s="382" t="s">
        <v>106</v>
      </c>
      <c r="H14" s="51" t="s">
        <v>107</v>
      </c>
      <c r="I14" s="50" t="s">
        <v>100</v>
      </c>
      <c r="J14" s="52">
        <v>100</v>
      </c>
      <c r="K14" s="52"/>
      <c r="L14" s="383"/>
      <c r="M14" s="384"/>
      <c r="N14" s="385">
        <v>0</v>
      </c>
      <c r="O14" s="385"/>
      <c r="P14" s="385"/>
      <c r="Q14" s="385"/>
      <c r="R14" s="385"/>
      <c r="S14" s="385"/>
      <c r="T14" s="385">
        <v>0</v>
      </c>
      <c r="U14" s="385">
        <v>50</v>
      </c>
      <c r="V14" s="385">
        <v>50</v>
      </c>
      <c r="W14" s="385">
        <v>50</v>
      </c>
      <c r="X14" s="385">
        <v>50</v>
      </c>
      <c r="Y14" s="385">
        <v>50</v>
      </c>
      <c r="Z14" s="385">
        <v>0</v>
      </c>
      <c r="AA14" s="385">
        <v>95</v>
      </c>
      <c r="AB14" s="385">
        <v>95</v>
      </c>
      <c r="AC14" s="385">
        <v>95</v>
      </c>
      <c r="AD14" s="385">
        <v>95</v>
      </c>
      <c r="AE14" s="385">
        <v>95</v>
      </c>
      <c r="AF14" s="385">
        <v>0</v>
      </c>
      <c r="AG14" s="386">
        <v>100</v>
      </c>
      <c r="AH14" s="387">
        <v>100</v>
      </c>
      <c r="AI14" s="53">
        <v>100</v>
      </c>
      <c r="AJ14" s="53">
        <v>100</v>
      </c>
      <c r="AK14" s="404">
        <v>0</v>
      </c>
      <c r="AL14" s="54">
        <f>AK14</f>
        <v>0</v>
      </c>
      <c r="AM14" s="405">
        <v>0</v>
      </c>
      <c r="AN14" s="406">
        <f>AK14</f>
        <v>0</v>
      </c>
      <c r="AO14" s="407">
        <f>AK14/AH14</f>
        <v>0</v>
      </c>
      <c r="AP14" s="55">
        <f>(N14+T14+Z14+AF14+AK14)/J14</f>
        <v>0</v>
      </c>
      <c r="AQ14" s="373" t="s">
        <v>517</v>
      </c>
      <c r="AR14" s="374" t="s">
        <v>503</v>
      </c>
      <c r="AS14" s="61" t="s">
        <v>515</v>
      </c>
      <c r="AT14" s="373" t="s">
        <v>444</v>
      </c>
      <c r="AU14" s="374" t="s">
        <v>504</v>
      </c>
    </row>
    <row r="15" spans="1:47" s="47" customFormat="1" ht="233.25" customHeight="1">
      <c r="A15" s="619"/>
      <c r="B15" s="58">
        <v>177</v>
      </c>
      <c r="C15" s="58" t="s">
        <v>104</v>
      </c>
      <c r="D15" s="59">
        <v>436</v>
      </c>
      <c r="E15" s="374" t="s">
        <v>159</v>
      </c>
      <c r="F15" s="59">
        <v>334</v>
      </c>
      <c r="G15" s="60" t="s">
        <v>160</v>
      </c>
      <c r="H15" s="61" t="s">
        <v>107</v>
      </c>
      <c r="I15" s="59" t="s">
        <v>100</v>
      </c>
      <c r="J15" s="62">
        <v>100</v>
      </c>
      <c r="K15" s="62">
        <v>10</v>
      </c>
      <c r="L15" s="62">
        <v>10</v>
      </c>
      <c r="M15" s="63">
        <v>10</v>
      </c>
      <c r="N15" s="61">
        <v>8</v>
      </c>
      <c r="O15" s="388">
        <v>22</v>
      </c>
      <c r="P15" s="388">
        <v>22</v>
      </c>
      <c r="Q15" s="388">
        <v>22</v>
      </c>
      <c r="R15" s="388">
        <v>22</v>
      </c>
      <c r="S15" s="388">
        <v>22</v>
      </c>
      <c r="T15" s="62">
        <v>22</v>
      </c>
      <c r="U15" s="64">
        <v>40</v>
      </c>
      <c r="V15" s="62">
        <v>40</v>
      </c>
      <c r="W15" s="64">
        <v>40</v>
      </c>
      <c r="X15" s="64">
        <v>40</v>
      </c>
      <c r="Y15" s="61">
        <v>40</v>
      </c>
      <c r="Z15" s="61">
        <v>40</v>
      </c>
      <c r="AA15" s="64">
        <v>20</v>
      </c>
      <c r="AB15" s="63">
        <v>20</v>
      </c>
      <c r="AC15" s="63">
        <v>20</v>
      </c>
      <c r="AD15" s="63">
        <v>20</v>
      </c>
      <c r="AE15" s="53">
        <v>20</v>
      </c>
      <c r="AF15" s="389">
        <v>20</v>
      </c>
      <c r="AG15" s="390">
        <v>10</v>
      </c>
      <c r="AH15" s="63">
        <v>10</v>
      </c>
      <c r="AI15" s="53">
        <v>10</v>
      </c>
      <c r="AJ15" s="408">
        <v>10</v>
      </c>
      <c r="AK15" s="408">
        <v>10</v>
      </c>
      <c r="AL15" s="54">
        <v>6</v>
      </c>
      <c r="AM15" s="405">
        <f>AK15</f>
        <v>10</v>
      </c>
      <c r="AN15" s="406">
        <f aca="true" t="shared" si="0" ref="AN15:AN23">AK15</f>
        <v>10</v>
      </c>
      <c r="AO15" s="409">
        <f>AK15/AJ15</f>
        <v>1</v>
      </c>
      <c r="AP15" s="55">
        <f>(N15+T15+Z15+AF15+AK15)/J15</f>
        <v>1</v>
      </c>
      <c r="AQ15" s="373" t="s">
        <v>518</v>
      </c>
      <c r="AR15" s="374" t="s">
        <v>509</v>
      </c>
      <c r="AS15" s="61" t="s">
        <v>393</v>
      </c>
      <c r="AT15" s="373" t="s">
        <v>439</v>
      </c>
      <c r="AU15" s="374" t="s">
        <v>505</v>
      </c>
    </row>
    <row r="16" spans="1:47" s="47" customFormat="1" ht="119.25" customHeight="1">
      <c r="A16" s="620"/>
      <c r="B16" s="58">
        <v>177</v>
      </c>
      <c r="C16" s="58" t="s">
        <v>104</v>
      </c>
      <c r="D16" s="50">
        <v>462</v>
      </c>
      <c r="E16" s="391" t="s">
        <v>108</v>
      </c>
      <c r="F16" s="50">
        <v>339</v>
      </c>
      <c r="G16" s="51" t="s">
        <v>109</v>
      </c>
      <c r="H16" s="50" t="s">
        <v>98</v>
      </c>
      <c r="I16" s="50" t="s">
        <v>99</v>
      </c>
      <c r="J16" s="392">
        <v>100</v>
      </c>
      <c r="K16" s="393">
        <v>10</v>
      </c>
      <c r="L16" s="52">
        <v>10</v>
      </c>
      <c r="M16" s="394">
        <v>0.1</v>
      </c>
      <c r="N16" s="395">
        <v>0.08</v>
      </c>
      <c r="O16" s="394">
        <v>0.2</v>
      </c>
      <c r="P16" s="394">
        <v>0.2</v>
      </c>
      <c r="Q16" s="394">
        <v>0.2</v>
      </c>
      <c r="R16" s="394">
        <v>0.2</v>
      </c>
      <c r="S16" s="394">
        <v>0.3</v>
      </c>
      <c r="T16" s="396">
        <v>0.295</v>
      </c>
      <c r="U16" s="52">
        <v>60</v>
      </c>
      <c r="V16" s="52">
        <v>60</v>
      </c>
      <c r="W16" s="52">
        <v>60</v>
      </c>
      <c r="X16" s="65">
        <v>60</v>
      </c>
      <c r="Y16" s="65">
        <v>60</v>
      </c>
      <c r="Z16" s="52">
        <v>60</v>
      </c>
      <c r="AA16" s="65">
        <v>90</v>
      </c>
      <c r="AB16" s="65">
        <v>90</v>
      </c>
      <c r="AC16" s="65">
        <v>90</v>
      </c>
      <c r="AD16" s="65">
        <v>90</v>
      </c>
      <c r="AE16" s="397">
        <v>90</v>
      </c>
      <c r="AF16" s="398">
        <f>74.4+13.6</f>
        <v>88</v>
      </c>
      <c r="AG16" s="390">
        <v>100</v>
      </c>
      <c r="AH16" s="64">
        <v>100</v>
      </c>
      <c r="AI16" s="53">
        <v>100</v>
      </c>
      <c r="AJ16" s="408">
        <v>100</v>
      </c>
      <c r="AK16" s="408">
        <v>97</v>
      </c>
      <c r="AL16" s="375">
        <v>95</v>
      </c>
      <c r="AM16" s="410">
        <v>96</v>
      </c>
      <c r="AN16" s="406">
        <f t="shared" si="0"/>
        <v>97</v>
      </c>
      <c r="AO16" s="407">
        <f>AK16/AJ16</f>
        <v>0.97</v>
      </c>
      <c r="AP16" s="55">
        <f>(AK16)/AJ16</f>
        <v>0.97</v>
      </c>
      <c r="AQ16" s="379" t="s">
        <v>527</v>
      </c>
      <c r="AR16" s="61" t="s">
        <v>519</v>
      </c>
      <c r="AS16" s="61" t="s">
        <v>393</v>
      </c>
      <c r="AT16" s="373" t="s">
        <v>394</v>
      </c>
      <c r="AU16" s="374" t="s">
        <v>456</v>
      </c>
    </row>
    <row r="17" spans="1:47" s="47" customFormat="1" ht="71.25" customHeight="1">
      <c r="A17" s="620"/>
      <c r="B17" s="67">
        <v>177</v>
      </c>
      <c r="C17" s="67" t="s">
        <v>104</v>
      </c>
      <c r="D17" s="530">
        <v>434</v>
      </c>
      <c r="E17" s="531" t="s">
        <v>110</v>
      </c>
      <c r="F17" s="530">
        <v>332</v>
      </c>
      <c r="G17" s="532" t="s">
        <v>111</v>
      </c>
      <c r="H17" s="533" t="s">
        <v>112</v>
      </c>
      <c r="I17" s="530" t="s">
        <v>100</v>
      </c>
      <c r="J17" s="534">
        <v>15</v>
      </c>
      <c r="K17" s="535">
        <v>15</v>
      </c>
      <c r="L17" s="536">
        <v>15</v>
      </c>
      <c r="M17" s="536">
        <v>15</v>
      </c>
      <c r="N17" s="537">
        <v>0</v>
      </c>
      <c r="O17" s="536">
        <v>15</v>
      </c>
      <c r="P17" s="536">
        <v>15</v>
      </c>
      <c r="Q17" s="536">
        <v>15</v>
      </c>
      <c r="R17" s="536">
        <v>15</v>
      </c>
      <c r="S17" s="536">
        <v>15</v>
      </c>
      <c r="T17" s="538">
        <v>15</v>
      </c>
      <c r="U17" s="537"/>
      <c r="V17" s="537"/>
      <c r="W17" s="537"/>
      <c r="X17" s="537"/>
      <c r="Y17" s="537"/>
      <c r="Z17" s="537"/>
      <c r="AA17" s="539"/>
      <c r="AB17" s="537"/>
      <c r="AC17" s="537"/>
      <c r="AD17" s="537"/>
      <c r="AE17" s="537"/>
      <c r="AF17" s="540"/>
      <c r="AG17" s="541"/>
      <c r="AH17" s="542"/>
      <c r="AI17" s="542"/>
      <c r="AJ17" s="542"/>
      <c r="AK17" s="542"/>
      <c r="AL17" s="543"/>
      <c r="AM17" s="544"/>
      <c r="AN17" s="545">
        <f t="shared" si="0"/>
        <v>0</v>
      </c>
      <c r="AO17" s="68" t="e">
        <f>AK17/AH17</f>
        <v>#DIV/0!</v>
      </c>
      <c r="AP17" s="69">
        <f>(N17+T17+Z17+AF17+AK17)/J17</f>
        <v>1</v>
      </c>
      <c r="AQ17" s="546" t="s">
        <v>420</v>
      </c>
      <c r="AR17" s="547"/>
      <c r="AS17" s="547"/>
      <c r="AT17" s="547"/>
      <c r="AU17" s="548"/>
    </row>
    <row r="18" spans="1:47" s="47" customFormat="1" ht="129" customHeight="1">
      <c r="A18" s="620"/>
      <c r="B18" s="58">
        <v>177</v>
      </c>
      <c r="C18" s="58" t="s">
        <v>104</v>
      </c>
      <c r="D18" s="59">
        <v>464</v>
      </c>
      <c r="E18" s="374" t="s">
        <v>113</v>
      </c>
      <c r="F18" s="70">
        <v>341</v>
      </c>
      <c r="G18" s="71" t="s">
        <v>114</v>
      </c>
      <c r="H18" s="72" t="s">
        <v>107</v>
      </c>
      <c r="I18" s="70" t="s">
        <v>99</v>
      </c>
      <c r="J18" s="73">
        <v>800</v>
      </c>
      <c r="K18" s="74">
        <v>342</v>
      </c>
      <c r="L18" s="62">
        <v>342</v>
      </c>
      <c r="M18" s="62">
        <v>342</v>
      </c>
      <c r="N18" s="75">
        <v>342</v>
      </c>
      <c r="O18" s="62">
        <v>520</v>
      </c>
      <c r="P18" s="62">
        <v>520</v>
      </c>
      <c r="Q18" s="62">
        <v>520</v>
      </c>
      <c r="R18" s="62">
        <v>475</v>
      </c>
      <c r="S18" s="76">
        <v>342.1</v>
      </c>
      <c r="T18" s="62">
        <v>315</v>
      </c>
      <c r="U18" s="64">
        <v>408</v>
      </c>
      <c r="V18" s="52">
        <v>445</v>
      </c>
      <c r="W18" s="65">
        <v>445</v>
      </c>
      <c r="X18" s="64">
        <v>408</v>
      </c>
      <c r="Y18" s="64">
        <v>408</v>
      </c>
      <c r="Z18" s="64">
        <v>408</v>
      </c>
      <c r="AA18" s="64">
        <v>523</v>
      </c>
      <c r="AB18" s="64">
        <v>523</v>
      </c>
      <c r="AC18" s="53">
        <v>523</v>
      </c>
      <c r="AD18" s="64">
        <v>523</v>
      </c>
      <c r="AE18" s="318">
        <v>523</v>
      </c>
      <c r="AF18" s="319">
        <v>480.5</v>
      </c>
      <c r="AG18" s="320">
        <v>800</v>
      </c>
      <c r="AH18" s="321">
        <v>800</v>
      </c>
      <c r="AI18" s="321">
        <v>800</v>
      </c>
      <c r="AJ18" s="321">
        <v>800</v>
      </c>
      <c r="AK18" s="411">
        <v>480.5</v>
      </c>
      <c r="AL18" s="66">
        <v>480.5</v>
      </c>
      <c r="AM18" s="412">
        <v>480.5</v>
      </c>
      <c r="AN18" s="413">
        <f t="shared" si="0"/>
        <v>480.5</v>
      </c>
      <c r="AO18" s="407">
        <f>AK18/AJ18</f>
        <v>0.600625</v>
      </c>
      <c r="AP18" s="414">
        <f>(AK18)/AJ18</f>
        <v>0.600625</v>
      </c>
      <c r="AQ18" s="373" t="s">
        <v>511</v>
      </c>
      <c r="AR18" s="374" t="s">
        <v>460</v>
      </c>
      <c r="AS18" s="61" t="s">
        <v>515</v>
      </c>
      <c r="AT18" s="374" t="s">
        <v>414</v>
      </c>
      <c r="AU18" s="374" t="s">
        <v>461</v>
      </c>
    </row>
    <row r="19" spans="1:47" s="47" customFormat="1" ht="138" customHeight="1">
      <c r="A19" s="619"/>
      <c r="B19" s="58"/>
      <c r="C19" s="58"/>
      <c r="D19" s="59">
        <v>437</v>
      </c>
      <c r="E19" s="374" t="s">
        <v>491</v>
      </c>
      <c r="F19" s="59">
        <v>335</v>
      </c>
      <c r="G19" s="60" t="s">
        <v>492</v>
      </c>
      <c r="H19" s="61" t="s">
        <v>98</v>
      </c>
      <c r="I19" s="59" t="s">
        <v>99</v>
      </c>
      <c r="J19" s="73">
        <v>100</v>
      </c>
      <c r="K19" s="74"/>
      <c r="L19" s="62"/>
      <c r="M19" s="62"/>
      <c r="N19" s="75"/>
      <c r="O19" s="62">
        <v>21</v>
      </c>
      <c r="P19" s="62">
        <v>21</v>
      </c>
      <c r="Q19" s="62">
        <v>21</v>
      </c>
      <c r="R19" s="62">
        <v>21</v>
      </c>
      <c r="S19" s="76">
        <v>21</v>
      </c>
      <c r="T19" s="62">
        <v>0</v>
      </c>
      <c r="U19" s="65">
        <v>50</v>
      </c>
      <c r="V19" s="52">
        <v>50</v>
      </c>
      <c r="W19" s="65">
        <v>50</v>
      </c>
      <c r="X19" s="64">
        <v>50</v>
      </c>
      <c r="Y19" s="64">
        <v>50</v>
      </c>
      <c r="Z19" s="365">
        <v>0</v>
      </c>
      <c r="AA19" s="64">
        <v>75</v>
      </c>
      <c r="AB19" s="64">
        <v>75</v>
      </c>
      <c r="AC19" s="53">
        <v>75</v>
      </c>
      <c r="AD19" s="64">
        <v>75</v>
      </c>
      <c r="AE19" s="318">
        <v>75</v>
      </c>
      <c r="AF19" s="319">
        <v>30</v>
      </c>
      <c r="AG19" s="320">
        <v>100</v>
      </c>
      <c r="AH19" s="321">
        <v>100</v>
      </c>
      <c r="AI19" s="321">
        <v>100</v>
      </c>
      <c r="AJ19" s="321">
        <v>100</v>
      </c>
      <c r="AK19" s="411">
        <v>30</v>
      </c>
      <c r="AL19" s="366">
        <v>30</v>
      </c>
      <c r="AM19" s="415">
        <v>30</v>
      </c>
      <c r="AN19" s="406">
        <f t="shared" si="0"/>
        <v>30</v>
      </c>
      <c r="AO19" s="407">
        <f>AK19/AJ19</f>
        <v>0.3</v>
      </c>
      <c r="AP19" s="414">
        <f>AK19/J19</f>
        <v>0.3</v>
      </c>
      <c r="AQ19" s="380" t="s">
        <v>528</v>
      </c>
      <c r="AR19" s="374" t="s">
        <v>520</v>
      </c>
      <c r="AS19" s="61" t="s">
        <v>515</v>
      </c>
      <c r="AT19" s="374" t="s">
        <v>493</v>
      </c>
      <c r="AU19" s="374" t="s">
        <v>494</v>
      </c>
    </row>
    <row r="20" spans="1:49" s="56" customFormat="1" ht="137.25" customHeight="1">
      <c r="A20" s="620"/>
      <c r="B20" s="77">
        <v>177</v>
      </c>
      <c r="C20" s="77" t="s">
        <v>104</v>
      </c>
      <c r="D20" s="70">
        <v>438</v>
      </c>
      <c r="E20" s="399" t="s">
        <v>115</v>
      </c>
      <c r="F20" s="70">
        <v>336</v>
      </c>
      <c r="G20" s="71" t="s">
        <v>116</v>
      </c>
      <c r="H20" s="72" t="s">
        <v>107</v>
      </c>
      <c r="I20" s="70" t="s">
        <v>99</v>
      </c>
      <c r="J20" s="73">
        <v>115</v>
      </c>
      <c r="K20" s="74">
        <v>0</v>
      </c>
      <c r="L20" s="62">
        <v>0</v>
      </c>
      <c r="M20" s="62">
        <v>10</v>
      </c>
      <c r="N20" s="75">
        <v>1</v>
      </c>
      <c r="O20" s="81">
        <v>33.6</v>
      </c>
      <c r="P20" s="81">
        <v>33.6</v>
      </c>
      <c r="Q20" s="81">
        <v>33.6</v>
      </c>
      <c r="R20" s="76">
        <v>33.6</v>
      </c>
      <c r="S20" s="76">
        <v>33.6</v>
      </c>
      <c r="T20" s="76">
        <v>27.6</v>
      </c>
      <c r="U20" s="82">
        <v>40.6</v>
      </c>
      <c r="V20" s="82">
        <v>40.6</v>
      </c>
      <c r="W20" s="83">
        <v>40.6</v>
      </c>
      <c r="X20" s="64">
        <v>40.6</v>
      </c>
      <c r="Y20" s="84">
        <v>40.6</v>
      </c>
      <c r="Z20" s="85">
        <v>33.6</v>
      </c>
      <c r="AA20" s="79">
        <v>85.6</v>
      </c>
      <c r="AB20" s="79">
        <v>85.6</v>
      </c>
      <c r="AC20" s="79">
        <v>85.6</v>
      </c>
      <c r="AD20" s="79">
        <v>85.6</v>
      </c>
      <c r="AE20" s="79">
        <v>85.6</v>
      </c>
      <c r="AF20" s="85">
        <v>63.8</v>
      </c>
      <c r="AG20" s="85">
        <v>115</v>
      </c>
      <c r="AH20" s="85">
        <v>115</v>
      </c>
      <c r="AI20" s="85">
        <v>115</v>
      </c>
      <c r="AJ20" s="85">
        <v>115</v>
      </c>
      <c r="AK20" s="88">
        <v>63.8</v>
      </c>
      <c r="AL20" s="89">
        <v>63.8</v>
      </c>
      <c r="AM20" s="416">
        <v>63.8</v>
      </c>
      <c r="AN20" s="413">
        <f t="shared" si="0"/>
        <v>63.8</v>
      </c>
      <c r="AO20" s="417">
        <f>AK20/AJ20</f>
        <v>0.5547826086956521</v>
      </c>
      <c r="AP20" s="418">
        <f aca="true" t="shared" si="1" ref="AP20">(AK20)/J20</f>
        <v>0.5547826086956521</v>
      </c>
      <c r="AQ20" s="373" t="s">
        <v>521</v>
      </c>
      <c r="AR20" s="373" t="s">
        <v>435</v>
      </c>
      <c r="AS20" s="61" t="s">
        <v>515</v>
      </c>
      <c r="AT20" s="80" t="s">
        <v>407</v>
      </c>
      <c r="AU20" s="80" t="s">
        <v>408</v>
      </c>
      <c r="AW20" s="47"/>
    </row>
    <row r="21" spans="1:49" s="57" customFormat="1" ht="193.5" customHeight="1">
      <c r="A21" s="620"/>
      <c r="B21" s="77">
        <v>177</v>
      </c>
      <c r="C21" s="77" t="s">
        <v>104</v>
      </c>
      <c r="D21" s="400">
        <v>439</v>
      </c>
      <c r="E21" s="400" t="s">
        <v>117</v>
      </c>
      <c r="F21" s="400">
        <v>337</v>
      </c>
      <c r="G21" s="400" t="s">
        <v>118</v>
      </c>
      <c r="H21" s="61" t="s">
        <v>107</v>
      </c>
      <c r="I21" s="61" t="s">
        <v>100</v>
      </c>
      <c r="J21" s="73">
        <v>200</v>
      </c>
      <c r="K21" s="74">
        <v>10</v>
      </c>
      <c r="L21" s="62">
        <v>10</v>
      </c>
      <c r="M21" s="62">
        <v>10</v>
      </c>
      <c r="N21" s="75">
        <v>6.33</v>
      </c>
      <c r="O21" s="81">
        <v>43.67</v>
      </c>
      <c r="P21" s="81">
        <v>43.67</v>
      </c>
      <c r="Q21" s="81">
        <v>43.67</v>
      </c>
      <c r="R21" s="81">
        <v>73.67</v>
      </c>
      <c r="S21" s="81">
        <v>73.67</v>
      </c>
      <c r="T21" s="76">
        <v>11.8</v>
      </c>
      <c r="U21" s="401">
        <v>121.87</v>
      </c>
      <c r="V21" s="401">
        <v>121.87</v>
      </c>
      <c r="W21" s="402">
        <v>121.87</v>
      </c>
      <c r="X21" s="79">
        <v>121.87</v>
      </c>
      <c r="Y21" s="79">
        <v>121.87</v>
      </c>
      <c r="Z21" s="88">
        <v>36.84</v>
      </c>
      <c r="AA21" s="79">
        <v>135.03</v>
      </c>
      <c r="AB21" s="90">
        <v>135.03</v>
      </c>
      <c r="AC21" s="79">
        <v>135.03</v>
      </c>
      <c r="AD21" s="79">
        <v>135.03</v>
      </c>
      <c r="AE21" s="87">
        <v>135.03</v>
      </c>
      <c r="AF21" s="85">
        <v>42.17</v>
      </c>
      <c r="AG21" s="85">
        <v>102.86</v>
      </c>
      <c r="AH21" s="85">
        <v>102.86</v>
      </c>
      <c r="AI21" s="85">
        <v>102.86</v>
      </c>
      <c r="AJ21" s="85">
        <v>102.86</v>
      </c>
      <c r="AK21" s="419">
        <v>0</v>
      </c>
      <c r="AL21" s="420">
        <f>AK21</f>
        <v>0</v>
      </c>
      <c r="AM21" s="421">
        <f>AK21</f>
        <v>0</v>
      </c>
      <c r="AN21" s="406">
        <f t="shared" si="0"/>
        <v>0</v>
      </c>
      <c r="AO21" s="419">
        <f>AK21/AG21</f>
        <v>0</v>
      </c>
      <c r="AP21" s="55">
        <f>(N21+T21+Z21+AF21+AK21)/J21</f>
        <v>0.4857000000000001</v>
      </c>
      <c r="AQ21" s="373" t="s">
        <v>522</v>
      </c>
      <c r="AR21" s="374" t="s">
        <v>481</v>
      </c>
      <c r="AS21" s="61" t="s">
        <v>515</v>
      </c>
      <c r="AT21" s="374" t="s">
        <v>404</v>
      </c>
      <c r="AU21" s="374" t="s">
        <v>480</v>
      </c>
      <c r="AW21" s="47"/>
    </row>
    <row r="22" spans="1:49" s="57" customFormat="1" ht="201" customHeight="1">
      <c r="A22" s="621"/>
      <c r="B22" s="77">
        <v>177</v>
      </c>
      <c r="C22" s="77" t="s">
        <v>104</v>
      </c>
      <c r="D22" s="78">
        <v>435</v>
      </c>
      <c r="E22" s="116" t="s">
        <v>119</v>
      </c>
      <c r="F22" s="78">
        <v>333</v>
      </c>
      <c r="G22" s="78" t="s">
        <v>120</v>
      </c>
      <c r="H22" s="72" t="s">
        <v>107</v>
      </c>
      <c r="I22" s="70" t="s">
        <v>100</v>
      </c>
      <c r="J22" s="73">
        <v>400</v>
      </c>
      <c r="K22" s="74">
        <v>20</v>
      </c>
      <c r="L22" s="62">
        <v>20</v>
      </c>
      <c r="M22" s="62">
        <v>20</v>
      </c>
      <c r="N22" s="75">
        <v>16.7</v>
      </c>
      <c r="O22" s="62">
        <v>80</v>
      </c>
      <c r="P22" s="62">
        <v>80</v>
      </c>
      <c r="Q22" s="62">
        <v>80</v>
      </c>
      <c r="R22" s="76">
        <v>83.3</v>
      </c>
      <c r="S22" s="76">
        <v>83.3</v>
      </c>
      <c r="T22" s="76">
        <v>39.9</v>
      </c>
      <c r="U22" s="82">
        <v>183.4</v>
      </c>
      <c r="V22" s="82">
        <v>183.4</v>
      </c>
      <c r="W22" s="83">
        <v>183.4</v>
      </c>
      <c r="X22" s="84">
        <v>183.4</v>
      </c>
      <c r="Y22" s="84">
        <v>183.4</v>
      </c>
      <c r="Z22" s="88">
        <v>80</v>
      </c>
      <c r="AA22" s="79">
        <v>243.4</v>
      </c>
      <c r="AB22" s="90">
        <v>243.4</v>
      </c>
      <c r="AC22" s="84">
        <v>243.4</v>
      </c>
      <c r="AD22" s="84">
        <v>243.4</v>
      </c>
      <c r="AE22" s="87">
        <v>243.4</v>
      </c>
      <c r="AF22" s="91">
        <v>101.81</v>
      </c>
      <c r="AG22" s="86">
        <v>161.59</v>
      </c>
      <c r="AH22" s="79">
        <v>161.59</v>
      </c>
      <c r="AI22" s="87">
        <v>161.59</v>
      </c>
      <c r="AJ22" s="87">
        <v>161.59</v>
      </c>
      <c r="AK22" s="408">
        <f>100+0</f>
        <v>100</v>
      </c>
      <c r="AL22" s="92">
        <f>AK22</f>
        <v>100</v>
      </c>
      <c r="AM22" s="421">
        <f>AK22</f>
        <v>100</v>
      </c>
      <c r="AN22" s="406">
        <f t="shared" si="0"/>
        <v>100</v>
      </c>
      <c r="AO22" s="419">
        <f>AK22/AJ22*100</f>
        <v>61.88501763723002</v>
      </c>
      <c r="AP22" s="55">
        <f>(N22+T22+Z22+AF22+AK22)/J22</f>
        <v>0.8460249999999999</v>
      </c>
      <c r="AQ22" s="373" t="s">
        <v>523</v>
      </c>
      <c r="AR22" s="374" t="s">
        <v>533</v>
      </c>
      <c r="AS22" s="61" t="s">
        <v>515</v>
      </c>
      <c r="AT22" s="374" t="s">
        <v>415</v>
      </c>
      <c r="AU22" s="374" t="s">
        <v>483</v>
      </c>
      <c r="AW22" s="47"/>
    </row>
    <row r="23" spans="1:49" s="56" customFormat="1" ht="212.25" customHeight="1" thickBot="1">
      <c r="A23" s="93">
        <v>38</v>
      </c>
      <c r="B23" s="58">
        <v>177</v>
      </c>
      <c r="C23" s="58" t="s">
        <v>104</v>
      </c>
      <c r="D23" s="59">
        <v>440</v>
      </c>
      <c r="E23" s="403" t="s">
        <v>161</v>
      </c>
      <c r="F23" s="59">
        <v>338</v>
      </c>
      <c r="G23" s="61" t="s">
        <v>121</v>
      </c>
      <c r="H23" s="59" t="s">
        <v>98</v>
      </c>
      <c r="I23" s="59" t="s">
        <v>99</v>
      </c>
      <c r="J23" s="73">
        <v>2</v>
      </c>
      <c r="K23" s="94">
        <v>0.5</v>
      </c>
      <c r="L23" s="95">
        <v>0.5</v>
      </c>
      <c r="M23" s="95">
        <v>0.5</v>
      </c>
      <c r="N23" s="96">
        <v>0.5</v>
      </c>
      <c r="O23" s="97">
        <v>1</v>
      </c>
      <c r="P23" s="97">
        <v>1</v>
      </c>
      <c r="Q23" s="97">
        <v>1</v>
      </c>
      <c r="R23" s="98">
        <v>1</v>
      </c>
      <c r="S23" s="98">
        <v>1</v>
      </c>
      <c r="T23" s="99">
        <v>0.85</v>
      </c>
      <c r="U23" s="97">
        <v>1.5</v>
      </c>
      <c r="V23" s="97">
        <v>1.5</v>
      </c>
      <c r="W23" s="100">
        <v>1.5</v>
      </c>
      <c r="X23" s="101">
        <v>1.5</v>
      </c>
      <c r="Y23" s="100">
        <v>1.5</v>
      </c>
      <c r="Z23" s="102">
        <v>1.34</v>
      </c>
      <c r="AA23" s="97">
        <v>1.7</v>
      </c>
      <c r="AB23" s="97">
        <v>1.7</v>
      </c>
      <c r="AC23" s="97">
        <v>1.7</v>
      </c>
      <c r="AD23" s="97">
        <v>1.7</v>
      </c>
      <c r="AE23" s="97">
        <v>1.7</v>
      </c>
      <c r="AF23" s="103">
        <v>1.6</v>
      </c>
      <c r="AG23" s="104">
        <v>2</v>
      </c>
      <c r="AH23" s="87">
        <v>2</v>
      </c>
      <c r="AI23" s="87">
        <v>2</v>
      </c>
      <c r="AJ23" s="87">
        <v>2</v>
      </c>
      <c r="AK23" s="88">
        <v>1.63</v>
      </c>
      <c r="AL23" s="105">
        <v>1.63</v>
      </c>
      <c r="AM23" s="422">
        <v>1.63</v>
      </c>
      <c r="AN23" s="413">
        <f t="shared" si="0"/>
        <v>1.63</v>
      </c>
      <c r="AO23" s="423">
        <f>AK23/J23</f>
        <v>0.815</v>
      </c>
      <c r="AP23" s="55">
        <f>(AK23)/J23</f>
        <v>0.815</v>
      </c>
      <c r="AQ23" s="380" t="s">
        <v>516</v>
      </c>
      <c r="AR23" s="373" t="s">
        <v>524</v>
      </c>
      <c r="AS23" s="61" t="s">
        <v>515</v>
      </c>
      <c r="AT23" s="373" t="s">
        <v>411</v>
      </c>
      <c r="AU23" s="373" t="s">
        <v>490</v>
      </c>
      <c r="AW23" s="47"/>
    </row>
    <row r="24" spans="1:47" ht="46.5" customHeight="1">
      <c r="A24" s="41"/>
      <c r="B24" s="41"/>
      <c r="C24" s="41"/>
      <c r="D24" s="41"/>
      <c r="E24" s="115"/>
      <c r="F24" s="41"/>
      <c r="G24" s="41"/>
      <c r="H24" s="41"/>
      <c r="I24" s="41"/>
      <c r="J24" s="42"/>
      <c r="K24" s="42"/>
      <c r="L24" s="42"/>
      <c r="M24" s="42"/>
      <c r="N24" s="42"/>
      <c r="O24" s="42"/>
      <c r="P24" s="42"/>
      <c r="Q24" s="42"/>
      <c r="R24" s="42"/>
      <c r="S24" s="42"/>
      <c r="T24" s="42"/>
      <c r="U24" s="42"/>
      <c r="V24" s="42"/>
      <c r="W24" s="42"/>
      <c r="X24" s="42"/>
      <c r="Y24" s="42"/>
      <c r="Z24" s="42"/>
      <c r="AA24" s="42"/>
      <c r="AB24" s="42"/>
      <c r="AC24" s="42"/>
      <c r="AD24" s="42"/>
      <c r="AE24" s="106"/>
      <c r="AF24" s="106"/>
      <c r="AG24" s="106"/>
      <c r="AH24" s="42"/>
      <c r="AI24" s="42"/>
      <c r="AJ24" s="42"/>
      <c r="AK24" s="42"/>
      <c r="AL24" s="42"/>
      <c r="AM24" s="41"/>
      <c r="AN24" s="41"/>
      <c r="AO24" s="41"/>
      <c r="AP24" s="41"/>
      <c r="AQ24" s="41"/>
      <c r="AR24" s="41"/>
      <c r="AS24" s="41"/>
      <c r="AT24" s="41"/>
      <c r="AU24" s="41"/>
    </row>
    <row r="25" spans="1:47" ht="39" customHeight="1">
      <c r="A25" s="41"/>
      <c r="B25" s="41"/>
      <c r="C25" s="41"/>
      <c r="D25" s="41"/>
      <c r="E25" s="115"/>
      <c r="F25" s="41"/>
      <c r="G25" s="41"/>
      <c r="H25" s="41"/>
      <c r="I25" s="41"/>
      <c r="J25" s="42"/>
      <c r="K25" s="42"/>
      <c r="L25" s="42"/>
      <c r="M25" s="42"/>
      <c r="N25" s="42"/>
      <c r="O25" s="42"/>
      <c r="P25" s="42"/>
      <c r="Q25" s="42"/>
      <c r="R25" s="42"/>
      <c r="S25" s="42"/>
      <c r="T25" s="42"/>
      <c r="U25" s="42"/>
      <c r="V25" s="42"/>
      <c r="W25" s="42"/>
      <c r="X25" s="42"/>
      <c r="Y25" s="42"/>
      <c r="Z25" s="42"/>
      <c r="AA25" s="42"/>
      <c r="AB25" s="42"/>
      <c r="AC25" s="42"/>
      <c r="AD25" s="42"/>
      <c r="AE25" s="42"/>
      <c r="AF25" s="107"/>
      <c r="AG25" s="42"/>
      <c r="AH25" s="42"/>
      <c r="AI25" s="42"/>
      <c r="AJ25" s="42"/>
      <c r="AK25" s="42"/>
      <c r="AL25" s="42"/>
      <c r="AM25" s="108"/>
      <c r="AN25" s="108"/>
      <c r="AO25" s="108"/>
      <c r="AP25" s="108"/>
      <c r="AQ25" s="41"/>
      <c r="AR25" s="41"/>
      <c r="AS25" s="41"/>
      <c r="AT25" s="41"/>
      <c r="AU25" s="41"/>
    </row>
    <row r="26" spans="1:47" ht="28.5" customHeight="1">
      <c r="A26" s="109" t="s">
        <v>87</v>
      </c>
      <c r="B26" s="41"/>
      <c r="C26" s="41"/>
      <c r="D26" s="358" t="s">
        <v>87</v>
      </c>
      <c r="E26" s="359"/>
      <c r="F26" s="359"/>
      <c r="G26" s="359"/>
      <c r="H26" s="359"/>
      <c r="I26" s="359"/>
      <c r="J26" s="359"/>
      <c r="K26" s="360"/>
      <c r="L26" s="354"/>
      <c r="M26" s="354"/>
      <c r="N26" s="354"/>
      <c r="O26" s="354"/>
      <c r="P26" s="354"/>
      <c r="Q26" s="356"/>
      <c r="R26" s="356"/>
      <c r="S26" s="42"/>
      <c r="T26" s="42"/>
      <c r="U26" s="42"/>
      <c r="V26" s="42"/>
      <c r="W26" s="42"/>
      <c r="X26" s="42"/>
      <c r="Y26" s="42"/>
      <c r="Z26" s="42"/>
      <c r="AA26" s="42"/>
      <c r="AB26" s="42"/>
      <c r="AC26" s="42"/>
      <c r="AD26" s="42"/>
      <c r="AE26" s="42"/>
      <c r="AF26" s="42"/>
      <c r="AG26" s="42"/>
      <c r="AH26" s="42"/>
      <c r="AI26" s="42"/>
      <c r="AJ26" s="42"/>
      <c r="AK26" s="42"/>
      <c r="AL26" s="42"/>
      <c r="AM26" s="41"/>
      <c r="AN26" s="41"/>
      <c r="AO26" s="41"/>
      <c r="AP26" s="41"/>
      <c r="AQ26" s="41"/>
      <c r="AR26" s="41"/>
      <c r="AS26" s="41"/>
      <c r="AT26" s="41"/>
      <c r="AU26" s="41"/>
    </row>
    <row r="27" spans="1:47" ht="13.5" customHeight="1">
      <c r="A27" s="110" t="s">
        <v>88</v>
      </c>
      <c r="B27" s="111" t="s">
        <v>89</v>
      </c>
      <c r="C27" s="111"/>
      <c r="D27" s="425" t="s">
        <v>88</v>
      </c>
      <c r="E27" s="616" t="s">
        <v>89</v>
      </c>
      <c r="F27" s="616"/>
      <c r="G27" s="616"/>
      <c r="H27" s="616"/>
      <c r="I27" s="616"/>
      <c r="J27" s="616"/>
      <c r="K27" s="616"/>
      <c r="L27" s="617" t="s">
        <v>90</v>
      </c>
      <c r="M27" s="617"/>
      <c r="N27" s="617"/>
      <c r="O27" s="617"/>
      <c r="P27" s="617"/>
      <c r="Q27" s="617"/>
      <c r="R27" s="617"/>
      <c r="S27" s="42"/>
      <c r="T27" s="42"/>
      <c r="U27" s="42"/>
      <c r="V27" s="42"/>
      <c r="W27" s="42"/>
      <c r="X27" s="42"/>
      <c r="Y27" s="42"/>
      <c r="Z27" s="42"/>
      <c r="AA27" s="42"/>
      <c r="AB27" s="42"/>
      <c r="AC27" s="42"/>
      <c r="AD27" s="42"/>
      <c r="AE27" s="42"/>
      <c r="AF27" s="42"/>
      <c r="AG27" s="42"/>
      <c r="AH27" s="42"/>
      <c r="AI27" s="42"/>
      <c r="AJ27" s="42"/>
      <c r="AK27" s="42"/>
      <c r="AL27" s="376"/>
      <c r="AM27" s="41"/>
      <c r="AN27" s="41"/>
      <c r="AO27" s="41"/>
      <c r="AP27" s="41"/>
      <c r="AQ27" s="41"/>
      <c r="AR27" s="41"/>
      <c r="AS27" s="41"/>
      <c r="AT27" s="41"/>
      <c r="AU27" s="41"/>
    </row>
    <row r="28" spans="1:47" ht="18" customHeight="1">
      <c r="A28" s="112">
        <v>11</v>
      </c>
      <c r="B28" s="113" t="s">
        <v>91</v>
      </c>
      <c r="C28" s="113"/>
      <c r="D28" s="362">
        <v>11</v>
      </c>
      <c r="E28" s="618" t="s">
        <v>91</v>
      </c>
      <c r="F28" s="618"/>
      <c r="G28" s="618"/>
      <c r="H28" s="618"/>
      <c r="I28" s="618"/>
      <c r="J28" s="618"/>
      <c r="K28" s="618"/>
      <c r="L28" s="618" t="s">
        <v>93</v>
      </c>
      <c r="M28" s="618"/>
      <c r="N28" s="618"/>
      <c r="O28" s="618"/>
      <c r="P28" s="618"/>
      <c r="Q28" s="618"/>
      <c r="R28" s="618"/>
      <c r="S28" s="42"/>
      <c r="T28" s="42"/>
      <c r="U28" s="42"/>
      <c r="V28" s="42"/>
      <c r="W28" s="42"/>
      <c r="X28" s="42"/>
      <c r="Y28" s="42"/>
      <c r="Z28" s="42"/>
      <c r="AA28" s="42"/>
      <c r="AB28" s="42"/>
      <c r="AC28" s="42"/>
      <c r="AD28" s="42"/>
      <c r="AE28" s="42"/>
      <c r="AF28" s="42"/>
      <c r="AG28" s="42"/>
      <c r="AH28" s="42"/>
      <c r="AI28" s="42"/>
      <c r="AJ28" s="42"/>
      <c r="AK28" s="42"/>
      <c r="AL28" s="42"/>
      <c r="AM28" s="41"/>
      <c r="AN28" s="41"/>
      <c r="AO28" s="41"/>
      <c r="AP28" s="41"/>
      <c r="AQ28" s="41"/>
      <c r="AR28" s="41"/>
      <c r="AS28" s="41"/>
      <c r="AT28" s="41"/>
      <c r="AU28" s="41"/>
    </row>
    <row r="29" ht="18" customHeight="1"/>
  </sheetData>
  <protectedRanges>
    <protectedRange sqref="K20:T20" name="Rango1_4"/>
    <protectedRange sqref="K23:T23" name="Rango1_2_2"/>
    <protectedRange sqref="K16:T16" name="Rango1_3"/>
    <protectedRange sqref="K15:T15" name="Rango1_1_1"/>
    <protectedRange sqref="K21:T21" name="Rango1_1"/>
  </protectedRanges>
  <mergeCells count="48">
    <mergeCell ref="E27:K27"/>
    <mergeCell ref="L27:R27"/>
    <mergeCell ref="E28:K28"/>
    <mergeCell ref="L28:R28"/>
    <mergeCell ref="A14:A22"/>
    <mergeCell ref="A9:Q9"/>
    <mergeCell ref="A11:A13"/>
    <mergeCell ref="A10:C10"/>
    <mergeCell ref="D10:E10"/>
    <mergeCell ref="J11:J13"/>
    <mergeCell ref="B11:B13"/>
    <mergeCell ref="C11:C13"/>
    <mergeCell ref="D11:D13"/>
    <mergeCell ref="E11:E13"/>
    <mergeCell ref="G11:G13"/>
    <mergeCell ref="H11:H13"/>
    <mergeCell ref="L11:AK11"/>
    <mergeCell ref="F10:AM10"/>
    <mergeCell ref="I11:I13"/>
    <mergeCell ref="A7:R7"/>
    <mergeCell ref="A8:R8"/>
    <mergeCell ref="H2:AU2"/>
    <mergeCell ref="S5:AU5"/>
    <mergeCell ref="S7:AU7"/>
    <mergeCell ref="S8:AU8"/>
    <mergeCell ref="S6:AU6"/>
    <mergeCell ref="H4:AK4"/>
    <mergeCell ref="AM4:AU4"/>
    <mergeCell ref="A5:R5"/>
    <mergeCell ref="A6:R6"/>
    <mergeCell ref="A2:G4"/>
    <mergeCell ref="H3:AU3"/>
    <mergeCell ref="AO10:AO13"/>
    <mergeCell ref="AP10:AP13"/>
    <mergeCell ref="F11:F13"/>
    <mergeCell ref="L12:N12"/>
    <mergeCell ref="O12:T12"/>
    <mergeCell ref="U12:Z12"/>
    <mergeCell ref="AA12:AF12"/>
    <mergeCell ref="AG12:AK12"/>
    <mergeCell ref="AL11:AM11"/>
    <mergeCell ref="AL12:AM12"/>
    <mergeCell ref="AQ17:AU17"/>
    <mergeCell ref="AT10:AT13"/>
    <mergeCell ref="AU10:AU13"/>
    <mergeCell ref="AS10:AS13"/>
    <mergeCell ref="AR10:AR13"/>
    <mergeCell ref="AQ10:AQ13"/>
  </mergeCells>
  <dataValidations count="1">
    <dataValidation type="list" allowBlank="1" showInputMessage="1" showErrorMessage="1" sqref="I14:I23">
      <formula1>#REF!</formula1>
    </dataValidation>
  </dataValidations>
  <printOptions horizontalCentered="1" verticalCentered="1"/>
  <pageMargins left="0" right="0" top="0" bottom="0.5905511811023623" header="0.31496062992125984" footer="0.31496062992125984"/>
  <pageSetup fitToWidth="0" horizontalDpi="600" verticalDpi="600" orientation="landscape" scale="50"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118"/>
  <sheetViews>
    <sheetView zoomScale="46" zoomScaleNormal="46" zoomScaleSheetLayoutView="40" zoomScalePageLayoutView="92" workbookViewId="0" topLeftCell="A10">
      <selection activeCell="A10" sqref="A10:A21"/>
    </sheetView>
  </sheetViews>
  <sheetFormatPr defaultColWidth="11.421875" defaultRowHeight="15"/>
  <cols>
    <col min="1" max="1" width="11.00390625" style="1" customWidth="1"/>
    <col min="2" max="2" width="13.28125" style="1" customWidth="1"/>
    <col min="3" max="3" width="20.7109375" style="1" customWidth="1"/>
    <col min="4" max="4" width="8.00390625" style="289" customWidth="1"/>
    <col min="5" max="5" width="12.7109375" style="289" customWidth="1"/>
    <col min="6" max="6" width="14.28125" style="289" customWidth="1"/>
    <col min="7" max="7" width="23.8515625" style="289" customWidth="1"/>
    <col min="8" max="8" width="39.7109375" style="294" customWidth="1"/>
    <col min="9" max="27" width="30.7109375" style="294" customWidth="1"/>
    <col min="28" max="28" width="30.7109375" style="296" customWidth="1"/>
    <col min="29" max="31" width="30.7109375" style="294" customWidth="1"/>
    <col min="32" max="34" width="38.421875" style="294" bestFit="1" customWidth="1"/>
    <col min="35" max="36" width="30.7109375" style="294" hidden="1" customWidth="1"/>
    <col min="37" max="37" width="38.421875" style="294" customWidth="1"/>
    <col min="38" max="38" width="36.7109375" style="1" customWidth="1"/>
    <col min="39" max="39" width="39.8515625" style="1" customWidth="1"/>
    <col min="40" max="40" width="38.7109375" style="1" customWidth="1"/>
    <col min="41" max="41" width="21.140625" style="298" customWidth="1"/>
    <col min="42" max="42" width="24.57421875" style="1" customWidth="1"/>
    <col min="43" max="43" width="86.140625" style="1" customWidth="1"/>
    <col min="44" max="44" width="48.8515625" style="1" customWidth="1"/>
    <col min="45" max="45" width="47.28125" style="1" customWidth="1"/>
    <col min="46" max="46" width="74.421875" style="1" customWidth="1"/>
    <col min="47" max="47" width="76.28125" style="1" customWidth="1"/>
    <col min="48" max="16384" width="11.421875" style="1" customWidth="1"/>
  </cols>
  <sheetData>
    <row r="1" spans="1:47" ht="52.5" customHeight="1">
      <c r="A1" s="713"/>
      <c r="B1" s="714"/>
      <c r="C1" s="714"/>
      <c r="D1" s="714"/>
      <c r="E1" s="715"/>
      <c r="F1" s="729" t="s">
        <v>96</v>
      </c>
      <c r="G1" s="730"/>
      <c r="H1" s="730"/>
      <c r="I1" s="730"/>
      <c r="J1" s="730"/>
      <c r="K1" s="730"/>
      <c r="L1" s="730"/>
      <c r="M1" s="730"/>
      <c r="N1" s="730"/>
      <c r="O1" s="730"/>
      <c r="P1" s="730"/>
      <c r="Q1" s="730"/>
      <c r="R1" s="730"/>
      <c r="S1" s="730"/>
      <c r="T1" s="730"/>
      <c r="U1" s="730"/>
      <c r="V1" s="730"/>
      <c r="W1" s="730"/>
      <c r="X1" s="730"/>
      <c r="Y1" s="730"/>
      <c r="Z1" s="730"/>
      <c r="AA1" s="730"/>
      <c r="AB1" s="730"/>
      <c r="AC1" s="730"/>
      <c r="AD1" s="730"/>
      <c r="AE1" s="730"/>
      <c r="AF1" s="730"/>
      <c r="AG1" s="731"/>
      <c r="AH1" s="730"/>
      <c r="AI1" s="730"/>
      <c r="AJ1" s="730"/>
      <c r="AK1" s="730"/>
      <c r="AL1" s="730"/>
      <c r="AM1" s="731"/>
      <c r="AN1" s="731"/>
      <c r="AO1" s="730"/>
      <c r="AP1" s="730"/>
      <c r="AQ1" s="730"/>
      <c r="AR1" s="730"/>
      <c r="AS1" s="730"/>
      <c r="AT1" s="730"/>
      <c r="AU1" s="730"/>
    </row>
    <row r="2" spans="1:47" ht="79.5" customHeight="1">
      <c r="A2" s="716"/>
      <c r="B2" s="717"/>
      <c r="C2" s="717"/>
      <c r="D2" s="717"/>
      <c r="E2" s="718"/>
      <c r="F2" s="738" t="s">
        <v>94</v>
      </c>
      <c r="G2" s="739"/>
      <c r="H2" s="739"/>
      <c r="I2" s="739"/>
      <c r="J2" s="739"/>
      <c r="K2" s="739"/>
      <c r="L2" s="739"/>
      <c r="M2" s="739"/>
      <c r="N2" s="739"/>
      <c r="O2" s="739"/>
      <c r="P2" s="739"/>
      <c r="Q2" s="739"/>
      <c r="R2" s="739"/>
      <c r="S2" s="739"/>
      <c r="T2" s="739"/>
      <c r="U2" s="739"/>
      <c r="V2" s="739"/>
      <c r="W2" s="739"/>
      <c r="X2" s="739"/>
      <c r="Y2" s="739"/>
      <c r="Z2" s="739"/>
      <c r="AA2" s="739"/>
      <c r="AB2" s="739"/>
      <c r="AC2" s="739"/>
      <c r="AD2" s="739"/>
      <c r="AE2" s="739"/>
      <c r="AF2" s="739"/>
      <c r="AG2" s="739"/>
      <c r="AH2" s="739"/>
      <c r="AI2" s="739"/>
      <c r="AJ2" s="739"/>
      <c r="AK2" s="739"/>
      <c r="AL2" s="739"/>
      <c r="AM2" s="739"/>
      <c r="AN2" s="739"/>
      <c r="AO2" s="739"/>
      <c r="AP2" s="739"/>
      <c r="AQ2" s="739"/>
      <c r="AR2" s="739"/>
      <c r="AS2" s="739"/>
      <c r="AT2" s="739"/>
      <c r="AU2" s="739"/>
    </row>
    <row r="3" spans="1:47" ht="49.5" customHeight="1" thickBot="1">
      <c r="A3" s="719"/>
      <c r="B3" s="720"/>
      <c r="C3" s="720"/>
      <c r="D3" s="720"/>
      <c r="E3" s="721"/>
      <c r="F3" s="732" t="s">
        <v>85</v>
      </c>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33"/>
      <c r="AH3" s="728"/>
      <c r="AI3" s="728"/>
      <c r="AJ3" s="728"/>
      <c r="AK3" s="728"/>
      <c r="AL3" s="728"/>
      <c r="AM3" s="323"/>
      <c r="AN3" s="39"/>
      <c r="AO3" s="728"/>
      <c r="AP3" s="728"/>
      <c r="AQ3" s="728"/>
      <c r="AR3" s="728"/>
      <c r="AS3" s="728"/>
      <c r="AT3" s="728"/>
      <c r="AU3" s="728"/>
    </row>
    <row r="4" spans="1:47" ht="48" customHeight="1">
      <c r="A4" s="722" t="s">
        <v>0</v>
      </c>
      <c r="B4" s="723"/>
      <c r="C4" s="723"/>
      <c r="D4" s="723"/>
      <c r="E4" s="723"/>
      <c r="F4" s="723"/>
      <c r="G4" s="723"/>
      <c r="H4" s="723"/>
      <c r="I4" s="723"/>
      <c r="J4" s="723"/>
      <c r="K4" s="723"/>
      <c r="L4" s="723"/>
      <c r="M4" s="723"/>
      <c r="N4" s="723"/>
      <c r="O4" s="723"/>
      <c r="P4" s="724"/>
      <c r="Q4" s="734" t="s">
        <v>102</v>
      </c>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6"/>
    </row>
    <row r="5" spans="1:47" ht="36" customHeight="1" thickBot="1">
      <c r="A5" s="725" t="s">
        <v>2</v>
      </c>
      <c r="B5" s="726"/>
      <c r="C5" s="726"/>
      <c r="D5" s="726"/>
      <c r="E5" s="726"/>
      <c r="F5" s="726"/>
      <c r="G5" s="726"/>
      <c r="H5" s="726"/>
      <c r="I5" s="726"/>
      <c r="J5" s="726"/>
      <c r="K5" s="726"/>
      <c r="L5" s="726"/>
      <c r="M5" s="726"/>
      <c r="N5" s="726"/>
      <c r="O5" s="726"/>
      <c r="P5" s="727"/>
      <c r="Q5" s="732" t="s">
        <v>141</v>
      </c>
      <c r="R5" s="728"/>
      <c r="S5" s="728"/>
      <c r="T5" s="728"/>
      <c r="U5" s="728"/>
      <c r="V5" s="728"/>
      <c r="W5" s="728"/>
      <c r="X5" s="728"/>
      <c r="Y5" s="728"/>
      <c r="Z5" s="728"/>
      <c r="AA5" s="728"/>
      <c r="AB5" s="728"/>
      <c r="AC5" s="728"/>
      <c r="AD5" s="728"/>
      <c r="AE5" s="728"/>
      <c r="AF5" s="728"/>
      <c r="AG5" s="733"/>
      <c r="AH5" s="728"/>
      <c r="AI5" s="728"/>
      <c r="AJ5" s="728"/>
      <c r="AK5" s="728"/>
      <c r="AL5" s="728"/>
      <c r="AM5" s="733"/>
      <c r="AN5" s="733"/>
      <c r="AO5" s="728"/>
      <c r="AP5" s="728"/>
      <c r="AQ5" s="728"/>
      <c r="AR5" s="728"/>
      <c r="AS5" s="728"/>
      <c r="AT5" s="728"/>
      <c r="AU5" s="737"/>
    </row>
    <row r="6" spans="1:47" ht="14.25" customHeight="1" thickBot="1">
      <c r="A6" s="118"/>
      <c r="B6" s="118"/>
      <c r="C6" s="118"/>
      <c r="D6" s="119"/>
      <c r="E6" s="119"/>
      <c r="F6" s="119"/>
      <c r="G6" s="119"/>
      <c r="H6" s="120"/>
      <c r="I6" s="120"/>
      <c r="J6" s="120"/>
      <c r="K6" s="120"/>
      <c r="L6" s="120"/>
      <c r="M6" s="120"/>
      <c r="N6" s="120"/>
      <c r="O6" s="120"/>
      <c r="P6" s="120"/>
      <c r="Q6" s="120"/>
      <c r="R6" s="120"/>
      <c r="S6" s="120"/>
      <c r="T6" s="120"/>
      <c r="U6" s="120"/>
      <c r="V6" s="120"/>
      <c r="W6" s="120"/>
      <c r="X6" s="120"/>
      <c r="Y6" s="120"/>
      <c r="Z6" s="120"/>
      <c r="AA6" s="120"/>
      <c r="AB6" s="121"/>
      <c r="AC6" s="120"/>
      <c r="AD6" s="120"/>
      <c r="AE6" s="120"/>
      <c r="AF6" s="120"/>
      <c r="AG6" s="120"/>
      <c r="AH6" s="120"/>
      <c r="AI6" s="120"/>
      <c r="AJ6" s="120"/>
      <c r="AK6" s="120"/>
      <c r="AL6" s="118"/>
      <c r="AM6" s="118"/>
      <c r="AN6" s="118"/>
      <c r="AO6" s="122"/>
      <c r="AP6" s="118"/>
      <c r="AQ6" s="118"/>
      <c r="AR6" s="118"/>
      <c r="AS6" s="118"/>
      <c r="AT6" s="118"/>
      <c r="AU6" s="118"/>
    </row>
    <row r="7" spans="1:47" s="124" customFormat="1" ht="36.75" customHeight="1">
      <c r="A7" s="754" t="s">
        <v>28</v>
      </c>
      <c r="B7" s="710" t="s">
        <v>38</v>
      </c>
      <c r="C7" s="710"/>
      <c r="D7" s="710"/>
      <c r="E7" s="710" t="s">
        <v>42</v>
      </c>
      <c r="F7" s="710" t="s">
        <v>72</v>
      </c>
      <c r="G7" s="710" t="s">
        <v>43</v>
      </c>
      <c r="H7" s="692" t="s">
        <v>77</v>
      </c>
      <c r="I7" s="123"/>
      <c r="J7" s="760" t="s">
        <v>44</v>
      </c>
      <c r="K7" s="761"/>
      <c r="L7" s="761"/>
      <c r="M7" s="761"/>
      <c r="N7" s="761"/>
      <c r="O7" s="761"/>
      <c r="P7" s="761"/>
      <c r="Q7" s="761"/>
      <c r="R7" s="761"/>
      <c r="S7" s="761"/>
      <c r="T7" s="761"/>
      <c r="U7" s="761"/>
      <c r="V7" s="761"/>
      <c r="W7" s="761"/>
      <c r="X7" s="761"/>
      <c r="Y7" s="761"/>
      <c r="Z7" s="761"/>
      <c r="AA7" s="761"/>
      <c r="AB7" s="761"/>
      <c r="AC7" s="761"/>
      <c r="AD7" s="761"/>
      <c r="AE7" s="761"/>
      <c r="AF7" s="761"/>
      <c r="AG7" s="761"/>
      <c r="AH7" s="761"/>
      <c r="AI7" s="761"/>
      <c r="AJ7" s="761"/>
      <c r="AK7" s="762"/>
      <c r="AL7" s="692" t="s">
        <v>45</v>
      </c>
      <c r="AM7" s="743"/>
      <c r="AN7" s="707"/>
      <c r="AO7" s="689" t="s">
        <v>47</v>
      </c>
      <c r="AP7" s="757" t="s">
        <v>48</v>
      </c>
      <c r="AQ7" s="707" t="s">
        <v>49</v>
      </c>
      <c r="AR7" s="764" t="s">
        <v>50</v>
      </c>
      <c r="AS7" s="710" t="s">
        <v>51</v>
      </c>
      <c r="AT7" s="710" t="s">
        <v>52</v>
      </c>
      <c r="AU7" s="757" t="s">
        <v>53</v>
      </c>
    </row>
    <row r="8" spans="1:47" s="124" customFormat="1" ht="36.75" customHeight="1">
      <c r="A8" s="755"/>
      <c r="B8" s="711"/>
      <c r="C8" s="711"/>
      <c r="D8" s="711"/>
      <c r="E8" s="711"/>
      <c r="F8" s="711"/>
      <c r="G8" s="711"/>
      <c r="H8" s="693"/>
      <c r="I8" s="763">
        <v>2016</v>
      </c>
      <c r="J8" s="741"/>
      <c r="K8" s="741"/>
      <c r="L8" s="742"/>
      <c r="M8" s="740">
        <v>2017</v>
      </c>
      <c r="N8" s="741"/>
      <c r="O8" s="741"/>
      <c r="P8" s="741"/>
      <c r="Q8" s="741"/>
      <c r="R8" s="742"/>
      <c r="S8" s="740">
        <v>2018</v>
      </c>
      <c r="T8" s="741"/>
      <c r="U8" s="741"/>
      <c r="V8" s="741"/>
      <c r="W8" s="741"/>
      <c r="X8" s="742"/>
      <c r="Y8" s="740">
        <v>2019</v>
      </c>
      <c r="Z8" s="741"/>
      <c r="AA8" s="741"/>
      <c r="AB8" s="741"/>
      <c r="AC8" s="741"/>
      <c r="AD8" s="742"/>
      <c r="AE8" s="740">
        <v>2020</v>
      </c>
      <c r="AF8" s="741"/>
      <c r="AG8" s="741"/>
      <c r="AH8" s="741"/>
      <c r="AI8" s="741"/>
      <c r="AJ8" s="741"/>
      <c r="AK8" s="742"/>
      <c r="AL8" s="740" t="s">
        <v>46</v>
      </c>
      <c r="AM8" s="741"/>
      <c r="AN8" s="742"/>
      <c r="AO8" s="690"/>
      <c r="AP8" s="758"/>
      <c r="AQ8" s="708"/>
      <c r="AR8" s="765"/>
      <c r="AS8" s="711"/>
      <c r="AT8" s="711"/>
      <c r="AU8" s="758"/>
    </row>
    <row r="9" spans="1:47" s="124" customFormat="1" ht="89.25" customHeight="1" thickBot="1">
      <c r="A9" s="756"/>
      <c r="B9" s="125" t="s">
        <v>39</v>
      </c>
      <c r="C9" s="125" t="s">
        <v>40</v>
      </c>
      <c r="D9" s="125" t="s">
        <v>41</v>
      </c>
      <c r="E9" s="712"/>
      <c r="F9" s="712"/>
      <c r="G9" s="712"/>
      <c r="H9" s="694"/>
      <c r="I9" s="126" t="s">
        <v>78</v>
      </c>
      <c r="J9" s="125" t="s">
        <v>80</v>
      </c>
      <c r="K9" s="125" t="s">
        <v>81</v>
      </c>
      <c r="L9" s="125" t="s">
        <v>27</v>
      </c>
      <c r="M9" s="125" t="s">
        <v>79</v>
      </c>
      <c r="N9" s="125" t="s">
        <v>82</v>
      </c>
      <c r="O9" s="125" t="s">
        <v>83</v>
      </c>
      <c r="P9" s="125" t="s">
        <v>80</v>
      </c>
      <c r="Q9" s="125" t="s">
        <v>84</v>
      </c>
      <c r="R9" s="125" t="s">
        <v>27</v>
      </c>
      <c r="S9" s="125" t="s">
        <v>79</v>
      </c>
      <c r="T9" s="125" t="s">
        <v>82</v>
      </c>
      <c r="U9" s="125" t="s">
        <v>83</v>
      </c>
      <c r="V9" s="125" t="s">
        <v>80</v>
      </c>
      <c r="W9" s="125" t="s">
        <v>84</v>
      </c>
      <c r="X9" s="125" t="s">
        <v>27</v>
      </c>
      <c r="Y9" s="125" t="s">
        <v>79</v>
      </c>
      <c r="Z9" s="125" t="s">
        <v>82</v>
      </c>
      <c r="AA9" s="125" t="s">
        <v>83</v>
      </c>
      <c r="AB9" s="127" t="s">
        <v>80</v>
      </c>
      <c r="AC9" s="125" t="s">
        <v>84</v>
      </c>
      <c r="AD9" s="125" t="s">
        <v>27</v>
      </c>
      <c r="AE9" s="125" t="s">
        <v>79</v>
      </c>
      <c r="AF9" s="125" t="s">
        <v>395</v>
      </c>
      <c r="AG9" s="125" t="s">
        <v>424</v>
      </c>
      <c r="AH9" s="322" t="s">
        <v>440</v>
      </c>
      <c r="AI9" s="125" t="s">
        <v>80</v>
      </c>
      <c r="AJ9" s="125" t="s">
        <v>84</v>
      </c>
      <c r="AK9" s="125" t="s">
        <v>442</v>
      </c>
      <c r="AL9" s="125" t="s">
        <v>413</v>
      </c>
      <c r="AM9" s="322" t="s">
        <v>425</v>
      </c>
      <c r="AN9" s="125" t="s">
        <v>441</v>
      </c>
      <c r="AO9" s="691"/>
      <c r="AP9" s="759"/>
      <c r="AQ9" s="709"/>
      <c r="AR9" s="765"/>
      <c r="AS9" s="712"/>
      <c r="AT9" s="712"/>
      <c r="AU9" s="759"/>
    </row>
    <row r="10" spans="1:47" s="134" customFormat="1" ht="110.25" customHeight="1">
      <c r="A10" s="622" t="s">
        <v>138</v>
      </c>
      <c r="B10" s="633">
        <v>1</v>
      </c>
      <c r="C10" s="633" t="s">
        <v>122</v>
      </c>
      <c r="D10" s="633" t="s">
        <v>100</v>
      </c>
      <c r="E10" s="633">
        <v>463</v>
      </c>
      <c r="F10" s="633">
        <v>177</v>
      </c>
      <c r="G10" s="489" t="s">
        <v>4</v>
      </c>
      <c r="H10" s="492">
        <v>100</v>
      </c>
      <c r="I10" s="152"/>
      <c r="J10" s="152"/>
      <c r="K10" s="153"/>
      <c r="L10" s="153">
        <v>0</v>
      </c>
      <c r="M10" s="153"/>
      <c r="N10" s="153"/>
      <c r="O10" s="153"/>
      <c r="P10" s="153"/>
      <c r="Q10" s="153"/>
      <c r="R10" s="153">
        <v>0</v>
      </c>
      <c r="S10" s="154">
        <v>50</v>
      </c>
      <c r="T10" s="154">
        <v>50</v>
      </c>
      <c r="U10" s="154">
        <v>50</v>
      </c>
      <c r="V10" s="153">
        <v>50</v>
      </c>
      <c r="W10" s="153">
        <v>50</v>
      </c>
      <c r="X10" s="153">
        <v>0</v>
      </c>
      <c r="Y10" s="153">
        <v>45</v>
      </c>
      <c r="Z10" s="153">
        <v>45</v>
      </c>
      <c r="AA10" s="155">
        <v>45</v>
      </c>
      <c r="AB10" s="167">
        <v>45</v>
      </c>
      <c r="AC10" s="153">
        <v>45</v>
      </c>
      <c r="AD10" s="493">
        <v>0</v>
      </c>
      <c r="AE10" s="153">
        <v>5</v>
      </c>
      <c r="AF10" s="153">
        <v>5</v>
      </c>
      <c r="AG10" s="153">
        <v>5</v>
      </c>
      <c r="AH10" s="155">
        <v>5</v>
      </c>
      <c r="AI10" s="153"/>
      <c r="AJ10" s="153"/>
      <c r="AK10" s="153">
        <v>0</v>
      </c>
      <c r="AL10" s="156">
        <v>0</v>
      </c>
      <c r="AM10" s="153">
        <v>0</v>
      </c>
      <c r="AN10" s="153">
        <v>0</v>
      </c>
      <c r="AO10" s="494">
        <f>AN10/AG10</f>
        <v>0</v>
      </c>
      <c r="AP10" s="481">
        <f>(L10+R10+X10+AD10+AK10)/H10</f>
        <v>0</v>
      </c>
      <c r="AQ10" s="652" t="s">
        <v>537</v>
      </c>
      <c r="AR10" s="751" t="s">
        <v>443</v>
      </c>
      <c r="AS10" s="661" t="s">
        <v>393</v>
      </c>
      <c r="AT10" s="751" t="s">
        <v>444</v>
      </c>
      <c r="AU10" s="749" t="s">
        <v>438</v>
      </c>
    </row>
    <row r="11" spans="1:47" s="134" customFormat="1" ht="39.75" customHeight="1">
      <c r="A11" s="623"/>
      <c r="B11" s="633"/>
      <c r="C11" s="633"/>
      <c r="D11" s="633"/>
      <c r="E11" s="633"/>
      <c r="F11" s="633"/>
      <c r="G11" s="490" t="s">
        <v>5</v>
      </c>
      <c r="H11" s="495">
        <f>+L11+R11+X11+AD11+AH11</f>
        <v>448964000</v>
      </c>
      <c r="I11" s="136"/>
      <c r="J11" s="137"/>
      <c r="K11" s="137"/>
      <c r="L11" s="137"/>
      <c r="M11" s="137"/>
      <c r="N11" s="137"/>
      <c r="O11" s="137"/>
      <c r="P11" s="137"/>
      <c r="Q11" s="137"/>
      <c r="R11" s="137"/>
      <c r="S11" s="137">
        <v>153273000</v>
      </c>
      <c r="T11" s="137">
        <v>153273000</v>
      </c>
      <c r="U11" s="137">
        <v>156926500</v>
      </c>
      <c r="V11" s="137">
        <v>156926500</v>
      </c>
      <c r="W11" s="137">
        <v>162157000</v>
      </c>
      <c r="X11" s="137">
        <v>158253000</v>
      </c>
      <c r="Y11" s="137">
        <v>213915000</v>
      </c>
      <c r="Z11" s="137">
        <v>213915000</v>
      </c>
      <c r="AA11" s="137">
        <v>213915000</v>
      </c>
      <c r="AB11" s="138">
        <v>213915000</v>
      </c>
      <c r="AC11" s="137">
        <v>213915000</v>
      </c>
      <c r="AD11" s="137">
        <v>147232000</v>
      </c>
      <c r="AE11" s="137">
        <v>161821000</v>
      </c>
      <c r="AF11" s="139">
        <v>143479000</v>
      </c>
      <c r="AG11" s="139">
        <v>143479000</v>
      </c>
      <c r="AH11" s="139">
        <v>143479000</v>
      </c>
      <c r="AI11" s="139"/>
      <c r="AJ11" s="139"/>
      <c r="AK11" s="139">
        <v>30137000</v>
      </c>
      <c r="AL11" s="139">
        <v>5959000</v>
      </c>
      <c r="AM11" s="139">
        <v>24373000</v>
      </c>
      <c r="AN11" s="139">
        <f>AK11</f>
        <v>30137000</v>
      </c>
      <c r="AO11" s="465">
        <f aca="true" t="shared" si="0" ref="AO11:AO21">AN11/AH11</f>
        <v>0.21004467552742911</v>
      </c>
      <c r="AP11" s="465">
        <f>(L11+R11+X11+AD11+AN11)/H11</f>
        <v>0.74754768756515</v>
      </c>
      <c r="AQ11" s="653"/>
      <c r="AR11" s="752"/>
      <c r="AS11" s="662"/>
      <c r="AT11" s="752"/>
      <c r="AU11" s="750"/>
    </row>
    <row r="12" spans="1:47" s="134" customFormat="1" ht="56.25" customHeight="1">
      <c r="A12" s="623"/>
      <c r="B12" s="633"/>
      <c r="C12" s="633"/>
      <c r="D12" s="633"/>
      <c r="E12" s="633"/>
      <c r="F12" s="633"/>
      <c r="G12" s="489" t="s">
        <v>6</v>
      </c>
      <c r="H12" s="496"/>
      <c r="I12" s="141"/>
      <c r="J12" s="142"/>
      <c r="K12" s="141"/>
      <c r="L12" s="141"/>
      <c r="M12" s="141"/>
      <c r="N12" s="141"/>
      <c r="O12" s="141"/>
      <c r="P12" s="141"/>
      <c r="Q12" s="141"/>
      <c r="R12" s="143"/>
      <c r="S12" s="143"/>
      <c r="T12" s="143"/>
      <c r="U12" s="141"/>
      <c r="V12" s="132"/>
      <c r="W12" s="132"/>
      <c r="X12" s="133"/>
      <c r="Y12" s="132">
        <v>50</v>
      </c>
      <c r="Z12" s="132">
        <v>50</v>
      </c>
      <c r="AA12" s="132">
        <v>50</v>
      </c>
      <c r="AB12" s="160">
        <v>50</v>
      </c>
      <c r="AC12" s="132">
        <v>50</v>
      </c>
      <c r="AD12" s="132">
        <v>0</v>
      </c>
      <c r="AE12" s="130">
        <v>95</v>
      </c>
      <c r="AF12" s="132">
        <v>95</v>
      </c>
      <c r="AG12" s="132">
        <v>95</v>
      </c>
      <c r="AH12" s="132">
        <v>95</v>
      </c>
      <c r="AI12" s="132"/>
      <c r="AJ12" s="132"/>
      <c r="AK12" s="132">
        <v>0</v>
      </c>
      <c r="AL12" s="133">
        <v>0</v>
      </c>
      <c r="AM12" s="132">
        <v>0</v>
      </c>
      <c r="AN12" s="132">
        <v>0</v>
      </c>
      <c r="AO12" s="465">
        <f t="shared" si="0"/>
        <v>0</v>
      </c>
      <c r="AP12" s="209" t="e">
        <f>(L12+R12+X12+AD12+AK12)/H12</f>
        <v>#DIV/0!</v>
      </c>
      <c r="AQ12" s="653"/>
      <c r="AR12" s="752"/>
      <c r="AS12" s="662"/>
      <c r="AT12" s="752"/>
      <c r="AU12" s="750"/>
    </row>
    <row r="13" spans="1:47" s="134" customFormat="1" ht="66" customHeight="1">
      <c r="A13" s="623"/>
      <c r="B13" s="633"/>
      <c r="C13" s="633"/>
      <c r="D13" s="633"/>
      <c r="E13" s="633"/>
      <c r="F13" s="633"/>
      <c r="G13" s="490" t="s">
        <v>7</v>
      </c>
      <c r="H13" s="495">
        <f>+L13+R13+X13+AD13+AH13</f>
        <v>30953999</v>
      </c>
      <c r="I13" s="144"/>
      <c r="J13" s="144"/>
      <c r="K13" s="144"/>
      <c r="L13" s="144"/>
      <c r="M13" s="144"/>
      <c r="N13" s="144"/>
      <c r="O13" s="144"/>
      <c r="P13" s="144"/>
      <c r="Q13" s="144"/>
      <c r="R13" s="137"/>
      <c r="S13" s="137"/>
      <c r="T13" s="137"/>
      <c r="U13" s="144"/>
      <c r="V13" s="137"/>
      <c r="W13" s="137"/>
      <c r="X13" s="137"/>
      <c r="Y13" s="137">
        <v>40926433</v>
      </c>
      <c r="Z13" s="137">
        <v>40926433</v>
      </c>
      <c r="AA13" s="137">
        <v>40926433</v>
      </c>
      <c r="AB13" s="138">
        <v>40926433</v>
      </c>
      <c r="AC13" s="137">
        <v>40926433</v>
      </c>
      <c r="AD13" s="137">
        <v>10844833</v>
      </c>
      <c r="AE13" s="137">
        <v>20109166</v>
      </c>
      <c r="AF13" s="139">
        <v>20109166</v>
      </c>
      <c r="AG13" s="139">
        <v>20109166</v>
      </c>
      <c r="AH13" s="139">
        <v>20109166</v>
      </c>
      <c r="AI13" s="139"/>
      <c r="AJ13" s="139"/>
      <c r="AK13" s="139">
        <v>20109166</v>
      </c>
      <c r="AL13" s="139">
        <v>20109166</v>
      </c>
      <c r="AM13" s="139">
        <v>20109166</v>
      </c>
      <c r="AN13" s="139">
        <f>AK13</f>
        <v>20109166</v>
      </c>
      <c r="AO13" s="465">
        <f t="shared" si="0"/>
        <v>1</v>
      </c>
      <c r="AP13" s="465">
        <f>(L13+R13+X13+AD13+AN13)/H13</f>
        <v>1</v>
      </c>
      <c r="AQ13" s="653"/>
      <c r="AR13" s="752"/>
      <c r="AS13" s="662"/>
      <c r="AT13" s="752"/>
      <c r="AU13" s="750"/>
    </row>
    <row r="14" spans="1:47" s="134" customFormat="1" ht="57" customHeight="1">
      <c r="A14" s="623"/>
      <c r="B14" s="633"/>
      <c r="C14" s="633"/>
      <c r="D14" s="633"/>
      <c r="E14" s="633"/>
      <c r="F14" s="633"/>
      <c r="G14" s="489" t="s">
        <v>8</v>
      </c>
      <c r="H14" s="497">
        <v>100</v>
      </c>
      <c r="I14" s="145"/>
      <c r="J14" s="146"/>
      <c r="K14" s="145"/>
      <c r="L14" s="466">
        <v>0</v>
      </c>
      <c r="M14" s="145"/>
      <c r="N14" s="145"/>
      <c r="O14" s="145"/>
      <c r="P14" s="145"/>
      <c r="Q14" s="145"/>
      <c r="R14" s="466">
        <v>0</v>
      </c>
      <c r="S14" s="131">
        <v>50</v>
      </c>
      <c r="T14" s="147">
        <v>50</v>
      </c>
      <c r="U14" s="132">
        <v>50</v>
      </c>
      <c r="V14" s="145">
        <v>50</v>
      </c>
      <c r="W14" s="145">
        <v>50</v>
      </c>
      <c r="X14" s="466">
        <v>0</v>
      </c>
      <c r="Y14" s="145">
        <v>95</v>
      </c>
      <c r="Z14" s="145">
        <v>95</v>
      </c>
      <c r="AA14" s="132">
        <v>95</v>
      </c>
      <c r="AB14" s="171">
        <v>95</v>
      </c>
      <c r="AC14" s="145">
        <f aca="true" t="shared" si="1" ref="AC14:AE15">+AC10+AC12</f>
        <v>95</v>
      </c>
      <c r="AD14" s="145">
        <f t="shared" si="1"/>
        <v>0</v>
      </c>
      <c r="AE14" s="467">
        <f t="shared" si="1"/>
        <v>100</v>
      </c>
      <c r="AF14" s="145">
        <f>+AF10+AF12</f>
        <v>100</v>
      </c>
      <c r="AG14" s="145">
        <f>+AG10+AG12</f>
        <v>100</v>
      </c>
      <c r="AH14" s="132">
        <v>100</v>
      </c>
      <c r="AI14" s="145"/>
      <c r="AJ14" s="145"/>
      <c r="AK14" s="145">
        <f>+AK10+AK12</f>
        <v>0</v>
      </c>
      <c r="AL14" s="133">
        <v>0</v>
      </c>
      <c r="AM14" s="145">
        <f>+AM10+AM12</f>
        <v>0</v>
      </c>
      <c r="AN14" s="145">
        <f>+AN10+AN12</f>
        <v>0</v>
      </c>
      <c r="AO14" s="465">
        <f t="shared" si="0"/>
        <v>0</v>
      </c>
      <c r="AP14" s="209">
        <f>(L14+R14+X14+AD14+AK14)/H14</f>
        <v>0</v>
      </c>
      <c r="AQ14" s="653"/>
      <c r="AR14" s="752"/>
      <c r="AS14" s="662"/>
      <c r="AT14" s="752"/>
      <c r="AU14" s="750"/>
    </row>
    <row r="15" spans="1:47" s="134" customFormat="1" ht="57.75" customHeight="1" thickBot="1">
      <c r="A15" s="623"/>
      <c r="B15" s="643"/>
      <c r="C15" s="633"/>
      <c r="D15" s="633"/>
      <c r="E15" s="633"/>
      <c r="F15" s="643"/>
      <c r="G15" s="491" t="s">
        <v>9</v>
      </c>
      <c r="H15" s="502">
        <f>+L15+R15+X15+AD15+AH15</f>
        <v>479917999</v>
      </c>
      <c r="I15" s="149">
        <f aca="true" t="shared" si="2" ref="I15:AB15">+I11+I13</f>
        <v>0</v>
      </c>
      <c r="J15" s="149">
        <f t="shared" si="2"/>
        <v>0</v>
      </c>
      <c r="K15" s="149">
        <f t="shared" si="2"/>
        <v>0</v>
      </c>
      <c r="L15" s="149">
        <f t="shared" si="2"/>
        <v>0</v>
      </c>
      <c r="M15" s="149">
        <f t="shared" si="2"/>
        <v>0</v>
      </c>
      <c r="N15" s="149">
        <f t="shared" si="2"/>
        <v>0</v>
      </c>
      <c r="O15" s="149">
        <f t="shared" si="2"/>
        <v>0</v>
      </c>
      <c r="P15" s="149">
        <f t="shared" si="2"/>
        <v>0</v>
      </c>
      <c r="Q15" s="149">
        <f t="shared" si="2"/>
        <v>0</v>
      </c>
      <c r="R15" s="149">
        <f t="shared" si="2"/>
        <v>0</v>
      </c>
      <c r="S15" s="149">
        <f t="shared" si="2"/>
        <v>153273000</v>
      </c>
      <c r="T15" s="149">
        <f t="shared" si="2"/>
        <v>153273000</v>
      </c>
      <c r="U15" s="149">
        <f t="shared" si="2"/>
        <v>156926500</v>
      </c>
      <c r="V15" s="149">
        <f t="shared" si="2"/>
        <v>156926500</v>
      </c>
      <c r="W15" s="149">
        <f t="shared" si="2"/>
        <v>162157000</v>
      </c>
      <c r="X15" s="149">
        <f t="shared" si="2"/>
        <v>158253000</v>
      </c>
      <c r="Y15" s="149">
        <f t="shared" si="2"/>
        <v>254841433</v>
      </c>
      <c r="Z15" s="149">
        <f t="shared" si="2"/>
        <v>254841433</v>
      </c>
      <c r="AA15" s="149">
        <f t="shared" si="2"/>
        <v>254841433</v>
      </c>
      <c r="AB15" s="149">
        <f t="shared" si="2"/>
        <v>254841433</v>
      </c>
      <c r="AC15" s="149">
        <f t="shared" si="1"/>
        <v>254841433</v>
      </c>
      <c r="AD15" s="149">
        <f t="shared" si="1"/>
        <v>158076833</v>
      </c>
      <c r="AE15" s="150">
        <f t="shared" si="1"/>
        <v>181930166</v>
      </c>
      <c r="AF15" s="150">
        <f>+AF11+AF13</f>
        <v>163588166</v>
      </c>
      <c r="AG15" s="150">
        <f>+AG11+AG13</f>
        <v>163588166</v>
      </c>
      <c r="AH15" s="150">
        <f aca="true" t="shared" si="3" ref="AH15:AJ15">+AH11+AH13</f>
        <v>163588166</v>
      </c>
      <c r="AI15" s="150">
        <f t="shared" si="3"/>
        <v>0</v>
      </c>
      <c r="AJ15" s="150">
        <f t="shared" si="3"/>
        <v>0</v>
      </c>
      <c r="AK15" s="150">
        <f>+AK11+AK13</f>
        <v>50246166</v>
      </c>
      <c r="AL15" s="150">
        <f>+AL11+AL13</f>
        <v>26068166</v>
      </c>
      <c r="AM15" s="150">
        <f>+AM11+AM13</f>
        <v>44482166</v>
      </c>
      <c r="AN15" s="150">
        <f>+AN11+AN13</f>
        <v>50246166</v>
      </c>
      <c r="AO15" s="503">
        <f t="shared" si="0"/>
        <v>0.30715037174510534</v>
      </c>
      <c r="AP15" s="503">
        <f>(L15+R15+X15+AD15+AN15)/H15</f>
        <v>0.7638304872162129</v>
      </c>
      <c r="AQ15" s="653"/>
      <c r="AR15" s="752"/>
      <c r="AS15" s="753"/>
      <c r="AT15" s="752"/>
      <c r="AU15" s="750"/>
    </row>
    <row r="16" spans="1:47" s="134" customFormat="1" ht="70.5" customHeight="1">
      <c r="A16" s="623"/>
      <c r="B16" s="655">
        <v>2</v>
      </c>
      <c r="C16" s="635" t="s">
        <v>123</v>
      </c>
      <c r="D16" s="635" t="s">
        <v>99</v>
      </c>
      <c r="E16" s="635">
        <v>436</v>
      </c>
      <c r="F16" s="632">
        <v>177</v>
      </c>
      <c r="G16" s="500" t="s">
        <v>4</v>
      </c>
      <c r="H16" s="492">
        <v>100</v>
      </c>
      <c r="I16" s="152">
        <v>10</v>
      </c>
      <c r="J16" s="153">
        <v>10</v>
      </c>
      <c r="K16" s="153">
        <v>10</v>
      </c>
      <c r="L16" s="153">
        <v>8</v>
      </c>
      <c r="M16" s="153">
        <v>20</v>
      </c>
      <c r="N16" s="153">
        <v>20</v>
      </c>
      <c r="O16" s="153">
        <v>20</v>
      </c>
      <c r="P16" s="153">
        <v>30</v>
      </c>
      <c r="Q16" s="152">
        <v>30</v>
      </c>
      <c r="R16" s="154">
        <v>30</v>
      </c>
      <c r="S16" s="154">
        <v>65</v>
      </c>
      <c r="T16" s="154">
        <v>70</v>
      </c>
      <c r="U16" s="155">
        <v>70</v>
      </c>
      <c r="V16" s="153">
        <v>70</v>
      </c>
      <c r="W16" s="153">
        <v>70</v>
      </c>
      <c r="X16" s="153">
        <v>70</v>
      </c>
      <c r="Y16" s="153">
        <v>90</v>
      </c>
      <c r="Z16" s="153">
        <v>90</v>
      </c>
      <c r="AA16" s="155">
        <v>90</v>
      </c>
      <c r="AB16" s="167">
        <v>90</v>
      </c>
      <c r="AC16" s="153">
        <v>90</v>
      </c>
      <c r="AD16" s="153">
        <v>90</v>
      </c>
      <c r="AE16" s="164">
        <v>100</v>
      </c>
      <c r="AF16" s="153">
        <v>100</v>
      </c>
      <c r="AG16" s="153">
        <v>100</v>
      </c>
      <c r="AH16" s="153">
        <v>100</v>
      </c>
      <c r="AI16" s="153"/>
      <c r="AJ16" s="153"/>
      <c r="AK16" s="156">
        <v>100</v>
      </c>
      <c r="AL16" s="156">
        <v>96</v>
      </c>
      <c r="AM16" s="156">
        <v>97</v>
      </c>
      <c r="AN16" s="156">
        <v>100</v>
      </c>
      <c r="AO16" s="494">
        <f t="shared" si="0"/>
        <v>1</v>
      </c>
      <c r="AP16" s="481">
        <f>AN16/H16</f>
        <v>1</v>
      </c>
      <c r="AQ16" s="766" t="s">
        <v>445</v>
      </c>
      <c r="AR16" s="766" t="s">
        <v>509</v>
      </c>
      <c r="AS16" s="661" t="s">
        <v>393</v>
      </c>
      <c r="AT16" s="766" t="s">
        <v>439</v>
      </c>
      <c r="AU16" s="661" t="s">
        <v>446</v>
      </c>
    </row>
    <row r="17" spans="1:47" s="134" customFormat="1" ht="97.5" customHeight="1">
      <c r="A17" s="623"/>
      <c r="B17" s="656"/>
      <c r="C17" s="633"/>
      <c r="D17" s="633"/>
      <c r="E17" s="633"/>
      <c r="F17" s="633"/>
      <c r="G17" s="490" t="s">
        <v>5</v>
      </c>
      <c r="H17" s="495">
        <f>+L17+R17+X17+AD17+AH17</f>
        <v>4210181950</v>
      </c>
      <c r="I17" s="137">
        <v>686407000</v>
      </c>
      <c r="J17" s="137">
        <v>686407000</v>
      </c>
      <c r="K17" s="137">
        <v>487401997</v>
      </c>
      <c r="L17" s="136">
        <v>449078460</v>
      </c>
      <c r="M17" s="137">
        <v>1178754000</v>
      </c>
      <c r="N17" s="137">
        <v>1178754000</v>
      </c>
      <c r="O17" s="137">
        <v>1178754000</v>
      </c>
      <c r="P17" s="137">
        <v>1060539000</v>
      </c>
      <c r="Q17" s="137">
        <v>1042086100</v>
      </c>
      <c r="R17" s="136">
        <v>963658733</v>
      </c>
      <c r="S17" s="137">
        <v>873258000</v>
      </c>
      <c r="T17" s="137">
        <v>873258000</v>
      </c>
      <c r="U17" s="137">
        <v>962681257</v>
      </c>
      <c r="V17" s="137">
        <v>962681257</v>
      </c>
      <c r="W17" s="137">
        <v>933188757</v>
      </c>
      <c r="X17" s="137">
        <v>921910757</v>
      </c>
      <c r="Y17" s="137">
        <v>1163330000</v>
      </c>
      <c r="Z17" s="137">
        <v>1163330000</v>
      </c>
      <c r="AA17" s="137">
        <v>1163330000</v>
      </c>
      <c r="AB17" s="138">
        <v>1005141000</v>
      </c>
      <c r="AC17" s="137">
        <v>990635935</v>
      </c>
      <c r="AD17" s="137">
        <v>962190000</v>
      </c>
      <c r="AE17" s="137">
        <v>1034357000</v>
      </c>
      <c r="AF17" s="139">
        <v>922444000</v>
      </c>
      <c r="AG17" s="139">
        <v>922444000</v>
      </c>
      <c r="AH17" s="139">
        <v>913344000</v>
      </c>
      <c r="AI17" s="139"/>
      <c r="AJ17" s="139"/>
      <c r="AK17" s="139">
        <v>166475000</v>
      </c>
      <c r="AL17" s="139">
        <v>13428000</v>
      </c>
      <c r="AM17" s="139">
        <v>45939000</v>
      </c>
      <c r="AN17" s="139">
        <f>AK17</f>
        <v>166475000</v>
      </c>
      <c r="AO17" s="463">
        <f t="shared" si="0"/>
        <v>0.18226976911218556</v>
      </c>
      <c r="AP17" s="465">
        <f>(L17+R17+X17+AD17+AN17)/H17</f>
        <v>0.8226041038440156</v>
      </c>
      <c r="AQ17" s="767"/>
      <c r="AR17" s="767"/>
      <c r="AS17" s="662"/>
      <c r="AT17" s="767"/>
      <c r="AU17" s="662"/>
    </row>
    <row r="18" spans="1:47" s="134" customFormat="1" ht="57.75" customHeight="1">
      <c r="A18" s="623"/>
      <c r="B18" s="656"/>
      <c r="C18" s="633"/>
      <c r="D18" s="633"/>
      <c r="E18" s="633"/>
      <c r="F18" s="633"/>
      <c r="G18" s="489" t="s">
        <v>6</v>
      </c>
      <c r="H18" s="496"/>
      <c r="I18" s="141"/>
      <c r="J18" s="142"/>
      <c r="K18" s="141"/>
      <c r="L18" s="141"/>
      <c r="M18" s="141"/>
      <c r="N18" s="141"/>
      <c r="O18" s="132"/>
      <c r="P18" s="141"/>
      <c r="Q18" s="158"/>
      <c r="R18" s="159"/>
      <c r="S18" s="159"/>
      <c r="T18" s="159"/>
      <c r="U18" s="159"/>
      <c r="V18" s="159"/>
      <c r="W18" s="159"/>
      <c r="X18" s="159"/>
      <c r="Y18" s="132"/>
      <c r="Z18" s="132"/>
      <c r="AA18" s="132"/>
      <c r="AB18" s="160"/>
      <c r="AC18" s="132"/>
      <c r="AD18" s="132"/>
      <c r="AE18" s="132"/>
      <c r="AF18" s="132"/>
      <c r="AG18" s="132"/>
      <c r="AH18" s="132"/>
      <c r="AI18" s="132"/>
      <c r="AJ18" s="132"/>
      <c r="AK18" s="133"/>
      <c r="AL18" s="133"/>
      <c r="AM18" s="133"/>
      <c r="AN18" s="133"/>
      <c r="AO18" s="463" t="e">
        <f t="shared" si="0"/>
        <v>#DIV/0!</v>
      </c>
      <c r="AP18" s="209" t="e">
        <f>(L18+R18+X18+AD18+AK18)/H18</f>
        <v>#DIV/0!</v>
      </c>
      <c r="AQ18" s="767"/>
      <c r="AR18" s="767"/>
      <c r="AS18" s="662"/>
      <c r="AT18" s="767"/>
      <c r="AU18" s="662"/>
    </row>
    <row r="19" spans="1:47" s="134" customFormat="1" ht="66" customHeight="1">
      <c r="A19" s="623"/>
      <c r="B19" s="656"/>
      <c r="C19" s="633"/>
      <c r="D19" s="633"/>
      <c r="E19" s="633"/>
      <c r="F19" s="633"/>
      <c r="G19" s="490" t="s">
        <v>7</v>
      </c>
      <c r="H19" s="495">
        <f>+L19+R19+X19+AD19+AH19</f>
        <v>793420667</v>
      </c>
      <c r="I19" s="144"/>
      <c r="J19" s="137"/>
      <c r="K19" s="144"/>
      <c r="L19" s="144"/>
      <c r="M19" s="144">
        <v>193031020</v>
      </c>
      <c r="N19" s="144">
        <v>193031020</v>
      </c>
      <c r="O19" s="144">
        <v>193031020</v>
      </c>
      <c r="P19" s="144">
        <v>184639301</v>
      </c>
      <c r="Q19" s="137">
        <v>184639301</v>
      </c>
      <c r="R19" s="137">
        <v>171093119</v>
      </c>
      <c r="S19" s="137">
        <v>326804201</v>
      </c>
      <c r="T19" s="137">
        <v>288094201</v>
      </c>
      <c r="U19" s="137">
        <v>288094201</v>
      </c>
      <c r="V19" s="137">
        <v>288094201</v>
      </c>
      <c r="W19" s="137">
        <v>288094201</v>
      </c>
      <c r="X19" s="137">
        <v>271054868</v>
      </c>
      <c r="Y19" s="137">
        <v>145385133</v>
      </c>
      <c r="Z19" s="137">
        <v>145385133.01101953</v>
      </c>
      <c r="AA19" s="137">
        <v>145385133</v>
      </c>
      <c r="AB19" s="138">
        <v>145385133</v>
      </c>
      <c r="AC19" s="137">
        <v>145385133</v>
      </c>
      <c r="AD19" s="137">
        <v>145385133</v>
      </c>
      <c r="AE19" s="137">
        <v>205887547</v>
      </c>
      <c r="AF19" s="139">
        <v>205887547</v>
      </c>
      <c r="AG19" s="139">
        <v>205887547</v>
      </c>
      <c r="AH19" s="139">
        <v>205887547</v>
      </c>
      <c r="AI19" s="139"/>
      <c r="AJ19" s="139"/>
      <c r="AK19" s="139">
        <v>181506134</v>
      </c>
      <c r="AL19" s="139">
        <v>141976777</v>
      </c>
      <c r="AM19" s="139">
        <v>156875783</v>
      </c>
      <c r="AN19" s="139">
        <f>AK19</f>
        <v>181506134</v>
      </c>
      <c r="AO19" s="463">
        <f t="shared" si="0"/>
        <v>0.8815789815592878</v>
      </c>
      <c r="AP19" s="465">
        <f>(L19+R19+X19+AD19+AN19)/H19</f>
        <v>0.9692705093097859</v>
      </c>
      <c r="AQ19" s="767"/>
      <c r="AR19" s="767"/>
      <c r="AS19" s="662"/>
      <c r="AT19" s="767"/>
      <c r="AU19" s="662"/>
    </row>
    <row r="20" spans="1:47" s="134" customFormat="1" ht="76.5" customHeight="1">
      <c r="A20" s="623"/>
      <c r="B20" s="656"/>
      <c r="C20" s="633"/>
      <c r="D20" s="633"/>
      <c r="E20" s="633"/>
      <c r="F20" s="633"/>
      <c r="G20" s="489" t="s">
        <v>8</v>
      </c>
      <c r="H20" s="497">
        <v>100</v>
      </c>
      <c r="I20" s="145">
        <v>10</v>
      </c>
      <c r="J20" s="146">
        <v>10</v>
      </c>
      <c r="K20" s="145">
        <v>10</v>
      </c>
      <c r="L20" s="145">
        <v>8</v>
      </c>
      <c r="M20" s="145">
        <v>20</v>
      </c>
      <c r="N20" s="145">
        <v>20</v>
      </c>
      <c r="O20" s="145">
        <v>20</v>
      </c>
      <c r="P20" s="145">
        <v>30</v>
      </c>
      <c r="Q20" s="146">
        <v>30</v>
      </c>
      <c r="R20" s="131">
        <v>30</v>
      </c>
      <c r="S20" s="131">
        <v>65</v>
      </c>
      <c r="T20" s="131">
        <v>70</v>
      </c>
      <c r="U20" s="132">
        <v>70</v>
      </c>
      <c r="V20" s="145">
        <v>70</v>
      </c>
      <c r="W20" s="131">
        <v>70</v>
      </c>
      <c r="X20" s="131">
        <v>70</v>
      </c>
      <c r="Y20" s="130">
        <v>90</v>
      </c>
      <c r="Z20" s="130">
        <v>90</v>
      </c>
      <c r="AA20" s="132">
        <v>90</v>
      </c>
      <c r="AB20" s="160">
        <v>90</v>
      </c>
      <c r="AC20" s="145">
        <v>90</v>
      </c>
      <c r="AD20" s="130">
        <v>90</v>
      </c>
      <c r="AE20" s="145">
        <f>+AE16+AE18</f>
        <v>100</v>
      </c>
      <c r="AF20" s="145">
        <v>100</v>
      </c>
      <c r="AG20" s="145">
        <f>+AG16+AG18</f>
        <v>100</v>
      </c>
      <c r="AH20" s="132">
        <v>100</v>
      </c>
      <c r="AI20" s="145"/>
      <c r="AJ20" s="145"/>
      <c r="AK20" s="145">
        <f>+AK16+AK18</f>
        <v>100</v>
      </c>
      <c r="AL20" s="133">
        <v>96</v>
      </c>
      <c r="AM20" s="145">
        <f>+AM16+AM18</f>
        <v>97</v>
      </c>
      <c r="AN20" s="145">
        <f>+AN16+AN18</f>
        <v>100</v>
      </c>
      <c r="AO20" s="463">
        <f t="shared" si="0"/>
        <v>1</v>
      </c>
      <c r="AP20" s="209">
        <f>AN20/H20</f>
        <v>1</v>
      </c>
      <c r="AQ20" s="767"/>
      <c r="AR20" s="767"/>
      <c r="AS20" s="662"/>
      <c r="AT20" s="767"/>
      <c r="AU20" s="662"/>
    </row>
    <row r="21" spans="1:47" s="134" customFormat="1" ht="42.75" customHeight="1" thickBot="1">
      <c r="A21" s="706"/>
      <c r="B21" s="657"/>
      <c r="C21" s="634"/>
      <c r="D21" s="634"/>
      <c r="E21" s="634"/>
      <c r="F21" s="634"/>
      <c r="G21" s="501" t="s">
        <v>9</v>
      </c>
      <c r="H21" s="504">
        <f>H17+H19</f>
        <v>5003602617</v>
      </c>
      <c r="I21" s="162">
        <f aca="true" t="shared" si="4" ref="I21:AB21">I17+I19</f>
        <v>686407000</v>
      </c>
      <c r="J21" s="162">
        <f t="shared" si="4"/>
        <v>686407000</v>
      </c>
      <c r="K21" s="162">
        <f t="shared" si="4"/>
        <v>487401997</v>
      </c>
      <c r="L21" s="162">
        <f t="shared" si="4"/>
        <v>449078460</v>
      </c>
      <c r="M21" s="162">
        <f t="shared" si="4"/>
        <v>1371785020</v>
      </c>
      <c r="N21" s="162">
        <f t="shared" si="4"/>
        <v>1371785020</v>
      </c>
      <c r="O21" s="162">
        <f t="shared" si="4"/>
        <v>1371785020</v>
      </c>
      <c r="P21" s="162">
        <f t="shared" si="4"/>
        <v>1245178301</v>
      </c>
      <c r="Q21" s="162">
        <f t="shared" si="4"/>
        <v>1226725401</v>
      </c>
      <c r="R21" s="162">
        <f t="shared" si="4"/>
        <v>1134751852</v>
      </c>
      <c r="S21" s="162">
        <f t="shared" si="4"/>
        <v>1200062201</v>
      </c>
      <c r="T21" s="162">
        <f t="shared" si="4"/>
        <v>1161352201</v>
      </c>
      <c r="U21" s="162">
        <f t="shared" si="4"/>
        <v>1250775458</v>
      </c>
      <c r="V21" s="162">
        <f t="shared" si="4"/>
        <v>1250775458</v>
      </c>
      <c r="W21" s="162">
        <f t="shared" si="4"/>
        <v>1221282958</v>
      </c>
      <c r="X21" s="162">
        <f t="shared" si="4"/>
        <v>1192965625</v>
      </c>
      <c r="Y21" s="162">
        <f t="shared" si="4"/>
        <v>1308715133</v>
      </c>
      <c r="Z21" s="162">
        <f t="shared" si="4"/>
        <v>1308715133.0110195</v>
      </c>
      <c r="AA21" s="162">
        <f t="shared" si="4"/>
        <v>1308715133</v>
      </c>
      <c r="AB21" s="162">
        <f t="shared" si="4"/>
        <v>1150526133</v>
      </c>
      <c r="AC21" s="162">
        <f>AC17+AC19</f>
        <v>1136021068</v>
      </c>
      <c r="AD21" s="162">
        <f>AD17+AD19</f>
        <v>1107575133</v>
      </c>
      <c r="AE21" s="162">
        <f>AE17+AE19</f>
        <v>1240244547</v>
      </c>
      <c r="AF21" s="162">
        <f>+AF17+AF19</f>
        <v>1128331547</v>
      </c>
      <c r="AG21" s="162">
        <f>+AG17+AG19</f>
        <v>1128331547</v>
      </c>
      <c r="AH21" s="162">
        <f aca="true" t="shared" si="5" ref="AH21:AJ21">+AH17+AH19</f>
        <v>1119231547</v>
      </c>
      <c r="AI21" s="162">
        <f t="shared" si="5"/>
        <v>0</v>
      </c>
      <c r="AJ21" s="162">
        <f t="shared" si="5"/>
        <v>0</v>
      </c>
      <c r="AK21" s="162">
        <f>+AK17+AK19</f>
        <v>347981134</v>
      </c>
      <c r="AL21" s="162">
        <f>+AL17+AL19</f>
        <v>155404777</v>
      </c>
      <c r="AM21" s="162">
        <f>+AM17+AM19</f>
        <v>202814783</v>
      </c>
      <c r="AN21" s="162">
        <f>+AN17+AN19</f>
        <v>347981134</v>
      </c>
      <c r="AO21" s="505">
        <f t="shared" si="0"/>
        <v>0.3109107627753455</v>
      </c>
      <c r="AP21" s="499">
        <f>(L21+R21+X21+AD21+AN21)/H21</f>
        <v>0.8458609781720802</v>
      </c>
      <c r="AQ21" s="768"/>
      <c r="AR21" s="768"/>
      <c r="AS21" s="663"/>
      <c r="AT21" s="768"/>
      <c r="AU21" s="663"/>
    </row>
    <row r="22" spans="1:47" s="134" customFormat="1" ht="48.75" customHeight="1">
      <c r="A22" s="622" t="s">
        <v>139</v>
      </c>
      <c r="B22" s="655">
        <v>3</v>
      </c>
      <c r="C22" s="632" t="s">
        <v>124</v>
      </c>
      <c r="D22" s="632" t="s">
        <v>99</v>
      </c>
      <c r="E22" s="632">
        <v>462</v>
      </c>
      <c r="F22" s="632">
        <v>177</v>
      </c>
      <c r="G22" s="500" t="s">
        <v>4</v>
      </c>
      <c r="H22" s="506">
        <v>1</v>
      </c>
      <c r="I22" s="164">
        <v>2</v>
      </c>
      <c r="J22" s="165">
        <v>2</v>
      </c>
      <c r="K22" s="153">
        <v>2</v>
      </c>
      <c r="L22" s="152">
        <v>1.1</v>
      </c>
      <c r="M22" s="152">
        <v>30</v>
      </c>
      <c r="N22" s="152">
        <v>30</v>
      </c>
      <c r="O22" s="153">
        <v>30</v>
      </c>
      <c r="P22" s="153">
        <v>30</v>
      </c>
      <c r="Q22" s="152">
        <v>30</v>
      </c>
      <c r="R22" s="166">
        <v>29.5</v>
      </c>
      <c r="S22" s="154">
        <v>60</v>
      </c>
      <c r="T22" s="154">
        <v>60</v>
      </c>
      <c r="U22" s="155">
        <v>60</v>
      </c>
      <c r="V22" s="153">
        <v>60</v>
      </c>
      <c r="W22" s="153">
        <v>60</v>
      </c>
      <c r="X22" s="468">
        <v>60</v>
      </c>
      <c r="Y22" s="153">
        <v>90</v>
      </c>
      <c r="Z22" s="153">
        <v>90</v>
      </c>
      <c r="AA22" s="155">
        <v>90</v>
      </c>
      <c r="AB22" s="167">
        <v>90</v>
      </c>
      <c r="AC22" s="153">
        <v>90</v>
      </c>
      <c r="AD22" s="152">
        <v>88</v>
      </c>
      <c r="AE22" s="153">
        <v>100</v>
      </c>
      <c r="AF22" s="153">
        <v>100</v>
      </c>
      <c r="AG22" s="163">
        <v>1</v>
      </c>
      <c r="AH22" s="153">
        <v>100</v>
      </c>
      <c r="AI22" s="153"/>
      <c r="AJ22" s="153"/>
      <c r="AK22" s="168">
        <v>0.97</v>
      </c>
      <c r="AL22" s="168">
        <v>0.95</v>
      </c>
      <c r="AM22" s="168">
        <v>0.96</v>
      </c>
      <c r="AN22" s="168">
        <v>0.97</v>
      </c>
      <c r="AO22" s="481">
        <v>0.97</v>
      </c>
      <c r="AP22" s="481">
        <f>AN22/H22</f>
        <v>0.97</v>
      </c>
      <c r="AQ22" s="766" t="s">
        <v>457</v>
      </c>
      <c r="AR22" s="632" t="s">
        <v>392</v>
      </c>
      <c r="AS22" s="632" t="s">
        <v>393</v>
      </c>
      <c r="AT22" s="661" t="s">
        <v>394</v>
      </c>
      <c r="AU22" s="629" t="s">
        <v>426</v>
      </c>
    </row>
    <row r="23" spans="1:47" s="134" customFormat="1" ht="42.75" customHeight="1">
      <c r="A23" s="623"/>
      <c r="B23" s="656"/>
      <c r="C23" s="633"/>
      <c r="D23" s="633"/>
      <c r="E23" s="633"/>
      <c r="F23" s="633"/>
      <c r="G23" s="490" t="s">
        <v>5</v>
      </c>
      <c r="H23" s="495">
        <f>+L23+R23+X23+AD23+AH23</f>
        <v>1803139189</v>
      </c>
      <c r="I23" s="137">
        <v>279439153</v>
      </c>
      <c r="J23" s="137">
        <v>279439153</v>
      </c>
      <c r="K23" s="137">
        <v>408364271</v>
      </c>
      <c r="L23" s="136">
        <v>395492725</v>
      </c>
      <c r="M23" s="137">
        <v>1222364000</v>
      </c>
      <c r="N23" s="137">
        <v>1222364000</v>
      </c>
      <c r="O23" s="137">
        <v>1222364000</v>
      </c>
      <c r="P23" s="137">
        <v>1222364000</v>
      </c>
      <c r="Q23" s="137">
        <v>1222364000</v>
      </c>
      <c r="R23" s="137">
        <v>102509800</v>
      </c>
      <c r="S23" s="137">
        <v>1400562000</v>
      </c>
      <c r="T23" s="137">
        <v>1400562000</v>
      </c>
      <c r="U23" s="137">
        <v>1416588000</v>
      </c>
      <c r="V23" s="137">
        <v>1220430090</v>
      </c>
      <c r="W23" s="137">
        <v>1103587164</v>
      </c>
      <c r="X23" s="137">
        <v>1092373164</v>
      </c>
      <c r="Y23" s="137">
        <v>2129645000</v>
      </c>
      <c r="Z23" s="137">
        <v>2129645000</v>
      </c>
      <c r="AA23" s="137">
        <v>2129645000</v>
      </c>
      <c r="AB23" s="138">
        <v>2129645000</v>
      </c>
      <c r="AC23" s="137">
        <v>129645000</v>
      </c>
      <c r="AD23" s="137">
        <v>84011500</v>
      </c>
      <c r="AE23" s="137">
        <v>980248000</v>
      </c>
      <c r="AF23" s="139">
        <v>880986000</v>
      </c>
      <c r="AG23" s="169">
        <v>880986000</v>
      </c>
      <c r="AH23" s="139">
        <v>128752000</v>
      </c>
      <c r="AI23" s="139"/>
      <c r="AJ23" s="139"/>
      <c r="AK23" s="139">
        <v>14534000</v>
      </c>
      <c r="AL23" s="169"/>
      <c r="AM23" s="169">
        <v>0</v>
      </c>
      <c r="AN23" s="139">
        <f>AK23</f>
        <v>14534000</v>
      </c>
      <c r="AO23" s="463">
        <f>AN23/AH23</f>
        <v>0.11288368336025849</v>
      </c>
      <c r="AP23" s="465">
        <f>(L23+R23+X23+AD23+AN23)/H23</f>
        <v>0.9366560270572656</v>
      </c>
      <c r="AQ23" s="767"/>
      <c r="AR23" s="633"/>
      <c r="AS23" s="633"/>
      <c r="AT23" s="662"/>
      <c r="AU23" s="630"/>
    </row>
    <row r="24" spans="1:47" s="134" customFormat="1" ht="41.25" customHeight="1">
      <c r="A24" s="623"/>
      <c r="B24" s="656"/>
      <c r="C24" s="633"/>
      <c r="D24" s="633"/>
      <c r="E24" s="633"/>
      <c r="F24" s="633"/>
      <c r="G24" s="489" t="s">
        <v>6</v>
      </c>
      <c r="H24" s="496"/>
      <c r="I24" s="141"/>
      <c r="J24" s="142"/>
      <c r="K24" s="141"/>
      <c r="L24" s="141"/>
      <c r="M24" s="141"/>
      <c r="N24" s="141"/>
      <c r="O24" s="141"/>
      <c r="P24" s="141"/>
      <c r="Q24" s="158"/>
      <c r="R24" s="143"/>
      <c r="S24" s="143"/>
      <c r="T24" s="143"/>
      <c r="U24" s="143"/>
      <c r="V24" s="143"/>
      <c r="W24" s="132"/>
      <c r="X24" s="133"/>
      <c r="Y24" s="132"/>
      <c r="Z24" s="132"/>
      <c r="AA24" s="132"/>
      <c r="AB24" s="160"/>
      <c r="AC24" s="132"/>
      <c r="AD24" s="132"/>
      <c r="AE24" s="132"/>
      <c r="AF24" s="132"/>
      <c r="AG24" s="132"/>
      <c r="AH24" s="132"/>
      <c r="AI24" s="132"/>
      <c r="AJ24" s="132"/>
      <c r="AK24" s="133"/>
      <c r="AL24" s="133"/>
      <c r="AM24" s="133"/>
      <c r="AN24" s="133"/>
      <c r="AO24" s="463"/>
      <c r="AP24" s="209"/>
      <c r="AQ24" s="767"/>
      <c r="AR24" s="633"/>
      <c r="AS24" s="633"/>
      <c r="AT24" s="662"/>
      <c r="AU24" s="630"/>
    </row>
    <row r="25" spans="1:47" s="134" customFormat="1" ht="39.75" customHeight="1" thickBot="1">
      <c r="A25" s="623"/>
      <c r="B25" s="656"/>
      <c r="C25" s="633"/>
      <c r="D25" s="633"/>
      <c r="E25" s="633"/>
      <c r="F25" s="633"/>
      <c r="G25" s="490" t="s">
        <v>7</v>
      </c>
      <c r="H25" s="495">
        <f>+L25+R25+X25+AD25+AH25</f>
        <v>1167155453</v>
      </c>
      <c r="I25" s="144"/>
      <c r="J25" s="144"/>
      <c r="K25" s="144"/>
      <c r="L25" s="144"/>
      <c r="M25" s="144">
        <v>239090079</v>
      </c>
      <c r="N25" s="144">
        <v>239090079</v>
      </c>
      <c r="O25" s="144">
        <v>239090079</v>
      </c>
      <c r="P25" s="144">
        <v>239090079</v>
      </c>
      <c r="Q25" s="137">
        <v>239090079</v>
      </c>
      <c r="R25" s="137">
        <v>239090079</v>
      </c>
      <c r="S25" s="137"/>
      <c r="T25" s="137"/>
      <c r="U25" s="137"/>
      <c r="V25" s="137"/>
      <c r="W25" s="137"/>
      <c r="X25" s="137"/>
      <c r="Y25" s="137">
        <v>991549498</v>
      </c>
      <c r="Z25" s="137">
        <v>991549498</v>
      </c>
      <c r="AA25" s="137">
        <v>991549498</v>
      </c>
      <c r="AB25" s="137">
        <v>991549498</v>
      </c>
      <c r="AC25" s="137">
        <v>991549498</v>
      </c>
      <c r="AD25" s="137">
        <v>921010374</v>
      </c>
      <c r="AE25" s="137">
        <v>7055000</v>
      </c>
      <c r="AF25" s="139">
        <v>7055000</v>
      </c>
      <c r="AG25" s="169">
        <v>7055000</v>
      </c>
      <c r="AH25" s="139">
        <v>7055000</v>
      </c>
      <c r="AI25" s="169"/>
      <c r="AJ25" s="169"/>
      <c r="AK25" s="139">
        <v>7055000</v>
      </c>
      <c r="AL25" s="169">
        <v>7055000</v>
      </c>
      <c r="AM25" s="169">
        <v>7055000</v>
      </c>
      <c r="AN25" s="139">
        <f>AK25</f>
        <v>7055000</v>
      </c>
      <c r="AO25" s="463">
        <f>AN25/AH25</f>
        <v>1</v>
      </c>
      <c r="AP25" s="465">
        <f>(L25+R25+X25+AD25+AN25)/H25</f>
        <v>1</v>
      </c>
      <c r="AQ25" s="767"/>
      <c r="AR25" s="633"/>
      <c r="AS25" s="633"/>
      <c r="AT25" s="662"/>
      <c r="AU25" s="630"/>
    </row>
    <row r="26" spans="1:47" s="134" customFormat="1" ht="46.5" customHeight="1">
      <c r="A26" s="623"/>
      <c r="B26" s="656"/>
      <c r="C26" s="633"/>
      <c r="D26" s="633"/>
      <c r="E26" s="633"/>
      <c r="F26" s="633"/>
      <c r="G26" s="489" t="s">
        <v>8</v>
      </c>
      <c r="H26" s="497">
        <v>100</v>
      </c>
      <c r="I26" s="145">
        <v>2</v>
      </c>
      <c r="J26" s="146">
        <v>2</v>
      </c>
      <c r="K26" s="145">
        <v>2</v>
      </c>
      <c r="L26" s="146">
        <v>1.1</v>
      </c>
      <c r="M26" s="146"/>
      <c r="N26" s="146"/>
      <c r="O26" s="145">
        <v>30</v>
      </c>
      <c r="P26" s="145">
        <v>30</v>
      </c>
      <c r="Q26" s="146">
        <v>30</v>
      </c>
      <c r="R26" s="170">
        <v>29.5</v>
      </c>
      <c r="S26" s="131">
        <v>60</v>
      </c>
      <c r="T26" s="131">
        <v>60</v>
      </c>
      <c r="U26" s="132">
        <v>60</v>
      </c>
      <c r="V26" s="145">
        <v>60</v>
      </c>
      <c r="W26" s="469">
        <v>60</v>
      </c>
      <c r="X26" s="469">
        <v>60</v>
      </c>
      <c r="Y26" s="145">
        <v>90</v>
      </c>
      <c r="Z26" s="145">
        <v>90</v>
      </c>
      <c r="AA26" s="132">
        <v>90</v>
      </c>
      <c r="AB26" s="171">
        <f>AB22</f>
        <v>90</v>
      </c>
      <c r="AC26" s="145">
        <f>AC22</f>
        <v>90</v>
      </c>
      <c r="AD26" s="129">
        <f>+AD22</f>
        <v>88</v>
      </c>
      <c r="AE26" s="145">
        <f>+AE22+AE24</f>
        <v>100</v>
      </c>
      <c r="AF26" s="145">
        <f>+AF22+AF24</f>
        <v>100</v>
      </c>
      <c r="AG26" s="163">
        <f>+AG22+AG24</f>
        <v>1</v>
      </c>
      <c r="AH26" s="132">
        <v>100</v>
      </c>
      <c r="AI26" s="145"/>
      <c r="AJ26" s="145"/>
      <c r="AK26" s="470">
        <f>+AK22+AK24</f>
        <v>0.97</v>
      </c>
      <c r="AL26" s="172">
        <v>0.95</v>
      </c>
      <c r="AM26" s="470">
        <f>+AM22+AM24</f>
        <v>0.96</v>
      </c>
      <c r="AN26" s="470">
        <f>+AN22+AN24</f>
        <v>0.97</v>
      </c>
      <c r="AO26" s="464">
        <v>0.97</v>
      </c>
      <c r="AP26" s="464">
        <v>0.97</v>
      </c>
      <c r="AQ26" s="767"/>
      <c r="AR26" s="633"/>
      <c r="AS26" s="633"/>
      <c r="AT26" s="662"/>
      <c r="AU26" s="630"/>
    </row>
    <row r="27" spans="1:47" s="134" customFormat="1" ht="95.25" customHeight="1" thickBot="1">
      <c r="A27" s="623"/>
      <c r="B27" s="657"/>
      <c r="C27" s="634"/>
      <c r="D27" s="634"/>
      <c r="E27" s="634"/>
      <c r="F27" s="634"/>
      <c r="G27" s="501" t="s">
        <v>9</v>
      </c>
      <c r="H27" s="498">
        <f>+L27+R27+X27+AD27+AH27</f>
        <v>2970294642</v>
      </c>
      <c r="I27" s="173">
        <v>279439153</v>
      </c>
      <c r="J27" s="173">
        <v>279439153</v>
      </c>
      <c r="K27" s="173">
        <v>408364271</v>
      </c>
      <c r="L27" s="173">
        <v>395492725</v>
      </c>
      <c r="M27" s="173">
        <v>1461454079</v>
      </c>
      <c r="N27" s="173">
        <v>1461454079</v>
      </c>
      <c r="O27" s="173">
        <v>1461454079</v>
      </c>
      <c r="P27" s="173">
        <v>1461454079</v>
      </c>
      <c r="Q27" s="173">
        <v>1461454079</v>
      </c>
      <c r="R27" s="173">
        <v>341599879</v>
      </c>
      <c r="S27" s="173">
        <v>1400562000</v>
      </c>
      <c r="T27" s="173">
        <v>1400562000</v>
      </c>
      <c r="U27" s="173">
        <v>1416588000</v>
      </c>
      <c r="V27" s="173">
        <v>1220430090</v>
      </c>
      <c r="W27" s="173">
        <v>1103587164</v>
      </c>
      <c r="X27" s="173">
        <v>1092373164</v>
      </c>
      <c r="Y27" s="173">
        <v>3121194498</v>
      </c>
      <c r="Z27" s="173">
        <v>3121194498</v>
      </c>
      <c r="AA27" s="173">
        <v>3121194498</v>
      </c>
      <c r="AB27" s="173">
        <f>+AB23+AB25</f>
        <v>3121194498</v>
      </c>
      <c r="AC27" s="173">
        <f>+AC23+AC25</f>
        <v>1121194498</v>
      </c>
      <c r="AD27" s="173">
        <f>+AD23+AD25</f>
        <v>1005021874</v>
      </c>
      <c r="AE27" s="162">
        <f>AE23+AE25</f>
        <v>987303000</v>
      </c>
      <c r="AF27" s="162">
        <f>+AF23+AF25</f>
        <v>888041000</v>
      </c>
      <c r="AG27" s="174">
        <f>+AG23+AG25</f>
        <v>888041000</v>
      </c>
      <c r="AH27" s="174">
        <f aca="true" t="shared" si="6" ref="AH27:AJ27">+AH23+AH25</f>
        <v>135807000</v>
      </c>
      <c r="AI27" s="162">
        <f t="shared" si="6"/>
        <v>0</v>
      </c>
      <c r="AJ27" s="162">
        <f t="shared" si="6"/>
        <v>0</v>
      </c>
      <c r="AK27" s="174">
        <f>+AK23+AK25</f>
        <v>21589000</v>
      </c>
      <c r="AL27" s="174">
        <v>7055000</v>
      </c>
      <c r="AM27" s="174">
        <f>+AM23+AM25</f>
        <v>7055000</v>
      </c>
      <c r="AN27" s="174">
        <f>+AN23+AN25</f>
        <v>21589000</v>
      </c>
      <c r="AO27" s="505">
        <f aca="true" t="shared" si="7" ref="AO27:AO58">AN27/AH27</f>
        <v>0.15896824169593615</v>
      </c>
      <c r="AP27" s="499">
        <f>(L27+R27+X27+AD27+AN27)/H27</f>
        <v>0.9615465757554971</v>
      </c>
      <c r="AQ27" s="768"/>
      <c r="AR27" s="634"/>
      <c r="AS27" s="634"/>
      <c r="AT27" s="663"/>
      <c r="AU27" s="631"/>
    </row>
    <row r="28" spans="1:47" s="134" customFormat="1" ht="66.75" customHeight="1">
      <c r="A28" s="624"/>
      <c r="B28" s="671">
        <v>4</v>
      </c>
      <c r="C28" s="769" t="s">
        <v>125</v>
      </c>
      <c r="D28" s="635" t="s">
        <v>101</v>
      </c>
      <c r="E28" s="635">
        <v>462</v>
      </c>
      <c r="F28" s="635">
        <v>177</v>
      </c>
      <c r="G28" s="507" t="s">
        <v>4</v>
      </c>
      <c r="H28" s="508">
        <v>15</v>
      </c>
      <c r="I28" s="153">
        <v>15</v>
      </c>
      <c r="J28" s="152">
        <v>15</v>
      </c>
      <c r="K28" s="153">
        <v>15</v>
      </c>
      <c r="L28" s="153">
        <v>15</v>
      </c>
      <c r="M28" s="153">
        <v>15</v>
      </c>
      <c r="N28" s="153">
        <v>15</v>
      </c>
      <c r="O28" s="153">
        <v>15</v>
      </c>
      <c r="P28" s="153">
        <v>15</v>
      </c>
      <c r="Q28" s="152">
        <v>15</v>
      </c>
      <c r="R28" s="154">
        <v>15</v>
      </c>
      <c r="S28" s="154">
        <v>15</v>
      </c>
      <c r="T28" s="154">
        <v>15</v>
      </c>
      <c r="U28" s="155">
        <v>15</v>
      </c>
      <c r="V28" s="153">
        <v>15</v>
      </c>
      <c r="W28" s="153">
        <v>15</v>
      </c>
      <c r="X28" s="153">
        <v>15</v>
      </c>
      <c r="Y28" s="154">
        <v>15</v>
      </c>
      <c r="Z28" s="154">
        <v>15</v>
      </c>
      <c r="AA28" s="155">
        <v>15</v>
      </c>
      <c r="AB28" s="167">
        <v>15</v>
      </c>
      <c r="AC28" s="153">
        <v>15</v>
      </c>
      <c r="AD28" s="153">
        <v>15</v>
      </c>
      <c r="AE28" s="154">
        <v>15</v>
      </c>
      <c r="AF28" s="153">
        <v>15</v>
      </c>
      <c r="AG28" s="153">
        <v>15</v>
      </c>
      <c r="AH28" s="153">
        <v>15</v>
      </c>
      <c r="AI28" s="153"/>
      <c r="AJ28" s="153"/>
      <c r="AK28" s="153">
        <v>15</v>
      </c>
      <c r="AL28" s="156">
        <v>15</v>
      </c>
      <c r="AM28" s="153">
        <v>15</v>
      </c>
      <c r="AN28" s="153">
        <v>15</v>
      </c>
      <c r="AO28" s="494">
        <f t="shared" si="7"/>
        <v>1</v>
      </c>
      <c r="AP28" s="494">
        <v>1</v>
      </c>
      <c r="AQ28" s="676" t="s">
        <v>458</v>
      </c>
      <c r="AR28" s="632" t="s">
        <v>392</v>
      </c>
      <c r="AS28" s="632" t="s">
        <v>393</v>
      </c>
      <c r="AT28" s="661" t="s">
        <v>396</v>
      </c>
      <c r="AU28" s="629" t="s">
        <v>459</v>
      </c>
    </row>
    <row r="29" spans="1:47" s="134" customFormat="1" ht="57" customHeight="1">
      <c r="A29" s="624"/>
      <c r="B29" s="671"/>
      <c r="C29" s="769"/>
      <c r="D29" s="633"/>
      <c r="E29" s="633"/>
      <c r="F29" s="633"/>
      <c r="G29" s="490" t="s">
        <v>5</v>
      </c>
      <c r="H29" s="495">
        <f>+L29+R29+X29+AD29+AH29</f>
        <v>17369702686</v>
      </c>
      <c r="I29" s="137">
        <v>956012090</v>
      </c>
      <c r="J29" s="137">
        <v>956012090</v>
      </c>
      <c r="K29" s="137">
        <v>1070593101</v>
      </c>
      <c r="L29" s="136">
        <v>1023888298</v>
      </c>
      <c r="M29" s="137">
        <v>3422927000</v>
      </c>
      <c r="N29" s="137">
        <v>3422927000</v>
      </c>
      <c r="O29" s="137">
        <v>3422927000</v>
      </c>
      <c r="P29" s="137">
        <v>3422927000</v>
      </c>
      <c r="Q29" s="137">
        <v>3554106733</v>
      </c>
      <c r="R29" s="137">
        <v>3428621656</v>
      </c>
      <c r="S29" s="137">
        <v>4672138000</v>
      </c>
      <c r="T29" s="137">
        <v>4672138000</v>
      </c>
      <c r="U29" s="137">
        <v>4696766000</v>
      </c>
      <c r="V29" s="137">
        <v>4862581320</v>
      </c>
      <c r="W29" s="137">
        <v>5061711210</v>
      </c>
      <c r="X29" s="137">
        <v>4811778254</v>
      </c>
      <c r="Y29" s="137">
        <v>4435244000</v>
      </c>
      <c r="Z29" s="137">
        <v>4435244000</v>
      </c>
      <c r="AA29" s="137">
        <v>4435244000</v>
      </c>
      <c r="AB29" s="138">
        <v>4435244000</v>
      </c>
      <c r="AC29" s="181">
        <v>4152377340</v>
      </c>
      <c r="AD29" s="137">
        <v>4151628719</v>
      </c>
      <c r="AE29" s="137">
        <v>3312847000</v>
      </c>
      <c r="AF29" s="139">
        <v>3953785759</v>
      </c>
      <c r="AG29" s="139">
        <v>3953785759</v>
      </c>
      <c r="AH29" s="139">
        <v>3953785759</v>
      </c>
      <c r="AI29" s="139"/>
      <c r="AJ29" s="139"/>
      <c r="AK29" s="139">
        <v>2062041441</v>
      </c>
      <c r="AL29" s="139">
        <v>582453068</v>
      </c>
      <c r="AM29" s="139">
        <v>1241999441</v>
      </c>
      <c r="AN29" s="139">
        <f>AK29</f>
        <v>2062041441</v>
      </c>
      <c r="AO29" s="463">
        <f t="shared" si="7"/>
        <v>0.5215359573558522</v>
      </c>
      <c r="AP29" s="465">
        <f>(L29+R29+X29+AD29+AN29)/H29</f>
        <v>0.8910894243731213</v>
      </c>
      <c r="AQ29" s="677"/>
      <c r="AR29" s="633"/>
      <c r="AS29" s="633"/>
      <c r="AT29" s="662"/>
      <c r="AU29" s="630"/>
    </row>
    <row r="30" spans="1:47" s="134" customFormat="1" ht="85.5" customHeight="1">
      <c r="A30" s="624"/>
      <c r="B30" s="671"/>
      <c r="C30" s="769"/>
      <c r="D30" s="633"/>
      <c r="E30" s="633"/>
      <c r="F30" s="633"/>
      <c r="G30" s="489" t="s">
        <v>6</v>
      </c>
      <c r="H30" s="496"/>
      <c r="I30" s="141"/>
      <c r="J30" s="142"/>
      <c r="K30" s="141"/>
      <c r="L30" s="141"/>
      <c r="M30" s="141"/>
      <c r="N30" s="141"/>
      <c r="O30" s="141"/>
      <c r="P30" s="141"/>
      <c r="Q30" s="158"/>
      <c r="R30" s="143"/>
      <c r="S30" s="143"/>
      <c r="T30" s="143"/>
      <c r="U30" s="143"/>
      <c r="V30" s="143"/>
      <c r="W30" s="143"/>
      <c r="X30" s="143"/>
      <c r="Y30" s="132"/>
      <c r="Z30" s="132"/>
      <c r="AA30" s="132"/>
      <c r="AB30" s="160"/>
      <c r="AC30" s="132"/>
      <c r="AD30" s="132"/>
      <c r="AE30" s="132"/>
      <c r="AF30" s="132"/>
      <c r="AG30" s="132"/>
      <c r="AH30" s="132"/>
      <c r="AI30" s="132"/>
      <c r="AJ30" s="132"/>
      <c r="AK30" s="133"/>
      <c r="AL30" s="133"/>
      <c r="AM30" s="133"/>
      <c r="AN30" s="133"/>
      <c r="AO30" s="463" t="e">
        <f t="shared" si="7"/>
        <v>#DIV/0!</v>
      </c>
      <c r="AP30" s="132"/>
      <c r="AQ30" s="677"/>
      <c r="AR30" s="633"/>
      <c r="AS30" s="633"/>
      <c r="AT30" s="662"/>
      <c r="AU30" s="630"/>
    </row>
    <row r="31" spans="1:47" s="134" customFormat="1" ht="76.5" customHeight="1">
      <c r="A31" s="624"/>
      <c r="B31" s="671"/>
      <c r="C31" s="769"/>
      <c r="D31" s="633"/>
      <c r="E31" s="633"/>
      <c r="F31" s="633"/>
      <c r="G31" s="490" t="s">
        <v>7</v>
      </c>
      <c r="H31" s="495">
        <f>+L31+R31+X31+AD31+AH31</f>
        <v>4117289610.224318</v>
      </c>
      <c r="I31" s="144"/>
      <c r="J31" s="144"/>
      <c r="K31" s="144"/>
      <c r="L31" s="144"/>
      <c r="M31" s="144">
        <v>809070023</v>
      </c>
      <c r="N31" s="144">
        <v>809070023</v>
      </c>
      <c r="O31" s="144">
        <v>809070023</v>
      </c>
      <c r="P31" s="144">
        <v>808235801</v>
      </c>
      <c r="Q31" s="137">
        <v>806314864</v>
      </c>
      <c r="R31" s="137">
        <v>805513758</v>
      </c>
      <c r="S31" s="137">
        <v>1375089764</v>
      </c>
      <c r="T31" s="137">
        <v>1375089764</v>
      </c>
      <c r="U31" s="137">
        <v>1375089764</v>
      </c>
      <c r="V31" s="137">
        <v>1365629231</v>
      </c>
      <c r="W31" s="137">
        <v>1364377898</v>
      </c>
      <c r="X31" s="137">
        <v>1364377898.224318</v>
      </c>
      <c r="Y31" s="137">
        <v>734393077</v>
      </c>
      <c r="Z31" s="137">
        <v>734224305</v>
      </c>
      <c r="AA31" s="137">
        <v>719020004</v>
      </c>
      <c r="AB31" s="137">
        <v>719020004</v>
      </c>
      <c r="AC31" s="137">
        <v>719020004</v>
      </c>
      <c r="AD31" s="137">
        <v>708540804</v>
      </c>
      <c r="AE31" s="137">
        <v>1238857150</v>
      </c>
      <c r="AF31" s="139">
        <v>1238857150</v>
      </c>
      <c r="AG31" s="139">
        <v>1238857150</v>
      </c>
      <c r="AH31" s="139">
        <v>1238857150</v>
      </c>
      <c r="AI31" s="139"/>
      <c r="AJ31" s="139"/>
      <c r="AK31" s="139">
        <v>1049954037</v>
      </c>
      <c r="AL31" s="139">
        <v>782583433</v>
      </c>
      <c r="AM31" s="139">
        <v>1029298236</v>
      </c>
      <c r="AN31" s="139">
        <f>AK31</f>
        <v>1049954037</v>
      </c>
      <c r="AO31" s="463">
        <f t="shared" si="7"/>
        <v>0.8475182445369105</v>
      </c>
      <c r="AP31" s="465">
        <f>(L31+R31+X31+AD31+AN31)/H31</f>
        <v>0.9541195468662433</v>
      </c>
      <c r="AQ31" s="677"/>
      <c r="AR31" s="633"/>
      <c r="AS31" s="633"/>
      <c r="AT31" s="662"/>
      <c r="AU31" s="630"/>
    </row>
    <row r="32" spans="1:47" s="134" customFormat="1" ht="63" customHeight="1">
      <c r="A32" s="624"/>
      <c r="B32" s="671"/>
      <c r="C32" s="769"/>
      <c r="D32" s="633"/>
      <c r="E32" s="633"/>
      <c r="F32" s="633"/>
      <c r="G32" s="489" t="s">
        <v>8</v>
      </c>
      <c r="H32" s="497">
        <v>15</v>
      </c>
      <c r="I32" s="145">
        <v>15</v>
      </c>
      <c r="J32" s="146">
        <v>15</v>
      </c>
      <c r="K32" s="145">
        <v>15</v>
      </c>
      <c r="L32" s="145">
        <v>15</v>
      </c>
      <c r="M32" s="145">
        <v>15</v>
      </c>
      <c r="N32" s="145">
        <v>15</v>
      </c>
      <c r="O32" s="145">
        <v>15</v>
      </c>
      <c r="P32" s="145">
        <v>15</v>
      </c>
      <c r="Q32" s="129">
        <v>15</v>
      </c>
      <c r="R32" s="130">
        <v>15</v>
      </c>
      <c r="S32" s="130">
        <v>15</v>
      </c>
      <c r="T32" s="130">
        <v>15</v>
      </c>
      <c r="U32" s="132">
        <v>15</v>
      </c>
      <c r="V32" s="145">
        <v>15</v>
      </c>
      <c r="W32" s="145">
        <v>15</v>
      </c>
      <c r="X32" s="286">
        <v>15</v>
      </c>
      <c r="Y32" s="145">
        <v>15</v>
      </c>
      <c r="Z32" s="145">
        <v>15</v>
      </c>
      <c r="AA32" s="132">
        <v>15</v>
      </c>
      <c r="AB32" s="171">
        <f>+AB28+AB30</f>
        <v>15</v>
      </c>
      <c r="AC32" s="171">
        <f>+AC28+AC30</f>
        <v>15</v>
      </c>
      <c r="AD32" s="130">
        <v>15</v>
      </c>
      <c r="AE32" s="145">
        <f>+AE28+AE30</f>
        <v>15</v>
      </c>
      <c r="AF32" s="145">
        <f>+AF28+AF30</f>
        <v>15</v>
      </c>
      <c r="AG32" s="145">
        <f>+AG28+AG30</f>
        <v>15</v>
      </c>
      <c r="AH32" s="145">
        <f aca="true" t="shared" si="8" ref="AH32:AJ32">+AH28+AH30</f>
        <v>15</v>
      </c>
      <c r="AI32" s="145">
        <f t="shared" si="8"/>
        <v>0</v>
      </c>
      <c r="AJ32" s="145">
        <f t="shared" si="8"/>
        <v>0</v>
      </c>
      <c r="AK32" s="145">
        <f>+AK28+AK30</f>
        <v>15</v>
      </c>
      <c r="AL32" s="145">
        <v>15</v>
      </c>
      <c r="AM32" s="145">
        <f>+AM28+AM30</f>
        <v>15</v>
      </c>
      <c r="AN32" s="145">
        <f>+AN28+AN30</f>
        <v>15</v>
      </c>
      <c r="AO32" s="463">
        <f t="shared" si="7"/>
        <v>1</v>
      </c>
      <c r="AP32" s="465">
        <v>1</v>
      </c>
      <c r="AQ32" s="677"/>
      <c r="AR32" s="633"/>
      <c r="AS32" s="633"/>
      <c r="AT32" s="662"/>
      <c r="AU32" s="630"/>
    </row>
    <row r="33" spans="1:47" s="134" customFormat="1" ht="59.25" customHeight="1" thickBot="1">
      <c r="A33" s="624"/>
      <c r="B33" s="672"/>
      <c r="C33" s="770"/>
      <c r="D33" s="634"/>
      <c r="E33" s="634"/>
      <c r="F33" s="634"/>
      <c r="G33" s="501" t="s">
        <v>9</v>
      </c>
      <c r="H33" s="509">
        <f>H29+H31</f>
        <v>21486992296.22432</v>
      </c>
      <c r="I33" s="173">
        <v>956012090</v>
      </c>
      <c r="J33" s="173">
        <v>956012090</v>
      </c>
      <c r="K33" s="173">
        <v>1070593101</v>
      </c>
      <c r="L33" s="173">
        <v>1023888298</v>
      </c>
      <c r="M33" s="173">
        <v>4231997023</v>
      </c>
      <c r="N33" s="173">
        <v>4231997023</v>
      </c>
      <c r="O33" s="173">
        <v>4231997023</v>
      </c>
      <c r="P33" s="173">
        <v>4231162801</v>
      </c>
      <c r="Q33" s="173">
        <v>4360421597</v>
      </c>
      <c r="R33" s="162">
        <f>R29+R31</f>
        <v>4234135414</v>
      </c>
      <c r="S33" s="173">
        <v>6047227764</v>
      </c>
      <c r="T33" s="173">
        <v>6047227764</v>
      </c>
      <c r="U33" s="173">
        <v>6071855764</v>
      </c>
      <c r="V33" s="173">
        <v>6228210551</v>
      </c>
      <c r="W33" s="173">
        <v>6426089108</v>
      </c>
      <c r="X33" s="162">
        <f>X29+X31</f>
        <v>6176156152.224318</v>
      </c>
      <c r="Y33" s="173">
        <v>5169637077</v>
      </c>
      <c r="Z33" s="173">
        <v>5169468305</v>
      </c>
      <c r="AA33" s="173">
        <v>5154264004</v>
      </c>
      <c r="AB33" s="173">
        <f>AB29+AB31</f>
        <v>5154264004</v>
      </c>
      <c r="AC33" s="173">
        <f>AC29+AC31</f>
        <v>4871397344</v>
      </c>
      <c r="AD33" s="173">
        <f>AD29+AD31</f>
        <v>4860169523</v>
      </c>
      <c r="AE33" s="162">
        <f>AE29+AE31</f>
        <v>4551704150</v>
      </c>
      <c r="AF33" s="182">
        <f>+AF29+AF31</f>
        <v>5192642909</v>
      </c>
      <c r="AG33" s="182">
        <f>+AG29+AG31</f>
        <v>5192642909</v>
      </c>
      <c r="AH33" s="162">
        <f aca="true" t="shared" si="9" ref="AH33:AJ33">+AH29+AH31</f>
        <v>5192642909</v>
      </c>
      <c r="AI33" s="162">
        <f t="shared" si="9"/>
        <v>0</v>
      </c>
      <c r="AJ33" s="162">
        <f t="shared" si="9"/>
        <v>0</v>
      </c>
      <c r="AK33" s="182">
        <f>+AK29+AK31</f>
        <v>3111995478</v>
      </c>
      <c r="AL33" s="182">
        <f aca="true" t="shared" si="10" ref="AL33:AN33">+AL29+AL31</f>
        <v>1365036501</v>
      </c>
      <c r="AM33" s="182">
        <f aca="true" t="shared" si="11" ref="AM33">+AM29+AM31</f>
        <v>2271297677</v>
      </c>
      <c r="AN33" s="182">
        <f t="shared" si="10"/>
        <v>3111995478</v>
      </c>
      <c r="AO33" s="505">
        <f t="shared" si="7"/>
        <v>0.5993085857312127</v>
      </c>
      <c r="AP33" s="499">
        <f>(L33+R33+X33+AD33+AN33)/H33</f>
        <v>0.9031671160711678</v>
      </c>
      <c r="AQ33" s="678"/>
      <c r="AR33" s="634"/>
      <c r="AS33" s="634"/>
      <c r="AT33" s="663"/>
      <c r="AU33" s="631"/>
    </row>
    <row r="34" spans="1:47" s="134" customFormat="1" ht="88.5" customHeight="1">
      <c r="A34" s="623"/>
      <c r="B34" s="655">
        <v>5</v>
      </c>
      <c r="C34" s="632" t="s">
        <v>126</v>
      </c>
      <c r="D34" s="632" t="s">
        <v>99</v>
      </c>
      <c r="E34" s="632">
        <v>464</v>
      </c>
      <c r="F34" s="644">
        <v>177</v>
      </c>
      <c r="G34" s="511" t="s">
        <v>4</v>
      </c>
      <c r="H34" s="508">
        <v>1</v>
      </c>
      <c r="I34" s="153">
        <v>0.2</v>
      </c>
      <c r="J34" s="152">
        <v>0.2</v>
      </c>
      <c r="K34" s="152">
        <v>0.2</v>
      </c>
      <c r="L34" s="198">
        <v>0.2</v>
      </c>
      <c r="M34" s="198">
        <v>0.9</v>
      </c>
      <c r="N34" s="198">
        <v>0.9</v>
      </c>
      <c r="O34" s="152">
        <v>0.9</v>
      </c>
      <c r="P34" s="198">
        <v>0.9</v>
      </c>
      <c r="Q34" s="152">
        <v>0.9</v>
      </c>
      <c r="R34" s="166">
        <v>0.9</v>
      </c>
      <c r="S34" s="199">
        <v>1</v>
      </c>
      <c r="T34" s="199">
        <v>1</v>
      </c>
      <c r="U34" s="199">
        <v>1</v>
      </c>
      <c r="V34" s="199">
        <v>1</v>
      </c>
      <c r="W34" s="199">
        <v>0.9</v>
      </c>
      <c r="X34" s="199">
        <v>0.9</v>
      </c>
      <c r="Y34" s="199">
        <v>1</v>
      </c>
      <c r="Z34" s="199">
        <v>1</v>
      </c>
      <c r="AA34" s="220">
        <v>1</v>
      </c>
      <c r="AB34" s="477">
        <v>1</v>
      </c>
      <c r="AC34" s="152">
        <v>1</v>
      </c>
      <c r="AD34" s="199">
        <v>0.99</v>
      </c>
      <c r="AE34" s="152">
        <v>1</v>
      </c>
      <c r="AF34" s="510">
        <v>1</v>
      </c>
      <c r="AG34" s="510">
        <v>1</v>
      </c>
      <c r="AH34" s="220">
        <v>1</v>
      </c>
      <c r="AI34" s="153"/>
      <c r="AJ34" s="153"/>
      <c r="AK34" s="199">
        <v>0.99</v>
      </c>
      <c r="AL34" s="199">
        <v>0.99</v>
      </c>
      <c r="AM34" s="199">
        <v>0.99</v>
      </c>
      <c r="AN34" s="199">
        <v>0.99</v>
      </c>
      <c r="AO34" s="494">
        <f t="shared" si="7"/>
        <v>0.99</v>
      </c>
      <c r="AP34" s="481">
        <f>AN34/H34</f>
        <v>0.99</v>
      </c>
      <c r="AQ34" s="676" t="s">
        <v>462</v>
      </c>
      <c r="AR34" s="661" t="s">
        <v>463</v>
      </c>
      <c r="AS34" s="632" t="s">
        <v>393</v>
      </c>
      <c r="AT34" s="661" t="s">
        <v>397</v>
      </c>
      <c r="AU34" s="629" t="s">
        <v>464</v>
      </c>
    </row>
    <row r="35" spans="1:47" s="134" customFormat="1" ht="51.75" customHeight="1">
      <c r="A35" s="623"/>
      <c r="B35" s="656"/>
      <c r="C35" s="633"/>
      <c r="D35" s="633"/>
      <c r="E35" s="633"/>
      <c r="F35" s="639"/>
      <c r="G35" s="512" t="s">
        <v>5</v>
      </c>
      <c r="H35" s="495">
        <f>+L35+R35+X35+AD35+AH35</f>
        <v>13863557150</v>
      </c>
      <c r="I35" s="137">
        <v>293134159</v>
      </c>
      <c r="J35" s="137">
        <v>293134159</v>
      </c>
      <c r="K35" s="137">
        <v>394000000</v>
      </c>
      <c r="L35" s="136">
        <v>393240000</v>
      </c>
      <c r="M35" s="137">
        <v>4310056000</v>
      </c>
      <c r="N35" s="137">
        <v>4310056000</v>
      </c>
      <c r="O35" s="137">
        <v>4310056000</v>
      </c>
      <c r="P35" s="137">
        <v>4297406000</v>
      </c>
      <c r="Q35" s="137">
        <v>4331730900</v>
      </c>
      <c r="R35" s="137">
        <v>65056000</v>
      </c>
      <c r="S35" s="137">
        <v>6867186000</v>
      </c>
      <c r="T35" s="137">
        <v>6859037043</v>
      </c>
      <c r="U35" s="137">
        <v>6414288135</v>
      </c>
      <c r="V35" s="137">
        <v>10778672135</v>
      </c>
      <c r="W35" s="137">
        <v>10749656245</v>
      </c>
      <c r="X35" s="137">
        <v>10666823736</v>
      </c>
      <c r="Y35" s="137">
        <v>797740000</v>
      </c>
      <c r="Z35" s="137">
        <v>797740000</v>
      </c>
      <c r="AA35" s="137">
        <v>2457740000</v>
      </c>
      <c r="AB35" s="138">
        <v>2669560000</v>
      </c>
      <c r="AC35" s="137">
        <v>2802754409</v>
      </c>
      <c r="AD35" s="137">
        <v>2738437414</v>
      </c>
      <c r="AE35" s="147">
        <v>0</v>
      </c>
      <c r="AF35" s="147">
        <v>0</v>
      </c>
      <c r="AG35" s="147">
        <v>0</v>
      </c>
      <c r="AH35" s="147">
        <v>0</v>
      </c>
      <c r="AI35" s="147"/>
      <c r="AJ35" s="147"/>
      <c r="AK35" s="147">
        <v>0</v>
      </c>
      <c r="AL35" s="185">
        <v>0</v>
      </c>
      <c r="AM35" s="147">
        <v>0</v>
      </c>
      <c r="AN35" s="147">
        <v>0</v>
      </c>
      <c r="AO35" s="463" t="e">
        <f t="shared" si="7"/>
        <v>#DIV/0!</v>
      </c>
      <c r="AP35" s="465">
        <f>(L35+R35+X35+AD35+AN35)/H35</f>
        <v>1</v>
      </c>
      <c r="AQ35" s="677"/>
      <c r="AR35" s="662"/>
      <c r="AS35" s="633"/>
      <c r="AT35" s="662"/>
      <c r="AU35" s="630"/>
    </row>
    <row r="36" spans="1:47" s="134" customFormat="1" ht="50.25" customHeight="1">
      <c r="A36" s="623"/>
      <c r="B36" s="656"/>
      <c r="C36" s="633"/>
      <c r="D36" s="633"/>
      <c r="E36" s="633"/>
      <c r="F36" s="639"/>
      <c r="G36" s="513" t="s">
        <v>6</v>
      </c>
      <c r="H36" s="496"/>
      <c r="I36" s="141"/>
      <c r="J36" s="142"/>
      <c r="K36" s="141"/>
      <c r="L36" s="141"/>
      <c r="M36" s="141"/>
      <c r="N36" s="141"/>
      <c r="O36" s="141"/>
      <c r="P36" s="141"/>
      <c r="Q36" s="158"/>
      <c r="R36" s="143"/>
      <c r="S36" s="143"/>
      <c r="T36" s="143"/>
      <c r="U36" s="143"/>
      <c r="V36" s="143"/>
      <c r="W36" s="143"/>
      <c r="X36" s="143"/>
      <c r="Y36" s="143"/>
      <c r="Z36" s="143"/>
      <c r="AA36" s="143"/>
      <c r="AB36" s="186"/>
      <c r="AC36" s="143"/>
      <c r="AD36" s="143"/>
      <c r="AE36" s="143"/>
      <c r="AF36" s="143"/>
      <c r="AG36" s="143"/>
      <c r="AH36" s="143"/>
      <c r="AI36" s="143"/>
      <c r="AJ36" s="143"/>
      <c r="AK36" s="133"/>
      <c r="AL36" s="133"/>
      <c r="AM36" s="133"/>
      <c r="AN36" s="133"/>
      <c r="AO36" s="463" t="e">
        <f t="shared" si="7"/>
        <v>#DIV/0!</v>
      </c>
      <c r="AP36" s="209" t="e">
        <f>(L36+R36+X36+AD36+AK36)/H36</f>
        <v>#DIV/0!</v>
      </c>
      <c r="AQ36" s="677"/>
      <c r="AR36" s="662"/>
      <c r="AS36" s="633"/>
      <c r="AT36" s="662"/>
      <c r="AU36" s="630"/>
    </row>
    <row r="37" spans="1:47" s="134" customFormat="1" ht="61.5" customHeight="1">
      <c r="A37" s="623"/>
      <c r="B37" s="656"/>
      <c r="C37" s="633"/>
      <c r="D37" s="633"/>
      <c r="E37" s="633"/>
      <c r="F37" s="639"/>
      <c r="G37" s="512" t="s">
        <v>7</v>
      </c>
      <c r="H37" s="495">
        <f>+L37+R37+X37+AD37+AH37</f>
        <v>5744710137</v>
      </c>
      <c r="I37" s="144"/>
      <c r="J37" s="144"/>
      <c r="K37" s="144"/>
      <c r="L37" s="144"/>
      <c r="M37" s="144">
        <v>393240000</v>
      </c>
      <c r="N37" s="144">
        <v>393240000</v>
      </c>
      <c r="O37" s="144">
        <v>393240000</v>
      </c>
      <c r="P37" s="144">
        <v>393240000</v>
      </c>
      <c r="Q37" s="137">
        <v>393240000</v>
      </c>
      <c r="R37" s="137">
        <v>393240000</v>
      </c>
      <c r="S37" s="137">
        <v>7318800</v>
      </c>
      <c r="T37" s="137">
        <v>7318800</v>
      </c>
      <c r="U37" s="137">
        <v>7318800</v>
      </c>
      <c r="V37" s="137">
        <v>7318800</v>
      </c>
      <c r="W37" s="137">
        <v>7318800</v>
      </c>
      <c r="X37" s="137">
        <v>7318800</v>
      </c>
      <c r="Y37" s="137">
        <v>4203662955</v>
      </c>
      <c r="Z37" s="137">
        <v>4203662955</v>
      </c>
      <c r="AA37" s="137">
        <v>4203662955</v>
      </c>
      <c r="AB37" s="138">
        <v>4203662955</v>
      </c>
      <c r="AC37" s="137">
        <v>4203662955</v>
      </c>
      <c r="AD37" s="137">
        <v>4203662955</v>
      </c>
      <c r="AE37" s="137">
        <v>1140488382</v>
      </c>
      <c r="AF37" s="139">
        <v>1140488382</v>
      </c>
      <c r="AG37" s="139">
        <v>1140488382</v>
      </c>
      <c r="AH37" s="139">
        <v>1140488382</v>
      </c>
      <c r="AI37" s="187"/>
      <c r="AJ37" s="187"/>
      <c r="AK37" s="139">
        <v>264625392</v>
      </c>
      <c r="AL37" s="139">
        <v>264625392</v>
      </c>
      <c r="AM37" s="139">
        <v>264625392</v>
      </c>
      <c r="AN37" s="139">
        <f>AK37</f>
        <v>264625392</v>
      </c>
      <c r="AO37" s="463">
        <f t="shared" si="7"/>
        <v>0.23202813476796996</v>
      </c>
      <c r="AP37" s="465">
        <f>(L37+R37+X37+AD37+AN37)/H37</f>
        <v>0.8475357382509481</v>
      </c>
      <c r="AQ37" s="677"/>
      <c r="AR37" s="662"/>
      <c r="AS37" s="633"/>
      <c r="AT37" s="662"/>
      <c r="AU37" s="630"/>
    </row>
    <row r="38" spans="1:47" s="134" customFormat="1" ht="75" customHeight="1">
      <c r="A38" s="623"/>
      <c r="B38" s="656"/>
      <c r="C38" s="633"/>
      <c r="D38" s="633"/>
      <c r="E38" s="633"/>
      <c r="F38" s="639"/>
      <c r="G38" s="513" t="s">
        <v>8</v>
      </c>
      <c r="H38" s="497">
        <v>1</v>
      </c>
      <c r="I38" s="145">
        <v>0.2</v>
      </c>
      <c r="J38" s="146">
        <v>0.2</v>
      </c>
      <c r="K38" s="146">
        <v>0.2</v>
      </c>
      <c r="L38" s="188">
        <v>0.2</v>
      </c>
      <c r="M38" s="188">
        <v>0.9</v>
      </c>
      <c r="N38" s="146">
        <v>0.9</v>
      </c>
      <c r="O38" s="146">
        <v>0.9</v>
      </c>
      <c r="P38" s="188">
        <v>0.9</v>
      </c>
      <c r="Q38" s="146">
        <v>0.9</v>
      </c>
      <c r="R38" s="189">
        <v>0.9</v>
      </c>
      <c r="S38" s="189">
        <v>1</v>
      </c>
      <c r="T38" s="189">
        <v>1</v>
      </c>
      <c r="U38" s="132">
        <v>1</v>
      </c>
      <c r="V38" s="146">
        <v>1</v>
      </c>
      <c r="W38" s="129">
        <v>0.9</v>
      </c>
      <c r="X38" s="190">
        <v>0.9</v>
      </c>
      <c r="Y38" s="190">
        <v>1</v>
      </c>
      <c r="Z38" s="190">
        <v>1</v>
      </c>
      <c r="AA38" s="129">
        <v>1</v>
      </c>
      <c r="AB38" s="471">
        <v>1</v>
      </c>
      <c r="AC38" s="129">
        <v>1</v>
      </c>
      <c r="AD38" s="129">
        <v>0.99</v>
      </c>
      <c r="AE38" s="472">
        <f aca="true" t="shared" si="12" ref="AE38:AG39">+AE34+AE36</f>
        <v>1</v>
      </c>
      <c r="AF38" s="129">
        <f t="shared" si="12"/>
        <v>1</v>
      </c>
      <c r="AG38" s="129">
        <f t="shared" si="12"/>
        <v>1</v>
      </c>
      <c r="AH38" s="129">
        <f aca="true" t="shared" si="13" ref="AH38:AJ38">+AH34+AH36</f>
        <v>1</v>
      </c>
      <c r="AI38" s="129">
        <f t="shared" si="13"/>
        <v>0</v>
      </c>
      <c r="AJ38" s="129">
        <f t="shared" si="13"/>
        <v>0</v>
      </c>
      <c r="AK38" s="129">
        <f>+AK34+AK36</f>
        <v>0.99</v>
      </c>
      <c r="AL38" s="158">
        <v>0.99</v>
      </c>
      <c r="AM38" s="129">
        <f>+AM34+AM36</f>
        <v>0.99</v>
      </c>
      <c r="AN38" s="129">
        <f>+AN34+AN36</f>
        <v>0.99</v>
      </c>
      <c r="AO38" s="463">
        <f t="shared" si="7"/>
        <v>0.99</v>
      </c>
      <c r="AP38" s="209">
        <f>AN38/H38</f>
        <v>0.99</v>
      </c>
      <c r="AQ38" s="677"/>
      <c r="AR38" s="662"/>
      <c r="AS38" s="633"/>
      <c r="AT38" s="662"/>
      <c r="AU38" s="630"/>
    </row>
    <row r="39" spans="1:47" s="134" customFormat="1" ht="119.25" customHeight="1" thickBot="1">
      <c r="A39" s="623"/>
      <c r="B39" s="657"/>
      <c r="C39" s="634"/>
      <c r="D39" s="634"/>
      <c r="E39" s="634"/>
      <c r="F39" s="771"/>
      <c r="G39" s="514" t="s">
        <v>9</v>
      </c>
      <c r="H39" s="509">
        <f>H35+H37</f>
        <v>19608267287</v>
      </c>
      <c r="I39" s="173">
        <v>293134159</v>
      </c>
      <c r="J39" s="173">
        <v>293134159</v>
      </c>
      <c r="K39" s="173">
        <v>394000000</v>
      </c>
      <c r="L39" s="173">
        <f>L35+L37</f>
        <v>393240000</v>
      </c>
      <c r="M39" s="173">
        <v>4703296000</v>
      </c>
      <c r="N39" s="173">
        <v>4703296000</v>
      </c>
      <c r="O39" s="173">
        <v>4703296000</v>
      </c>
      <c r="P39" s="173">
        <v>4690646000</v>
      </c>
      <c r="Q39" s="173">
        <v>4724970900</v>
      </c>
      <c r="R39" s="173">
        <f>R35+R37</f>
        <v>458296000</v>
      </c>
      <c r="S39" s="173">
        <v>6874504800</v>
      </c>
      <c r="T39" s="173">
        <v>6866355843</v>
      </c>
      <c r="U39" s="173">
        <v>6421606935</v>
      </c>
      <c r="V39" s="173">
        <v>10785990935</v>
      </c>
      <c r="W39" s="173">
        <v>10756975045</v>
      </c>
      <c r="X39" s="173">
        <f>X35+X37</f>
        <v>10674142536</v>
      </c>
      <c r="Y39" s="173">
        <v>5001402955</v>
      </c>
      <c r="Z39" s="173">
        <v>5001402955</v>
      </c>
      <c r="AA39" s="173">
        <v>6661402955</v>
      </c>
      <c r="AB39" s="191">
        <v>6873222955</v>
      </c>
      <c r="AC39" s="173">
        <f>+AC35+AC37</f>
        <v>7006417364</v>
      </c>
      <c r="AD39" s="173">
        <f>+AD35+AD37</f>
        <v>6942100369</v>
      </c>
      <c r="AE39" s="192">
        <f t="shared" si="12"/>
        <v>1140488382</v>
      </c>
      <c r="AF39" s="182">
        <f t="shared" si="12"/>
        <v>1140488382</v>
      </c>
      <c r="AG39" s="182">
        <f t="shared" si="12"/>
        <v>1140488382</v>
      </c>
      <c r="AH39" s="182">
        <f aca="true" t="shared" si="14" ref="AH39:AJ39">+AH35+AH37</f>
        <v>1140488382</v>
      </c>
      <c r="AI39" s="182">
        <f t="shared" si="14"/>
        <v>0</v>
      </c>
      <c r="AJ39" s="182">
        <f t="shared" si="14"/>
        <v>0</v>
      </c>
      <c r="AK39" s="182">
        <f>+AK35+AK37</f>
        <v>264625392</v>
      </c>
      <c r="AL39" s="182">
        <v>264625392</v>
      </c>
      <c r="AM39" s="182">
        <f>+AM35+AM37</f>
        <v>264625392</v>
      </c>
      <c r="AN39" s="182">
        <f>+AN35+AN37</f>
        <v>264625392</v>
      </c>
      <c r="AO39" s="505">
        <f t="shared" si="7"/>
        <v>0.23202813476796996</v>
      </c>
      <c r="AP39" s="499">
        <f aca="true" t="shared" si="15" ref="AP39:AP45">(L39+R39+X39+AD39+AN39)/H39</f>
        <v>0.9553319537529619</v>
      </c>
      <c r="AQ39" s="678"/>
      <c r="AR39" s="663"/>
      <c r="AS39" s="634"/>
      <c r="AT39" s="663"/>
      <c r="AU39" s="631"/>
    </row>
    <row r="40" spans="1:47" s="134" customFormat="1" ht="81" customHeight="1">
      <c r="A40" s="624"/>
      <c r="B40" s="671">
        <v>6</v>
      </c>
      <c r="C40" s="702" t="s">
        <v>127</v>
      </c>
      <c r="D40" s="635" t="s">
        <v>100</v>
      </c>
      <c r="E40" s="635">
        <v>464</v>
      </c>
      <c r="F40" s="635">
        <v>177</v>
      </c>
      <c r="G40" s="507" t="s">
        <v>4</v>
      </c>
      <c r="H40" s="515">
        <f>+L40+R40+X40+AD40+AH40</f>
        <v>21.34</v>
      </c>
      <c r="I40" s="153">
        <v>4</v>
      </c>
      <c r="J40" s="152">
        <v>4</v>
      </c>
      <c r="K40" s="153">
        <v>4</v>
      </c>
      <c r="L40" s="152">
        <v>4.28</v>
      </c>
      <c r="M40" s="152">
        <v>15</v>
      </c>
      <c r="N40" s="152">
        <v>15</v>
      </c>
      <c r="O40" s="153">
        <v>15</v>
      </c>
      <c r="P40" s="153">
        <v>15</v>
      </c>
      <c r="Q40" s="153">
        <v>15</v>
      </c>
      <c r="R40" s="166">
        <v>3.4</v>
      </c>
      <c r="S40" s="154">
        <v>15</v>
      </c>
      <c r="T40" s="154">
        <v>10</v>
      </c>
      <c r="U40" s="155">
        <v>10</v>
      </c>
      <c r="V40" s="153">
        <v>10</v>
      </c>
      <c r="W40" s="152">
        <v>10</v>
      </c>
      <c r="X40" s="152">
        <v>0</v>
      </c>
      <c r="Y40" s="152">
        <v>20</v>
      </c>
      <c r="Z40" s="152">
        <v>20</v>
      </c>
      <c r="AA40" s="155">
        <v>20</v>
      </c>
      <c r="AB40" s="477">
        <v>20</v>
      </c>
      <c r="AC40" s="152">
        <v>20</v>
      </c>
      <c r="AD40" s="199">
        <v>2.94</v>
      </c>
      <c r="AE40" s="152">
        <v>10.72</v>
      </c>
      <c r="AF40" s="152">
        <v>10.72</v>
      </c>
      <c r="AG40" s="152">
        <v>10.72</v>
      </c>
      <c r="AH40" s="155">
        <v>10.72</v>
      </c>
      <c r="AI40" s="153"/>
      <c r="AJ40" s="153"/>
      <c r="AK40" s="220">
        <v>0</v>
      </c>
      <c r="AL40" s="156">
        <v>0</v>
      </c>
      <c r="AM40" s="220">
        <v>0</v>
      </c>
      <c r="AN40" s="220">
        <v>0</v>
      </c>
      <c r="AO40" s="494">
        <f t="shared" si="7"/>
        <v>0</v>
      </c>
      <c r="AP40" s="494">
        <f t="shared" si="15"/>
        <v>0.49765698219306465</v>
      </c>
      <c r="AQ40" s="661" t="s">
        <v>526</v>
      </c>
      <c r="AR40" s="661" t="s">
        <v>434</v>
      </c>
      <c r="AS40" s="632" t="s">
        <v>393</v>
      </c>
      <c r="AT40" s="661" t="s">
        <v>399</v>
      </c>
      <c r="AU40" s="629" t="s">
        <v>400</v>
      </c>
    </row>
    <row r="41" spans="1:47" s="134" customFormat="1" ht="88.5" customHeight="1">
      <c r="A41" s="624"/>
      <c r="B41" s="671"/>
      <c r="C41" s="702"/>
      <c r="D41" s="633"/>
      <c r="E41" s="633"/>
      <c r="F41" s="633"/>
      <c r="G41" s="490" t="s">
        <v>5</v>
      </c>
      <c r="H41" s="495">
        <f>+L41+R41+X41+AD41+AH41</f>
        <v>3248620439</v>
      </c>
      <c r="I41" s="137">
        <v>1684857126</v>
      </c>
      <c r="J41" s="137">
        <v>1684857126</v>
      </c>
      <c r="K41" s="137">
        <v>1684857126</v>
      </c>
      <c r="L41" s="136">
        <v>848451625</v>
      </c>
      <c r="M41" s="137">
        <v>1526619000</v>
      </c>
      <c r="N41" s="137">
        <v>1526619000</v>
      </c>
      <c r="O41" s="137">
        <v>1526619000</v>
      </c>
      <c r="P41" s="137">
        <v>1526619000</v>
      </c>
      <c r="Q41" s="137">
        <v>1526619000</v>
      </c>
      <c r="R41" s="137">
        <v>293692909</v>
      </c>
      <c r="S41" s="137">
        <v>959057000</v>
      </c>
      <c r="T41" s="137">
        <v>959057000</v>
      </c>
      <c r="U41" s="137">
        <v>1017710408</v>
      </c>
      <c r="V41" s="137">
        <v>1027710408</v>
      </c>
      <c r="W41" s="137">
        <v>1038205308</v>
      </c>
      <c r="X41" s="137">
        <v>817484519</v>
      </c>
      <c r="Y41" s="137">
        <v>1039853000</v>
      </c>
      <c r="Z41" s="137">
        <v>1039853000</v>
      </c>
      <c r="AA41" s="137">
        <v>1039853000</v>
      </c>
      <c r="AB41" s="138">
        <v>1039853000</v>
      </c>
      <c r="AC41" s="137">
        <v>997222000</v>
      </c>
      <c r="AD41" s="137">
        <v>946493386</v>
      </c>
      <c r="AE41" s="130">
        <v>835925000</v>
      </c>
      <c r="AF41" s="139">
        <v>802498000</v>
      </c>
      <c r="AG41" s="139">
        <v>802498000</v>
      </c>
      <c r="AH41" s="139">
        <v>342498000</v>
      </c>
      <c r="AI41" s="147"/>
      <c r="AJ41" s="147"/>
      <c r="AK41" s="139">
        <v>16785000</v>
      </c>
      <c r="AL41" s="139">
        <v>16785000</v>
      </c>
      <c r="AM41" s="139">
        <v>16785000</v>
      </c>
      <c r="AN41" s="139">
        <f>AK41</f>
        <v>16785000</v>
      </c>
      <c r="AO41" s="463">
        <f t="shared" si="7"/>
        <v>0.049007585445754426</v>
      </c>
      <c r="AP41" s="465">
        <f t="shared" si="15"/>
        <v>0.899738056163846</v>
      </c>
      <c r="AQ41" s="662"/>
      <c r="AR41" s="662"/>
      <c r="AS41" s="633"/>
      <c r="AT41" s="662"/>
      <c r="AU41" s="630"/>
    </row>
    <row r="42" spans="1:47" s="134" customFormat="1" ht="82.5" customHeight="1">
      <c r="A42" s="624"/>
      <c r="B42" s="671"/>
      <c r="C42" s="702"/>
      <c r="D42" s="633"/>
      <c r="E42" s="633"/>
      <c r="F42" s="633"/>
      <c r="G42" s="489" t="s">
        <v>6</v>
      </c>
      <c r="H42" s="516">
        <f>+L42+R42+X42+AD42+AH42</f>
        <v>38.66</v>
      </c>
      <c r="I42" s="141"/>
      <c r="J42" s="142"/>
      <c r="K42" s="141"/>
      <c r="L42" s="140"/>
      <c r="M42" s="141"/>
      <c r="N42" s="141"/>
      <c r="O42" s="141"/>
      <c r="P42" s="141"/>
      <c r="Q42" s="158"/>
      <c r="R42" s="143"/>
      <c r="S42" s="170">
        <v>11.6</v>
      </c>
      <c r="T42" s="170">
        <v>11.6</v>
      </c>
      <c r="U42" s="170">
        <v>11.6</v>
      </c>
      <c r="V42" s="193">
        <v>11.6</v>
      </c>
      <c r="W42" s="193">
        <v>11.6</v>
      </c>
      <c r="X42" s="129">
        <v>0</v>
      </c>
      <c r="Y42" s="129">
        <v>21.6</v>
      </c>
      <c r="Z42" s="129">
        <v>21.6</v>
      </c>
      <c r="AA42" s="132">
        <v>21.6</v>
      </c>
      <c r="AB42" s="473">
        <v>21.6</v>
      </c>
      <c r="AC42" s="158">
        <v>21.6</v>
      </c>
      <c r="AD42" s="474">
        <v>0.9</v>
      </c>
      <c r="AE42" s="132">
        <v>37.76</v>
      </c>
      <c r="AF42" s="132">
        <v>37.76</v>
      </c>
      <c r="AG42" s="132">
        <v>37.76</v>
      </c>
      <c r="AH42" s="132">
        <v>37.76</v>
      </c>
      <c r="AI42" s="132"/>
      <c r="AJ42" s="132"/>
      <c r="AK42" s="158">
        <v>0</v>
      </c>
      <c r="AL42" s="133">
        <v>0</v>
      </c>
      <c r="AM42" s="133"/>
      <c r="AN42" s="158">
        <v>0</v>
      </c>
      <c r="AO42" s="463">
        <f t="shared" si="7"/>
        <v>0</v>
      </c>
      <c r="AP42" s="465">
        <f t="shared" si="15"/>
        <v>0.023279875840662184</v>
      </c>
      <c r="AQ42" s="662"/>
      <c r="AR42" s="662"/>
      <c r="AS42" s="633"/>
      <c r="AT42" s="662"/>
      <c r="AU42" s="630"/>
    </row>
    <row r="43" spans="1:47" s="134" customFormat="1" ht="72.75" customHeight="1">
      <c r="A43" s="624"/>
      <c r="B43" s="671"/>
      <c r="C43" s="702"/>
      <c r="D43" s="633"/>
      <c r="E43" s="633"/>
      <c r="F43" s="633"/>
      <c r="G43" s="490" t="s">
        <v>7</v>
      </c>
      <c r="H43" s="495">
        <f>+L43+R43+X43+AD43+AH43</f>
        <v>1800962270</v>
      </c>
      <c r="I43" s="144"/>
      <c r="J43" s="144"/>
      <c r="K43" s="144"/>
      <c r="L43" s="144"/>
      <c r="M43" s="144">
        <v>499364921</v>
      </c>
      <c r="N43" s="144">
        <v>499364921</v>
      </c>
      <c r="O43" s="144">
        <v>499364921</v>
      </c>
      <c r="P43" s="144">
        <v>499364921</v>
      </c>
      <c r="Q43" s="137">
        <v>499364921</v>
      </c>
      <c r="R43" s="137">
        <v>488639766</v>
      </c>
      <c r="S43" s="137">
        <v>153669060</v>
      </c>
      <c r="T43" s="137">
        <v>153669060</v>
      </c>
      <c r="U43" s="137">
        <v>153669060</v>
      </c>
      <c r="V43" s="137">
        <v>153669060</v>
      </c>
      <c r="W43" s="137">
        <v>153665244</v>
      </c>
      <c r="X43" s="137">
        <v>153665244</v>
      </c>
      <c r="Y43" s="137">
        <v>565882742</v>
      </c>
      <c r="Z43" s="137">
        <v>565882742</v>
      </c>
      <c r="AA43" s="137">
        <v>565882742</v>
      </c>
      <c r="AB43" s="137">
        <v>565882742</v>
      </c>
      <c r="AC43" s="137">
        <v>565882742</v>
      </c>
      <c r="AD43" s="137">
        <v>411671508</v>
      </c>
      <c r="AE43" s="130">
        <v>746985752</v>
      </c>
      <c r="AF43" s="139">
        <v>746985752</v>
      </c>
      <c r="AG43" s="139">
        <v>746985752</v>
      </c>
      <c r="AH43" s="139">
        <v>746985752</v>
      </c>
      <c r="AI43" s="132"/>
      <c r="AJ43" s="132"/>
      <c r="AK43" s="139">
        <v>28639066</v>
      </c>
      <c r="AL43" s="139">
        <v>28639066</v>
      </c>
      <c r="AM43" s="139">
        <v>28639066</v>
      </c>
      <c r="AN43" s="139">
        <f>AK43</f>
        <v>28639066</v>
      </c>
      <c r="AO43" s="463">
        <f t="shared" si="7"/>
        <v>0.03833950771259155</v>
      </c>
      <c r="AP43" s="465">
        <f t="shared" si="15"/>
        <v>0.6011317405333538</v>
      </c>
      <c r="AQ43" s="662"/>
      <c r="AR43" s="662"/>
      <c r="AS43" s="633"/>
      <c r="AT43" s="662"/>
      <c r="AU43" s="630"/>
    </row>
    <row r="44" spans="1:47" s="134" customFormat="1" ht="61.5" customHeight="1">
      <c r="A44" s="624"/>
      <c r="B44" s="671"/>
      <c r="C44" s="702"/>
      <c r="D44" s="633"/>
      <c r="E44" s="633"/>
      <c r="F44" s="633"/>
      <c r="G44" s="489" t="s">
        <v>8</v>
      </c>
      <c r="H44" s="497">
        <f>H40+H42</f>
        <v>60</v>
      </c>
      <c r="I44" s="145">
        <v>4</v>
      </c>
      <c r="J44" s="146">
        <v>4</v>
      </c>
      <c r="K44" s="145">
        <v>4</v>
      </c>
      <c r="L44" s="146">
        <v>4.28</v>
      </c>
      <c r="M44" s="146">
        <v>15</v>
      </c>
      <c r="N44" s="145">
        <v>15</v>
      </c>
      <c r="O44" s="145">
        <v>15</v>
      </c>
      <c r="P44" s="145">
        <v>15</v>
      </c>
      <c r="Q44" s="145">
        <v>15</v>
      </c>
      <c r="R44" s="189">
        <v>3.4</v>
      </c>
      <c r="S44" s="170">
        <v>26.6</v>
      </c>
      <c r="T44" s="194">
        <v>21.6</v>
      </c>
      <c r="U44" s="132">
        <v>21.6</v>
      </c>
      <c r="V44" s="188">
        <v>21.6</v>
      </c>
      <c r="W44" s="129">
        <v>21.6</v>
      </c>
      <c r="X44" s="129">
        <v>0</v>
      </c>
      <c r="Y44" s="129">
        <v>41.6</v>
      </c>
      <c r="Z44" s="129">
        <v>41.6</v>
      </c>
      <c r="AA44" s="194">
        <v>41.6</v>
      </c>
      <c r="AB44" s="475">
        <v>41.6</v>
      </c>
      <c r="AC44" s="194">
        <f aca="true" t="shared" si="16" ref="AC44:AE45">+AC40+AC42</f>
        <v>41.6</v>
      </c>
      <c r="AD44" s="276">
        <f t="shared" si="16"/>
        <v>3.84</v>
      </c>
      <c r="AE44" s="276">
        <f>+AE40+AE42</f>
        <v>48.48</v>
      </c>
      <c r="AF44" s="276">
        <f>+AF40+AF42</f>
        <v>48.48</v>
      </c>
      <c r="AG44" s="276">
        <f>+AG40+AG42</f>
        <v>48.48</v>
      </c>
      <c r="AH44" s="276">
        <f>AH40+AH42</f>
        <v>48.48</v>
      </c>
      <c r="AI44" s="276"/>
      <c r="AJ44" s="276"/>
      <c r="AK44" s="276">
        <f>+AK40+AK42</f>
        <v>0</v>
      </c>
      <c r="AL44" s="133">
        <v>0</v>
      </c>
      <c r="AM44" s="276">
        <f>+AM40+AM42</f>
        <v>0</v>
      </c>
      <c r="AN44" s="276">
        <f>+AN40+AN42</f>
        <v>0</v>
      </c>
      <c r="AO44" s="463">
        <f t="shared" si="7"/>
        <v>0</v>
      </c>
      <c r="AP44" s="465">
        <f t="shared" si="15"/>
        <v>0.192</v>
      </c>
      <c r="AQ44" s="662"/>
      <c r="AR44" s="662"/>
      <c r="AS44" s="633"/>
      <c r="AT44" s="662"/>
      <c r="AU44" s="630"/>
    </row>
    <row r="45" spans="1:47" s="134" customFormat="1" ht="117" customHeight="1" thickBot="1">
      <c r="A45" s="624"/>
      <c r="B45" s="672"/>
      <c r="C45" s="703"/>
      <c r="D45" s="634"/>
      <c r="E45" s="634"/>
      <c r="F45" s="634"/>
      <c r="G45" s="501" t="s">
        <v>9</v>
      </c>
      <c r="H45" s="509">
        <f>H41+H43</f>
        <v>5049582709</v>
      </c>
      <c r="I45" s="173">
        <v>1684857126</v>
      </c>
      <c r="J45" s="173">
        <v>1684857126</v>
      </c>
      <c r="K45" s="173">
        <v>1684857126</v>
      </c>
      <c r="L45" s="173">
        <v>848451625</v>
      </c>
      <c r="M45" s="173">
        <v>2025983921</v>
      </c>
      <c r="N45" s="173">
        <v>2025983921</v>
      </c>
      <c r="O45" s="173">
        <v>2025983921</v>
      </c>
      <c r="P45" s="173">
        <v>2025983921</v>
      </c>
      <c r="Q45" s="173">
        <v>2025983921</v>
      </c>
      <c r="R45" s="173">
        <v>782332675</v>
      </c>
      <c r="S45" s="173">
        <v>1112726060</v>
      </c>
      <c r="T45" s="173">
        <v>1112726060</v>
      </c>
      <c r="U45" s="173">
        <v>1171379468</v>
      </c>
      <c r="V45" s="173">
        <v>1181379468</v>
      </c>
      <c r="W45" s="173">
        <v>1191870552</v>
      </c>
      <c r="X45" s="173">
        <v>971149763</v>
      </c>
      <c r="Y45" s="173">
        <v>1605735742</v>
      </c>
      <c r="Z45" s="173">
        <v>1605735742</v>
      </c>
      <c r="AA45" s="173">
        <f>+AA41+AA43</f>
        <v>1605735742</v>
      </c>
      <c r="AB45" s="173">
        <f>+AB41+AB43</f>
        <v>1605735742</v>
      </c>
      <c r="AC45" s="173">
        <f t="shared" si="16"/>
        <v>1563104742</v>
      </c>
      <c r="AD45" s="173">
        <f t="shared" si="16"/>
        <v>1358164894</v>
      </c>
      <c r="AE45" s="162">
        <f t="shared" si="16"/>
        <v>1582910752</v>
      </c>
      <c r="AF45" s="182">
        <f>+AF41+AF43</f>
        <v>1549483752</v>
      </c>
      <c r="AG45" s="182">
        <f>+AG41+AG43</f>
        <v>1549483752</v>
      </c>
      <c r="AH45" s="182">
        <f aca="true" t="shared" si="17" ref="AH45:AJ45">+AH41+AH43</f>
        <v>1089483752</v>
      </c>
      <c r="AI45" s="182">
        <f t="shared" si="17"/>
        <v>0</v>
      </c>
      <c r="AJ45" s="182">
        <f t="shared" si="17"/>
        <v>0</v>
      </c>
      <c r="AK45" s="182">
        <f>+AK41+AK43</f>
        <v>45424066</v>
      </c>
      <c r="AL45" s="182">
        <v>45424066</v>
      </c>
      <c r="AM45" s="182">
        <f>+AM41+AM43</f>
        <v>45424066</v>
      </c>
      <c r="AN45" s="182">
        <f>+AN41+AN43</f>
        <v>45424066</v>
      </c>
      <c r="AO45" s="505">
        <f t="shared" si="7"/>
        <v>0.041693201864289944</v>
      </c>
      <c r="AP45" s="499">
        <f t="shared" si="15"/>
        <v>0.7932384226246764</v>
      </c>
      <c r="AQ45" s="663"/>
      <c r="AR45" s="663"/>
      <c r="AS45" s="634"/>
      <c r="AT45" s="663"/>
      <c r="AU45" s="631"/>
    </row>
    <row r="46" spans="1:47" s="134" customFormat="1" ht="104.25" customHeight="1">
      <c r="A46" s="623"/>
      <c r="B46" s="655">
        <v>7</v>
      </c>
      <c r="C46" s="632" t="s">
        <v>128</v>
      </c>
      <c r="D46" s="632" t="s">
        <v>99</v>
      </c>
      <c r="E46" s="632">
        <v>464</v>
      </c>
      <c r="F46" s="632">
        <v>177</v>
      </c>
      <c r="G46" s="151" t="s">
        <v>4</v>
      </c>
      <c r="H46" s="153">
        <v>800</v>
      </c>
      <c r="I46" s="153">
        <v>342</v>
      </c>
      <c r="J46" s="152">
        <v>342</v>
      </c>
      <c r="K46" s="153">
        <v>342</v>
      </c>
      <c r="L46" s="153">
        <v>342</v>
      </c>
      <c r="M46" s="153">
        <v>520</v>
      </c>
      <c r="N46" s="153">
        <v>520</v>
      </c>
      <c r="O46" s="153">
        <v>520</v>
      </c>
      <c r="P46" s="153">
        <v>520</v>
      </c>
      <c r="Q46" s="153">
        <v>475</v>
      </c>
      <c r="R46" s="154">
        <v>315</v>
      </c>
      <c r="S46" s="154">
        <v>445</v>
      </c>
      <c r="T46" s="154">
        <v>445</v>
      </c>
      <c r="U46" s="155">
        <v>445</v>
      </c>
      <c r="V46" s="153">
        <v>408</v>
      </c>
      <c r="W46" s="154">
        <v>408</v>
      </c>
      <c r="X46" s="154">
        <v>408</v>
      </c>
      <c r="Y46" s="153">
        <v>522.6</v>
      </c>
      <c r="Z46" s="153">
        <v>522.6</v>
      </c>
      <c r="AA46" s="155">
        <v>523</v>
      </c>
      <c r="AB46" s="517">
        <v>523</v>
      </c>
      <c r="AC46" s="155">
        <v>523</v>
      </c>
      <c r="AD46" s="198">
        <v>480.5</v>
      </c>
      <c r="AE46" s="153">
        <v>800</v>
      </c>
      <c r="AF46" s="152">
        <v>800</v>
      </c>
      <c r="AG46" s="152">
        <v>800</v>
      </c>
      <c r="AH46" s="155">
        <v>800</v>
      </c>
      <c r="AI46" s="153"/>
      <c r="AJ46" s="153"/>
      <c r="AK46" s="152">
        <v>480.5</v>
      </c>
      <c r="AL46" s="220">
        <v>480.5</v>
      </c>
      <c r="AM46" s="152">
        <v>480.5</v>
      </c>
      <c r="AN46" s="152">
        <v>480.5</v>
      </c>
      <c r="AO46" s="494">
        <f t="shared" si="7"/>
        <v>0.600625</v>
      </c>
      <c r="AP46" s="481">
        <f>AN46/H46</f>
        <v>0.600625</v>
      </c>
      <c r="AQ46" s="661" t="s">
        <v>465</v>
      </c>
      <c r="AR46" s="661" t="s">
        <v>466</v>
      </c>
      <c r="AS46" s="632" t="s">
        <v>393</v>
      </c>
      <c r="AT46" s="661" t="s">
        <v>398</v>
      </c>
      <c r="AU46" s="629" t="s">
        <v>467</v>
      </c>
    </row>
    <row r="47" spans="1:47" s="134" customFormat="1" ht="117" customHeight="1">
      <c r="A47" s="623"/>
      <c r="B47" s="656"/>
      <c r="C47" s="633"/>
      <c r="D47" s="633"/>
      <c r="E47" s="633"/>
      <c r="F47" s="633"/>
      <c r="G47" s="135" t="s">
        <v>5</v>
      </c>
      <c r="H47" s="136">
        <f>+L47+R47+X47+AD47+AH47</f>
        <v>26052382760.5</v>
      </c>
      <c r="I47" s="137">
        <v>1427329433</v>
      </c>
      <c r="J47" s="137">
        <v>1427329433</v>
      </c>
      <c r="K47" s="137">
        <v>1293598995</v>
      </c>
      <c r="L47" s="136">
        <v>1220549002</v>
      </c>
      <c r="M47" s="137">
        <v>4861167000</v>
      </c>
      <c r="N47" s="137">
        <v>4861167000</v>
      </c>
      <c r="O47" s="137">
        <v>4861167000</v>
      </c>
      <c r="P47" s="137">
        <v>6678817000</v>
      </c>
      <c r="Q47" s="137">
        <v>6773775642</v>
      </c>
      <c r="R47" s="137">
        <v>4028365738</v>
      </c>
      <c r="S47" s="137">
        <v>9471492000</v>
      </c>
      <c r="T47" s="137">
        <v>9479640957</v>
      </c>
      <c r="U47" s="137">
        <v>9381957242</v>
      </c>
      <c r="V47" s="137">
        <v>9319527942</v>
      </c>
      <c r="W47" s="137">
        <v>9282375408</v>
      </c>
      <c r="X47" s="137">
        <v>7997243428.5</v>
      </c>
      <c r="Y47" s="137">
        <v>5924041000</v>
      </c>
      <c r="Z47" s="137">
        <v>5924041000</v>
      </c>
      <c r="AA47" s="137">
        <v>5464041000</v>
      </c>
      <c r="AB47" s="138">
        <v>5404379990</v>
      </c>
      <c r="AC47" s="137">
        <v>7210128370</v>
      </c>
      <c r="AD47" s="137">
        <v>6750714192</v>
      </c>
      <c r="AE47" s="137">
        <v>5048654000</v>
      </c>
      <c r="AF47" s="139">
        <v>6090510400</v>
      </c>
      <c r="AG47" s="139">
        <v>6090510400</v>
      </c>
      <c r="AH47" s="139">
        <v>6055510400</v>
      </c>
      <c r="AI47" s="147"/>
      <c r="AJ47" s="147"/>
      <c r="AK47" s="139">
        <v>4688311117</v>
      </c>
      <c r="AL47" s="139">
        <v>1604194747</v>
      </c>
      <c r="AM47" s="139">
        <v>3934283001</v>
      </c>
      <c r="AN47" s="139">
        <f>AK47</f>
        <v>4688311117</v>
      </c>
      <c r="AO47" s="463">
        <f t="shared" si="7"/>
        <v>0.7742222880172083</v>
      </c>
      <c r="AP47" s="465">
        <f>(L47+R47+X47+AD47+AN47)/H47</f>
        <v>0.9475211424778806</v>
      </c>
      <c r="AQ47" s="662"/>
      <c r="AR47" s="662"/>
      <c r="AS47" s="633"/>
      <c r="AT47" s="662"/>
      <c r="AU47" s="630"/>
    </row>
    <row r="48" spans="1:47" s="134" customFormat="1" ht="113.25" customHeight="1">
      <c r="A48" s="623"/>
      <c r="B48" s="656"/>
      <c r="C48" s="633"/>
      <c r="D48" s="633"/>
      <c r="E48" s="633"/>
      <c r="F48" s="633"/>
      <c r="G48" s="128" t="s">
        <v>6</v>
      </c>
      <c r="H48" s="157"/>
      <c r="I48" s="141"/>
      <c r="J48" s="142"/>
      <c r="K48" s="141"/>
      <c r="L48" s="141"/>
      <c r="M48" s="141"/>
      <c r="N48" s="141"/>
      <c r="O48" s="141"/>
      <c r="P48" s="141"/>
      <c r="Q48" s="141"/>
      <c r="R48" s="141"/>
      <c r="S48" s="141"/>
      <c r="T48" s="141"/>
      <c r="U48" s="141"/>
      <c r="V48" s="132"/>
      <c r="W48" s="132"/>
      <c r="X48" s="132"/>
      <c r="Y48" s="132"/>
      <c r="Z48" s="132"/>
      <c r="AA48" s="132"/>
      <c r="AB48" s="160"/>
      <c r="AC48" s="132"/>
      <c r="AD48" s="132"/>
      <c r="AE48" s="132"/>
      <c r="AF48" s="132"/>
      <c r="AG48" s="132"/>
      <c r="AH48" s="132"/>
      <c r="AI48" s="132"/>
      <c r="AJ48" s="132"/>
      <c r="AK48" s="133"/>
      <c r="AL48" s="133"/>
      <c r="AM48" s="133"/>
      <c r="AN48" s="133"/>
      <c r="AO48" s="463" t="e">
        <f t="shared" si="7"/>
        <v>#DIV/0!</v>
      </c>
      <c r="AP48" s="209" t="e">
        <f>(L48+R48+X48+AD48+AK48)/H48</f>
        <v>#DIV/0!</v>
      </c>
      <c r="AQ48" s="662"/>
      <c r="AR48" s="662"/>
      <c r="AS48" s="633"/>
      <c r="AT48" s="662"/>
      <c r="AU48" s="630"/>
    </row>
    <row r="49" spans="1:47" s="134" customFormat="1" ht="84" customHeight="1">
      <c r="A49" s="623"/>
      <c r="B49" s="656"/>
      <c r="C49" s="633"/>
      <c r="D49" s="633"/>
      <c r="E49" s="633"/>
      <c r="F49" s="633"/>
      <c r="G49" s="135" t="s">
        <v>7</v>
      </c>
      <c r="H49" s="136">
        <f>+L49+R49+X49+AD49+AH49</f>
        <v>10219060905</v>
      </c>
      <c r="I49" s="144"/>
      <c r="J49" s="144"/>
      <c r="K49" s="144"/>
      <c r="L49" s="144"/>
      <c r="M49" s="144">
        <v>757313420</v>
      </c>
      <c r="N49" s="144">
        <v>757313420</v>
      </c>
      <c r="O49" s="144">
        <v>757313420</v>
      </c>
      <c r="P49" s="144">
        <v>757218646</v>
      </c>
      <c r="Q49" s="137">
        <v>724594941</v>
      </c>
      <c r="R49" s="137">
        <v>648177502</v>
      </c>
      <c r="S49" s="137">
        <v>1082028252</v>
      </c>
      <c r="T49" s="137">
        <v>1082028252</v>
      </c>
      <c r="U49" s="137">
        <v>1082028252</v>
      </c>
      <c r="V49" s="137">
        <v>1082028252</v>
      </c>
      <c r="W49" s="137">
        <v>1079806286</v>
      </c>
      <c r="X49" s="137">
        <v>1075607586</v>
      </c>
      <c r="Y49" s="137">
        <v>6054501678</v>
      </c>
      <c r="Z49" s="137">
        <v>6054332906</v>
      </c>
      <c r="AA49" s="137">
        <v>6053881907</v>
      </c>
      <c r="AB49" s="138">
        <v>6049134974</v>
      </c>
      <c r="AC49" s="137">
        <v>6049134974</v>
      </c>
      <c r="AD49" s="137">
        <v>5692416297.999999</v>
      </c>
      <c r="AE49" s="137">
        <v>2802873679</v>
      </c>
      <c r="AF49" s="139">
        <v>2802859519</v>
      </c>
      <c r="AG49" s="139">
        <v>2802859519</v>
      </c>
      <c r="AH49" s="139">
        <v>2802859519</v>
      </c>
      <c r="AI49" s="147"/>
      <c r="AJ49" s="147"/>
      <c r="AK49" s="139">
        <v>1233457320</v>
      </c>
      <c r="AL49" s="139">
        <v>985101740</v>
      </c>
      <c r="AM49" s="139">
        <v>1206253226</v>
      </c>
      <c r="AN49" s="139">
        <f>AK49</f>
        <v>1233457320</v>
      </c>
      <c r="AO49" s="463">
        <f t="shared" si="7"/>
        <v>0.4400710458867632</v>
      </c>
      <c r="AP49" s="465">
        <f>(L49+R49+X49+AD49+AN49)/H49</f>
        <v>0.8464240292146492</v>
      </c>
      <c r="AQ49" s="662"/>
      <c r="AR49" s="662"/>
      <c r="AS49" s="633"/>
      <c r="AT49" s="662"/>
      <c r="AU49" s="630"/>
    </row>
    <row r="50" spans="1:47" s="134" customFormat="1" ht="72.75" customHeight="1">
      <c r="A50" s="623"/>
      <c r="B50" s="656"/>
      <c r="C50" s="633"/>
      <c r="D50" s="633"/>
      <c r="E50" s="633"/>
      <c r="F50" s="633"/>
      <c r="G50" s="128" t="s">
        <v>8</v>
      </c>
      <c r="H50" s="145">
        <v>800</v>
      </c>
      <c r="I50" s="145">
        <v>342</v>
      </c>
      <c r="J50" s="146">
        <v>342</v>
      </c>
      <c r="K50" s="145">
        <v>342</v>
      </c>
      <c r="L50" s="145">
        <v>342</v>
      </c>
      <c r="M50" s="145">
        <v>520</v>
      </c>
      <c r="N50" s="145">
        <v>520</v>
      </c>
      <c r="O50" s="145">
        <v>520</v>
      </c>
      <c r="P50" s="145">
        <v>520</v>
      </c>
      <c r="Q50" s="145">
        <v>475</v>
      </c>
      <c r="R50" s="131">
        <v>315</v>
      </c>
      <c r="S50" s="131">
        <v>445</v>
      </c>
      <c r="T50" s="147">
        <v>445</v>
      </c>
      <c r="U50" s="132">
        <v>445</v>
      </c>
      <c r="V50" s="130">
        <v>408</v>
      </c>
      <c r="W50" s="131">
        <v>408</v>
      </c>
      <c r="X50" s="131">
        <v>408</v>
      </c>
      <c r="Y50" s="130">
        <v>522.6</v>
      </c>
      <c r="Z50" s="130">
        <v>522.6</v>
      </c>
      <c r="AA50" s="132">
        <v>523</v>
      </c>
      <c r="AB50" s="171">
        <v>523</v>
      </c>
      <c r="AC50" s="145">
        <v>523</v>
      </c>
      <c r="AD50" s="476">
        <f>+AD46</f>
        <v>480.5</v>
      </c>
      <c r="AE50" s="130">
        <f>+AE46+AE48</f>
        <v>800</v>
      </c>
      <c r="AF50" s="145">
        <v>800</v>
      </c>
      <c r="AG50" s="146">
        <v>800</v>
      </c>
      <c r="AH50" s="132">
        <v>800</v>
      </c>
      <c r="AI50" s="145"/>
      <c r="AJ50" s="145"/>
      <c r="AK50" s="146">
        <f>+AK46+AK48</f>
        <v>480.5</v>
      </c>
      <c r="AL50" s="158">
        <v>480.5</v>
      </c>
      <c r="AM50" s="146">
        <f>+AM46+AM48</f>
        <v>480.5</v>
      </c>
      <c r="AN50" s="146">
        <f>+AN46+AN48</f>
        <v>480.5</v>
      </c>
      <c r="AO50" s="463">
        <f t="shared" si="7"/>
        <v>0.600625</v>
      </c>
      <c r="AP50" s="464">
        <f>AN50/H50</f>
        <v>0.600625</v>
      </c>
      <c r="AQ50" s="662"/>
      <c r="AR50" s="662"/>
      <c r="AS50" s="633"/>
      <c r="AT50" s="662"/>
      <c r="AU50" s="630"/>
    </row>
    <row r="51" spans="1:47" s="134" customFormat="1" ht="77.25" customHeight="1" thickBot="1">
      <c r="A51" s="623"/>
      <c r="B51" s="657"/>
      <c r="C51" s="634"/>
      <c r="D51" s="634"/>
      <c r="E51" s="634"/>
      <c r="F51" s="634"/>
      <c r="G51" s="161" t="s">
        <v>9</v>
      </c>
      <c r="H51" s="173">
        <f>H47+H49</f>
        <v>36271443665.5</v>
      </c>
      <c r="I51" s="173">
        <v>1427329433</v>
      </c>
      <c r="J51" s="173">
        <v>1427329433</v>
      </c>
      <c r="K51" s="173">
        <v>1293598995</v>
      </c>
      <c r="L51" s="173">
        <v>1220549002</v>
      </c>
      <c r="M51" s="173">
        <v>5618480420</v>
      </c>
      <c r="N51" s="173">
        <v>5618480420</v>
      </c>
      <c r="O51" s="173">
        <v>5618480420</v>
      </c>
      <c r="P51" s="173">
        <v>7436035646</v>
      </c>
      <c r="Q51" s="173">
        <v>7498370583</v>
      </c>
      <c r="R51" s="173">
        <v>4676543240</v>
      </c>
      <c r="S51" s="173">
        <v>10553520252</v>
      </c>
      <c r="T51" s="173">
        <v>10561669209</v>
      </c>
      <c r="U51" s="173">
        <v>10463985494</v>
      </c>
      <c r="V51" s="173">
        <v>10401556194</v>
      </c>
      <c r="W51" s="173">
        <v>10362181694</v>
      </c>
      <c r="X51" s="173">
        <v>9072851014.5</v>
      </c>
      <c r="Y51" s="173">
        <f aca="true" t="shared" si="18" ref="Y51:AA51">+Y47+Y49</f>
        <v>11978542678</v>
      </c>
      <c r="Z51" s="173">
        <f t="shared" si="18"/>
        <v>11978373906</v>
      </c>
      <c r="AA51" s="173">
        <f t="shared" si="18"/>
        <v>11517922907</v>
      </c>
      <c r="AB51" s="191">
        <f>+AB47+AB49</f>
        <v>11453514964</v>
      </c>
      <c r="AC51" s="173">
        <f>+AC47+AC49</f>
        <v>13259263344</v>
      </c>
      <c r="AD51" s="173">
        <f>+AD47+AD49</f>
        <v>12443130490</v>
      </c>
      <c r="AE51" s="162">
        <f>+AE47+AE49</f>
        <v>7851527679</v>
      </c>
      <c r="AF51" s="162">
        <f>+AF47+AF49</f>
        <v>8893369919</v>
      </c>
      <c r="AG51" s="162">
        <f>+AG47+AG49</f>
        <v>8893369919</v>
      </c>
      <c r="AH51" s="162">
        <f aca="true" t="shared" si="19" ref="AH51:AJ51">+AH47+AH49</f>
        <v>8858369919</v>
      </c>
      <c r="AI51" s="162">
        <f t="shared" si="19"/>
        <v>0</v>
      </c>
      <c r="AJ51" s="162">
        <f t="shared" si="19"/>
        <v>0</v>
      </c>
      <c r="AK51" s="162">
        <f>+AK47+AK49</f>
        <v>5921768437</v>
      </c>
      <c r="AL51" s="182">
        <v>2589296487</v>
      </c>
      <c r="AM51" s="162">
        <f>+AM47+AM49</f>
        <v>5140536227</v>
      </c>
      <c r="AN51" s="162">
        <f>+AN47+AN49</f>
        <v>5921768437</v>
      </c>
      <c r="AO51" s="505">
        <f t="shared" si="7"/>
        <v>0.6684941463438563</v>
      </c>
      <c r="AP51" s="499">
        <f>(L51+R51+X51+AD51+AN51)/H51</f>
        <v>0.9190381968503454</v>
      </c>
      <c r="AQ51" s="663"/>
      <c r="AR51" s="663"/>
      <c r="AS51" s="634"/>
      <c r="AT51" s="663"/>
      <c r="AU51" s="631"/>
    </row>
    <row r="52" spans="1:47" s="134" customFormat="1" ht="90.75" customHeight="1">
      <c r="A52" s="624"/>
      <c r="B52" s="622">
        <v>8</v>
      </c>
      <c r="C52" s="670" t="s">
        <v>129</v>
      </c>
      <c r="D52" s="701" t="s">
        <v>99</v>
      </c>
      <c r="E52" s="701">
        <v>438</v>
      </c>
      <c r="F52" s="632">
        <v>177</v>
      </c>
      <c r="G52" s="151" t="s">
        <v>4</v>
      </c>
      <c r="H52" s="153">
        <v>115</v>
      </c>
      <c r="I52" s="153">
        <v>10</v>
      </c>
      <c r="J52" s="152">
        <v>10</v>
      </c>
      <c r="K52" s="153">
        <v>10</v>
      </c>
      <c r="L52" s="153">
        <v>1</v>
      </c>
      <c r="M52" s="153">
        <v>33.6</v>
      </c>
      <c r="N52" s="152">
        <v>33.6</v>
      </c>
      <c r="O52" s="152">
        <v>33.6</v>
      </c>
      <c r="P52" s="198">
        <v>33.6</v>
      </c>
      <c r="Q52" s="152">
        <v>33.6</v>
      </c>
      <c r="R52" s="199">
        <v>27.6</v>
      </c>
      <c r="S52" s="199">
        <v>40.6</v>
      </c>
      <c r="T52" s="199">
        <v>40.6</v>
      </c>
      <c r="U52" s="518">
        <v>40.6</v>
      </c>
      <c r="V52" s="152">
        <v>40.6</v>
      </c>
      <c r="W52" s="199">
        <v>40.6</v>
      </c>
      <c r="X52" s="199">
        <v>33.6</v>
      </c>
      <c r="Y52" s="152">
        <v>85.6</v>
      </c>
      <c r="Z52" s="152">
        <v>85.6</v>
      </c>
      <c r="AA52" s="152">
        <v>85.6</v>
      </c>
      <c r="AB52" s="477">
        <v>85.6</v>
      </c>
      <c r="AC52" s="152">
        <v>85.6</v>
      </c>
      <c r="AD52" s="152">
        <v>63.8</v>
      </c>
      <c r="AE52" s="153">
        <v>115</v>
      </c>
      <c r="AF52" s="153">
        <v>115</v>
      </c>
      <c r="AG52" s="153">
        <v>115</v>
      </c>
      <c r="AH52" s="155">
        <v>115</v>
      </c>
      <c r="AI52" s="153"/>
      <c r="AJ52" s="153"/>
      <c r="AK52" s="220">
        <v>63.8</v>
      </c>
      <c r="AL52" s="220">
        <v>63.8</v>
      </c>
      <c r="AM52" s="220">
        <v>63.8</v>
      </c>
      <c r="AN52" s="220">
        <v>63.8</v>
      </c>
      <c r="AO52" s="494">
        <f t="shared" si="7"/>
        <v>0.5547826086956521</v>
      </c>
      <c r="AP52" s="481">
        <f>AN52/H52</f>
        <v>0.5547826086956521</v>
      </c>
      <c r="AQ52" s="661" t="s">
        <v>506</v>
      </c>
      <c r="AR52" s="632" t="s">
        <v>435</v>
      </c>
      <c r="AS52" s="632" t="s">
        <v>393</v>
      </c>
      <c r="AT52" s="661" t="s">
        <v>407</v>
      </c>
      <c r="AU52" s="629" t="s">
        <v>429</v>
      </c>
    </row>
    <row r="53" spans="1:47" s="134" customFormat="1" ht="55.5" customHeight="1">
      <c r="A53" s="624"/>
      <c r="B53" s="623"/>
      <c r="C53" s="671"/>
      <c r="D53" s="702"/>
      <c r="E53" s="702"/>
      <c r="F53" s="633"/>
      <c r="G53" s="135" t="s">
        <v>5</v>
      </c>
      <c r="H53" s="136">
        <f>+L53+R53+X53+AD53+AH53</f>
        <v>2323092989</v>
      </c>
      <c r="I53" s="137">
        <v>587994548.9</v>
      </c>
      <c r="J53" s="137">
        <v>587994548.9</v>
      </c>
      <c r="K53" s="137">
        <v>555967780</v>
      </c>
      <c r="L53" s="136">
        <v>387590454</v>
      </c>
      <c r="M53" s="137">
        <v>2073967000</v>
      </c>
      <c r="N53" s="137">
        <v>2073967000</v>
      </c>
      <c r="O53" s="137">
        <v>2073967000</v>
      </c>
      <c r="P53" s="137">
        <v>444967000</v>
      </c>
      <c r="Q53" s="136">
        <v>393318585</v>
      </c>
      <c r="R53" s="137">
        <v>365209035</v>
      </c>
      <c r="S53" s="137">
        <v>261351000</v>
      </c>
      <c r="T53" s="137">
        <v>261351000</v>
      </c>
      <c r="U53" s="137">
        <v>302688500</v>
      </c>
      <c r="V53" s="137">
        <v>302688500</v>
      </c>
      <c r="W53" s="137">
        <v>301032000</v>
      </c>
      <c r="X53" s="137">
        <v>301032000</v>
      </c>
      <c r="Y53" s="137">
        <v>1327835000</v>
      </c>
      <c r="Z53" s="137">
        <v>1327835000</v>
      </c>
      <c r="AA53" s="137">
        <v>1218744000</v>
      </c>
      <c r="AB53" s="138">
        <v>1204122900</v>
      </c>
      <c r="AC53" s="137">
        <v>1187321000</v>
      </c>
      <c r="AD53" s="137">
        <v>1187141000</v>
      </c>
      <c r="AE53" s="137">
        <v>902303000</v>
      </c>
      <c r="AF53" s="139">
        <v>125869500</v>
      </c>
      <c r="AG53" s="139">
        <v>125869500</v>
      </c>
      <c r="AH53" s="139">
        <v>82120500</v>
      </c>
      <c r="AI53" s="147"/>
      <c r="AJ53" s="147"/>
      <c r="AK53" s="139">
        <v>8646000</v>
      </c>
      <c r="AL53" s="139">
        <v>0</v>
      </c>
      <c r="AM53" s="139">
        <v>8646000</v>
      </c>
      <c r="AN53" s="139">
        <f>AK53</f>
        <v>8646000</v>
      </c>
      <c r="AO53" s="463">
        <f t="shared" si="7"/>
        <v>0.10528430781595338</v>
      </c>
      <c r="AP53" s="465">
        <f>(L53+R53+X53+AD53+AN53)/H53</f>
        <v>0.9683721227054162</v>
      </c>
      <c r="AQ53" s="662"/>
      <c r="AR53" s="633"/>
      <c r="AS53" s="633"/>
      <c r="AT53" s="662"/>
      <c r="AU53" s="630"/>
    </row>
    <row r="54" spans="1:47" s="134" customFormat="1" ht="72.75" customHeight="1">
      <c r="A54" s="624"/>
      <c r="B54" s="623"/>
      <c r="C54" s="671"/>
      <c r="D54" s="702"/>
      <c r="E54" s="702"/>
      <c r="F54" s="633"/>
      <c r="G54" s="128" t="s">
        <v>6</v>
      </c>
      <c r="H54" s="157"/>
      <c r="I54" s="141"/>
      <c r="J54" s="142"/>
      <c r="K54" s="141"/>
      <c r="L54" s="141"/>
      <c r="M54" s="141"/>
      <c r="N54" s="141"/>
      <c r="O54" s="141"/>
      <c r="P54" s="141"/>
      <c r="Q54" s="129"/>
      <c r="R54" s="143"/>
      <c r="S54" s="143"/>
      <c r="T54" s="143"/>
      <c r="U54" s="143"/>
      <c r="V54" s="143"/>
      <c r="W54" s="143"/>
      <c r="X54" s="143"/>
      <c r="Y54" s="143"/>
      <c r="Z54" s="143"/>
      <c r="AA54" s="143"/>
      <c r="AB54" s="186"/>
      <c r="AC54" s="143"/>
      <c r="AD54" s="143"/>
      <c r="AE54" s="143"/>
      <c r="AF54" s="143"/>
      <c r="AG54" s="143"/>
      <c r="AH54" s="143"/>
      <c r="AI54" s="143"/>
      <c r="AJ54" s="143"/>
      <c r="AK54" s="133"/>
      <c r="AL54" s="133"/>
      <c r="AM54" s="133"/>
      <c r="AN54" s="133"/>
      <c r="AO54" s="463" t="e">
        <f t="shared" si="7"/>
        <v>#DIV/0!</v>
      </c>
      <c r="AP54" s="209" t="e">
        <f>(L54+R54+X54+AD54+AK54)/H54</f>
        <v>#DIV/0!</v>
      </c>
      <c r="AQ54" s="662"/>
      <c r="AR54" s="633"/>
      <c r="AS54" s="633"/>
      <c r="AT54" s="662"/>
      <c r="AU54" s="630"/>
    </row>
    <row r="55" spans="1:47" s="134" customFormat="1" ht="90.75" customHeight="1">
      <c r="A55" s="624"/>
      <c r="B55" s="623"/>
      <c r="C55" s="671"/>
      <c r="D55" s="702"/>
      <c r="E55" s="702"/>
      <c r="F55" s="633"/>
      <c r="G55" s="135" t="s">
        <v>7</v>
      </c>
      <c r="H55" s="136">
        <f>+L55+R55+X55+AD55+AH55</f>
        <v>1140656711</v>
      </c>
      <c r="I55" s="144"/>
      <c r="J55" s="144"/>
      <c r="K55" s="144"/>
      <c r="L55" s="144"/>
      <c r="M55" s="144">
        <v>349492474</v>
      </c>
      <c r="N55" s="144">
        <v>349492474</v>
      </c>
      <c r="O55" s="144">
        <v>349492474</v>
      </c>
      <c r="P55" s="144">
        <v>349492474</v>
      </c>
      <c r="Q55" s="136">
        <v>349492474</v>
      </c>
      <c r="R55" s="136">
        <v>283153510</v>
      </c>
      <c r="S55" s="136">
        <v>211838202</v>
      </c>
      <c r="T55" s="136">
        <v>211838202</v>
      </c>
      <c r="U55" s="136">
        <v>211838202</v>
      </c>
      <c r="V55" s="136">
        <v>211838202</v>
      </c>
      <c r="W55" s="136">
        <v>211838202</v>
      </c>
      <c r="X55" s="136">
        <v>197217102</v>
      </c>
      <c r="Y55" s="136">
        <v>238415400</v>
      </c>
      <c r="Z55" s="136">
        <v>238415400</v>
      </c>
      <c r="AA55" s="136">
        <v>238415400</v>
      </c>
      <c r="AB55" s="136">
        <v>238415400</v>
      </c>
      <c r="AC55" s="136">
        <v>238415400</v>
      </c>
      <c r="AD55" s="136">
        <v>187834193</v>
      </c>
      <c r="AE55" s="137">
        <v>472451906</v>
      </c>
      <c r="AF55" s="195">
        <v>472451906</v>
      </c>
      <c r="AG55" s="195">
        <v>472451906</v>
      </c>
      <c r="AH55" s="139">
        <v>472451906</v>
      </c>
      <c r="AI55" s="454"/>
      <c r="AJ55" s="454"/>
      <c r="AK55" s="139">
        <v>15226011</v>
      </c>
      <c r="AL55" s="139">
        <v>15226011</v>
      </c>
      <c r="AM55" s="139">
        <v>15226011</v>
      </c>
      <c r="AN55" s="139">
        <f>AK55</f>
        <v>15226011</v>
      </c>
      <c r="AO55" s="463">
        <f t="shared" si="7"/>
        <v>0.03222764223539824</v>
      </c>
      <c r="AP55" s="465">
        <f>(L55+R55+X55+AD55+AN55)/H55</f>
        <v>0.5991555648682805</v>
      </c>
      <c r="AQ55" s="662"/>
      <c r="AR55" s="633"/>
      <c r="AS55" s="633"/>
      <c r="AT55" s="662"/>
      <c r="AU55" s="630"/>
    </row>
    <row r="56" spans="1:47" s="134" customFormat="1" ht="77.25" customHeight="1">
      <c r="A56" s="624"/>
      <c r="B56" s="623"/>
      <c r="C56" s="671"/>
      <c r="D56" s="702"/>
      <c r="E56" s="702"/>
      <c r="F56" s="633"/>
      <c r="G56" s="128" t="s">
        <v>8</v>
      </c>
      <c r="H56" s="145">
        <v>115</v>
      </c>
      <c r="I56" s="145">
        <v>10</v>
      </c>
      <c r="J56" s="146">
        <v>10</v>
      </c>
      <c r="K56" s="145">
        <v>10</v>
      </c>
      <c r="L56" s="145">
        <v>1</v>
      </c>
      <c r="M56" s="145">
        <v>33.6</v>
      </c>
      <c r="N56" s="145">
        <v>33.6</v>
      </c>
      <c r="O56" s="145">
        <v>33.6</v>
      </c>
      <c r="P56" s="188">
        <v>33.6</v>
      </c>
      <c r="Q56" s="146">
        <v>33.6</v>
      </c>
      <c r="R56" s="189">
        <v>27.6</v>
      </c>
      <c r="S56" s="189">
        <v>27.6</v>
      </c>
      <c r="T56" s="189">
        <v>27.6</v>
      </c>
      <c r="U56" s="189">
        <v>27.6</v>
      </c>
      <c r="V56" s="189">
        <v>27.6</v>
      </c>
      <c r="W56" s="189">
        <v>40.6</v>
      </c>
      <c r="X56" s="189">
        <v>33.6</v>
      </c>
      <c r="Y56" s="129">
        <v>85.6</v>
      </c>
      <c r="Z56" s="129">
        <v>85.6</v>
      </c>
      <c r="AA56" s="196">
        <v>85.6</v>
      </c>
      <c r="AB56" s="197">
        <f>+AB52+AB54</f>
        <v>85.6</v>
      </c>
      <c r="AC56" s="146">
        <f>+AC52</f>
        <v>85.6</v>
      </c>
      <c r="AD56" s="196">
        <f>+AD52</f>
        <v>63.8</v>
      </c>
      <c r="AE56" s="196">
        <f>+AE52+AE54</f>
        <v>115</v>
      </c>
      <c r="AF56" s="196">
        <f aca="true" t="shared" si="20" ref="AF56:AJ56">+AF52+AF54</f>
        <v>115</v>
      </c>
      <c r="AG56" s="196">
        <f aca="true" t="shared" si="21" ref="AG56">+AG52+AG54</f>
        <v>115</v>
      </c>
      <c r="AH56" s="196">
        <f t="shared" si="20"/>
        <v>115</v>
      </c>
      <c r="AI56" s="196">
        <f t="shared" si="20"/>
        <v>0</v>
      </c>
      <c r="AJ56" s="196">
        <f t="shared" si="20"/>
        <v>0</v>
      </c>
      <c r="AK56" s="196">
        <f aca="true" t="shared" si="22" ref="AK56:AN56">+AK52+AK54</f>
        <v>63.8</v>
      </c>
      <c r="AL56" s="158">
        <v>63.8</v>
      </c>
      <c r="AM56" s="196">
        <f aca="true" t="shared" si="23" ref="AM56">+AM52+AM54</f>
        <v>63.8</v>
      </c>
      <c r="AN56" s="196">
        <f t="shared" si="22"/>
        <v>63.8</v>
      </c>
      <c r="AO56" s="463">
        <f t="shared" si="7"/>
        <v>0.5547826086956521</v>
      </c>
      <c r="AP56" s="209">
        <f>AN56/H56</f>
        <v>0.5547826086956521</v>
      </c>
      <c r="AQ56" s="662"/>
      <c r="AR56" s="633"/>
      <c r="AS56" s="633"/>
      <c r="AT56" s="662"/>
      <c r="AU56" s="630"/>
    </row>
    <row r="57" spans="1:47" s="134" customFormat="1" ht="114" customHeight="1" thickBot="1">
      <c r="A57" s="624"/>
      <c r="B57" s="706"/>
      <c r="C57" s="672"/>
      <c r="D57" s="703"/>
      <c r="E57" s="703"/>
      <c r="F57" s="634"/>
      <c r="G57" s="161" t="s">
        <v>9</v>
      </c>
      <c r="H57" s="173">
        <f>H53+H55</f>
        <v>3463749700</v>
      </c>
      <c r="I57" s="173">
        <v>587994548.9</v>
      </c>
      <c r="J57" s="173">
        <v>587994548.9</v>
      </c>
      <c r="K57" s="173">
        <v>555967780</v>
      </c>
      <c r="L57" s="173">
        <v>387590454</v>
      </c>
      <c r="M57" s="173">
        <v>2423459474</v>
      </c>
      <c r="N57" s="173">
        <v>2423459474</v>
      </c>
      <c r="O57" s="173">
        <v>2423459474</v>
      </c>
      <c r="P57" s="173">
        <v>794459474</v>
      </c>
      <c r="Q57" s="173">
        <v>742811059</v>
      </c>
      <c r="R57" s="173">
        <v>648362545</v>
      </c>
      <c r="S57" s="173">
        <v>473189202</v>
      </c>
      <c r="T57" s="173">
        <v>473189202</v>
      </c>
      <c r="U57" s="173">
        <v>514526702</v>
      </c>
      <c r="V57" s="173">
        <v>514526702</v>
      </c>
      <c r="W57" s="173">
        <v>512870202</v>
      </c>
      <c r="X57" s="173">
        <v>498249102</v>
      </c>
      <c r="Y57" s="173">
        <v>1566250400</v>
      </c>
      <c r="Z57" s="173">
        <v>1566250400</v>
      </c>
      <c r="AA57" s="173">
        <v>1457159400</v>
      </c>
      <c r="AB57" s="191">
        <v>1442538300</v>
      </c>
      <c r="AC57" s="173">
        <f>+AC53+AC55</f>
        <v>1425736400</v>
      </c>
      <c r="AD57" s="173">
        <f>+AD53+AD55</f>
        <v>1374975193</v>
      </c>
      <c r="AE57" s="162">
        <f>+AE53+AE55</f>
        <v>1374754906</v>
      </c>
      <c r="AF57" s="182">
        <f>+AF53+AF55</f>
        <v>598321406</v>
      </c>
      <c r="AG57" s="182">
        <f>+AG53+AG55</f>
        <v>598321406</v>
      </c>
      <c r="AH57" s="162">
        <f aca="true" t="shared" si="24" ref="AH57:AJ57">+AH53+AH55</f>
        <v>554572406</v>
      </c>
      <c r="AI57" s="162">
        <f t="shared" si="24"/>
        <v>0</v>
      </c>
      <c r="AJ57" s="162">
        <f t="shared" si="24"/>
        <v>0</v>
      </c>
      <c r="AK57" s="182">
        <f>+AK53+AK55</f>
        <v>23872011</v>
      </c>
      <c r="AL57" s="182">
        <v>15226011</v>
      </c>
      <c r="AM57" s="182">
        <f>+AM53+AM55</f>
        <v>23872011</v>
      </c>
      <c r="AN57" s="182">
        <f>+AN53+AN55</f>
        <v>23872011</v>
      </c>
      <c r="AO57" s="505">
        <f t="shared" si="7"/>
        <v>0.04304579662046871</v>
      </c>
      <c r="AP57" s="499">
        <f aca="true" t="shared" si="25" ref="AP57:AP69">(L57+R57+X57+AD57+AN57)/H57</f>
        <v>0.8467844270040644</v>
      </c>
      <c r="AQ57" s="663"/>
      <c r="AR57" s="634"/>
      <c r="AS57" s="634"/>
      <c r="AT57" s="663"/>
      <c r="AU57" s="631"/>
    </row>
    <row r="58" spans="1:47" s="134" customFormat="1" ht="57.75" customHeight="1">
      <c r="A58" s="624"/>
      <c r="B58" s="670">
        <v>9</v>
      </c>
      <c r="C58" s="701" t="s">
        <v>130</v>
      </c>
      <c r="D58" s="632" t="s">
        <v>100</v>
      </c>
      <c r="E58" s="632">
        <v>439</v>
      </c>
      <c r="F58" s="632">
        <v>177</v>
      </c>
      <c r="G58" s="151" t="s">
        <v>4</v>
      </c>
      <c r="H58" s="519">
        <f>+L58+R58+X58+AD58+AH58</f>
        <v>33.5</v>
      </c>
      <c r="I58" s="153">
        <v>10</v>
      </c>
      <c r="J58" s="152">
        <v>10</v>
      </c>
      <c r="K58" s="153">
        <v>10</v>
      </c>
      <c r="L58" s="152">
        <v>6.33</v>
      </c>
      <c r="M58" s="152">
        <v>45</v>
      </c>
      <c r="N58" s="198">
        <v>45</v>
      </c>
      <c r="O58" s="153">
        <v>45</v>
      </c>
      <c r="P58" s="153">
        <v>70</v>
      </c>
      <c r="Q58" s="152">
        <v>70</v>
      </c>
      <c r="R58" s="199">
        <v>11.8</v>
      </c>
      <c r="S58" s="199">
        <v>60</v>
      </c>
      <c r="T58" s="199">
        <v>44.67</v>
      </c>
      <c r="U58" s="155">
        <v>44.67</v>
      </c>
      <c r="V58" s="152">
        <v>44.67</v>
      </c>
      <c r="W58" s="199">
        <v>44.67</v>
      </c>
      <c r="X58" s="199">
        <v>3.64</v>
      </c>
      <c r="Y58" s="152">
        <v>53.03</v>
      </c>
      <c r="Z58" s="152">
        <v>53.03</v>
      </c>
      <c r="AA58" s="155">
        <v>53.03</v>
      </c>
      <c r="AB58" s="477">
        <v>53.03</v>
      </c>
      <c r="AC58" s="152">
        <v>53.03</v>
      </c>
      <c r="AD58" s="152">
        <v>1.73</v>
      </c>
      <c r="AE58" s="478">
        <v>10</v>
      </c>
      <c r="AF58" s="152">
        <v>10</v>
      </c>
      <c r="AG58" s="152">
        <v>10</v>
      </c>
      <c r="AH58" s="155">
        <v>10</v>
      </c>
      <c r="AI58" s="153"/>
      <c r="AJ58" s="153"/>
      <c r="AK58" s="152">
        <v>0</v>
      </c>
      <c r="AL58" s="156">
        <v>0</v>
      </c>
      <c r="AM58" s="152">
        <v>0</v>
      </c>
      <c r="AN58" s="152">
        <v>0</v>
      </c>
      <c r="AO58" s="494">
        <f t="shared" si="7"/>
        <v>0</v>
      </c>
      <c r="AP58" s="494">
        <f t="shared" si="25"/>
        <v>0.701492537313433</v>
      </c>
      <c r="AQ58" s="661" t="s">
        <v>522</v>
      </c>
      <c r="AR58" s="661" t="s">
        <v>481</v>
      </c>
      <c r="AS58" s="632" t="s">
        <v>393</v>
      </c>
      <c r="AT58" s="661" t="s">
        <v>404</v>
      </c>
      <c r="AU58" s="629" t="s">
        <v>482</v>
      </c>
    </row>
    <row r="59" spans="1:47" s="134" customFormat="1" ht="69" customHeight="1">
      <c r="A59" s="624"/>
      <c r="B59" s="671"/>
      <c r="C59" s="702"/>
      <c r="D59" s="633"/>
      <c r="E59" s="633"/>
      <c r="F59" s="633"/>
      <c r="G59" s="135" t="s">
        <v>5</v>
      </c>
      <c r="H59" s="136">
        <f>+L59+R59+X59+AD59+AH59</f>
        <v>8173280803</v>
      </c>
      <c r="I59" s="137">
        <v>1122604667</v>
      </c>
      <c r="J59" s="137">
        <v>1122604667</v>
      </c>
      <c r="K59" s="137">
        <v>1139706445</v>
      </c>
      <c r="L59" s="136">
        <v>1138082493</v>
      </c>
      <c r="M59" s="137">
        <v>1851963000</v>
      </c>
      <c r="N59" s="137">
        <v>1851963000</v>
      </c>
      <c r="O59" s="137">
        <v>1851963000</v>
      </c>
      <c r="P59" s="137">
        <v>1851963000</v>
      </c>
      <c r="Q59" s="137">
        <v>1779090740</v>
      </c>
      <c r="R59" s="137">
        <v>1764074733</v>
      </c>
      <c r="S59" s="137">
        <v>1860257000</v>
      </c>
      <c r="T59" s="137">
        <v>1860257000</v>
      </c>
      <c r="U59" s="137">
        <v>1836868000</v>
      </c>
      <c r="V59" s="137">
        <v>1831892077</v>
      </c>
      <c r="W59" s="149">
        <v>1887596077</v>
      </c>
      <c r="X59" s="149">
        <v>1886841077</v>
      </c>
      <c r="Y59" s="137">
        <v>2301446000</v>
      </c>
      <c r="Z59" s="137">
        <v>2301446000</v>
      </c>
      <c r="AA59" s="137">
        <v>2231519000</v>
      </c>
      <c r="AB59" s="200">
        <v>2231519000</v>
      </c>
      <c r="AC59" s="137">
        <v>2839301643</v>
      </c>
      <c r="AD59" s="137">
        <v>2174963000</v>
      </c>
      <c r="AE59" s="137">
        <v>1652289000</v>
      </c>
      <c r="AF59" s="139">
        <v>1531319500</v>
      </c>
      <c r="AG59" s="139">
        <v>1531319500</v>
      </c>
      <c r="AH59" s="139">
        <v>1209319500</v>
      </c>
      <c r="AI59" s="147"/>
      <c r="AJ59" s="147"/>
      <c r="AK59" s="139">
        <v>72203000</v>
      </c>
      <c r="AL59" s="139">
        <v>0</v>
      </c>
      <c r="AM59" s="139">
        <v>33039000</v>
      </c>
      <c r="AN59" s="139">
        <f>AK59</f>
        <v>72203000</v>
      </c>
      <c r="AO59" s="463">
        <f aca="true" t="shared" si="26" ref="AO59:AO90">AN59/AH59</f>
        <v>0.05970547899045703</v>
      </c>
      <c r="AP59" s="465">
        <f t="shared" si="25"/>
        <v>0.8608739223075975</v>
      </c>
      <c r="AQ59" s="662"/>
      <c r="AR59" s="662"/>
      <c r="AS59" s="633"/>
      <c r="AT59" s="662" t="s">
        <v>404</v>
      </c>
      <c r="AU59" s="630"/>
    </row>
    <row r="60" spans="1:47" s="134" customFormat="1" ht="54" customHeight="1">
      <c r="A60" s="624"/>
      <c r="B60" s="671"/>
      <c r="C60" s="702"/>
      <c r="D60" s="633"/>
      <c r="E60" s="633"/>
      <c r="F60" s="633"/>
      <c r="G60" s="128" t="s">
        <v>6</v>
      </c>
      <c r="H60" s="377">
        <f>+L60+R60+X60+AD60+AH60</f>
        <v>166.5</v>
      </c>
      <c r="I60" s="141"/>
      <c r="J60" s="142"/>
      <c r="K60" s="141"/>
      <c r="L60" s="157"/>
      <c r="M60" s="141">
        <v>3.67</v>
      </c>
      <c r="N60" s="141">
        <v>3.67</v>
      </c>
      <c r="O60" s="141">
        <v>3.67</v>
      </c>
      <c r="P60" s="141">
        <v>3.67</v>
      </c>
      <c r="Q60" s="129">
        <v>3.67</v>
      </c>
      <c r="R60" s="143">
        <v>0</v>
      </c>
      <c r="S60" s="143">
        <v>61.9</v>
      </c>
      <c r="T60" s="190">
        <v>77.2</v>
      </c>
      <c r="U60" s="158">
        <v>77.2</v>
      </c>
      <c r="V60" s="129">
        <v>77.2</v>
      </c>
      <c r="W60" s="190">
        <v>77.2</v>
      </c>
      <c r="X60" s="190">
        <v>33.2</v>
      </c>
      <c r="Y60" s="132">
        <v>82</v>
      </c>
      <c r="Z60" s="132">
        <v>82</v>
      </c>
      <c r="AA60" s="132">
        <v>82</v>
      </c>
      <c r="AB60" s="462">
        <v>82</v>
      </c>
      <c r="AC60" s="158">
        <v>82</v>
      </c>
      <c r="AD60" s="474">
        <v>40.78</v>
      </c>
      <c r="AE60" s="479">
        <v>92.52</v>
      </c>
      <c r="AF60" s="132">
        <v>92.52</v>
      </c>
      <c r="AG60" s="132">
        <v>92.52</v>
      </c>
      <c r="AH60" s="132">
        <v>92.52</v>
      </c>
      <c r="AI60" s="132"/>
      <c r="AJ60" s="132"/>
      <c r="AK60" s="158">
        <v>0</v>
      </c>
      <c r="AL60" s="133">
        <v>0</v>
      </c>
      <c r="AM60" s="158">
        <v>0</v>
      </c>
      <c r="AN60" s="158">
        <v>0</v>
      </c>
      <c r="AO60" s="463">
        <f t="shared" si="26"/>
        <v>0</v>
      </c>
      <c r="AP60" s="465">
        <f t="shared" si="25"/>
        <v>0.44432432432432434</v>
      </c>
      <c r="AQ60" s="662"/>
      <c r="AR60" s="662"/>
      <c r="AS60" s="633"/>
      <c r="AT60" s="662" t="s">
        <v>404</v>
      </c>
      <c r="AU60" s="630"/>
    </row>
    <row r="61" spans="1:47" s="134" customFormat="1" ht="81.75" customHeight="1">
      <c r="A61" s="624"/>
      <c r="B61" s="671"/>
      <c r="C61" s="702"/>
      <c r="D61" s="633"/>
      <c r="E61" s="633"/>
      <c r="F61" s="633"/>
      <c r="G61" s="135" t="s">
        <v>7</v>
      </c>
      <c r="H61" s="136">
        <f>+L61+R61+X61+AD61+AH61</f>
        <v>4469714994</v>
      </c>
      <c r="I61" s="144"/>
      <c r="J61" s="144"/>
      <c r="K61" s="144"/>
      <c r="L61" s="144"/>
      <c r="M61" s="144">
        <v>1073707081</v>
      </c>
      <c r="N61" s="144">
        <v>1073707081</v>
      </c>
      <c r="O61" s="144">
        <v>1073707081</v>
      </c>
      <c r="P61" s="144">
        <v>1073707081</v>
      </c>
      <c r="Q61" s="136">
        <v>1073707081</v>
      </c>
      <c r="R61" s="136">
        <v>1073707081</v>
      </c>
      <c r="S61" s="136">
        <v>1469796490</v>
      </c>
      <c r="T61" s="136">
        <v>1469796490</v>
      </c>
      <c r="U61" s="136">
        <v>1469796490</v>
      </c>
      <c r="V61" s="136">
        <v>1469796490</v>
      </c>
      <c r="W61" s="136">
        <v>1469796490</v>
      </c>
      <c r="X61" s="136">
        <v>1469796490</v>
      </c>
      <c r="Y61" s="136">
        <v>963554463</v>
      </c>
      <c r="Z61" s="136">
        <v>963554463</v>
      </c>
      <c r="AA61" s="136">
        <v>963554463</v>
      </c>
      <c r="AB61" s="201">
        <v>963554463</v>
      </c>
      <c r="AC61" s="137">
        <v>963554463</v>
      </c>
      <c r="AD61" s="137">
        <v>776050572</v>
      </c>
      <c r="AE61" s="137">
        <v>1150160851</v>
      </c>
      <c r="AF61" s="195">
        <v>1150160851</v>
      </c>
      <c r="AG61" s="195">
        <v>1150160851</v>
      </c>
      <c r="AH61" s="139">
        <v>1150160851</v>
      </c>
      <c r="AI61" s="454"/>
      <c r="AJ61" s="454"/>
      <c r="AK61" s="139">
        <v>222620773</v>
      </c>
      <c r="AL61" s="139">
        <v>67956277</v>
      </c>
      <c r="AM61" s="139">
        <v>75568980</v>
      </c>
      <c r="AN61" s="139">
        <f>AK61</f>
        <v>222620773</v>
      </c>
      <c r="AO61" s="463">
        <f t="shared" si="26"/>
        <v>0.1935562080785864</v>
      </c>
      <c r="AP61" s="465">
        <f t="shared" si="25"/>
        <v>0.7924833956426529</v>
      </c>
      <c r="AQ61" s="662"/>
      <c r="AR61" s="662"/>
      <c r="AS61" s="633"/>
      <c r="AT61" s="662" t="s">
        <v>404</v>
      </c>
      <c r="AU61" s="630"/>
    </row>
    <row r="62" spans="1:47" s="134" customFormat="1" ht="81.75" customHeight="1">
      <c r="A62" s="624"/>
      <c r="B62" s="671"/>
      <c r="C62" s="702"/>
      <c r="D62" s="633"/>
      <c r="E62" s="633"/>
      <c r="F62" s="633"/>
      <c r="G62" s="128" t="s">
        <v>8</v>
      </c>
      <c r="H62" s="145">
        <f>H60+H58</f>
        <v>200</v>
      </c>
      <c r="I62" s="145">
        <v>10</v>
      </c>
      <c r="J62" s="146">
        <v>10</v>
      </c>
      <c r="K62" s="145">
        <v>10</v>
      </c>
      <c r="L62" s="146">
        <v>6.33</v>
      </c>
      <c r="M62" s="146">
        <v>48.67</v>
      </c>
      <c r="N62" s="146">
        <v>48.67</v>
      </c>
      <c r="O62" s="146">
        <v>48.67</v>
      </c>
      <c r="P62" s="146">
        <v>73.67</v>
      </c>
      <c r="Q62" s="146">
        <v>73.67</v>
      </c>
      <c r="R62" s="143">
        <v>11.8</v>
      </c>
      <c r="S62" s="143">
        <v>121.9</v>
      </c>
      <c r="T62" s="190">
        <v>121.87</v>
      </c>
      <c r="U62" s="132">
        <v>121.87</v>
      </c>
      <c r="V62" s="129">
        <v>121.87</v>
      </c>
      <c r="W62" s="184">
        <v>121.87</v>
      </c>
      <c r="X62" s="184">
        <v>36.84</v>
      </c>
      <c r="Y62" s="129">
        <v>135.03</v>
      </c>
      <c r="Z62" s="129">
        <v>135.03</v>
      </c>
      <c r="AA62" s="132">
        <v>135.03</v>
      </c>
      <c r="AB62" s="471">
        <v>135.03</v>
      </c>
      <c r="AC62" s="146">
        <f aca="true" t="shared" si="27" ref="AC62:AH62">AC58+AC60</f>
        <v>135.03</v>
      </c>
      <c r="AD62" s="129">
        <f t="shared" si="27"/>
        <v>42.51</v>
      </c>
      <c r="AE62" s="472">
        <f t="shared" si="27"/>
        <v>102.52</v>
      </c>
      <c r="AF62" s="146">
        <f t="shared" si="27"/>
        <v>102.52</v>
      </c>
      <c r="AG62" s="146">
        <f t="shared" si="27"/>
        <v>102.52</v>
      </c>
      <c r="AH62" s="132">
        <f t="shared" si="27"/>
        <v>102.52</v>
      </c>
      <c r="AI62" s="145"/>
      <c r="AJ62" s="145"/>
      <c r="AK62" s="146">
        <f>AK58+AK60</f>
        <v>0</v>
      </c>
      <c r="AL62" s="133">
        <v>0</v>
      </c>
      <c r="AM62" s="146">
        <f>AM58+AM60</f>
        <v>0</v>
      </c>
      <c r="AN62" s="146">
        <f>AN58+AN60</f>
        <v>0</v>
      </c>
      <c r="AO62" s="463">
        <f t="shared" si="26"/>
        <v>0</v>
      </c>
      <c r="AP62" s="465">
        <f t="shared" si="25"/>
        <v>0.4874</v>
      </c>
      <c r="AQ62" s="662"/>
      <c r="AR62" s="662"/>
      <c r="AS62" s="633"/>
      <c r="AT62" s="662" t="s">
        <v>404</v>
      </c>
      <c r="AU62" s="630"/>
    </row>
    <row r="63" spans="1:47" s="134" customFormat="1" ht="53.25" customHeight="1" thickBot="1">
      <c r="A63" s="624"/>
      <c r="B63" s="672"/>
      <c r="C63" s="703"/>
      <c r="D63" s="634"/>
      <c r="E63" s="634"/>
      <c r="F63" s="634"/>
      <c r="G63" s="161" t="s">
        <v>9</v>
      </c>
      <c r="H63" s="173">
        <f>H59+H61</f>
        <v>12642995797</v>
      </c>
      <c r="I63" s="173">
        <v>1122604667</v>
      </c>
      <c r="J63" s="173">
        <v>1122604667</v>
      </c>
      <c r="K63" s="173">
        <v>1139706445</v>
      </c>
      <c r="L63" s="173">
        <v>1138082493</v>
      </c>
      <c r="M63" s="173">
        <v>2925670081</v>
      </c>
      <c r="N63" s="173">
        <v>2925670081</v>
      </c>
      <c r="O63" s="173">
        <v>2925670081</v>
      </c>
      <c r="P63" s="173">
        <v>2925670081</v>
      </c>
      <c r="Q63" s="173">
        <v>2852797821</v>
      </c>
      <c r="R63" s="173">
        <v>2837781814</v>
      </c>
      <c r="S63" s="173">
        <v>3330053490</v>
      </c>
      <c r="T63" s="173">
        <v>3330053490</v>
      </c>
      <c r="U63" s="173">
        <v>3306664490</v>
      </c>
      <c r="V63" s="173">
        <v>3301688567</v>
      </c>
      <c r="W63" s="173">
        <v>3357392567</v>
      </c>
      <c r="X63" s="173">
        <v>3356637567</v>
      </c>
      <c r="Y63" s="173">
        <v>3265000463</v>
      </c>
      <c r="Z63" s="173">
        <v>3265000463</v>
      </c>
      <c r="AA63" s="173">
        <v>3195073463</v>
      </c>
      <c r="AB63" s="191">
        <f aca="true" t="shared" si="28" ref="AB63:AN63">+AB59+AB61</f>
        <v>3195073463</v>
      </c>
      <c r="AC63" s="173">
        <f t="shared" si="28"/>
        <v>3802856106</v>
      </c>
      <c r="AD63" s="173">
        <f t="shared" si="28"/>
        <v>2951013572</v>
      </c>
      <c r="AE63" s="162">
        <f t="shared" si="28"/>
        <v>2802449851</v>
      </c>
      <c r="AF63" s="162">
        <f t="shared" si="28"/>
        <v>2681480351</v>
      </c>
      <c r="AG63" s="162">
        <f t="shared" si="28"/>
        <v>2681480351</v>
      </c>
      <c r="AH63" s="162">
        <f t="shared" si="28"/>
        <v>2359480351</v>
      </c>
      <c r="AI63" s="162">
        <f t="shared" si="28"/>
        <v>0</v>
      </c>
      <c r="AJ63" s="162">
        <f t="shared" si="28"/>
        <v>0</v>
      </c>
      <c r="AK63" s="162">
        <f t="shared" si="28"/>
        <v>294823773</v>
      </c>
      <c r="AL63" s="162">
        <f t="shared" si="28"/>
        <v>67956277</v>
      </c>
      <c r="AM63" s="162">
        <f aca="true" t="shared" si="29" ref="AM63">+AM59+AM61</f>
        <v>108607980</v>
      </c>
      <c r="AN63" s="162">
        <f t="shared" si="28"/>
        <v>294823773</v>
      </c>
      <c r="AO63" s="505">
        <f t="shared" si="26"/>
        <v>0.12495284094018717</v>
      </c>
      <c r="AP63" s="499">
        <f t="shared" si="25"/>
        <v>0.836695620946903</v>
      </c>
      <c r="AQ63" s="663"/>
      <c r="AR63" s="663"/>
      <c r="AS63" s="634"/>
      <c r="AT63" s="663" t="s">
        <v>404</v>
      </c>
      <c r="AU63" s="631"/>
    </row>
    <row r="64" spans="1:47" s="134" customFormat="1" ht="57.75" customHeight="1">
      <c r="A64" s="624"/>
      <c r="B64" s="670">
        <v>10</v>
      </c>
      <c r="C64" s="701" t="s">
        <v>131</v>
      </c>
      <c r="D64" s="673" t="s">
        <v>100</v>
      </c>
      <c r="E64" s="626">
        <v>435</v>
      </c>
      <c r="F64" s="626">
        <v>177</v>
      </c>
      <c r="G64" s="151" t="s">
        <v>4</v>
      </c>
      <c r="H64" s="520">
        <f>L64+R64+X64+AD64+AH64</f>
        <v>0.49</v>
      </c>
      <c r="I64" s="202">
        <v>5</v>
      </c>
      <c r="J64" s="152">
        <v>5</v>
      </c>
      <c r="K64" s="203">
        <v>0.05</v>
      </c>
      <c r="L64" s="203">
        <v>0.031</v>
      </c>
      <c r="M64" s="203">
        <v>0.2</v>
      </c>
      <c r="N64" s="203">
        <v>0.2</v>
      </c>
      <c r="O64" s="204">
        <v>0.2</v>
      </c>
      <c r="P64" s="204">
        <v>0.2</v>
      </c>
      <c r="Q64" s="205">
        <v>0.2</v>
      </c>
      <c r="R64" s="206">
        <v>0.137</v>
      </c>
      <c r="S64" s="206">
        <v>0.35</v>
      </c>
      <c r="T64" s="206">
        <v>0.2585</v>
      </c>
      <c r="U64" s="206">
        <v>0.2585</v>
      </c>
      <c r="V64" s="206">
        <v>0.2585</v>
      </c>
      <c r="W64" s="205">
        <v>0.2585</v>
      </c>
      <c r="X64" s="205">
        <v>0</v>
      </c>
      <c r="Y64" s="205">
        <v>0.35</v>
      </c>
      <c r="Z64" s="205">
        <v>0.35</v>
      </c>
      <c r="AA64" s="205">
        <v>0.35</v>
      </c>
      <c r="AB64" s="480">
        <v>0.35</v>
      </c>
      <c r="AC64" s="205">
        <v>0.35</v>
      </c>
      <c r="AD64" s="205">
        <v>0.308</v>
      </c>
      <c r="AE64" s="205">
        <v>0.014</v>
      </c>
      <c r="AF64" s="206">
        <v>0.014</v>
      </c>
      <c r="AG64" s="206">
        <v>0.014</v>
      </c>
      <c r="AH64" s="481">
        <v>0.014</v>
      </c>
      <c r="AI64" s="204"/>
      <c r="AJ64" s="204"/>
      <c r="AK64" s="206">
        <v>0.004</v>
      </c>
      <c r="AL64" s="206">
        <v>0.004</v>
      </c>
      <c r="AM64" s="206">
        <v>0.004</v>
      </c>
      <c r="AN64" s="206">
        <v>0.004</v>
      </c>
      <c r="AO64" s="494">
        <f t="shared" si="26"/>
        <v>0.2857142857142857</v>
      </c>
      <c r="AP64" s="494">
        <f t="shared" si="25"/>
        <v>0.9795918367346939</v>
      </c>
      <c r="AQ64" s="661" t="s">
        <v>510</v>
      </c>
      <c r="AR64" s="661" t="s">
        <v>507</v>
      </c>
      <c r="AS64" s="632" t="s">
        <v>393</v>
      </c>
      <c r="AT64" s="661" t="s">
        <v>405</v>
      </c>
      <c r="AU64" s="629" t="s">
        <v>484</v>
      </c>
    </row>
    <row r="65" spans="1:47" s="134" customFormat="1" ht="57.75" customHeight="1">
      <c r="A65" s="624"/>
      <c r="B65" s="671"/>
      <c r="C65" s="702"/>
      <c r="D65" s="674"/>
      <c r="E65" s="627"/>
      <c r="F65" s="627"/>
      <c r="G65" s="135" t="s">
        <v>5</v>
      </c>
      <c r="H65" s="136">
        <f>+L65+R65+X65+AD65+AH65</f>
        <v>4303903672</v>
      </c>
      <c r="I65" s="137">
        <v>454522393</v>
      </c>
      <c r="J65" s="137">
        <v>454522393</v>
      </c>
      <c r="K65" s="137">
        <v>277869386</v>
      </c>
      <c r="L65" s="207">
        <v>277154416</v>
      </c>
      <c r="M65" s="149">
        <v>1233357000</v>
      </c>
      <c r="N65" s="149">
        <v>1233357000</v>
      </c>
      <c r="O65" s="149">
        <v>1233357000</v>
      </c>
      <c r="P65" s="149">
        <v>1226007000</v>
      </c>
      <c r="Q65" s="149">
        <v>970783000</v>
      </c>
      <c r="R65" s="149">
        <v>935053537</v>
      </c>
      <c r="S65" s="149">
        <v>1553036000</v>
      </c>
      <c r="T65" s="149">
        <v>1553036000</v>
      </c>
      <c r="U65" s="149">
        <v>1621761458</v>
      </c>
      <c r="V65" s="149">
        <v>1621761458</v>
      </c>
      <c r="W65" s="149">
        <v>1503657458</v>
      </c>
      <c r="X65" s="149">
        <v>1487006760</v>
      </c>
      <c r="Y65" s="149">
        <v>1913202000</v>
      </c>
      <c r="Z65" s="149">
        <v>1913202000</v>
      </c>
      <c r="AA65" s="149">
        <v>1292220000</v>
      </c>
      <c r="AB65" s="200">
        <v>1292220000</v>
      </c>
      <c r="AC65" s="208">
        <v>1266947258</v>
      </c>
      <c r="AD65" s="208">
        <v>1244586459</v>
      </c>
      <c r="AE65" s="137">
        <v>1013907000</v>
      </c>
      <c r="AF65" s="139">
        <v>549110341</v>
      </c>
      <c r="AG65" s="139">
        <v>549110341</v>
      </c>
      <c r="AH65" s="455">
        <v>360102500</v>
      </c>
      <c r="AI65" s="456"/>
      <c r="AJ65" s="456"/>
      <c r="AK65" s="455">
        <v>72638868</v>
      </c>
      <c r="AL65" s="139">
        <v>36955420</v>
      </c>
      <c r="AM65" s="139">
        <v>56161420</v>
      </c>
      <c r="AN65" s="139">
        <f>AK65</f>
        <v>72638868</v>
      </c>
      <c r="AO65" s="463">
        <f t="shared" si="26"/>
        <v>0.20171719996389917</v>
      </c>
      <c r="AP65" s="465">
        <f t="shared" si="25"/>
        <v>0.9332086278161479</v>
      </c>
      <c r="AQ65" s="662"/>
      <c r="AR65" s="662"/>
      <c r="AS65" s="633"/>
      <c r="AT65" s="662"/>
      <c r="AU65" s="630"/>
    </row>
    <row r="66" spans="1:47" s="134" customFormat="1" ht="69" customHeight="1">
      <c r="A66" s="624"/>
      <c r="B66" s="671"/>
      <c r="C66" s="702"/>
      <c r="D66" s="674"/>
      <c r="E66" s="627"/>
      <c r="F66" s="627"/>
      <c r="G66" s="128" t="s">
        <v>6</v>
      </c>
      <c r="H66" s="214">
        <f>L66+R66+X66+AD66+AH66</f>
        <v>0.51</v>
      </c>
      <c r="I66" s="141"/>
      <c r="J66" s="142"/>
      <c r="K66" s="141"/>
      <c r="L66" s="210"/>
      <c r="M66" s="141">
        <v>0.019</v>
      </c>
      <c r="N66" s="211">
        <v>0.019</v>
      </c>
      <c r="O66" s="141">
        <v>1.9</v>
      </c>
      <c r="P66" s="212">
        <v>0.019</v>
      </c>
      <c r="Q66" s="213">
        <v>0.019</v>
      </c>
      <c r="R66" s="213">
        <v>0.0095</v>
      </c>
      <c r="S66" s="213">
        <v>0.075</v>
      </c>
      <c r="T66" s="213">
        <v>0.2</v>
      </c>
      <c r="U66" s="213">
        <v>0.2</v>
      </c>
      <c r="V66" s="213">
        <v>0.2</v>
      </c>
      <c r="W66" s="213">
        <v>0.2</v>
      </c>
      <c r="X66" s="213">
        <v>0.2</v>
      </c>
      <c r="Y66" s="213">
        <v>0.2585</v>
      </c>
      <c r="Z66" s="213">
        <v>0.2585</v>
      </c>
      <c r="AA66" s="213">
        <v>0.2585</v>
      </c>
      <c r="AB66" s="482">
        <v>0.2585</v>
      </c>
      <c r="AC66" s="483">
        <v>0.2585</v>
      </c>
      <c r="AD66" s="484">
        <v>0.154</v>
      </c>
      <c r="AE66" s="213">
        <v>0.1465</v>
      </c>
      <c r="AF66" s="213">
        <v>0.1465</v>
      </c>
      <c r="AG66" s="213">
        <v>0.1465</v>
      </c>
      <c r="AH66" s="209">
        <v>0.1465</v>
      </c>
      <c r="AI66" s="132"/>
      <c r="AJ66" s="132"/>
      <c r="AK66" s="209">
        <v>0.0953</v>
      </c>
      <c r="AL66" s="209">
        <v>0.0953</v>
      </c>
      <c r="AM66" s="209">
        <v>0.0953</v>
      </c>
      <c r="AN66" s="209">
        <v>0.0953</v>
      </c>
      <c r="AO66" s="463">
        <f t="shared" si="26"/>
        <v>0.6505119453924915</v>
      </c>
      <c r="AP66" s="465">
        <f t="shared" si="25"/>
        <v>0.899607843137255</v>
      </c>
      <c r="AQ66" s="662"/>
      <c r="AR66" s="662"/>
      <c r="AS66" s="633"/>
      <c r="AT66" s="662"/>
      <c r="AU66" s="630"/>
    </row>
    <row r="67" spans="1:47" s="134" customFormat="1" ht="77.25" customHeight="1">
      <c r="A67" s="624"/>
      <c r="B67" s="671"/>
      <c r="C67" s="702"/>
      <c r="D67" s="674"/>
      <c r="E67" s="627"/>
      <c r="F67" s="627"/>
      <c r="G67" s="135" t="s">
        <v>7</v>
      </c>
      <c r="H67" s="136">
        <f>+L67+R67+X67+AD67+AH67</f>
        <v>2155765232</v>
      </c>
      <c r="I67" s="144"/>
      <c r="J67" s="144"/>
      <c r="K67" s="144"/>
      <c r="L67" s="144"/>
      <c r="M67" s="144">
        <v>211924274</v>
      </c>
      <c r="N67" s="144">
        <v>211924274</v>
      </c>
      <c r="O67" s="144">
        <v>211924274</v>
      </c>
      <c r="P67" s="144">
        <v>211924274</v>
      </c>
      <c r="Q67" s="136">
        <v>211216300</v>
      </c>
      <c r="R67" s="136">
        <v>184434737</v>
      </c>
      <c r="S67" s="136">
        <v>485081534</v>
      </c>
      <c r="T67" s="136">
        <v>493661534</v>
      </c>
      <c r="U67" s="136">
        <v>493661534</v>
      </c>
      <c r="V67" s="136">
        <v>493661534</v>
      </c>
      <c r="W67" s="136">
        <v>485367534</v>
      </c>
      <c r="X67" s="136">
        <v>402532054</v>
      </c>
      <c r="Y67" s="136">
        <v>1319152591</v>
      </c>
      <c r="Z67" s="136">
        <v>1319152591.0110195</v>
      </c>
      <c r="AA67" s="136">
        <v>1319152591</v>
      </c>
      <c r="AB67" s="201">
        <v>1319152591</v>
      </c>
      <c r="AC67" s="136">
        <v>1319152591</v>
      </c>
      <c r="AD67" s="136">
        <v>1050062263</v>
      </c>
      <c r="AE67" s="137">
        <v>518736178</v>
      </c>
      <c r="AF67" s="195">
        <v>518736178</v>
      </c>
      <c r="AG67" s="195">
        <v>518736178</v>
      </c>
      <c r="AH67" s="139">
        <v>518736178</v>
      </c>
      <c r="AI67" s="454"/>
      <c r="AJ67" s="454"/>
      <c r="AK67" s="139">
        <v>89739498</v>
      </c>
      <c r="AL67" s="139">
        <v>57507461</v>
      </c>
      <c r="AM67" s="139">
        <v>64052947</v>
      </c>
      <c r="AN67" s="139">
        <f>AK67</f>
        <v>89739498</v>
      </c>
      <c r="AO67" s="463">
        <f t="shared" si="26"/>
        <v>0.17299641283164946</v>
      </c>
      <c r="AP67" s="465">
        <f t="shared" si="25"/>
        <v>0.8010002788652452</v>
      </c>
      <c r="AQ67" s="662"/>
      <c r="AR67" s="662"/>
      <c r="AS67" s="633"/>
      <c r="AT67" s="662"/>
      <c r="AU67" s="630"/>
    </row>
    <row r="68" spans="1:47" s="134" customFormat="1" ht="105" customHeight="1">
      <c r="A68" s="624"/>
      <c r="B68" s="671"/>
      <c r="C68" s="702"/>
      <c r="D68" s="674"/>
      <c r="E68" s="627"/>
      <c r="F68" s="627"/>
      <c r="G68" s="128" t="s">
        <v>8</v>
      </c>
      <c r="H68" s="214">
        <f>H64+H66</f>
        <v>1</v>
      </c>
      <c r="I68" s="215">
        <v>0.05</v>
      </c>
      <c r="J68" s="146">
        <v>5</v>
      </c>
      <c r="K68" s="211">
        <v>0.05</v>
      </c>
      <c r="L68" s="216">
        <v>0.031</v>
      </c>
      <c r="M68" s="217">
        <v>0.219</v>
      </c>
      <c r="N68" s="216">
        <v>0.219</v>
      </c>
      <c r="O68" s="218">
        <v>21.9</v>
      </c>
      <c r="P68" s="216">
        <v>0.219</v>
      </c>
      <c r="Q68" s="219">
        <v>0.219</v>
      </c>
      <c r="R68" s="219">
        <f>R64+R66</f>
        <v>0.14650000000000002</v>
      </c>
      <c r="S68" s="219">
        <v>0.425</v>
      </c>
      <c r="T68" s="219">
        <v>0.4585</v>
      </c>
      <c r="U68" s="219">
        <v>0.4585</v>
      </c>
      <c r="V68" s="219">
        <v>0.4585</v>
      </c>
      <c r="W68" s="219">
        <v>0.4585</v>
      </c>
      <c r="X68" s="219">
        <v>0.2</v>
      </c>
      <c r="Y68" s="219">
        <v>0.6085</v>
      </c>
      <c r="Z68" s="219">
        <v>0.6085</v>
      </c>
      <c r="AA68" s="485">
        <v>0.6085</v>
      </c>
      <c r="AB68" s="486">
        <f>+AB64+AB66</f>
        <v>0.6085</v>
      </c>
      <c r="AC68" s="487">
        <v>0.6085</v>
      </c>
      <c r="AD68" s="487">
        <f>AD64+AD66</f>
        <v>0.46199999999999997</v>
      </c>
      <c r="AE68" s="488">
        <f>AE64+AE66</f>
        <v>0.1605</v>
      </c>
      <c r="AF68" s="484">
        <f>AF64+AF66</f>
        <v>0.1605</v>
      </c>
      <c r="AG68" s="484">
        <f>AG64+AG66</f>
        <v>0.1605</v>
      </c>
      <c r="AH68" s="209">
        <f>AH64+AH66</f>
        <v>0.1605</v>
      </c>
      <c r="AI68" s="145"/>
      <c r="AJ68" s="145"/>
      <c r="AK68" s="484">
        <f>AK64+AK66</f>
        <v>0.0993</v>
      </c>
      <c r="AL68" s="209">
        <v>0.0993</v>
      </c>
      <c r="AM68" s="484">
        <f>AM64+AM66</f>
        <v>0.0993</v>
      </c>
      <c r="AN68" s="484">
        <f>AN64+AN66</f>
        <v>0.0993</v>
      </c>
      <c r="AO68" s="463">
        <f t="shared" si="26"/>
        <v>0.6186915887850467</v>
      </c>
      <c r="AP68" s="465">
        <f t="shared" si="25"/>
        <v>0.9388000000000001</v>
      </c>
      <c r="AQ68" s="662"/>
      <c r="AR68" s="662"/>
      <c r="AS68" s="633"/>
      <c r="AT68" s="662"/>
      <c r="AU68" s="630"/>
    </row>
    <row r="69" spans="1:47" s="134" customFormat="1" ht="99.75" customHeight="1" thickBot="1">
      <c r="A69" s="624"/>
      <c r="B69" s="672"/>
      <c r="C69" s="703"/>
      <c r="D69" s="675"/>
      <c r="E69" s="628"/>
      <c r="F69" s="628"/>
      <c r="G69" s="161" t="s">
        <v>9</v>
      </c>
      <c r="H69" s="162">
        <f>H65+H67</f>
        <v>6459668904</v>
      </c>
      <c r="I69" s="173">
        <v>454522393</v>
      </c>
      <c r="J69" s="173">
        <v>454522393</v>
      </c>
      <c r="K69" s="173">
        <v>277869386</v>
      </c>
      <c r="L69" s="173">
        <v>277154416</v>
      </c>
      <c r="M69" s="173">
        <v>1445281274</v>
      </c>
      <c r="N69" s="173">
        <v>1445281274</v>
      </c>
      <c r="O69" s="173">
        <v>1445281274</v>
      </c>
      <c r="P69" s="173">
        <v>1437931274</v>
      </c>
      <c r="Q69" s="173">
        <v>1181999300</v>
      </c>
      <c r="R69" s="173">
        <v>1119488274</v>
      </c>
      <c r="S69" s="173">
        <v>2038117534</v>
      </c>
      <c r="T69" s="173">
        <v>2046697534</v>
      </c>
      <c r="U69" s="173">
        <v>2115422992</v>
      </c>
      <c r="V69" s="173">
        <v>2115422992</v>
      </c>
      <c r="W69" s="173">
        <v>1989024992</v>
      </c>
      <c r="X69" s="173">
        <v>1889538814</v>
      </c>
      <c r="Y69" s="173">
        <v>3232354591</v>
      </c>
      <c r="Z69" s="173">
        <v>3232354591.0110197</v>
      </c>
      <c r="AA69" s="173">
        <v>2611372591</v>
      </c>
      <c r="AB69" s="191">
        <v>2611372591</v>
      </c>
      <c r="AC69" s="173">
        <f>+AC65+AC67</f>
        <v>2586099849</v>
      </c>
      <c r="AD69" s="173">
        <f>+AD65+AD67</f>
        <v>2294648722</v>
      </c>
      <c r="AE69" s="173">
        <f aca="true" t="shared" si="30" ref="AE69:AJ69">+AE65+AE67</f>
        <v>1532643178</v>
      </c>
      <c r="AF69" s="173">
        <f t="shared" si="30"/>
        <v>1067846519</v>
      </c>
      <c r="AG69" s="173">
        <f aca="true" t="shared" si="31" ref="AG69">+AG65+AG67</f>
        <v>1067846519</v>
      </c>
      <c r="AH69" s="173">
        <f t="shared" si="30"/>
        <v>878838678</v>
      </c>
      <c r="AI69" s="173">
        <f t="shared" si="30"/>
        <v>0</v>
      </c>
      <c r="AJ69" s="173">
        <f t="shared" si="30"/>
        <v>0</v>
      </c>
      <c r="AK69" s="173">
        <f aca="true" t="shared" si="32" ref="AK69">+AK65+AK67</f>
        <v>162378366</v>
      </c>
      <c r="AL69" s="182">
        <v>94462881</v>
      </c>
      <c r="AM69" s="173">
        <f aca="true" t="shared" si="33" ref="AM69:AN69">+AM65+AM67</f>
        <v>120214367</v>
      </c>
      <c r="AN69" s="173">
        <f t="shared" si="33"/>
        <v>162378366</v>
      </c>
      <c r="AO69" s="505">
        <f t="shared" si="26"/>
        <v>0.18476470149166557</v>
      </c>
      <c r="AP69" s="499">
        <f t="shared" si="25"/>
        <v>0.8890871463154484</v>
      </c>
      <c r="AQ69" s="663"/>
      <c r="AR69" s="663"/>
      <c r="AS69" s="634"/>
      <c r="AT69" s="663"/>
      <c r="AU69" s="631"/>
    </row>
    <row r="70" spans="1:47" s="134" customFormat="1" ht="114" customHeight="1">
      <c r="A70" s="624"/>
      <c r="B70" s="670">
        <v>11</v>
      </c>
      <c r="C70" s="673" t="s">
        <v>132</v>
      </c>
      <c r="D70" s="632" t="s">
        <v>99</v>
      </c>
      <c r="E70" s="632">
        <v>435</v>
      </c>
      <c r="F70" s="632">
        <v>177</v>
      </c>
      <c r="G70" s="151" t="s">
        <v>4</v>
      </c>
      <c r="H70" s="153">
        <v>4</v>
      </c>
      <c r="I70" s="152">
        <v>0.5</v>
      </c>
      <c r="J70" s="152">
        <v>0.5</v>
      </c>
      <c r="K70" s="198">
        <v>0.5</v>
      </c>
      <c r="L70" s="198">
        <v>0.5</v>
      </c>
      <c r="M70" s="198">
        <v>1</v>
      </c>
      <c r="N70" s="198">
        <v>1</v>
      </c>
      <c r="O70" s="153">
        <v>1</v>
      </c>
      <c r="P70" s="153">
        <v>1</v>
      </c>
      <c r="Q70" s="152">
        <v>1</v>
      </c>
      <c r="R70" s="199">
        <v>0.9</v>
      </c>
      <c r="S70" s="199">
        <v>2</v>
      </c>
      <c r="T70" s="199">
        <v>2</v>
      </c>
      <c r="U70" s="199">
        <v>1.9</v>
      </c>
      <c r="V70" s="199">
        <v>1.9</v>
      </c>
      <c r="W70" s="199">
        <v>1.9</v>
      </c>
      <c r="X70" s="199">
        <v>1.9</v>
      </c>
      <c r="Y70" s="199">
        <v>3.9</v>
      </c>
      <c r="Z70" s="199">
        <v>3.9</v>
      </c>
      <c r="AA70" s="199">
        <v>3.9</v>
      </c>
      <c r="AB70" s="282">
        <v>3.9</v>
      </c>
      <c r="AC70" s="199">
        <v>3.9</v>
      </c>
      <c r="AD70" s="199">
        <v>3.9</v>
      </c>
      <c r="AE70" s="199">
        <v>4</v>
      </c>
      <c r="AF70" s="199">
        <v>4</v>
      </c>
      <c r="AG70" s="199">
        <v>4</v>
      </c>
      <c r="AH70" s="199">
        <v>4</v>
      </c>
      <c r="AI70" s="199"/>
      <c r="AJ70" s="199"/>
      <c r="AK70" s="199">
        <f>3.94+0.01</f>
        <v>3.9499999999999997</v>
      </c>
      <c r="AL70" s="220">
        <v>3.94</v>
      </c>
      <c r="AM70" s="199">
        <v>3.95</v>
      </c>
      <c r="AN70" s="199">
        <v>3.95</v>
      </c>
      <c r="AO70" s="494">
        <f t="shared" si="26"/>
        <v>0.9875</v>
      </c>
      <c r="AP70" s="481">
        <f>AN70/H70</f>
        <v>0.9875</v>
      </c>
      <c r="AQ70" s="676" t="s">
        <v>525</v>
      </c>
      <c r="AR70" s="661" t="s">
        <v>489</v>
      </c>
      <c r="AS70" s="632" t="s">
        <v>393</v>
      </c>
      <c r="AT70" s="661" t="s">
        <v>401</v>
      </c>
      <c r="AU70" s="629" t="s">
        <v>416</v>
      </c>
    </row>
    <row r="71" spans="1:47" s="134" customFormat="1" ht="75" customHeight="1">
      <c r="A71" s="624"/>
      <c r="B71" s="671"/>
      <c r="C71" s="674"/>
      <c r="D71" s="633"/>
      <c r="E71" s="633"/>
      <c r="F71" s="633"/>
      <c r="G71" s="135" t="s">
        <v>5</v>
      </c>
      <c r="H71" s="136">
        <f>+L71+R71+X71+AD71+AH71</f>
        <v>1937498663</v>
      </c>
      <c r="I71" s="137">
        <v>291706430</v>
      </c>
      <c r="J71" s="137">
        <v>291706430</v>
      </c>
      <c r="K71" s="137">
        <v>315702212</v>
      </c>
      <c r="L71" s="136">
        <v>303116375</v>
      </c>
      <c r="M71" s="137">
        <v>836704000</v>
      </c>
      <c r="N71" s="137">
        <v>836704000</v>
      </c>
      <c r="O71" s="137">
        <v>836704000</v>
      </c>
      <c r="P71" s="137">
        <v>837269000</v>
      </c>
      <c r="Q71" s="137">
        <v>582337150</v>
      </c>
      <c r="R71" s="137">
        <v>319593507</v>
      </c>
      <c r="S71" s="137">
        <v>330729000</v>
      </c>
      <c r="T71" s="137">
        <v>330729000</v>
      </c>
      <c r="U71" s="137">
        <v>472360000</v>
      </c>
      <c r="V71" s="137">
        <v>472360000</v>
      </c>
      <c r="W71" s="137">
        <v>454578000</v>
      </c>
      <c r="X71" s="137">
        <v>454557290</v>
      </c>
      <c r="Y71" s="137">
        <v>889196000</v>
      </c>
      <c r="Z71" s="137">
        <v>889196000</v>
      </c>
      <c r="AA71" s="136">
        <v>589196000</v>
      </c>
      <c r="AB71" s="201">
        <v>589196000</v>
      </c>
      <c r="AC71" s="136">
        <v>495478258</v>
      </c>
      <c r="AD71" s="136">
        <v>429347991</v>
      </c>
      <c r="AE71" s="136">
        <v>445413000</v>
      </c>
      <c r="AF71" s="139">
        <v>430883500</v>
      </c>
      <c r="AG71" s="139">
        <v>430883500</v>
      </c>
      <c r="AH71" s="139">
        <v>430883500</v>
      </c>
      <c r="AI71" s="147"/>
      <c r="AJ71" s="147"/>
      <c r="AK71" s="139">
        <v>86949000</v>
      </c>
      <c r="AL71" s="139">
        <v>54024000</v>
      </c>
      <c r="AM71" s="139">
        <v>64095000</v>
      </c>
      <c r="AN71" s="139">
        <f>AK71</f>
        <v>86949000</v>
      </c>
      <c r="AO71" s="463">
        <f t="shared" si="26"/>
        <v>0.2017923638292021</v>
      </c>
      <c r="AP71" s="465">
        <f>(L71+R71+X71+AD71+AN71)/H71</f>
        <v>0.822485296858241</v>
      </c>
      <c r="AQ71" s="677"/>
      <c r="AR71" s="662"/>
      <c r="AS71" s="633"/>
      <c r="AT71" s="662"/>
      <c r="AU71" s="630"/>
    </row>
    <row r="72" spans="1:47" s="134" customFormat="1" ht="63.75" customHeight="1">
      <c r="A72" s="624"/>
      <c r="B72" s="671"/>
      <c r="C72" s="674"/>
      <c r="D72" s="633"/>
      <c r="E72" s="633"/>
      <c r="F72" s="633"/>
      <c r="G72" s="128" t="s">
        <v>6</v>
      </c>
      <c r="H72" s="157"/>
      <c r="I72" s="141"/>
      <c r="J72" s="142"/>
      <c r="K72" s="141"/>
      <c r="L72" s="141"/>
      <c r="M72" s="141"/>
      <c r="N72" s="141"/>
      <c r="O72" s="141"/>
      <c r="P72" s="141"/>
      <c r="Q72" s="141"/>
      <c r="R72" s="141"/>
      <c r="S72" s="141"/>
      <c r="T72" s="141"/>
      <c r="U72" s="141"/>
      <c r="V72" s="132"/>
      <c r="W72" s="132"/>
      <c r="X72" s="132"/>
      <c r="Y72" s="132"/>
      <c r="Z72" s="132"/>
      <c r="AA72" s="132"/>
      <c r="AB72" s="160"/>
      <c r="AC72" s="132"/>
      <c r="AD72" s="132"/>
      <c r="AE72" s="132"/>
      <c r="AF72" s="132"/>
      <c r="AG72" s="132"/>
      <c r="AH72" s="132"/>
      <c r="AI72" s="132"/>
      <c r="AJ72" s="132"/>
      <c r="AK72" s="133"/>
      <c r="AL72" s="133"/>
      <c r="AM72" s="133"/>
      <c r="AN72" s="133"/>
      <c r="AO72" s="463" t="e">
        <f t="shared" si="26"/>
        <v>#DIV/0!</v>
      </c>
      <c r="AP72" s="209" t="e">
        <f>(L72+R72+X72+AD72+AK72)/H72</f>
        <v>#DIV/0!</v>
      </c>
      <c r="AQ72" s="677"/>
      <c r="AR72" s="662"/>
      <c r="AS72" s="633"/>
      <c r="AT72" s="662"/>
      <c r="AU72" s="630"/>
    </row>
    <row r="73" spans="1:47" s="134" customFormat="1" ht="75" customHeight="1">
      <c r="A73" s="624"/>
      <c r="B73" s="671"/>
      <c r="C73" s="674"/>
      <c r="D73" s="633"/>
      <c r="E73" s="633"/>
      <c r="F73" s="633"/>
      <c r="G73" s="135" t="s">
        <v>7</v>
      </c>
      <c r="H73" s="136">
        <f>+L73+R73+X73+AD73+AH73</f>
        <v>790513656</v>
      </c>
      <c r="I73" s="144"/>
      <c r="J73" s="144"/>
      <c r="K73" s="144"/>
      <c r="L73" s="144"/>
      <c r="M73" s="144">
        <v>212646884</v>
      </c>
      <c r="N73" s="144">
        <v>212646884</v>
      </c>
      <c r="O73" s="144">
        <v>212646884</v>
      </c>
      <c r="P73" s="144">
        <v>212646882</v>
      </c>
      <c r="Q73" s="136">
        <v>212646882</v>
      </c>
      <c r="R73" s="136">
        <v>212646882</v>
      </c>
      <c r="S73" s="136">
        <v>103935187</v>
      </c>
      <c r="T73" s="136">
        <v>103935187</v>
      </c>
      <c r="U73" s="136">
        <v>103935187</v>
      </c>
      <c r="V73" s="136">
        <v>103925487</v>
      </c>
      <c r="W73" s="136">
        <v>103925487</v>
      </c>
      <c r="X73" s="136">
        <v>97794254</v>
      </c>
      <c r="Y73" s="136">
        <v>293270955</v>
      </c>
      <c r="Z73" s="136">
        <v>293270955.0110195</v>
      </c>
      <c r="AA73" s="136">
        <v>293270955</v>
      </c>
      <c r="AB73" s="201">
        <v>293270955</v>
      </c>
      <c r="AC73" s="136">
        <v>293270955</v>
      </c>
      <c r="AD73" s="136">
        <v>293270955</v>
      </c>
      <c r="AE73" s="137">
        <v>155753443</v>
      </c>
      <c r="AF73" s="195">
        <v>186801565</v>
      </c>
      <c r="AG73" s="195">
        <v>186801565</v>
      </c>
      <c r="AH73" s="139">
        <v>186801565</v>
      </c>
      <c r="AI73" s="454"/>
      <c r="AJ73" s="454"/>
      <c r="AK73" s="139">
        <v>75528455</v>
      </c>
      <c r="AL73" s="139">
        <v>65390062</v>
      </c>
      <c r="AM73" s="139">
        <v>68344574</v>
      </c>
      <c r="AN73" s="139">
        <f>AK73</f>
        <v>75528455</v>
      </c>
      <c r="AO73" s="463">
        <f t="shared" si="26"/>
        <v>0.4043245301504835</v>
      </c>
      <c r="AP73" s="465">
        <f>(L73+R73+X73+AD73+AN73)/H73</f>
        <v>0.8592394841563622</v>
      </c>
      <c r="AQ73" s="677"/>
      <c r="AR73" s="662"/>
      <c r="AS73" s="633"/>
      <c r="AT73" s="662"/>
      <c r="AU73" s="630"/>
    </row>
    <row r="74" spans="1:47" s="134" customFormat="1" ht="61.5" customHeight="1">
      <c r="A74" s="624"/>
      <c r="B74" s="671"/>
      <c r="C74" s="674"/>
      <c r="D74" s="633"/>
      <c r="E74" s="633"/>
      <c r="F74" s="633"/>
      <c r="G74" s="128" t="s">
        <v>8</v>
      </c>
      <c r="H74" s="145">
        <v>4</v>
      </c>
      <c r="I74" s="146">
        <v>0.5</v>
      </c>
      <c r="J74" s="146">
        <v>0.5</v>
      </c>
      <c r="K74" s="188">
        <v>0.5</v>
      </c>
      <c r="L74" s="188">
        <v>0.5</v>
      </c>
      <c r="M74" s="145">
        <v>1</v>
      </c>
      <c r="N74" s="145">
        <v>1</v>
      </c>
      <c r="O74" s="145">
        <v>1</v>
      </c>
      <c r="P74" s="145">
        <v>1</v>
      </c>
      <c r="Q74" s="129">
        <v>1</v>
      </c>
      <c r="R74" s="190">
        <v>0.9</v>
      </c>
      <c r="S74" s="190">
        <v>2</v>
      </c>
      <c r="T74" s="190">
        <v>2</v>
      </c>
      <c r="U74" s="190">
        <v>1.9</v>
      </c>
      <c r="V74" s="146">
        <v>1.9</v>
      </c>
      <c r="W74" s="146">
        <v>1.9</v>
      </c>
      <c r="X74" s="146">
        <v>1.9</v>
      </c>
      <c r="Y74" s="146">
        <v>3.9</v>
      </c>
      <c r="Z74" s="146">
        <v>3.9</v>
      </c>
      <c r="AA74" s="158">
        <v>3.9</v>
      </c>
      <c r="AB74" s="197">
        <f>+AB70</f>
        <v>3.9</v>
      </c>
      <c r="AC74" s="190">
        <v>3.9</v>
      </c>
      <c r="AD74" s="190">
        <v>3.9</v>
      </c>
      <c r="AE74" s="146">
        <f>+AE70+AE72</f>
        <v>4</v>
      </c>
      <c r="AF74" s="146">
        <f>+AF70+AF72</f>
        <v>4</v>
      </c>
      <c r="AG74" s="146">
        <f>+AG70+AG72</f>
        <v>4</v>
      </c>
      <c r="AH74" s="158">
        <v>4</v>
      </c>
      <c r="AI74" s="145"/>
      <c r="AJ74" s="145"/>
      <c r="AK74" s="146">
        <f>+AK70+AK72</f>
        <v>3.9499999999999997</v>
      </c>
      <c r="AL74" s="146">
        <v>3.94</v>
      </c>
      <c r="AM74" s="146">
        <f>+AM70+AM72</f>
        <v>3.95</v>
      </c>
      <c r="AN74" s="146">
        <f>+AN70+AN72</f>
        <v>3.95</v>
      </c>
      <c r="AO74" s="463">
        <f t="shared" si="26"/>
        <v>0.9875</v>
      </c>
      <c r="AP74" s="209">
        <f>AN74/H74</f>
        <v>0.9875</v>
      </c>
      <c r="AQ74" s="677"/>
      <c r="AR74" s="662"/>
      <c r="AS74" s="633"/>
      <c r="AT74" s="662"/>
      <c r="AU74" s="630"/>
    </row>
    <row r="75" spans="1:47" s="134" customFormat="1" ht="71.25" customHeight="1" thickBot="1">
      <c r="A75" s="625"/>
      <c r="B75" s="672"/>
      <c r="C75" s="675"/>
      <c r="D75" s="634"/>
      <c r="E75" s="634"/>
      <c r="F75" s="634"/>
      <c r="G75" s="161" t="s">
        <v>9</v>
      </c>
      <c r="H75" s="173">
        <f>H71+H73</f>
        <v>2728012319</v>
      </c>
      <c r="I75" s="173">
        <v>291706430</v>
      </c>
      <c r="J75" s="173">
        <v>291706430</v>
      </c>
      <c r="K75" s="173">
        <v>315702212</v>
      </c>
      <c r="L75" s="173">
        <f>L71+L73</f>
        <v>303116375</v>
      </c>
      <c r="M75" s="173">
        <v>1049350884</v>
      </c>
      <c r="N75" s="173">
        <v>1049350884</v>
      </c>
      <c r="O75" s="173">
        <v>1049350884</v>
      </c>
      <c r="P75" s="173">
        <v>1049915882</v>
      </c>
      <c r="Q75" s="173">
        <v>794984032</v>
      </c>
      <c r="R75" s="173">
        <f>R71+R73</f>
        <v>532240389</v>
      </c>
      <c r="S75" s="173">
        <v>434664187</v>
      </c>
      <c r="T75" s="173">
        <v>434664187</v>
      </c>
      <c r="U75" s="173">
        <v>576295187</v>
      </c>
      <c r="V75" s="173">
        <v>576285487</v>
      </c>
      <c r="W75" s="173">
        <v>558503487</v>
      </c>
      <c r="X75" s="173">
        <f>X71+X73</f>
        <v>552351544</v>
      </c>
      <c r="Y75" s="173">
        <v>1182466955</v>
      </c>
      <c r="Z75" s="173">
        <v>1182466955.0110195</v>
      </c>
      <c r="AA75" s="173">
        <v>882466955</v>
      </c>
      <c r="AB75" s="191">
        <v>882466955</v>
      </c>
      <c r="AC75" s="173">
        <f>+AC71+AC73</f>
        <v>788749213</v>
      </c>
      <c r="AD75" s="173">
        <f>+AD71+AD73</f>
        <v>722618946</v>
      </c>
      <c r="AE75" s="173">
        <f aca="true" t="shared" si="34" ref="AE75:AF75">+AE71+AE73</f>
        <v>601166443</v>
      </c>
      <c r="AF75" s="173">
        <f t="shared" si="34"/>
        <v>617685065</v>
      </c>
      <c r="AG75" s="173">
        <f aca="true" t="shared" si="35" ref="AG75:AH75">+AG71+AG73</f>
        <v>617685065</v>
      </c>
      <c r="AH75" s="173">
        <f t="shared" si="35"/>
        <v>617685065</v>
      </c>
      <c r="AI75" s="173"/>
      <c r="AJ75" s="173"/>
      <c r="AK75" s="173">
        <f aca="true" t="shared" si="36" ref="AK75">+AK71+AK73</f>
        <v>162477455</v>
      </c>
      <c r="AL75" s="173">
        <v>119414062</v>
      </c>
      <c r="AM75" s="173">
        <f aca="true" t="shared" si="37" ref="AM75:AN75">+AM71+AM73</f>
        <v>132439574</v>
      </c>
      <c r="AN75" s="173">
        <f t="shared" si="37"/>
        <v>162477455</v>
      </c>
      <c r="AO75" s="505">
        <f t="shared" si="26"/>
        <v>0.26304255065645793</v>
      </c>
      <c r="AP75" s="499">
        <f>(L75+R75+X75+AD75+AN75)/H75</f>
        <v>0.8331357938416993</v>
      </c>
      <c r="AQ75" s="678"/>
      <c r="AR75" s="663"/>
      <c r="AS75" s="634"/>
      <c r="AT75" s="663"/>
      <c r="AU75" s="631"/>
    </row>
    <row r="76" spans="1:47" s="134" customFormat="1" ht="90.75" customHeight="1" hidden="1" thickBot="1">
      <c r="A76" s="641" t="s">
        <v>140</v>
      </c>
      <c r="B76" s="704">
        <v>12</v>
      </c>
      <c r="C76" s="635" t="s">
        <v>133</v>
      </c>
      <c r="D76" s="635" t="s">
        <v>99</v>
      </c>
      <c r="E76" s="635">
        <v>439</v>
      </c>
      <c r="F76" s="635">
        <v>177</v>
      </c>
      <c r="G76" s="175" t="s">
        <v>4</v>
      </c>
      <c r="H76" s="177">
        <v>62.33</v>
      </c>
      <c r="I76" s="176">
        <v>55</v>
      </c>
      <c r="J76" s="177">
        <v>55</v>
      </c>
      <c r="K76" s="183">
        <v>55</v>
      </c>
      <c r="L76" s="177">
        <v>62.33</v>
      </c>
      <c r="M76" s="177"/>
      <c r="N76" s="177"/>
      <c r="O76" s="177"/>
      <c r="P76" s="176"/>
      <c r="Q76" s="177"/>
      <c r="R76" s="184"/>
      <c r="S76" s="184"/>
      <c r="T76" s="184"/>
      <c r="U76" s="176"/>
      <c r="V76" s="176"/>
      <c r="W76" s="176"/>
      <c r="X76" s="221"/>
      <c r="Y76" s="176"/>
      <c r="Z76" s="176"/>
      <c r="AA76" s="178"/>
      <c r="AB76" s="179"/>
      <c r="AC76" s="176"/>
      <c r="AD76" s="176"/>
      <c r="AE76" s="176"/>
      <c r="AF76" s="176"/>
      <c r="AG76" s="176"/>
      <c r="AH76" s="178"/>
      <c r="AI76" s="176"/>
      <c r="AJ76" s="176"/>
      <c r="AK76" s="180"/>
      <c r="AL76" s="180"/>
      <c r="AM76" s="180"/>
      <c r="AN76" s="180"/>
      <c r="AO76" s="463" t="e">
        <f t="shared" si="26"/>
        <v>#DIV/0!</v>
      </c>
      <c r="AP76" s="219"/>
      <c r="AQ76" s="635" t="s">
        <v>418</v>
      </c>
      <c r="AR76" s="635"/>
      <c r="AS76" s="635"/>
      <c r="AT76" s="635"/>
      <c r="AU76" s="638"/>
    </row>
    <row r="77" spans="1:47" s="134" customFormat="1" ht="99.75" customHeight="1" hidden="1">
      <c r="A77" s="624"/>
      <c r="B77" s="656"/>
      <c r="C77" s="636"/>
      <c r="D77" s="636"/>
      <c r="E77" s="636"/>
      <c r="F77" s="636"/>
      <c r="G77" s="222" t="s">
        <v>5</v>
      </c>
      <c r="H77" s="136">
        <f>+L77+R77+X77+AD77+AF77</f>
        <v>243630106</v>
      </c>
      <c r="I77" s="223">
        <v>279700000</v>
      </c>
      <c r="J77" s="224">
        <v>279700000</v>
      </c>
      <c r="K77" s="223">
        <v>243630107</v>
      </c>
      <c r="L77" s="225">
        <v>243630106</v>
      </c>
      <c r="M77" s="223"/>
      <c r="N77" s="223"/>
      <c r="O77" s="223"/>
      <c r="P77" s="223"/>
      <c r="Q77" s="226"/>
      <c r="R77" s="226"/>
      <c r="S77" s="226"/>
      <c r="T77" s="226"/>
      <c r="U77" s="223"/>
      <c r="V77" s="223"/>
      <c r="W77" s="223"/>
      <c r="X77" s="227"/>
      <c r="Y77" s="223"/>
      <c r="Z77" s="223"/>
      <c r="AA77" s="228"/>
      <c r="AB77" s="229"/>
      <c r="AC77" s="223"/>
      <c r="AD77" s="223"/>
      <c r="AE77" s="223"/>
      <c r="AF77" s="223"/>
      <c r="AG77" s="147"/>
      <c r="AH77" s="132"/>
      <c r="AI77" s="147"/>
      <c r="AJ77" s="147"/>
      <c r="AK77" s="133"/>
      <c r="AL77" s="133"/>
      <c r="AM77" s="133"/>
      <c r="AN77" s="133"/>
      <c r="AO77" s="463" t="e">
        <f t="shared" si="26"/>
        <v>#DIV/0!</v>
      </c>
      <c r="AP77" s="230"/>
      <c r="AQ77" s="636"/>
      <c r="AR77" s="636"/>
      <c r="AS77" s="636"/>
      <c r="AT77" s="636"/>
      <c r="AU77" s="639"/>
    </row>
    <row r="78" spans="1:47" s="134" customFormat="1" ht="81" customHeight="1" hidden="1">
      <c r="A78" s="624"/>
      <c r="B78" s="656"/>
      <c r="C78" s="636"/>
      <c r="D78" s="636"/>
      <c r="E78" s="636"/>
      <c r="F78" s="636"/>
      <c r="G78" s="231" t="s">
        <v>6</v>
      </c>
      <c r="H78" s="157"/>
      <c r="I78" s="232"/>
      <c r="J78" s="233"/>
      <c r="K78" s="232"/>
      <c r="L78" s="232"/>
      <c r="M78" s="232"/>
      <c r="N78" s="232"/>
      <c r="O78" s="232"/>
      <c r="P78" s="232"/>
      <c r="Q78" s="234"/>
      <c r="R78" s="235"/>
      <c r="S78" s="235"/>
      <c r="T78" s="235"/>
      <c r="U78" s="232"/>
      <c r="V78" s="228"/>
      <c r="W78" s="228"/>
      <c r="X78" s="236"/>
      <c r="Y78" s="228"/>
      <c r="Z78" s="228"/>
      <c r="AA78" s="228"/>
      <c r="AB78" s="237"/>
      <c r="AC78" s="228"/>
      <c r="AD78" s="228"/>
      <c r="AE78" s="228"/>
      <c r="AF78" s="228"/>
      <c r="AG78" s="132"/>
      <c r="AH78" s="132"/>
      <c r="AI78" s="132"/>
      <c r="AJ78" s="132"/>
      <c r="AK78" s="133"/>
      <c r="AL78" s="133"/>
      <c r="AM78" s="133"/>
      <c r="AN78" s="133"/>
      <c r="AO78" s="463" t="e">
        <f t="shared" si="26"/>
        <v>#DIV/0!</v>
      </c>
      <c r="AP78" s="238"/>
      <c r="AQ78" s="636"/>
      <c r="AR78" s="636"/>
      <c r="AS78" s="636"/>
      <c r="AT78" s="636"/>
      <c r="AU78" s="639"/>
    </row>
    <row r="79" spans="1:47" s="134" customFormat="1" ht="123" customHeight="1" hidden="1">
      <c r="A79" s="624"/>
      <c r="B79" s="656"/>
      <c r="C79" s="636"/>
      <c r="D79" s="636"/>
      <c r="E79" s="636"/>
      <c r="F79" s="636"/>
      <c r="G79" s="222" t="s">
        <v>7</v>
      </c>
      <c r="H79" s="136">
        <f>+L79+R79+X79+AD79+AF79</f>
        <v>183226731</v>
      </c>
      <c r="I79" s="239"/>
      <c r="J79" s="233"/>
      <c r="K79" s="239"/>
      <c r="L79" s="239"/>
      <c r="M79" s="239">
        <v>183303796</v>
      </c>
      <c r="N79" s="239">
        <v>183303796</v>
      </c>
      <c r="O79" s="239">
        <v>183303796</v>
      </c>
      <c r="P79" s="239">
        <v>183303796</v>
      </c>
      <c r="Q79" s="240">
        <v>183303796</v>
      </c>
      <c r="R79" s="223">
        <v>183226731</v>
      </c>
      <c r="S79" s="235"/>
      <c r="T79" s="235"/>
      <c r="U79" s="239"/>
      <c r="V79" s="241"/>
      <c r="W79" s="241"/>
      <c r="X79" s="236"/>
      <c r="Y79" s="241"/>
      <c r="Z79" s="241"/>
      <c r="AA79" s="228"/>
      <c r="AB79" s="242"/>
      <c r="AC79" s="241"/>
      <c r="AD79" s="241"/>
      <c r="AE79" s="241"/>
      <c r="AF79" s="241"/>
      <c r="AG79" s="187"/>
      <c r="AH79" s="132"/>
      <c r="AI79" s="187"/>
      <c r="AJ79" s="187"/>
      <c r="AK79" s="133"/>
      <c r="AL79" s="133"/>
      <c r="AM79" s="133"/>
      <c r="AN79" s="133"/>
      <c r="AO79" s="463" t="e">
        <f t="shared" si="26"/>
        <v>#DIV/0!</v>
      </c>
      <c r="AP79" s="238"/>
      <c r="AQ79" s="636"/>
      <c r="AR79" s="636"/>
      <c r="AS79" s="636"/>
      <c r="AT79" s="636"/>
      <c r="AU79" s="639"/>
    </row>
    <row r="80" spans="1:47" s="134" customFormat="1" ht="102" customHeight="1" hidden="1">
      <c r="A80" s="624"/>
      <c r="B80" s="656"/>
      <c r="C80" s="636"/>
      <c r="D80" s="636"/>
      <c r="E80" s="636"/>
      <c r="F80" s="636"/>
      <c r="G80" s="231" t="s">
        <v>8</v>
      </c>
      <c r="H80" s="234">
        <v>62.33</v>
      </c>
      <c r="I80" s="225">
        <v>55</v>
      </c>
      <c r="J80" s="234">
        <v>55</v>
      </c>
      <c r="K80" s="225">
        <v>55</v>
      </c>
      <c r="L80" s="234">
        <v>62.33</v>
      </c>
      <c r="M80" s="225"/>
      <c r="N80" s="225"/>
      <c r="O80" s="234"/>
      <c r="P80" s="225"/>
      <c r="Q80" s="234"/>
      <c r="R80" s="243"/>
      <c r="S80" s="243"/>
      <c r="T80" s="243"/>
      <c r="U80" s="225"/>
      <c r="V80" s="225"/>
      <c r="W80" s="225"/>
      <c r="X80" s="244"/>
      <c r="Y80" s="225"/>
      <c r="Z80" s="225"/>
      <c r="AA80" s="228"/>
      <c r="AB80" s="245"/>
      <c r="AC80" s="225"/>
      <c r="AD80" s="225"/>
      <c r="AE80" s="225"/>
      <c r="AF80" s="225"/>
      <c r="AG80" s="145"/>
      <c r="AH80" s="132"/>
      <c r="AI80" s="145"/>
      <c r="AJ80" s="145"/>
      <c r="AK80" s="133"/>
      <c r="AL80" s="133"/>
      <c r="AM80" s="133"/>
      <c r="AN80" s="133"/>
      <c r="AO80" s="463" t="e">
        <f t="shared" si="26"/>
        <v>#DIV/0!</v>
      </c>
      <c r="AP80" s="246"/>
      <c r="AQ80" s="636"/>
      <c r="AR80" s="636"/>
      <c r="AS80" s="636"/>
      <c r="AT80" s="636"/>
      <c r="AU80" s="639"/>
    </row>
    <row r="81" spans="1:47" s="134" customFormat="1" ht="108" customHeight="1" hidden="1">
      <c r="A81" s="625"/>
      <c r="B81" s="657"/>
      <c r="C81" s="637"/>
      <c r="D81" s="637"/>
      <c r="E81" s="637"/>
      <c r="F81" s="637"/>
      <c r="G81" s="247" t="s">
        <v>9</v>
      </c>
      <c r="H81" s="248">
        <v>426856837</v>
      </c>
      <c r="I81" s="248">
        <v>279700000</v>
      </c>
      <c r="J81" s="249">
        <v>279700000</v>
      </c>
      <c r="K81" s="248">
        <v>243630107</v>
      </c>
      <c r="L81" s="248">
        <v>243630106</v>
      </c>
      <c r="M81" s="248">
        <v>183303796</v>
      </c>
      <c r="N81" s="248">
        <v>183303796</v>
      </c>
      <c r="O81" s="248">
        <v>183303796</v>
      </c>
      <c r="P81" s="248">
        <v>183303796</v>
      </c>
      <c r="Q81" s="248">
        <v>183303796</v>
      </c>
      <c r="R81" s="248">
        <v>183226731</v>
      </c>
      <c r="S81" s="250"/>
      <c r="T81" s="250"/>
      <c r="U81" s="248"/>
      <c r="V81" s="248"/>
      <c r="W81" s="248"/>
      <c r="X81" s="251"/>
      <c r="Y81" s="248"/>
      <c r="Z81" s="248"/>
      <c r="AA81" s="252"/>
      <c r="AB81" s="253"/>
      <c r="AC81" s="248"/>
      <c r="AD81" s="248"/>
      <c r="AE81" s="248"/>
      <c r="AF81" s="248"/>
      <c r="AG81" s="147"/>
      <c r="AH81" s="254"/>
      <c r="AI81" s="147"/>
      <c r="AJ81" s="147"/>
      <c r="AK81" s="133"/>
      <c r="AL81" s="133"/>
      <c r="AM81" s="133"/>
      <c r="AN81" s="133"/>
      <c r="AO81" s="463" t="e">
        <f t="shared" si="26"/>
        <v>#DIV/0!</v>
      </c>
      <c r="AP81" s="255"/>
      <c r="AQ81" s="637"/>
      <c r="AR81" s="637"/>
      <c r="AS81" s="637"/>
      <c r="AT81" s="637"/>
      <c r="AU81" s="640"/>
    </row>
    <row r="82" spans="1:47" s="134" customFormat="1" ht="77.25" customHeight="1" hidden="1">
      <c r="A82" s="641" t="s">
        <v>139</v>
      </c>
      <c r="B82" s="655">
        <v>13</v>
      </c>
      <c r="C82" s="642" t="s">
        <v>134</v>
      </c>
      <c r="D82" s="642" t="s">
        <v>100</v>
      </c>
      <c r="E82" s="642">
        <v>440</v>
      </c>
      <c r="F82" s="642">
        <v>177</v>
      </c>
      <c r="G82" s="256" t="s">
        <v>4</v>
      </c>
      <c r="H82" s="257">
        <v>56</v>
      </c>
      <c r="I82" s="257">
        <v>56</v>
      </c>
      <c r="J82" s="258">
        <v>56</v>
      </c>
      <c r="K82" s="257">
        <v>56</v>
      </c>
      <c r="L82" s="257">
        <v>56</v>
      </c>
      <c r="M82" s="257">
        <v>125</v>
      </c>
      <c r="N82" s="257">
        <v>125</v>
      </c>
      <c r="O82" s="257">
        <v>125</v>
      </c>
      <c r="P82" s="257"/>
      <c r="Q82" s="257"/>
      <c r="R82" s="259"/>
      <c r="S82" s="259"/>
      <c r="T82" s="259"/>
      <c r="U82" s="257"/>
      <c r="V82" s="257"/>
      <c r="W82" s="257"/>
      <c r="X82" s="260"/>
      <c r="Y82" s="257"/>
      <c r="Z82" s="257"/>
      <c r="AA82" s="261"/>
      <c r="AB82" s="262"/>
      <c r="AC82" s="257"/>
      <c r="AD82" s="257"/>
      <c r="AE82" s="257"/>
      <c r="AF82" s="257"/>
      <c r="AG82" s="130"/>
      <c r="AH82" s="132"/>
      <c r="AI82" s="130"/>
      <c r="AJ82" s="130"/>
      <c r="AK82" s="133"/>
      <c r="AL82" s="133"/>
      <c r="AM82" s="133"/>
      <c r="AN82" s="133"/>
      <c r="AO82" s="463" t="e">
        <f t="shared" si="26"/>
        <v>#DIV/0!</v>
      </c>
      <c r="AP82" s="263"/>
      <c r="AQ82" s="642" t="s">
        <v>419</v>
      </c>
      <c r="AR82" s="642"/>
      <c r="AS82" s="642"/>
      <c r="AT82" s="642"/>
      <c r="AU82" s="644"/>
    </row>
    <row r="83" spans="1:47" s="134" customFormat="1" ht="71.25" customHeight="1" hidden="1">
      <c r="A83" s="624"/>
      <c r="B83" s="656"/>
      <c r="C83" s="636"/>
      <c r="D83" s="636"/>
      <c r="E83" s="636"/>
      <c r="F83" s="636"/>
      <c r="G83" s="222" t="s">
        <v>5</v>
      </c>
      <c r="H83" s="136">
        <f>+L83+R83+X83+AD83+AF83</f>
        <v>496056248</v>
      </c>
      <c r="I83" s="223">
        <v>627036384</v>
      </c>
      <c r="J83" s="224">
        <v>627036384</v>
      </c>
      <c r="K83" s="223">
        <v>509081448</v>
      </c>
      <c r="L83" s="225">
        <v>496056248</v>
      </c>
      <c r="M83" s="223"/>
      <c r="N83" s="223"/>
      <c r="O83" s="223"/>
      <c r="P83" s="223"/>
      <c r="Q83" s="226"/>
      <c r="R83" s="226"/>
      <c r="S83" s="226"/>
      <c r="T83" s="226"/>
      <c r="U83" s="223"/>
      <c r="V83" s="223"/>
      <c r="W83" s="223"/>
      <c r="X83" s="227"/>
      <c r="Y83" s="223"/>
      <c r="Z83" s="223"/>
      <c r="AA83" s="228"/>
      <c r="AB83" s="229"/>
      <c r="AC83" s="223"/>
      <c r="AD83" s="223"/>
      <c r="AE83" s="223"/>
      <c r="AF83" s="223"/>
      <c r="AG83" s="147"/>
      <c r="AH83" s="132"/>
      <c r="AI83" s="147"/>
      <c r="AJ83" s="147"/>
      <c r="AK83" s="133"/>
      <c r="AL83" s="133"/>
      <c r="AM83" s="133"/>
      <c r="AN83" s="133"/>
      <c r="AO83" s="463" t="e">
        <f t="shared" si="26"/>
        <v>#DIV/0!</v>
      </c>
      <c r="AP83" s="230"/>
      <c r="AQ83" s="636"/>
      <c r="AR83" s="636"/>
      <c r="AS83" s="636"/>
      <c r="AT83" s="636"/>
      <c r="AU83" s="639"/>
    </row>
    <row r="84" spans="1:47" s="134" customFormat="1" ht="72.75" customHeight="1" hidden="1">
      <c r="A84" s="624"/>
      <c r="B84" s="656"/>
      <c r="C84" s="636"/>
      <c r="D84" s="636"/>
      <c r="E84" s="636"/>
      <c r="F84" s="636"/>
      <c r="G84" s="231" t="s">
        <v>6</v>
      </c>
      <c r="H84" s="157"/>
      <c r="I84" s="232"/>
      <c r="J84" s="233"/>
      <c r="K84" s="232"/>
      <c r="L84" s="232"/>
      <c r="M84" s="232"/>
      <c r="N84" s="232"/>
      <c r="O84" s="232"/>
      <c r="P84" s="228"/>
      <c r="Q84" s="264"/>
      <c r="R84" s="235"/>
      <c r="S84" s="235"/>
      <c r="T84" s="235"/>
      <c r="U84" s="232"/>
      <c r="V84" s="228"/>
      <c r="W84" s="228"/>
      <c r="X84" s="236"/>
      <c r="Y84" s="228"/>
      <c r="Z84" s="228"/>
      <c r="AA84" s="228"/>
      <c r="AB84" s="237"/>
      <c r="AC84" s="228"/>
      <c r="AD84" s="228"/>
      <c r="AE84" s="228"/>
      <c r="AF84" s="228"/>
      <c r="AG84" s="132"/>
      <c r="AH84" s="132"/>
      <c r="AI84" s="132"/>
      <c r="AJ84" s="132"/>
      <c r="AK84" s="133"/>
      <c r="AL84" s="133"/>
      <c r="AM84" s="133"/>
      <c r="AN84" s="133"/>
      <c r="AO84" s="463" t="e">
        <f t="shared" si="26"/>
        <v>#DIV/0!</v>
      </c>
      <c r="AP84" s="238"/>
      <c r="AQ84" s="636"/>
      <c r="AR84" s="636"/>
      <c r="AS84" s="636"/>
      <c r="AT84" s="636"/>
      <c r="AU84" s="639"/>
    </row>
    <row r="85" spans="1:47" s="134" customFormat="1" ht="40.5" customHeight="1" hidden="1">
      <c r="A85" s="624"/>
      <c r="B85" s="656"/>
      <c r="C85" s="636"/>
      <c r="D85" s="636"/>
      <c r="E85" s="636"/>
      <c r="F85" s="636"/>
      <c r="G85" s="222" t="s">
        <v>7</v>
      </c>
      <c r="H85" s="136">
        <f>+L85+R85+X85+AD85+AF85</f>
        <v>383291772</v>
      </c>
      <c r="I85" s="239"/>
      <c r="J85" s="233"/>
      <c r="K85" s="239"/>
      <c r="L85" s="239"/>
      <c r="M85" s="239">
        <v>383607921</v>
      </c>
      <c r="N85" s="239">
        <v>383607921</v>
      </c>
      <c r="O85" s="239">
        <v>383607921</v>
      </c>
      <c r="P85" s="241">
        <v>383607920</v>
      </c>
      <c r="Q85" s="240">
        <v>383456918</v>
      </c>
      <c r="R85" s="240">
        <v>383291772</v>
      </c>
      <c r="S85" s="235"/>
      <c r="T85" s="235"/>
      <c r="U85" s="239"/>
      <c r="V85" s="241"/>
      <c r="W85" s="241"/>
      <c r="X85" s="236"/>
      <c r="Y85" s="241"/>
      <c r="Z85" s="241"/>
      <c r="AA85" s="228"/>
      <c r="AB85" s="242"/>
      <c r="AC85" s="241"/>
      <c r="AD85" s="241"/>
      <c r="AE85" s="241"/>
      <c r="AF85" s="241"/>
      <c r="AG85" s="187"/>
      <c r="AH85" s="132"/>
      <c r="AI85" s="187"/>
      <c r="AJ85" s="187"/>
      <c r="AK85" s="133"/>
      <c r="AL85" s="133"/>
      <c r="AM85" s="133"/>
      <c r="AN85" s="133"/>
      <c r="AO85" s="463" t="e">
        <f t="shared" si="26"/>
        <v>#DIV/0!</v>
      </c>
      <c r="AP85" s="238"/>
      <c r="AQ85" s="636"/>
      <c r="AR85" s="636"/>
      <c r="AS85" s="636"/>
      <c r="AT85" s="636"/>
      <c r="AU85" s="639"/>
    </row>
    <row r="86" spans="1:47" s="134" customFormat="1" ht="65.25" customHeight="1" hidden="1">
      <c r="A86" s="624"/>
      <c r="B86" s="656"/>
      <c r="C86" s="636"/>
      <c r="D86" s="636"/>
      <c r="E86" s="636"/>
      <c r="F86" s="636"/>
      <c r="G86" s="231" t="s">
        <v>8</v>
      </c>
      <c r="H86" s="225">
        <v>56</v>
      </c>
      <c r="I86" s="225">
        <v>56</v>
      </c>
      <c r="J86" s="234">
        <v>56</v>
      </c>
      <c r="K86" s="225">
        <v>56</v>
      </c>
      <c r="L86" s="225">
        <v>56</v>
      </c>
      <c r="M86" s="225">
        <v>125</v>
      </c>
      <c r="N86" s="225">
        <v>125</v>
      </c>
      <c r="O86" s="225">
        <v>125</v>
      </c>
      <c r="P86" s="225"/>
      <c r="Q86" s="225"/>
      <c r="R86" s="243"/>
      <c r="S86" s="243"/>
      <c r="T86" s="243"/>
      <c r="U86" s="225"/>
      <c r="V86" s="225"/>
      <c r="W86" s="225"/>
      <c r="X86" s="244"/>
      <c r="Y86" s="225"/>
      <c r="Z86" s="225"/>
      <c r="AA86" s="228"/>
      <c r="AB86" s="245"/>
      <c r="AC86" s="225"/>
      <c r="AD86" s="225"/>
      <c r="AE86" s="225"/>
      <c r="AF86" s="225"/>
      <c r="AG86" s="145"/>
      <c r="AH86" s="132"/>
      <c r="AI86" s="145"/>
      <c r="AJ86" s="145"/>
      <c r="AK86" s="133"/>
      <c r="AL86" s="133"/>
      <c r="AM86" s="133"/>
      <c r="AN86" s="133"/>
      <c r="AO86" s="463" t="e">
        <f t="shared" si="26"/>
        <v>#DIV/0!</v>
      </c>
      <c r="AP86" s="246"/>
      <c r="AQ86" s="636"/>
      <c r="AR86" s="636"/>
      <c r="AS86" s="636"/>
      <c r="AT86" s="636"/>
      <c r="AU86" s="639"/>
    </row>
    <row r="87" spans="1:47" s="134" customFormat="1" ht="69" customHeight="1" hidden="1">
      <c r="A87" s="624"/>
      <c r="B87" s="705"/>
      <c r="C87" s="643"/>
      <c r="D87" s="643"/>
      <c r="E87" s="643"/>
      <c r="F87" s="643"/>
      <c r="G87" s="148" t="s">
        <v>9</v>
      </c>
      <c r="H87" s="150">
        <v>879348020</v>
      </c>
      <c r="I87" s="150">
        <v>627036384</v>
      </c>
      <c r="J87" s="265">
        <v>627036384</v>
      </c>
      <c r="K87" s="150">
        <v>509081448</v>
      </c>
      <c r="L87" s="150">
        <v>496056248</v>
      </c>
      <c r="M87" s="150">
        <v>383607921</v>
      </c>
      <c r="N87" s="150">
        <v>383607921</v>
      </c>
      <c r="O87" s="150">
        <v>383607921</v>
      </c>
      <c r="P87" s="150">
        <v>383607920</v>
      </c>
      <c r="Q87" s="150">
        <v>383456918</v>
      </c>
      <c r="R87" s="150">
        <v>383291772</v>
      </c>
      <c r="S87" s="266"/>
      <c r="T87" s="266"/>
      <c r="U87" s="150"/>
      <c r="V87" s="150"/>
      <c r="W87" s="150"/>
      <c r="X87" s="267"/>
      <c r="Y87" s="150"/>
      <c r="Z87" s="150"/>
      <c r="AA87" s="268"/>
      <c r="AB87" s="269"/>
      <c r="AC87" s="150"/>
      <c r="AD87" s="150"/>
      <c r="AE87" s="150"/>
      <c r="AF87" s="150"/>
      <c r="AG87" s="150"/>
      <c r="AH87" s="268"/>
      <c r="AI87" s="150"/>
      <c r="AJ87" s="150"/>
      <c r="AK87" s="270"/>
      <c r="AL87" s="270"/>
      <c r="AM87" s="270"/>
      <c r="AN87" s="270"/>
      <c r="AO87" s="521" t="e">
        <f t="shared" si="26"/>
        <v>#DIV/0!</v>
      </c>
      <c r="AP87" s="271"/>
      <c r="AQ87" s="643"/>
      <c r="AR87" s="643"/>
      <c r="AS87" s="643"/>
      <c r="AT87" s="643"/>
      <c r="AU87" s="645"/>
    </row>
    <row r="88" spans="1:47" s="134" customFormat="1" ht="65.25" customHeight="1">
      <c r="A88" s="624"/>
      <c r="B88" s="655">
        <v>14</v>
      </c>
      <c r="C88" s="682" t="s">
        <v>433</v>
      </c>
      <c r="D88" s="655" t="s">
        <v>99</v>
      </c>
      <c r="E88" s="632">
        <v>440</v>
      </c>
      <c r="F88" s="632">
        <v>177</v>
      </c>
      <c r="G88" s="151" t="s">
        <v>4</v>
      </c>
      <c r="H88" s="153">
        <v>2</v>
      </c>
      <c r="I88" s="152">
        <v>0.5</v>
      </c>
      <c r="J88" s="152">
        <v>0.5</v>
      </c>
      <c r="K88" s="198">
        <v>0.5</v>
      </c>
      <c r="L88" s="198">
        <v>0.5</v>
      </c>
      <c r="M88" s="198">
        <v>1</v>
      </c>
      <c r="N88" s="198">
        <v>1</v>
      </c>
      <c r="O88" s="165">
        <v>1</v>
      </c>
      <c r="P88" s="272">
        <v>1</v>
      </c>
      <c r="Q88" s="165">
        <v>0.73</v>
      </c>
      <c r="R88" s="199">
        <v>0.85</v>
      </c>
      <c r="S88" s="199">
        <v>1.5</v>
      </c>
      <c r="T88" s="199">
        <v>1.5</v>
      </c>
      <c r="U88" s="220">
        <v>1.5</v>
      </c>
      <c r="V88" s="220">
        <v>1.5</v>
      </c>
      <c r="W88" s="199">
        <v>1.5</v>
      </c>
      <c r="X88" s="199">
        <v>1.34</v>
      </c>
      <c r="Y88" s="165">
        <v>1.7</v>
      </c>
      <c r="Z88" s="165">
        <v>1.7</v>
      </c>
      <c r="AA88" s="165">
        <v>1.7</v>
      </c>
      <c r="AB88" s="273">
        <v>1.7</v>
      </c>
      <c r="AC88" s="274">
        <v>1.7</v>
      </c>
      <c r="AD88" s="165">
        <v>1.6</v>
      </c>
      <c r="AE88" s="165">
        <v>2</v>
      </c>
      <c r="AF88" s="165">
        <v>2</v>
      </c>
      <c r="AG88" s="165">
        <v>2</v>
      </c>
      <c r="AH88" s="155">
        <v>2</v>
      </c>
      <c r="AI88" s="153"/>
      <c r="AJ88" s="153"/>
      <c r="AK88" s="165">
        <v>1.63</v>
      </c>
      <c r="AL88" s="275">
        <v>1.63</v>
      </c>
      <c r="AM88" s="165">
        <v>1.63</v>
      </c>
      <c r="AN88" s="165">
        <v>1.63</v>
      </c>
      <c r="AO88" s="494">
        <f t="shared" si="26"/>
        <v>0.815</v>
      </c>
      <c r="AP88" s="481">
        <f>AN88/H88</f>
        <v>0.815</v>
      </c>
      <c r="AQ88" s="658" t="s">
        <v>495</v>
      </c>
      <c r="AR88" s="652" t="s">
        <v>508</v>
      </c>
      <c r="AS88" s="632" t="s">
        <v>393</v>
      </c>
      <c r="AT88" s="652" t="s">
        <v>411</v>
      </c>
      <c r="AU88" s="646" t="s">
        <v>490</v>
      </c>
    </row>
    <row r="89" spans="1:47" s="134" customFormat="1" ht="67.5" customHeight="1">
      <c r="A89" s="624"/>
      <c r="B89" s="656"/>
      <c r="C89" s="683"/>
      <c r="D89" s="656"/>
      <c r="E89" s="633"/>
      <c r="F89" s="633"/>
      <c r="G89" s="135" t="s">
        <v>5</v>
      </c>
      <c r="H89" s="136">
        <f>+L89+R89+X89+AD89+AH89</f>
        <v>1272916216</v>
      </c>
      <c r="I89" s="137">
        <v>94398882</v>
      </c>
      <c r="J89" s="137">
        <v>94398882</v>
      </c>
      <c r="K89" s="137">
        <v>52491882</v>
      </c>
      <c r="L89" s="136">
        <v>52491564</v>
      </c>
      <c r="M89" s="137">
        <v>592217000</v>
      </c>
      <c r="N89" s="137">
        <v>592217000</v>
      </c>
      <c r="O89" s="137">
        <v>592217000</v>
      </c>
      <c r="P89" s="137">
        <v>592217000</v>
      </c>
      <c r="Q89" s="137">
        <v>512378000</v>
      </c>
      <c r="R89" s="137">
        <v>511806152</v>
      </c>
      <c r="S89" s="137">
        <v>239429000</v>
      </c>
      <c r="T89" s="137">
        <v>239429000</v>
      </c>
      <c r="U89" s="137">
        <v>277983500</v>
      </c>
      <c r="V89" s="137">
        <v>275698000</v>
      </c>
      <c r="W89" s="137">
        <v>240352000</v>
      </c>
      <c r="X89" s="137">
        <v>225978000</v>
      </c>
      <c r="Y89" s="137">
        <v>449483000</v>
      </c>
      <c r="Z89" s="137">
        <v>449483000</v>
      </c>
      <c r="AA89" s="137">
        <v>402883000</v>
      </c>
      <c r="AB89" s="138">
        <v>402883000</v>
      </c>
      <c r="AC89" s="137">
        <v>381637000</v>
      </c>
      <c r="AD89" s="137">
        <v>365180000</v>
      </c>
      <c r="AE89" s="137">
        <v>303710000</v>
      </c>
      <c r="AF89" s="139">
        <v>291460500</v>
      </c>
      <c r="AG89" s="139">
        <v>291460500</v>
      </c>
      <c r="AH89" s="139">
        <v>117460500</v>
      </c>
      <c r="AI89" s="276"/>
      <c r="AJ89" s="276"/>
      <c r="AK89" s="139">
        <v>16785000</v>
      </c>
      <c r="AL89" s="139">
        <v>16785000</v>
      </c>
      <c r="AM89" s="139">
        <v>16785000</v>
      </c>
      <c r="AN89" s="139">
        <f>AK89</f>
        <v>16785000</v>
      </c>
      <c r="AO89" s="463">
        <f t="shared" si="26"/>
        <v>0.14289910225139515</v>
      </c>
      <c r="AP89" s="465">
        <f>(L89+R89+X89+AD89+AN89)/H89</f>
        <v>0.9209095628333169</v>
      </c>
      <c r="AQ89" s="659"/>
      <c r="AR89" s="653"/>
      <c r="AS89" s="633"/>
      <c r="AT89" s="653"/>
      <c r="AU89" s="647"/>
    </row>
    <row r="90" spans="1:47" s="134" customFormat="1" ht="82.5" customHeight="1">
      <c r="A90" s="624"/>
      <c r="B90" s="656"/>
      <c r="C90" s="683"/>
      <c r="D90" s="656"/>
      <c r="E90" s="633"/>
      <c r="F90" s="633"/>
      <c r="G90" s="128" t="s">
        <v>6</v>
      </c>
      <c r="H90" s="157"/>
      <c r="I90" s="141"/>
      <c r="J90" s="142"/>
      <c r="K90" s="141"/>
      <c r="L90" s="141"/>
      <c r="M90" s="141"/>
      <c r="N90" s="141"/>
      <c r="O90" s="141"/>
      <c r="P90" s="132"/>
      <c r="Q90" s="158"/>
      <c r="R90" s="143"/>
      <c r="S90" s="143"/>
      <c r="T90" s="143"/>
      <c r="U90" s="143"/>
      <c r="V90" s="143"/>
      <c r="W90" s="143"/>
      <c r="X90" s="143"/>
      <c r="Y90" s="143"/>
      <c r="Z90" s="143"/>
      <c r="AA90" s="143"/>
      <c r="AB90" s="186"/>
      <c r="AC90" s="143"/>
      <c r="AD90" s="143"/>
      <c r="AE90" s="143"/>
      <c r="AF90" s="143"/>
      <c r="AG90" s="143"/>
      <c r="AH90" s="143"/>
      <c r="AI90" s="143"/>
      <c r="AJ90" s="143"/>
      <c r="AK90" s="133"/>
      <c r="AL90" s="133"/>
      <c r="AM90" s="133"/>
      <c r="AN90" s="133"/>
      <c r="AO90" s="463" t="e">
        <f t="shared" si="26"/>
        <v>#DIV/0!</v>
      </c>
      <c r="AP90" s="465" t="e">
        <f>(L90+R90+X90+AD90+AK90)/H90</f>
        <v>#DIV/0!</v>
      </c>
      <c r="AQ90" s="659"/>
      <c r="AR90" s="653"/>
      <c r="AS90" s="633"/>
      <c r="AT90" s="653"/>
      <c r="AU90" s="647"/>
    </row>
    <row r="91" spans="1:47" s="134" customFormat="1" ht="54" customHeight="1">
      <c r="A91" s="624"/>
      <c r="B91" s="656"/>
      <c r="C91" s="683"/>
      <c r="D91" s="656"/>
      <c r="E91" s="633"/>
      <c r="F91" s="633"/>
      <c r="G91" s="135" t="s">
        <v>7</v>
      </c>
      <c r="H91" s="136">
        <f>+L91+R91+X91+AD91+AH91</f>
        <v>691535688</v>
      </c>
      <c r="I91" s="144"/>
      <c r="J91" s="144"/>
      <c r="K91" s="144"/>
      <c r="L91" s="144"/>
      <c r="M91" s="144">
        <v>18586968</v>
      </c>
      <c r="N91" s="144">
        <v>18586968</v>
      </c>
      <c r="O91" s="144">
        <v>18586968</v>
      </c>
      <c r="P91" s="137">
        <v>18586968</v>
      </c>
      <c r="Q91" s="136">
        <v>18586968</v>
      </c>
      <c r="R91" s="136">
        <v>18586968</v>
      </c>
      <c r="S91" s="137">
        <v>229011909</v>
      </c>
      <c r="T91" s="137">
        <v>239581909</v>
      </c>
      <c r="U91" s="137">
        <v>239581909</v>
      </c>
      <c r="V91" s="137">
        <v>239581909</v>
      </c>
      <c r="W91" s="136">
        <v>239581909</v>
      </c>
      <c r="X91" s="136">
        <v>239581909</v>
      </c>
      <c r="Y91" s="136">
        <v>195765733</v>
      </c>
      <c r="Z91" s="136">
        <v>195765733</v>
      </c>
      <c r="AA91" s="136">
        <v>195765733</v>
      </c>
      <c r="AB91" s="201">
        <v>195765733</v>
      </c>
      <c r="AC91" s="136">
        <v>195765733</v>
      </c>
      <c r="AD91" s="136">
        <v>195765733</v>
      </c>
      <c r="AE91" s="137">
        <v>237601078</v>
      </c>
      <c r="AF91" s="195">
        <v>237601078</v>
      </c>
      <c r="AG91" s="195">
        <v>237601078</v>
      </c>
      <c r="AH91" s="139">
        <v>237601078</v>
      </c>
      <c r="AI91" s="454"/>
      <c r="AJ91" s="454"/>
      <c r="AK91" s="139">
        <v>7604333</v>
      </c>
      <c r="AL91" s="139">
        <v>7604333</v>
      </c>
      <c r="AM91" s="139">
        <v>7604333</v>
      </c>
      <c r="AN91" s="139">
        <f>AK91</f>
        <v>7604333</v>
      </c>
      <c r="AO91" s="463">
        <f aca="true" t="shared" si="38" ref="AO91:AO122">AN91/AH91</f>
        <v>0.03200462331235719</v>
      </c>
      <c r="AP91" s="465">
        <f>(L91+R91+X91+AD91+AN91)/H91</f>
        <v>0.6674116043596003</v>
      </c>
      <c r="AQ91" s="659"/>
      <c r="AR91" s="653"/>
      <c r="AS91" s="633"/>
      <c r="AT91" s="653"/>
      <c r="AU91" s="647"/>
    </row>
    <row r="92" spans="1:47" s="134" customFormat="1" ht="67.5" customHeight="1">
      <c r="A92" s="624"/>
      <c r="B92" s="656"/>
      <c r="C92" s="683"/>
      <c r="D92" s="656"/>
      <c r="E92" s="633"/>
      <c r="F92" s="633"/>
      <c r="G92" s="128" t="s">
        <v>8</v>
      </c>
      <c r="H92" s="145">
        <v>2</v>
      </c>
      <c r="I92" s="146">
        <v>0.5</v>
      </c>
      <c r="J92" s="146">
        <v>0.5</v>
      </c>
      <c r="K92" s="146">
        <v>0.5</v>
      </c>
      <c r="L92" s="146">
        <v>0.5</v>
      </c>
      <c r="M92" s="146">
        <v>1</v>
      </c>
      <c r="N92" s="146">
        <v>1</v>
      </c>
      <c r="O92" s="146">
        <v>1</v>
      </c>
      <c r="P92" s="146">
        <v>1</v>
      </c>
      <c r="Q92" s="146">
        <v>0.73</v>
      </c>
      <c r="R92" s="189">
        <v>0.85</v>
      </c>
      <c r="S92" s="143">
        <v>1.5</v>
      </c>
      <c r="T92" s="276">
        <v>1.5</v>
      </c>
      <c r="U92" s="158">
        <v>1.5</v>
      </c>
      <c r="V92" s="190">
        <v>1.5</v>
      </c>
      <c r="W92" s="189">
        <v>1.5</v>
      </c>
      <c r="X92" s="189">
        <v>1.34</v>
      </c>
      <c r="Y92" s="146">
        <v>1.7</v>
      </c>
      <c r="Z92" s="146">
        <v>1.7</v>
      </c>
      <c r="AA92" s="196">
        <v>1.7</v>
      </c>
      <c r="AB92" s="277">
        <v>1.7</v>
      </c>
      <c r="AC92" s="146">
        <f aca="true" t="shared" si="39" ref="AC92:AD93">+AC88+AC90</f>
        <v>1.7</v>
      </c>
      <c r="AD92" s="146">
        <f t="shared" si="39"/>
        <v>1.6</v>
      </c>
      <c r="AE92" s="146">
        <f aca="true" t="shared" si="40" ref="AE92:AG93">+AE88+AE90</f>
        <v>2</v>
      </c>
      <c r="AF92" s="146">
        <f t="shared" si="40"/>
        <v>2</v>
      </c>
      <c r="AG92" s="146">
        <f t="shared" si="40"/>
        <v>2</v>
      </c>
      <c r="AH92" s="146">
        <f aca="true" t="shared" si="41" ref="AH92">+AH88+AH90</f>
        <v>2</v>
      </c>
      <c r="AI92" s="145"/>
      <c r="AJ92" s="145"/>
      <c r="AK92" s="146">
        <f>+AK88+AK90</f>
        <v>1.63</v>
      </c>
      <c r="AL92" s="158">
        <v>1.63</v>
      </c>
      <c r="AM92" s="146">
        <f>+AM88+AM90</f>
        <v>1.63</v>
      </c>
      <c r="AN92" s="146">
        <f>+AN88+AN90</f>
        <v>1.63</v>
      </c>
      <c r="AO92" s="463">
        <f t="shared" si="38"/>
        <v>0.815</v>
      </c>
      <c r="AP92" s="209">
        <f>AN92/H92</f>
        <v>0.815</v>
      </c>
      <c r="AQ92" s="659"/>
      <c r="AR92" s="653"/>
      <c r="AS92" s="633"/>
      <c r="AT92" s="653"/>
      <c r="AU92" s="647"/>
    </row>
    <row r="93" spans="1:47" s="134" customFormat="1" ht="66" customHeight="1" thickBot="1">
      <c r="A93" s="624"/>
      <c r="B93" s="657"/>
      <c r="C93" s="684"/>
      <c r="D93" s="657"/>
      <c r="E93" s="634"/>
      <c r="F93" s="634"/>
      <c r="G93" s="161" t="s">
        <v>9</v>
      </c>
      <c r="H93" s="173">
        <f>H89+H91</f>
        <v>1964451904</v>
      </c>
      <c r="I93" s="173">
        <v>94398882</v>
      </c>
      <c r="J93" s="173">
        <v>94398882</v>
      </c>
      <c r="K93" s="173">
        <v>52491882</v>
      </c>
      <c r="L93" s="173">
        <v>52491564</v>
      </c>
      <c r="M93" s="173">
        <v>610803968</v>
      </c>
      <c r="N93" s="173">
        <v>610803968</v>
      </c>
      <c r="O93" s="173">
        <v>610803968</v>
      </c>
      <c r="P93" s="173">
        <v>610803968</v>
      </c>
      <c r="Q93" s="173">
        <v>530964968</v>
      </c>
      <c r="R93" s="173">
        <v>530393120</v>
      </c>
      <c r="S93" s="173">
        <v>468440909</v>
      </c>
      <c r="T93" s="173">
        <v>479010909</v>
      </c>
      <c r="U93" s="173">
        <v>517565409</v>
      </c>
      <c r="V93" s="173">
        <v>515279909</v>
      </c>
      <c r="W93" s="173">
        <v>479933909</v>
      </c>
      <c r="X93" s="173">
        <v>465559909</v>
      </c>
      <c r="Y93" s="173">
        <v>645248733</v>
      </c>
      <c r="Z93" s="173">
        <v>645248733</v>
      </c>
      <c r="AA93" s="173">
        <v>598648733</v>
      </c>
      <c r="AB93" s="191">
        <v>598648733</v>
      </c>
      <c r="AC93" s="173">
        <f t="shared" si="39"/>
        <v>577402733</v>
      </c>
      <c r="AD93" s="173">
        <f t="shared" si="39"/>
        <v>560945733</v>
      </c>
      <c r="AE93" s="162">
        <f t="shared" si="40"/>
        <v>541311078</v>
      </c>
      <c r="AF93" s="162">
        <f t="shared" si="40"/>
        <v>529061578</v>
      </c>
      <c r="AG93" s="162">
        <f t="shared" si="40"/>
        <v>529061578</v>
      </c>
      <c r="AH93" s="162">
        <f aca="true" t="shared" si="42" ref="AH93">+AH89+AH91</f>
        <v>355061578</v>
      </c>
      <c r="AI93" s="162"/>
      <c r="AJ93" s="162"/>
      <c r="AK93" s="162">
        <f>+AK89+AK91</f>
        <v>24389333</v>
      </c>
      <c r="AL93" s="162">
        <v>24389333</v>
      </c>
      <c r="AM93" s="162">
        <f>+AM89+AM91</f>
        <v>24389333</v>
      </c>
      <c r="AN93" s="162">
        <f>+AN89+AN91</f>
        <v>24389333</v>
      </c>
      <c r="AO93" s="505">
        <f t="shared" si="38"/>
        <v>0.06869043149467442</v>
      </c>
      <c r="AP93" s="499">
        <f>(L93+R93+X93+AD93+AN93)/H93</f>
        <v>0.8316720076848468</v>
      </c>
      <c r="AQ93" s="660"/>
      <c r="AR93" s="654"/>
      <c r="AS93" s="634"/>
      <c r="AT93" s="654"/>
      <c r="AU93" s="648"/>
    </row>
    <row r="94" spans="1:47" s="134" customFormat="1" ht="59.25" customHeight="1">
      <c r="A94" s="624"/>
      <c r="B94" s="655">
        <v>15</v>
      </c>
      <c r="C94" s="632" t="s">
        <v>135</v>
      </c>
      <c r="D94" s="632" t="s">
        <v>101</v>
      </c>
      <c r="E94" s="632">
        <v>440</v>
      </c>
      <c r="F94" s="632">
        <v>177</v>
      </c>
      <c r="G94" s="151" t="s">
        <v>4</v>
      </c>
      <c r="H94" s="153">
        <v>4</v>
      </c>
      <c r="I94" s="153">
        <v>4</v>
      </c>
      <c r="J94" s="152">
        <v>4</v>
      </c>
      <c r="K94" s="153">
        <v>4</v>
      </c>
      <c r="L94" s="153">
        <v>4</v>
      </c>
      <c r="M94" s="153">
        <v>4</v>
      </c>
      <c r="N94" s="153">
        <v>4</v>
      </c>
      <c r="O94" s="153">
        <v>4</v>
      </c>
      <c r="P94" s="153">
        <v>4</v>
      </c>
      <c r="Q94" s="153">
        <v>4</v>
      </c>
      <c r="R94" s="154">
        <v>4</v>
      </c>
      <c r="S94" s="199">
        <v>4</v>
      </c>
      <c r="T94" s="199">
        <v>4</v>
      </c>
      <c r="U94" s="199">
        <v>4</v>
      </c>
      <c r="V94" s="199">
        <v>4</v>
      </c>
      <c r="W94" s="154">
        <v>4</v>
      </c>
      <c r="X94" s="154">
        <v>4</v>
      </c>
      <c r="Y94" s="154">
        <v>4</v>
      </c>
      <c r="Z94" s="154">
        <v>4</v>
      </c>
      <c r="AA94" s="154">
        <v>4</v>
      </c>
      <c r="AB94" s="278">
        <v>4</v>
      </c>
      <c r="AC94" s="154">
        <v>4</v>
      </c>
      <c r="AD94" s="279">
        <v>4</v>
      </c>
      <c r="AE94" s="154">
        <v>4</v>
      </c>
      <c r="AF94" s="154">
        <v>4</v>
      </c>
      <c r="AG94" s="154">
        <v>4</v>
      </c>
      <c r="AH94" s="154">
        <v>4</v>
      </c>
      <c r="AI94" s="154"/>
      <c r="AJ94" s="154"/>
      <c r="AK94" s="156">
        <v>4</v>
      </c>
      <c r="AL94" s="156">
        <v>4</v>
      </c>
      <c r="AM94" s="156">
        <v>4</v>
      </c>
      <c r="AN94" s="156">
        <v>4</v>
      </c>
      <c r="AO94" s="494">
        <f t="shared" si="38"/>
        <v>1</v>
      </c>
      <c r="AP94" s="494">
        <v>1</v>
      </c>
      <c r="AQ94" s="658" t="s">
        <v>497</v>
      </c>
      <c r="AR94" s="664" t="s">
        <v>410</v>
      </c>
      <c r="AS94" s="632" t="s">
        <v>393</v>
      </c>
      <c r="AT94" s="679" t="s">
        <v>532</v>
      </c>
      <c r="AU94" s="649" t="s">
        <v>499</v>
      </c>
    </row>
    <row r="95" spans="1:47" s="134" customFormat="1" ht="81" customHeight="1">
      <c r="A95" s="624"/>
      <c r="B95" s="656"/>
      <c r="C95" s="633"/>
      <c r="D95" s="633"/>
      <c r="E95" s="633"/>
      <c r="F95" s="633"/>
      <c r="G95" s="135" t="s">
        <v>5</v>
      </c>
      <c r="H95" s="136">
        <f>+L95+R95+X95+AD95+AH95</f>
        <v>2380722973</v>
      </c>
      <c r="I95" s="137">
        <v>417445330</v>
      </c>
      <c r="J95" s="137">
        <v>417445330</v>
      </c>
      <c r="K95" s="137">
        <v>382170830</v>
      </c>
      <c r="L95" s="136">
        <v>377155900</v>
      </c>
      <c r="M95" s="137">
        <v>629964000</v>
      </c>
      <c r="N95" s="137">
        <v>629964000</v>
      </c>
      <c r="O95" s="137">
        <v>629964000</v>
      </c>
      <c r="P95" s="137">
        <v>574964000</v>
      </c>
      <c r="Q95" s="137">
        <v>560272350</v>
      </c>
      <c r="R95" s="137">
        <v>521408343</v>
      </c>
      <c r="S95" s="137">
        <v>442031000</v>
      </c>
      <c r="T95" s="137">
        <v>442031000</v>
      </c>
      <c r="U95" s="137">
        <v>430862000</v>
      </c>
      <c r="V95" s="137">
        <v>419508300</v>
      </c>
      <c r="W95" s="137">
        <v>404295400</v>
      </c>
      <c r="X95" s="137">
        <v>384162884</v>
      </c>
      <c r="Y95" s="137">
        <v>597479000</v>
      </c>
      <c r="Z95" s="137">
        <v>597479000</v>
      </c>
      <c r="AA95" s="137">
        <v>544079000</v>
      </c>
      <c r="AB95" s="138">
        <v>544079000</v>
      </c>
      <c r="AC95" s="137">
        <v>493200677</v>
      </c>
      <c r="AD95" s="137">
        <v>466570346</v>
      </c>
      <c r="AE95" s="147">
        <v>662298000</v>
      </c>
      <c r="AF95" s="139">
        <v>631425500</v>
      </c>
      <c r="AG95" s="139">
        <v>631425500</v>
      </c>
      <c r="AH95" s="139">
        <v>631425500</v>
      </c>
      <c r="AI95" s="147"/>
      <c r="AJ95" s="147"/>
      <c r="AK95" s="139">
        <v>85240687</v>
      </c>
      <c r="AL95" s="139">
        <v>28476504</v>
      </c>
      <c r="AM95" s="139">
        <v>64371504</v>
      </c>
      <c r="AN95" s="139">
        <f>AK95</f>
        <v>85240687</v>
      </c>
      <c r="AO95" s="463">
        <f t="shared" si="38"/>
        <v>0.13499721978285642</v>
      </c>
      <c r="AP95" s="465">
        <f>(L95+R95+X95+AD95+AN95)/H95</f>
        <v>0.7705802736419429</v>
      </c>
      <c r="AQ95" s="659"/>
      <c r="AR95" s="665"/>
      <c r="AS95" s="633"/>
      <c r="AT95" s="680"/>
      <c r="AU95" s="650"/>
    </row>
    <row r="96" spans="1:47" s="134" customFormat="1" ht="36.75" customHeight="1">
      <c r="A96" s="624"/>
      <c r="B96" s="656"/>
      <c r="C96" s="633"/>
      <c r="D96" s="633"/>
      <c r="E96" s="633"/>
      <c r="F96" s="633"/>
      <c r="G96" s="128" t="s">
        <v>6</v>
      </c>
      <c r="H96" s="157"/>
      <c r="I96" s="141"/>
      <c r="J96" s="142"/>
      <c r="K96" s="141"/>
      <c r="L96" s="141"/>
      <c r="M96" s="141"/>
      <c r="N96" s="141"/>
      <c r="O96" s="141"/>
      <c r="P96" s="158"/>
      <c r="Q96" s="158"/>
      <c r="R96" s="143"/>
      <c r="S96" s="143"/>
      <c r="T96" s="143"/>
      <c r="U96" s="143"/>
      <c r="V96" s="143"/>
      <c r="W96" s="143"/>
      <c r="X96" s="143"/>
      <c r="Y96" s="132"/>
      <c r="Z96" s="132"/>
      <c r="AA96" s="132"/>
      <c r="AB96" s="160"/>
      <c r="AC96" s="132"/>
      <c r="AD96" s="132"/>
      <c r="AE96" s="132"/>
      <c r="AF96" s="132"/>
      <c r="AG96" s="132"/>
      <c r="AH96" s="132"/>
      <c r="AI96" s="132"/>
      <c r="AJ96" s="132"/>
      <c r="AK96" s="133"/>
      <c r="AL96" s="133"/>
      <c r="AM96" s="133"/>
      <c r="AN96" s="133"/>
      <c r="AO96" s="463" t="e">
        <f t="shared" si="38"/>
        <v>#DIV/0!</v>
      </c>
      <c r="AP96" s="132"/>
      <c r="AQ96" s="659"/>
      <c r="AR96" s="665"/>
      <c r="AS96" s="633"/>
      <c r="AT96" s="680"/>
      <c r="AU96" s="650"/>
    </row>
    <row r="97" spans="1:47" s="134" customFormat="1" ht="42" customHeight="1">
      <c r="A97" s="624"/>
      <c r="B97" s="656"/>
      <c r="C97" s="633"/>
      <c r="D97" s="633"/>
      <c r="E97" s="633"/>
      <c r="F97" s="633"/>
      <c r="G97" s="135" t="s">
        <v>7</v>
      </c>
      <c r="H97" s="136">
        <f>+L97+R97+X97+AD97+AH97</f>
        <v>769181746</v>
      </c>
      <c r="I97" s="144"/>
      <c r="J97" s="144"/>
      <c r="K97" s="144"/>
      <c r="L97" s="144"/>
      <c r="M97" s="144">
        <v>260228091</v>
      </c>
      <c r="N97" s="144">
        <v>260228091</v>
      </c>
      <c r="O97" s="144">
        <v>260228091</v>
      </c>
      <c r="P97" s="144">
        <v>260228087</v>
      </c>
      <c r="Q97" s="137">
        <v>255570736</v>
      </c>
      <c r="R97" s="137">
        <v>252712523</v>
      </c>
      <c r="S97" s="137">
        <v>213469317</v>
      </c>
      <c r="T97" s="137">
        <v>233029317</v>
      </c>
      <c r="U97" s="137">
        <v>233029317</v>
      </c>
      <c r="V97" s="137">
        <v>233029317</v>
      </c>
      <c r="W97" s="137">
        <v>233029317</v>
      </c>
      <c r="X97" s="137">
        <v>233023567</v>
      </c>
      <c r="Y97" s="137">
        <v>136256146</v>
      </c>
      <c r="Z97" s="137">
        <v>136256145.76330304</v>
      </c>
      <c r="AA97" s="137">
        <v>133685813</v>
      </c>
      <c r="AB97" s="138">
        <v>133685813</v>
      </c>
      <c r="AC97" s="137">
        <v>133685813</v>
      </c>
      <c r="AD97" s="137">
        <v>133685813</v>
      </c>
      <c r="AE97" s="137">
        <v>186801565</v>
      </c>
      <c r="AF97" s="139">
        <v>149759843</v>
      </c>
      <c r="AG97" s="139">
        <v>149759843</v>
      </c>
      <c r="AH97" s="139">
        <v>149759843</v>
      </c>
      <c r="AI97" s="187"/>
      <c r="AJ97" s="187"/>
      <c r="AK97" s="139">
        <v>104124195</v>
      </c>
      <c r="AL97" s="139">
        <v>72698119</v>
      </c>
      <c r="AM97" s="139">
        <v>77243523</v>
      </c>
      <c r="AN97" s="139">
        <f>AK97</f>
        <v>104124195</v>
      </c>
      <c r="AO97" s="463">
        <f t="shared" si="38"/>
        <v>0.6952744668675969</v>
      </c>
      <c r="AP97" s="465">
        <f>(L97+R97+X97+AD97+AN97)/H97</f>
        <v>0.940669876479362</v>
      </c>
      <c r="AQ97" s="659"/>
      <c r="AR97" s="665"/>
      <c r="AS97" s="633"/>
      <c r="AT97" s="680"/>
      <c r="AU97" s="650"/>
    </row>
    <row r="98" spans="1:47" s="134" customFormat="1" ht="30.75" customHeight="1">
      <c r="A98" s="624"/>
      <c r="B98" s="656"/>
      <c r="C98" s="633"/>
      <c r="D98" s="633"/>
      <c r="E98" s="633"/>
      <c r="F98" s="633"/>
      <c r="G98" s="128" t="s">
        <v>8</v>
      </c>
      <c r="H98" s="145">
        <v>4</v>
      </c>
      <c r="I98" s="145">
        <v>4</v>
      </c>
      <c r="J98" s="146">
        <v>4</v>
      </c>
      <c r="K98" s="145">
        <v>4</v>
      </c>
      <c r="L98" s="145">
        <v>4</v>
      </c>
      <c r="M98" s="145">
        <v>4</v>
      </c>
      <c r="N98" s="145">
        <v>4</v>
      </c>
      <c r="O98" s="145">
        <v>4</v>
      </c>
      <c r="P98" s="145">
        <v>4</v>
      </c>
      <c r="Q98" s="130">
        <v>4</v>
      </c>
      <c r="R98" s="131">
        <v>4</v>
      </c>
      <c r="S98" s="190">
        <v>4</v>
      </c>
      <c r="T98" s="190">
        <v>4</v>
      </c>
      <c r="U98" s="190">
        <v>4</v>
      </c>
      <c r="V98" s="190">
        <v>4</v>
      </c>
      <c r="W98" s="131">
        <v>4</v>
      </c>
      <c r="X98" s="131">
        <v>4</v>
      </c>
      <c r="Y98" s="145">
        <v>4</v>
      </c>
      <c r="Z98" s="145">
        <v>4</v>
      </c>
      <c r="AA98" s="280">
        <v>4</v>
      </c>
      <c r="AB98" s="281">
        <v>4</v>
      </c>
      <c r="AC98" s="145">
        <f aca="true" t="shared" si="43" ref="AC98:AF99">+AC94+AC96</f>
        <v>4</v>
      </c>
      <c r="AD98" s="145">
        <f t="shared" si="43"/>
        <v>4</v>
      </c>
      <c r="AE98" s="145">
        <f t="shared" si="43"/>
        <v>4</v>
      </c>
      <c r="AF98" s="145">
        <f t="shared" si="43"/>
        <v>4</v>
      </c>
      <c r="AG98" s="145">
        <f aca="true" t="shared" si="44" ref="AG98">+AG94+AG96</f>
        <v>4</v>
      </c>
      <c r="AH98" s="280">
        <f>+AH94+AH96</f>
        <v>4</v>
      </c>
      <c r="AI98" s="145"/>
      <c r="AJ98" s="145"/>
      <c r="AK98" s="145">
        <f aca="true" t="shared" si="45" ref="AK98:AN98">+AK94+AK96</f>
        <v>4</v>
      </c>
      <c r="AL98" s="133">
        <v>4</v>
      </c>
      <c r="AM98" s="145">
        <f aca="true" t="shared" si="46" ref="AM98">+AM94+AM96</f>
        <v>4</v>
      </c>
      <c r="AN98" s="145">
        <f t="shared" si="45"/>
        <v>4</v>
      </c>
      <c r="AO98" s="463">
        <f t="shared" si="38"/>
        <v>1</v>
      </c>
      <c r="AP98" s="463">
        <v>1</v>
      </c>
      <c r="AQ98" s="659"/>
      <c r="AR98" s="665"/>
      <c r="AS98" s="633"/>
      <c r="AT98" s="680"/>
      <c r="AU98" s="650"/>
    </row>
    <row r="99" spans="1:47" s="134" customFormat="1" ht="55.5" customHeight="1" thickBot="1">
      <c r="A99" s="625"/>
      <c r="B99" s="657"/>
      <c r="C99" s="634"/>
      <c r="D99" s="634"/>
      <c r="E99" s="634"/>
      <c r="F99" s="634"/>
      <c r="G99" s="161" t="s">
        <v>9</v>
      </c>
      <c r="H99" s="173">
        <f>H95+H97</f>
        <v>3149904719</v>
      </c>
      <c r="I99" s="173">
        <v>417445330</v>
      </c>
      <c r="J99" s="173">
        <v>417445330</v>
      </c>
      <c r="K99" s="173">
        <v>382170830</v>
      </c>
      <c r="L99" s="173">
        <v>377155900</v>
      </c>
      <c r="M99" s="173">
        <v>890192091</v>
      </c>
      <c r="N99" s="173">
        <v>890192091</v>
      </c>
      <c r="O99" s="173">
        <v>890192091</v>
      </c>
      <c r="P99" s="173">
        <v>835192087</v>
      </c>
      <c r="Q99" s="173">
        <v>815843086</v>
      </c>
      <c r="R99" s="173">
        <f>R95+R97</f>
        <v>774120866</v>
      </c>
      <c r="S99" s="173">
        <v>655500317</v>
      </c>
      <c r="T99" s="173">
        <v>675060317</v>
      </c>
      <c r="U99" s="173">
        <v>663891317</v>
      </c>
      <c r="V99" s="173">
        <v>652537617</v>
      </c>
      <c r="W99" s="173">
        <v>637324717</v>
      </c>
      <c r="X99" s="173">
        <f>X95+X97</f>
        <v>617186451</v>
      </c>
      <c r="Y99" s="173">
        <v>733735146</v>
      </c>
      <c r="Z99" s="173">
        <v>733735145.763303</v>
      </c>
      <c r="AA99" s="173">
        <v>677764813</v>
      </c>
      <c r="AB99" s="191">
        <v>677764813</v>
      </c>
      <c r="AC99" s="173">
        <f t="shared" si="43"/>
        <v>626886490</v>
      </c>
      <c r="AD99" s="173">
        <f t="shared" si="43"/>
        <v>600256159</v>
      </c>
      <c r="AE99" s="162">
        <f t="shared" si="43"/>
        <v>849099565</v>
      </c>
      <c r="AF99" s="162">
        <f>+AF95+AF97</f>
        <v>781185343</v>
      </c>
      <c r="AG99" s="162">
        <f>+AG95+AG97</f>
        <v>781185343</v>
      </c>
      <c r="AH99" s="162">
        <f>+AH95+AH97</f>
        <v>781185343</v>
      </c>
      <c r="AI99" s="162"/>
      <c r="AJ99" s="162"/>
      <c r="AK99" s="162">
        <f>+AK95+AK97</f>
        <v>189364882</v>
      </c>
      <c r="AL99" s="162">
        <v>101174623</v>
      </c>
      <c r="AM99" s="162">
        <f>+AM95+AM97</f>
        <v>141615027</v>
      </c>
      <c r="AN99" s="162">
        <f>+AN95+AN97</f>
        <v>189364882</v>
      </c>
      <c r="AO99" s="505">
        <f t="shared" si="38"/>
        <v>0.24240711080520105</v>
      </c>
      <c r="AP99" s="499">
        <f>(L99+R99+X99+AD99+AN99)/H99</f>
        <v>0.8121148054319925</v>
      </c>
      <c r="AQ99" s="660"/>
      <c r="AR99" s="666"/>
      <c r="AS99" s="634"/>
      <c r="AT99" s="681"/>
      <c r="AU99" s="651"/>
    </row>
    <row r="100" spans="1:47" s="134" customFormat="1" ht="72.75" customHeight="1">
      <c r="A100" s="641" t="s">
        <v>531</v>
      </c>
      <c r="B100" s="655">
        <v>16</v>
      </c>
      <c r="C100" s="632" t="s">
        <v>137</v>
      </c>
      <c r="D100" s="632" t="s">
        <v>101</v>
      </c>
      <c r="E100" s="632">
        <v>464</v>
      </c>
      <c r="F100" s="632">
        <v>177</v>
      </c>
      <c r="G100" s="151" t="s">
        <v>4</v>
      </c>
      <c r="H100" s="153">
        <v>100</v>
      </c>
      <c r="I100" s="152"/>
      <c r="J100" s="152"/>
      <c r="K100" s="153"/>
      <c r="L100" s="153"/>
      <c r="M100" s="153"/>
      <c r="N100" s="153"/>
      <c r="O100" s="153"/>
      <c r="P100" s="153"/>
      <c r="Q100" s="153"/>
      <c r="R100" s="199"/>
      <c r="S100" s="199"/>
      <c r="T100" s="199"/>
      <c r="U100" s="153"/>
      <c r="V100" s="153"/>
      <c r="W100" s="153"/>
      <c r="X100" s="202"/>
      <c r="Y100" s="165">
        <v>100</v>
      </c>
      <c r="Z100" s="165">
        <v>100</v>
      </c>
      <c r="AA100" s="165">
        <v>100</v>
      </c>
      <c r="AB100" s="282">
        <v>100</v>
      </c>
      <c r="AC100" s="199">
        <v>100</v>
      </c>
      <c r="AD100" s="283">
        <v>0.03136375692144212</v>
      </c>
      <c r="AE100" s="283">
        <v>100</v>
      </c>
      <c r="AF100" s="283">
        <v>100</v>
      </c>
      <c r="AG100" s="154">
        <v>100</v>
      </c>
      <c r="AH100" s="283">
        <v>100</v>
      </c>
      <c r="AI100" s="283"/>
      <c r="AJ100" s="283"/>
      <c r="AK100" s="368">
        <v>0.01</v>
      </c>
      <c r="AL100" s="156">
        <v>0</v>
      </c>
      <c r="AM100" s="154">
        <v>0</v>
      </c>
      <c r="AN100" s="457">
        <f>AK100</f>
        <v>0.01</v>
      </c>
      <c r="AO100" s="494">
        <f t="shared" si="38"/>
        <v>0.0001</v>
      </c>
      <c r="AP100" s="494">
        <f>(AD100*AN100)/200</f>
        <v>1.5681878460721058E-06</v>
      </c>
      <c r="AQ100" s="658" t="s">
        <v>501</v>
      </c>
      <c r="AR100" s="664" t="s">
        <v>436</v>
      </c>
      <c r="AS100" s="632" t="s">
        <v>393</v>
      </c>
      <c r="AT100" s="667" t="s">
        <v>412</v>
      </c>
      <c r="AU100" s="649" t="s">
        <v>417</v>
      </c>
    </row>
    <row r="101" spans="1:47" s="134" customFormat="1" ht="65.25" customHeight="1">
      <c r="A101" s="624"/>
      <c r="B101" s="656"/>
      <c r="C101" s="633"/>
      <c r="D101" s="633"/>
      <c r="E101" s="633"/>
      <c r="F101" s="633"/>
      <c r="G101" s="135" t="s">
        <v>5</v>
      </c>
      <c r="H101" s="136">
        <f>+L101+R101+X101+AD101+AH101</f>
        <v>968452110</v>
      </c>
      <c r="I101" s="136"/>
      <c r="J101" s="137"/>
      <c r="K101" s="137"/>
      <c r="L101" s="137"/>
      <c r="M101" s="137"/>
      <c r="N101" s="137"/>
      <c r="O101" s="137"/>
      <c r="P101" s="137"/>
      <c r="Q101" s="137"/>
      <c r="R101" s="137"/>
      <c r="S101" s="137"/>
      <c r="T101" s="137"/>
      <c r="U101" s="137"/>
      <c r="V101" s="137"/>
      <c r="W101" s="137"/>
      <c r="X101" s="137"/>
      <c r="Y101" s="137">
        <v>550218000</v>
      </c>
      <c r="Z101" s="137">
        <v>550218000</v>
      </c>
      <c r="AA101" s="137">
        <v>550218000</v>
      </c>
      <c r="AB101" s="138">
        <v>570869110</v>
      </c>
      <c r="AC101" s="137">
        <v>572063110</v>
      </c>
      <c r="AD101" s="284">
        <v>20651110</v>
      </c>
      <c r="AE101" s="137">
        <v>947801000</v>
      </c>
      <c r="AF101" s="139">
        <v>947801000</v>
      </c>
      <c r="AG101" s="139">
        <v>947801000</v>
      </c>
      <c r="AH101" s="139">
        <v>947801000</v>
      </c>
      <c r="AI101" s="147"/>
      <c r="AJ101" s="147"/>
      <c r="AK101" s="139">
        <v>5819045</v>
      </c>
      <c r="AL101" s="139">
        <v>0</v>
      </c>
      <c r="AM101" s="139">
        <v>0</v>
      </c>
      <c r="AN101" s="139">
        <f>AK101</f>
        <v>5819045</v>
      </c>
      <c r="AO101" s="463">
        <f t="shared" si="38"/>
        <v>0.0061395219038595655</v>
      </c>
      <c r="AP101" s="465">
        <f>(L101+R101+X101+AD101+AK101)/H101</f>
        <v>0.027332435674077886</v>
      </c>
      <c r="AQ101" s="659"/>
      <c r="AR101" s="665"/>
      <c r="AS101" s="633"/>
      <c r="AT101" s="668"/>
      <c r="AU101" s="650"/>
    </row>
    <row r="102" spans="1:47" s="134" customFormat="1" ht="63.75" customHeight="1">
      <c r="A102" s="624"/>
      <c r="B102" s="656"/>
      <c r="C102" s="633"/>
      <c r="D102" s="633"/>
      <c r="E102" s="633"/>
      <c r="F102" s="633"/>
      <c r="G102" s="128" t="s">
        <v>6</v>
      </c>
      <c r="H102" s="157"/>
      <c r="I102" s="141"/>
      <c r="J102" s="142"/>
      <c r="K102" s="141"/>
      <c r="L102" s="141"/>
      <c r="M102" s="141"/>
      <c r="N102" s="141"/>
      <c r="O102" s="141"/>
      <c r="P102" s="141"/>
      <c r="Q102" s="141"/>
      <c r="R102" s="143"/>
      <c r="S102" s="143"/>
      <c r="T102" s="143"/>
      <c r="U102" s="141"/>
      <c r="V102" s="132"/>
      <c r="W102" s="132"/>
      <c r="X102" s="133"/>
      <c r="Y102" s="143"/>
      <c r="Z102" s="143"/>
      <c r="AA102" s="143"/>
      <c r="AB102" s="186"/>
      <c r="AC102" s="143"/>
      <c r="AD102" s="143"/>
      <c r="AE102" s="143"/>
      <c r="AF102" s="143"/>
      <c r="AG102" s="143"/>
      <c r="AH102" s="143"/>
      <c r="AI102" s="143"/>
      <c r="AJ102" s="143"/>
      <c r="AK102" s="367"/>
      <c r="AL102" s="133"/>
      <c r="AM102" s="133"/>
      <c r="AN102" s="133"/>
      <c r="AO102" s="463" t="e">
        <f t="shared" si="38"/>
        <v>#DIV/0!</v>
      </c>
      <c r="AP102" s="132"/>
      <c r="AQ102" s="659"/>
      <c r="AR102" s="665"/>
      <c r="AS102" s="633"/>
      <c r="AT102" s="668"/>
      <c r="AU102" s="650"/>
    </row>
    <row r="103" spans="1:47" s="134" customFormat="1" ht="48" customHeight="1">
      <c r="A103" s="624"/>
      <c r="B103" s="656"/>
      <c r="C103" s="633"/>
      <c r="D103" s="633"/>
      <c r="E103" s="633"/>
      <c r="F103" s="633"/>
      <c r="G103" s="135" t="s">
        <v>7</v>
      </c>
      <c r="H103" s="136">
        <f>+L103+R103+X103+AD103+AG103</f>
        <v>0</v>
      </c>
      <c r="I103" s="285">
        <v>0</v>
      </c>
      <c r="J103" s="285">
        <v>0</v>
      </c>
      <c r="K103" s="285">
        <v>0</v>
      </c>
      <c r="L103" s="285">
        <v>0</v>
      </c>
      <c r="M103" s="285">
        <v>0</v>
      </c>
      <c r="N103" s="285">
        <v>0</v>
      </c>
      <c r="O103" s="285">
        <v>0</v>
      </c>
      <c r="P103" s="285">
        <v>0</v>
      </c>
      <c r="Q103" s="285">
        <v>0</v>
      </c>
      <c r="R103" s="285">
        <v>0</v>
      </c>
      <c r="S103" s="285">
        <v>0</v>
      </c>
      <c r="T103" s="285">
        <v>0</v>
      </c>
      <c r="U103" s="285">
        <v>0</v>
      </c>
      <c r="V103" s="285">
        <v>0</v>
      </c>
      <c r="W103" s="285">
        <v>0</v>
      </c>
      <c r="X103" s="285">
        <v>0</v>
      </c>
      <c r="Y103" s="285">
        <v>0</v>
      </c>
      <c r="Z103" s="285">
        <v>0</v>
      </c>
      <c r="AA103" s="285">
        <v>0</v>
      </c>
      <c r="AB103" s="285">
        <v>0</v>
      </c>
      <c r="AC103" s="285">
        <v>0</v>
      </c>
      <c r="AD103" s="285">
        <v>0</v>
      </c>
      <c r="AE103" s="139">
        <v>0</v>
      </c>
      <c r="AF103" s="139">
        <v>0</v>
      </c>
      <c r="AG103" s="139"/>
      <c r="AH103" s="132"/>
      <c r="AI103" s="187"/>
      <c r="AJ103" s="187"/>
      <c r="AK103" s="139"/>
      <c r="AL103" s="139"/>
      <c r="AM103" s="139"/>
      <c r="AN103" s="139"/>
      <c r="AO103" s="463" t="e">
        <f t="shared" si="38"/>
        <v>#DIV/0!</v>
      </c>
      <c r="AP103" s="465" t="e">
        <f>(L103+R103+X103+AD103+AK103)/H103</f>
        <v>#DIV/0!</v>
      </c>
      <c r="AQ103" s="659"/>
      <c r="AR103" s="665"/>
      <c r="AS103" s="633"/>
      <c r="AT103" s="668"/>
      <c r="AU103" s="650"/>
    </row>
    <row r="104" spans="1:47" s="134" customFormat="1" ht="51.75" customHeight="1">
      <c r="A104" s="624"/>
      <c r="B104" s="656"/>
      <c r="C104" s="633"/>
      <c r="D104" s="633"/>
      <c r="E104" s="633"/>
      <c r="F104" s="633"/>
      <c r="G104" s="128" t="s">
        <v>8</v>
      </c>
      <c r="H104" s="145">
        <v>100</v>
      </c>
      <c r="I104" s="145"/>
      <c r="J104" s="146"/>
      <c r="K104" s="145"/>
      <c r="L104" s="145"/>
      <c r="M104" s="145"/>
      <c r="N104" s="145"/>
      <c r="O104" s="145"/>
      <c r="P104" s="145"/>
      <c r="Q104" s="145"/>
      <c r="R104" s="189"/>
      <c r="S104" s="189"/>
      <c r="T104" s="189"/>
      <c r="U104" s="145"/>
      <c r="V104" s="145"/>
      <c r="W104" s="145"/>
      <c r="X104" s="286"/>
      <c r="Y104" s="146">
        <v>100</v>
      </c>
      <c r="Z104" s="146">
        <v>100</v>
      </c>
      <c r="AA104" s="287">
        <v>100</v>
      </c>
      <c r="AB104" s="288">
        <v>100</v>
      </c>
      <c r="AC104" s="287">
        <f>+AC100</f>
        <v>100</v>
      </c>
      <c r="AD104" s="287">
        <f>+AD100</f>
        <v>0.03136375692144212</v>
      </c>
      <c r="AE104" s="139">
        <f aca="true" t="shared" si="47" ref="AE104:AG105">+AE100+AE102</f>
        <v>100</v>
      </c>
      <c r="AF104" s="139">
        <f t="shared" si="47"/>
        <v>100</v>
      </c>
      <c r="AG104" s="139">
        <f t="shared" si="47"/>
        <v>100</v>
      </c>
      <c r="AH104" s="139">
        <f aca="true" t="shared" si="48" ref="AH104">+AH100+AH102</f>
        <v>100</v>
      </c>
      <c r="AI104" s="145"/>
      <c r="AJ104" s="145"/>
      <c r="AK104" s="139">
        <f>+AK100+AK102</f>
        <v>0.01</v>
      </c>
      <c r="AL104" s="133">
        <v>0</v>
      </c>
      <c r="AM104" s="139">
        <f>+AM100+AM102</f>
        <v>0</v>
      </c>
      <c r="AN104" s="139">
        <f>+AN100+AN102</f>
        <v>0.01</v>
      </c>
      <c r="AO104" s="463">
        <f t="shared" si="38"/>
        <v>0.0001</v>
      </c>
      <c r="AP104" s="465">
        <f>(AD104*AN104)/200</f>
        <v>1.5681878460721058E-06</v>
      </c>
      <c r="AQ104" s="659"/>
      <c r="AR104" s="665"/>
      <c r="AS104" s="633"/>
      <c r="AT104" s="668"/>
      <c r="AU104" s="650"/>
    </row>
    <row r="105" spans="1:47" s="134" customFormat="1" ht="66" customHeight="1" thickBot="1">
      <c r="A105" s="625"/>
      <c r="B105" s="657"/>
      <c r="C105" s="634"/>
      <c r="D105" s="634"/>
      <c r="E105" s="634"/>
      <c r="F105" s="634"/>
      <c r="G105" s="161" t="s">
        <v>9</v>
      </c>
      <c r="H105" s="173">
        <f>H101+H103</f>
        <v>968452110</v>
      </c>
      <c r="I105" s="173"/>
      <c r="J105" s="173"/>
      <c r="K105" s="173"/>
      <c r="L105" s="173"/>
      <c r="M105" s="173"/>
      <c r="N105" s="173"/>
      <c r="O105" s="173"/>
      <c r="P105" s="173"/>
      <c r="Q105" s="173"/>
      <c r="R105" s="173"/>
      <c r="S105" s="173"/>
      <c r="T105" s="173"/>
      <c r="U105" s="173"/>
      <c r="V105" s="173"/>
      <c r="W105" s="173"/>
      <c r="X105" s="173"/>
      <c r="Y105" s="173">
        <v>550218000</v>
      </c>
      <c r="Z105" s="173">
        <v>550218000</v>
      </c>
      <c r="AA105" s="173">
        <v>550218000</v>
      </c>
      <c r="AB105" s="191">
        <v>570869110</v>
      </c>
      <c r="AC105" s="173">
        <f>+AC101+AC103</f>
        <v>572063110</v>
      </c>
      <c r="AD105" s="173">
        <f aca="true" t="shared" si="49" ref="AD105">+AD101+AD103</f>
        <v>20651110</v>
      </c>
      <c r="AE105" s="173">
        <f t="shared" si="47"/>
        <v>947801000</v>
      </c>
      <c r="AF105" s="173">
        <f t="shared" si="47"/>
        <v>947801000</v>
      </c>
      <c r="AG105" s="173">
        <f t="shared" si="47"/>
        <v>947801000</v>
      </c>
      <c r="AH105" s="173">
        <f aca="true" t="shared" si="50" ref="AH105">+AH101+AH103</f>
        <v>947801000</v>
      </c>
      <c r="AI105" s="173"/>
      <c r="AJ105" s="173"/>
      <c r="AK105" s="173">
        <f>+AK101+AK103</f>
        <v>5819045</v>
      </c>
      <c r="AL105" s="182">
        <v>0</v>
      </c>
      <c r="AM105" s="173">
        <f>+AM101+AM103</f>
        <v>0</v>
      </c>
      <c r="AN105" s="173">
        <f>+AN101+AN103</f>
        <v>5819045</v>
      </c>
      <c r="AO105" s="505">
        <f t="shared" si="38"/>
        <v>0.0061395219038595655</v>
      </c>
      <c r="AP105" s="499">
        <f>(L105+R105+X105+AD105+AK105)/H105</f>
        <v>0.027332435674077886</v>
      </c>
      <c r="AQ105" s="660"/>
      <c r="AR105" s="666"/>
      <c r="AS105" s="634"/>
      <c r="AT105" s="669"/>
      <c r="AU105" s="651"/>
    </row>
    <row r="106" spans="1:47" s="289" customFormat="1" ht="66" customHeight="1">
      <c r="A106" s="695" t="s">
        <v>10</v>
      </c>
      <c r="B106" s="696"/>
      <c r="C106" s="696"/>
      <c r="D106" s="696"/>
      <c r="E106" s="696"/>
      <c r="F106" s="696"/>
      <c r="G106" s="175" t="s">
        <v>5</v>
      </c>
      <c r="H106" s="522">
        <f>H101+H95+H89+H83+H77+H71+H65+H59+H53+H47+H41+H35+H29+H23+H17+H11</f>
        <v>89096101954.5</v>
      </c>
      <c r="I106" s="522">
        <f aca="true" t="shared" si="51" ref="I106:AB106">I101+I95+I89+I83+I77+I71+I65+I59+I53+I47+I41+I35+I29+I23+I17+I11</f>
        <v>9202587595.9</v>
      </c>
      <c r="J106" s="522">
        <f t="shared" si="51"/>
        <v>9202587595.9</v>
      </c>
      <c r="K106" s="522">
        <f t="shared" si="51"/>
        <v>8815435580</v>
      </c>
      <c r="L106" s="522">
        <f t="shared" si="51"/>
        <v>7605977666</v>
      </c>
      <c r="M106" s="522">
        <f t="shared" si="51"/>
        <v>23740059000</v>
      </c>
      <c r="N106" s="522">
        <f t="shared" si="51"/>
        <v>23740059000</v>
      </c>
      <c r="O106" s="522">
        <f t="shared" si="51"/>
        <v>23740059000</v>
      </c>
      <c r="P106" s="522">
        <f t="shared" si="51"/>
        <v>23736059000</v>
      </c>
      <c r="Q106" s="522">
        <f t="shared" si="51"/>
        <v>23248862200</v>
      </c>
      <c r="R106" s="522">
        <f t="shared" si="51"/>
        <v>13299050143</v>
      </c>
      <c r="S106" s="522">
        <f t="shared" si="51"/>
        <v>29083799000</v>
      </c>
      <c r="T106" s="522">
        <f t="shared" si="51"/>
        <v>29083799000</v>
      </c>
      <c r="U106" s="522">
        <f t="shared" si="51"/>
        <v>28989441000</v>
      </c>
      <c r="V106" s="522">
        <f t="shared" si="51"/>
        <v>33252437987</v>
      </c>
      <c r="W106" s="522">
        <f t="shared" si="51"/>
        <v>33122392027</v>
      </c>
      <c r="X106" s="522">
        <f t="shared" si="51"/>
        <v>31205444869.5</v>
      </c>
      <c r="Y106" s="522">
        <f t="shared" si="51"/>
        <v>23732627000</v>
      </c>
      <c r="Z106" s="522">
        <f t="shared" si="51"/>
        <v>23732627000</v>
      </c>
      <c r="AA106" s="522">
        <f t="shared" si="51"/>
        <v>23732627000</v>
      </c>
      <c r="AB106" s="523">
        <f t="shared" si="51"/>
        <v>23732627000</v>
      </c>
      <c r="AC106" s="524">
        <f>AC101+AC95+AC89+AC83+AC77+AC71+AC65+AC59+AC53+AC47+AC41+AC35+AC29+AC23+AC17+AC11</f>
        <v>23732627000</v>
      </c>
      <c r="AD106" s="524">
        <f>AD101+AD95+AD89+AD83+AD77+AD71+AD65+AD59+AD53+AD47+AD41+AD35+AD29+AD23+AD17+AD11</f>
        <v>21669147117</v>
      </c>
      <c r="AE106" s="524">
        <f>AE101+AE95+AE89+AE83+AE77+AE71+AE65+AE59+AE53+AE47+AE41+AE35+AE29+AE23+AE17+AE11</f>
        <v>17301573000</v>
      </c>
      <c r="AF106" s="524">
        <f aca="true" t="shared" si="52" ref="AF106:AL106">AF101+AF95+AF89+AF83+AF77+AF71+AF65+AF59+AF53+AF47+AF41+AF35+AF29+AF23+AF17+AF11</f>
        <v>17301573000</v>
      </c>
      <c r="AG106" s="524">
        <f aca="true" t="shared" si="53" ref="AG106">AG101+AG95+AG89+AG83+AG77+AG71+AG65+AG59+AG53+AG47+AG41+AG35+AG29+AG23+AG17+AG11</f>
        <v>17301573000</v>
      </c>
      <c r="AH106" s="524">
        <f t="shared" si="52"/>
        <v>15316482159</v>
      </c>
      <c r="AI106" s="524">
        <f t="shared" si="52"/>
        <v>0</v>
      </c>
      <c r="AJ106" s="524">
        <f t="shared" si="52"/>
        <v>0</v>
      </c>
      <c r="AK106" s="524">
        <f t="shared" si="52"/>
        <v>7326565158</v>
      </c>
      <c r="AL106" s="524">
        <f t="shared" si="52"/>
        <v>2359060739</v>
      </c>
      <c r="AM106" s="524">
        <f aca="true" t="shared" si="54" ref="AM106">AM101+AM95+AM89+AM83+AM77+AM71+AM65+AM59+AM53+AM47+AM41+AM35+AM29+AM23+AM17+AM11</f>
        <v>5506477366</v>
      </c>
      <c r="AN106" s="524">
        <f>AN101+AN95+AN89+AN83+AN77+AN71+AN65+AN59+AN53+AN47+AN41+AN35+AN29+AN23+AN17+AN11</f>
        <v>7326565158</v>
      </c>
      <c r="AO106" s="463">
        <f t="shared" si="38"/>
        <v>0.47834516320021264</v>
      </c>
      <c r="AP106" s="525"/>
      <c r="AQ106" s="744"/>
      <c r="AR106" s="744"/>
      <c r="AS106" s="744"/>
      <c r="AT106" s="744"/>
      <c r="AU106" s="745"/>
    </row>
    <row r="107" spans="1:47" s="289" customFormat="1" ht="49.5" customHeight="1">
      <c r="A107" s="697"/>
      <c r="B107" s="698"/>
      <c r="C107" s="698"/>
      <c r="D107" s="698"/>
      <c r="E107" s="698"/>
      <c r="F107" s="698"/>
      <c r="G107" s="135" t="s">
        <v>7</v>
      </c>
      <c r="H107" s="290">
        <f>H103+H97+H91+H79+H85+H73+H67+H61+H55+H49+H43+H37+H31+H25+H19+H13</f>
        <v>34457439571.22432</v>
      </c>
      <c r="I107" s="290">
        <f aca="true" t="shared" si="55" ref="I107:AE107">I103+I97+I91+I79+I85+I73+I67+I61+I55+I49+I43+I37+I31+I25+I19+I13</f>
        <v>0</v>
      </c>
      <c r="J107" s="290">
        <f t="shared" si="55"/>
        <v>0</v>
      </c>
      <c r="K107" s="290">
        <f t="shared" si="55"/>
        <v>0</v>
      </c>
      <c r="L107" s="290">
        <f t="shared" si="55"/>
        <v>0</v>
      </c>
      <c r="M107" s="290">
        <f t="shared" si="55"/>
        <v>5584606952</v>
      </c>
      <c r="N107" s="290">
        <f t="shared" si="55"/>
        <v>5584606952</v>
      </c>
      <c r="O107" s="290">
        <f t="shared" si="55"/>
        <v>5584606952</v>
      </c>
      <c r="P107" s="290">
        <f t="shared" si="55"/>
        <v>5575286230</v>
      </c>
      <c r="Q107" s="290">
        <f t="shared" si="55"/>
        <v>5535225261</v>
      </c>
      <c r="R107" s="290">
        <f t="shared" si="55"/>
        <v>5337514428</v>
      </c>
      <c r="S107" s="290">
        <f t="shared" si="55"/>
        <v>5658042716</v>
      </c>
      <c r="T107" s="290">
        <f t="shared" si="55"/>
        <v>5658042716</v>
      </c>
      <c r="U107" s="290">
        <f t="shared" si="55"/>
        <v>5658042716</v>
      </c>
      <c r="V107" s="290">
        <f t="shared" si="55"/>
        <v>5648572483</v>
      </c>
      <c r="W107" s="290">
        <f t="shared" si="55"/>
        <v>5636801368</v>
      </c>
      <c r="X107" s="290">
        <f t="shared" si="55"/>
        <v>5511969772.224318</v>
      </c>
      <c r="Y107" s="290">
        <f t="shared" si="55"/>
        <v>15882716804</v>
      </c>
      <c r="Z107" s="291">
        <f t="shared" si="55"/>
        <v>15882379259.796362</v>
      </c>
      <c r="AA107" s="291">
        <f t="shared" si="55"/>
        <v>15864153627</v>
      </c>
      <c r="AB107" s="458">
        <f t="shared" si="55"/>
        <v>15859406694</v>
      </c>
      <c r="AC107" s="291">
        <f t="shared" si="55"/>
        <v>15859406694</v>
      </c>
      <c r="AD107" s="291">
        <f t="shared" si="55"/>
        <v>14730201434</v>
      </c>
      <c r="AE107" s="291">
        <f t="shared" si="55"/>
        <v>8883761697</v>
      </c>
      <c r="AF107" s="291">
        <f>AF103+AF97+AF91+AF79+AF85+AF73+AF67+AF61+AF55+AF49+AF43+AF37+AF31+AF25+AF19+AF13</f>
        <v>8877753937</v>
      </c>
      <c r="AG107" s="291">
        <f>AG103+AG97+AG91+AG79+AG85+AG73+AG67+AG61+AG55+AG49+AG43+AG37+AG31+AG25+AG19+AG13</f>
        <v>8877753937</v>
      </c>
      <c r="AH107" s="291">
        <f aca="true" t="shared" si="56" ref="AH107:AK107">AH103+AH97+AH91+AH79+AH85+AH73+AH67+AH61+AH55+AH49+AH43+AH37+AH31+AH25+AH19+AH13</f>
        <v>8877753937</v>
      </c>
      <c r="AI107" s="291">
        <f t="shared" si="56"/>
        <v>0</v>
      </c>
      <c r="AJ107" s="291">
        <f t="shared" si="56"/>
        <v>0</v>
      </c>
      <c r="AK107" s="291">
        <f t="shared" si="56"/>
        <v>3300189380</v>
      </c>
      <c r="AL107" s="291">
        <f>AL103+AL97+AL91+AL79+AL85+AL73+AL67+AL61+AL55+AL49+AL43+AL37+AL31+AL25+AL19+AL13</f>
        <v>2516472837</v>
      </c>
      <c r="AM107" s="291">
        <f>AM103+AM97+AM91+AM79+AM85+AM73+AM67+AM61+AM55+AM49+AM43+AM37+AM31+AM25+AM19+AM13</f>
        <v>3020896237</v>
      </c>
      <c r="AN107" s="291">
        <f>AN103+AN97+AN91+AN79+AN85+AN73+AN67+AN61+AN55+AN49+AN43+AN37+AN31+AN25+AN19+AN13</f>
        <v>3300189380</v>
      </c>
      <c r="AO107" s="463">
        <f t="shared" si="38"/>
        <v>0.37173697349796236</v>
      </c>
      <c r="AP107" s="459"/>
      <c r="AQ107" s="744"/>
      <c r="AR107" s="744"/>
      <c r="AS107" s="744"/>
      <c r="AT107" s="744"/>
      <c r="AU107" s="745"/>
    </row>
    <row r="108" spans="1:47" s="289" customFormat="1" ht="81" customHeight="1" thickBot="1">
      <c r="A108" s="699"/>
      <c r="B108" s="700"/>
      <c r="C108" s="700"/>
      <c r="D108" s="700"/>
      <c r="E108" s="700"/>
      <c r="F108" s="700"/>
      <c r="G108" s="292" t="s">
        <v>10</v>
      </c>
      <c r="H108" s="293">
        <f>H107+H106</f>
        <v>123553541525.72432</v>
      </c>
      <c r="I108" s="293">
        <f aca="true" t="shared" si="57" ref="I108:AL108">I107+I106</f>
        <v>9202587595.9</v>
      </c>
      <c r="J108" s="293">
        <f t="shared" si="57"/>
        <v>9202587595.9</v>
      </c>
      <c r="K108" s="293">
        <f t="shared" si="57"/>
        <v>8815435580</v>
      </c>
      <c r="L108" s="293">
        <f t="shared" si="57"/>
        <v>7605977666</v>
      </c>
      <c r="M108" s="293">
        <f t="shared" si="57"/>
        <v>29324665952</v>
      </c>
      <c r="N108" s="293">
        <f t="shared" si="57"/>
        <v>29324665952</v>
      </c>
      <c r="O108" s="293">
        <f t="shared" si="57"/>
        <v>29324665952</v>
      </c>
      <c r="P108" s="293">
        <f t="shared" si="57"/>
        <v>29311345230</v>
      </c>
      <c r="Q108" s="293">
        <f t="shared" si="57"/>
        <v>28784087461</v>
      </c>
      <c r="R108" s="293">
        <f t="shared" si="57"/>
        <v>18636564571</v>
      </c>
      <c r="S108" s="293">
        <f t="shared" si="57"/>
        <v>34741841716</v>
      </c>
      <c r="T108" s="293">
        <f t="shared" si="57"/>
        <v>34741841716</v>
      </c>
      <c r="U108" s="293">
        <f t="shared" si="57"/>
        <v>34647483716</v>
      </c>
      <c r="V108" s="293">
        <f t="shared" si="57"/>
        <v>38901010470</v>
      </c>
      <c r="W108" s="293">
        <f t="shared" si="57"/>
        <v>38759193395</v>
      </c>
      <c r="X108" s="293">
        <f t="shared" si="57"/>
        <v>36717414641.72432</v>
      </c>
      <c r="Y108" s="293">
        <f t="shared" si="57"/>
        <v>39615343804</v>
      </c>
      <c r="Z108" s="293">
        <f t="shared" si="57"/>
        <v>39615006259.796364</v>
      </c>
      <c r="AA108" s="293">
        <f t="shared" si="57"/>
        <v>39596780627</v>
      </c>
      <c r="AB108" s="460">
        <f t="shared" si="57"/>
        <v>39592033694</v>
      </c>
      <c r="AC108" s="293">
        <f t="shared" si="57"/>
        <v>39592033694</v>
      </c>
      <c r="AD108" s="293">
        <f>AD107+AD106</f>
        <v>36399348551</v>
      </c>
      <c r="AE108" s="293">
        <f t="shared" si="57"/>
        <v>26185334697</v>
      </c>
      <c r="AF108" s="293">
        <f t="shared" si="57"/>
        <v>26179326937</v>
      </c>
      <c r="AG108" s="293">
        <f aca="true" t="shared" si="58" ref="AG108">AG107+AG106</f>
        <v>26179326937</v>
      </c>
      <c r="AH108" s="293">
        <f t="shared" si="57"/>
        <v>24194236096</v>
      </c>
      <c r="AI108" s="293">
        <f t="shared" si="57"/>
        <v>0</v>
      </c>
      <c r="AJ108" s="293">
        <f t="shared" si="57"/>
        <v>0</v>
      </c>
      <c r="AK108" s="293">
        <f t="shared" si="57"/>
        <v>10626754538</v>
      </c>
      <c r="AL108" s="293">
        <f t="shared" si="57"/>
        <v>4875533576</v>
      </c>
      <c r="AM108" s="293">
        <f aca="true" t="shared" si="59" ref="AM108:AN108">AM107+AM106</f>
        <v>8527373603</v>
      </c>
      <c r="AN108" s="293">
        <f t="shared" si="59"/>
        <v>10626754538</v>
      </c>
      <c r="AO108" s="463">
        <f t="shared" si="38"/>
        <v>0.43922670241929673</v>
      </c>
      <c r="AP108" s="461"/>
      <c r="AQ108" s="746"/>
      <c r="AR108" s="747"/>
      <c r="AS108" s="747"/>
      <c r="AT108" s="747"/>
      <c r="AU108" s="748"/>
    </row>
    <row r="109" spans="25:40" ht="22.5" customHeight="1">
      <c r="Y109" s="295"/>
      <c r="Z109" s="295"/>
      <c r="AL109" s="297"/>
      <c r="AM109" s="297"/>
      <c r="AN109" s="297"/>
    </row>
    <row r="110" spans="24:37" ht="15">
      <c r="X110" s="311"/>
      <c r="Y110" s="295"/>
      <c r="Z110" s="299"/>
      <c r="AA110" s="300"/>
      <c r="AB110" s="301"/>
      <c r="AC110" s="302"/>
      <c r="AD110" s="1"/>
      <c r="AE110" s="1"/>
      <c r="AF110" s="1"/>
      <c r="AG110" s="1"/>
      <c r="AH110" s="1"/>
      <c r="AI110" s="1"/>
      <c r="AJ110" s="1"/>
      <c r="AK110" s="1"/>
    </row>
    <row r="111" spans="7:37" ht="21.75" customHeight="1">
      <c r="G111" s="303" t="s">
        <v>87</v>
      </c>
      <c r="H111" s="1"/>
      <c r="I111" s="1"/>
      <c r="J111" s="1"/>
      <c r="K111" s="1"/>
      <c r="L111" s="1"/>
      <c r="M111" s="1"/>
      <c r="X111" s="311"/>
      <c r="Y111" s="295"/>
      <c r="Z111" s="297"/>
      <c r="AA111" s="300"/>
      <c r="AB111" s="304"/>
      <c r="AC111" s="302"/>
      <c r="AD111" s="305"/>
      <c r="AE111" s="1"/>
      <c r="AF111" s="1"/>
      <c r="AG111" s="1"/>
      <c r="AH111" s="1"/>
      <c r="AI111" s="1"/>
      <c r="AJ111" s="1"/>
      <c r="AK111" s="1"/>
    </row>
    <row r="112" spans="7:37" ht="37.5" customHeight="1">
      <c r="G112" s="306" t="s">
        <v>88</v>
      </c>
      <c r="H112" s="685" t="s">
        <v>89</v>
      </c>
      <c r="I112" s="685"/>
      <c r="J112" s="685"/>
      <c r="K112" s="685"/>
      <c r="L112" s="687" t="s">
        <v>90</v>
      </c>
      <c r="M112" s="687"/>
      <c r="N112" s="687"/>
      <c r="Z112" s="297"/>
      <c r="AA112" s="300"/>
      <c r="AB112" s="301"/>
      <c r="AC112" s="302"/>
      <c r="AD112" s="1"/>
      <c r="AE112" s="1"/>
      <c r="AF112" s="1"/>
      <c r="AG112" s="1"/>
      <c r="AH112" s="1"/>
      <c r="AI112" s="1"/>
      <c r="AJ112" s="1"/>
      <c r="AK112" s="310"/>
    </row>
    <row r="113" spans="7:40" ht="26.25" customHeight="1">
      <c r="G113" s="307">
        <v>11</v>
      </c>
      <c r="H113" s="686" t="s">
        <v>91</v>
      </c>
      <c r="I113" s="686"/>
      <c r="J113" s="686"/>
      <c r="K113" s="686"/>
      <c r="L113" s="688" t="s">
        <v>93</v>
      </c>
      <c r="M113" s="688"/>
      <c r="N113" s="688"/>
      <c r="Y113" s="295"/>
      <c r="Z113" s="1"/>
      <c r="AA113" s="1"/>
      <c r="AB113" s="301"/>
      <c r="AC113" s="302"/>
      <c r="AD113" s="1"/>
      <c r="AE113" s="1"/>
      <c r="AF113" s="1"/>
      <c r="AG113" s="1"/>
      <c r="AH113" s="1"/>
      <c r="AI113" s="1"/>
      <c r="AJ113" s="1"/>
      <c r="AK113" s="369"/>
      <c r="AN113" s="1">
        <f>AK101/AH101</f>
        <v>0.0061395219038595655</v>
      </c>
    </row>
    <row r="114" spans="26:37" ht="15">
      <c r="Z114" s="1"/>
      <c r="AA114" s="1"/>
      <c r="AB114" s="301"/>
      <c r="AC114" s="302"/>
      <c r="AD114" s="1"/>
      <c r="AE114" s="1"/>
      <c r="AF114" s="1"/>
      <c r="AG114" s="1"/>
      <c r="AH114" s="1"/>
      <c r="AI114" s="1"/>
      <c r="AJ114" s="1"/>
      <c r="AK114" s="1"/>
    </row>
    <row r="115" spans="25:37" ht="15">
      <c r="Y115" s="295"/>
      <c r="Z115" s="295"/>
      <c r="AA115" s="1"/>
      <c r="AB115" s="301"/>
      <c r="AC115" s="302"/>
      <c r="AD115" s="1"/>
      <c r="AE115" s="1"/>
      <c r="AF115" s="308"/>
      <c r="AG115" s="308"/>
      <c r="AH115" s="1"/>
      <c r="AI115" s="1"/>
      <c r="AJ115" s="1"/>
      <c r="AK115" s="1"/>
    </row>
    <row r="116" spans="25:37" ht="15">
      <c r="Y116" s="309"/>
      <c r="Z116" s="309"/>
      <c r="AA116" s="1"/>
      <c r="AB116" s="301"/>
      <c r="AC116" s="302"/>
      <c r="AD116" s="1"/>
      <c r="AE116" s="1"/>
      <c r="AF116" s="1"/>
      <c r="AG116" s="1"/>
      <c r="AH116" s="1"/>
      <c r="AI116" s="1"/>
      <c r="AJ116" s="1"/>
      <c r="AK116" s="1"/>
    </row>
    <row r="117" spans="26:37" ht="15.75" customHeight="1">
      <c r="Z117" s="1"/>
      <c r="AA117" s="1"/>
      <c r="AB117" s="301"/>
      <c r="AC117" s="302"/>
      <c r="AD117" s="1"/>
      <c r="AE117" s="1"/>
      <c r="AF117" s="1"/>
      <c r="AG117" s="1"/>
      <c r="AH117" s="1"/>
      <c r="AI117" s="1"/>
      <c r="AJ117" s="1"/>
      <c r="AK117" s="1"/>
    </row>
    <row r="118" spans="26:37" ht="15">
      <c r="Z118" s="1"/>
      <c r="AA118" s="1"/>
      <c r="AB118" s="301"/>
      <c r="AC118" s="302"/>
      <c r="AD118" s="1"/>
      <c r="AE118" s="1"/>
      <c r="AF118" s="1"/>
      <c r="AG118" s="1"/>
      <c r="AH118" s="1"/>
      <c r="AI118" s="1"/>
      <c r="AJ118" s="1"/>
      <c r="AK118" s="1"/>
    </row>
    <row r="120" ht="26.25" customHeight="1"/>
  </sheetData>
  <mergeCells count="193">
    <mergeCell ref="AQ52:AQ57"/>
    <mergeCell ref="AR52:AR57"/>
    <mergeCell ref="AS52:AS57"/>
    <mergeCell ref="AT52:AT57"/>
    <mergeCell ref="AU52:AU57"/>
    <mergeCell ref="B52:B57"/>
    <mergeCell ref="C52:C57"/>
    <mergeCell ref="D52:D57"/>
    <mergeCell ref="E52:E57"/>
    <mergeCell ref="F52:F57"/>
    <mergeCell ref="AQ58:AQ63"/>
    <mergeCell ref="AR58:AR63"/>
    <mergeCell ref="AS58:AS63"/>
    <mergeCell ref="AT58:AT63"/>
    <mergeCell ref="AU58:AU63"/>
    <mergeCell ref="B58:B63"/>
    <mergeCell ref="C58:C63"/>
    <mergeCell ref="D58:D63"/>
    <mergeCell ref="E58:E63"/>
    <mergeCell ref="F58:F63"/>
    <mergeCell ref="AQ46:AQ51"/>
    <mergeCell ref="AR46:AR51"/>
    <mergeCell ref="AS46:AS51"/>
    <mergeCell ref="AT46:AT51"/>
    <mergeCell ref="AU46:AU51"/>
    <mergeCell ref="B46:B51"/>
    <mergeCell ref="C46:C51"/>
    <mergeCell ref="D46:D51"/>
    <mergeCell ref="E46:E51"/>
    <mergeCell ref="F46:F51"/>
    <mergeCell ref="AQ40:AQ45"/>
    <mergeCell ref="AR40:AR45"/>
    <mergeCell ref="AS40:AS45"/>
    <mergeCell ref="AT40:AT45"/>
    <mergeCell ref="AU40:AU45"/>
    <mergeCell ref="B40:B45"/>
    <mergeCell ref="C40:C45"/>
    <mergeCell ref="D40:D45"/>
    <mergeCell ref="E40:E45"/>
    <mergeCell ref="F40:F45"/>
    <mergeCell ref="AQ34:AQ39"/>
    <mergeCell ref="AR34:AR39"/>
    <mergeCell ref="AS34:AS39"/>
    <mergeCell ref="AT34:AT39"/>
    <mergeCell ref="AU34:AU39"/>
    <mergeCell ref="B34:B39"/>
    <mergeCell ref="C34:C39"/>
    <mergeCell ref="D34:D39"/>
    <mergeCell ref="E34:E39"/>
    <mergeCell ref="F34:F39"/>
    <mergeCell ref="AU22:AU27"/>
    <mergeCell ref="B22:B27"/>
    <mergeCell ref="C22:C27"/>
    <mergeCell ref="D22:D27"/>
    <mergeCell ref="E22:E27"/>
    <mergeCell ref="F22:F27"/>
    <mergeCell ref="AQ28:AQ33"/>
    <mergeCell ref="AR28:AR33"/>
    <mergeCell ref="AS28:AS33"/>
    <mergeCell ref="AT28:AT33"/>
    <mergeCell ref="AU28:AU33"/>
    <mergeCell ref="B28:B33"/>
    <mergeCell ref="C28:C33"/>
    <mergeCell ref="D28:D33"/>
    <mergeCell ref="E28:E33"/>
    <mergeCell ref="F28:F33"/>
    <mergeCell ref="B16:B21"/>
    <mergeCell ref="C16:C21"/>
    <mergeCell ref="D16:D21"/>
    <mergeCell ref="E16:E21"/>
    <mergeCell ref="F16:F21"/>
    <mergeCell ref="AQ22:AQ27"/>
    <mergeCell ref="AR22:AR27"/>
    <mergeCell ref="AS22:AS27"/>
    <mergeCell ref="AT22:AT27"/>
    <mergeCell ref="AQ106:AU108"/>
    <mergeCell ref="AU10:AU15"/>
    <mergeCell ref="AR10:AR15"/>
    <mergeCell ref="AS10:AS15"/>
    <mergeCell ref="AT10:AT15"/>
    <mergeCell ref="A7:A9"/>
    <mergeCell ref="AS7:AS9"/>
    <mergeCell ref="AT7:AT9"/>
    <mergeCell ref="AP7:AP9"/>
    <mergeCell ref="B7:D8"/>
    <mergeCell ref="J7:AK7"/>
    <mergeCell ref="I8:L8"/>
    <mergeCell ref="M8:R8"/>
    <mergeCell ref="S8:X8"/>
    <mergeCell ref="Y8:AD8"/>
    <mergeCell ref="F7:F9"/>
    <mergeCell ref="AR7:AR9"/>
    <mergeCell ref="AU7:AU9"/>
    <mergeCell ref="B10:B15"/>
    <mergeCell ref="AQ16:AQ21"/>
    <mergeCell ref="AR16:AR21"/>
    <mergeCell ref="AS16:AS21"/>
    <mergeCell ref="AT16:AT21"/>
    <mergeCell ref="AU16:AU21"/>
    <mergeCell ref="AQ10:AQ15"/>
    <mergeCell ref="AQ7:AQ9"/>
    <mergeCell ref="E7:E9"/>
    <mergeCell ref="G7:G9"/>
    <mergeCell ref="A1:E3"/>
    <mergeCell ref="A4:P4"/>
    <mergeCell ref="A5:P5"/>
    <mergeCell ref="AO3:AU3"/>
    <mergeCell ref="F1:AU1"/>
    <mergeCell ref="F3:AL3"/>
    <mergeCell ref="Q4:AU4"/>
    <mergeCell ref="Q5:AU5"/>
    <mergeCell ref="F2:AU2"/>
    <mergeCell ref="F10:F15"/>
    <mergeCell ref="AE8:AK8"/>
    <mergeCell ref="AL7:AN7"/>
    <mergeCell ref="AL8:AN8"/>
    <mergeCell ref="H112:K112"/>
    <mergeCell ref="H113:K113"/>
    <mergeCell ref="L112:N112"/>
    <mergeCell ref="L113:N113"/>
    <mergeCell ref="AO7:AO9"/>
    <mergeCell ref="H7:H9"/>
    <mergeCell ref="C10:C15"/>
    <mergeCell ref="D10:D15"/>
    <mergeCell ref="E10:E15"/>
    <mergeCell ref="A106:F108"/>
    <mergeCell ref="B64:B69"/>
    <mergeCell ref="C64:C69"/>
    <mergeCell ref="D64:D69"/>
    <mergeCell ref="E64:E69"/>
    <mergeCell ref="A76:A81"/>
    <mergeCell ref="B76:B81"/>
    <mergeCell ref="C76:C81"/>
    <mergeCell ref="D76:D81"/>
    <mergeCell ref="E76:E81"/>
    <mergeCell ref="B82:B87"/>
    <mergeCell ref="C82:C87"/>
    <mergeCell ref="D82:D87"/>
    <mergeCell ref="E82:E87"/>
    <mergeCell ref="A10:A21"/>
    <mergeCell ref="B70:B75"/>
    <mergeCell ref="C70:C75"/>
    <mergeCell ref="D70:D75"/>
    <mergeCell ref="E70:E75"/>
    <mergeCell ref="AQ70:AQ75"/>
    <mergeCell ref="AR70:AR75"/>
    <mergeCell ref="AS70:AS75"/>
    <mergeCell ref="AT70:AT75"/>
    <mergeCell ref="B94:B99"/>
    <mergeCell ref="C94:C99"/>
    <mergeCell ref="D94:D99"/>
    <mergeCell ref="E94:E99"/>
    <mergeCell ref="AQ94:AQ99"/>
    <mergeCell ref="AR94:AR99"/>
    <mergeCell ref="AS94:AS99"/>
    <mergeCell ref="AT94:AT99"/>
    <mergeCell ref="B88:B93"/>
    <mergeCell ref="C88:C93"/>
    <mergeCell ref="AU100:AU105"/>
    <mergeCell ref="A100:A105"/>
    <mergeCell ref="B100:B105"/>
    <mergeCell ref="C100:C105"/>
    <mergeCell ref="D100:D105"/>
    <mergeCell ref="E100:E105"/>
    <mergeCell ref="AQ100:AQ105"/>
    <mergeCell ref="AR100:AR105"/>
    <mergeCell ref="AS100:AS105"/>
    <mergeCell ref="AT100:AT105"/>
    <mergeCell ref="F100:F105"/>
    <mergeCell ref="A22:A75"/>
    <mergeCell ref="F64:F69"/>
    <mergeCell ref="AU64:AU69"/>
    <mergeCell ref="F70:F75"/>
    <mergeCell ref="AU70:AU75"/>
    <mergeCell ref="F76:F81"/>
    <mergeCell ref="AQ76:AU81"/>
    <mergeCell ref="A82:A99"/>
    <mergeCell ref="F82:F87"/>
    <mergeCell ref="AQ82:AU87"/>
    <mergeCell ref="F88:F93"/>
    <mergeCell ref="AU88:AU93"/>
    <mergeCell ref="F94:F99"/>
    <mergeCell ref="AU94:AU99"/>
    <mergeCell ref="AT88:AT93"/>
    <mergeCell ref="D88:D93"/>
    <mergeCell ref="E88:E93"/>
    <mergeCell ref="AQ88:AQ93"/>
    <mergeCell ref="AR88:AR93"/>
    <mergeCell ref="AS88:AS93"/>
    <mergeCell ref="AQ64:AQ69"/>
    <mergeCell ref="AR64:AR69"/>
    <mergeCell ref="AS64:AS69"/>
    <mergeCell ref="AT64:AT69"/>
  </mergeCells>
  <dataValidations count="1">
    <dataValidation type="list" allowBlank="1" showInputMessage="1" showErrorMessage="1" sqref="D94:D105 D52:D87 D34:D45 D16:D27">
      <formula1>'http://172.22.1.31/Documents and Settings/DIANA.OVIEDO/Escritorio/AJUSTES PROCEDIMIENTOS JUNIO 3/Procedimiento 02/Documents and Settings/Andre/My Documents/Downloads/Territorializacion/Formatos de Territorializacion a 31_12_2009/[285_V2.xls]GESTIÓN'!#REF!</formula1>
    </dataValidation>
  </dataValidations>
  <printOptions horizontalCentered="1" verticalCentered="1"/>
  <pageMargins left="0" right="0" top="0" bottom="0.5905511811023623" header="0.31496062992125984" footer="0"/>
  <pageSetup fitToHeight="0" horizontalDpi="600" verticalDpi="600" orientation="landscape" scale="50"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57"/>
  <sheetViews>
    <sheetView zoomScale="68" zoomScaleNormal="68" zoomScalePageLayoutView="87" workbookViewId="0" topLeftCell="A39">
      <selection activeCell="G8" sqref="G8:R85"/>
    </sheetView>
  </sheetViews>
  <sheetFormatPr defaultColWidth="11.421875" defaultRowHeight="46.5" customHeight="1"/>
  <cols>
    <col min="1" max="1" width="5.421875" style="357" customWidth="1"/>
    <col min="2" max="2" width="11.8515625" style="357" customWidth="1"/>
    <col min="3" max="3" width="21.8515625" style="364" customWidth="1"/>
    <col min="4" max="4" width="7.28125" style="357" customWidth="1"/>
    <col min="5" max="5" width="6.421875" style="357" customWidth="1"/>
    <col min="6" max="6" width="6.7109375" style="357" customWidth="1"/>
    <col min="7" max="7" width="10.421875" style="357" customWidth="1"/>
    <col min="8" max="8" width="9.421875" style="357" customWidth="1"/>
    <col min="9" max="9" width="10.140625" style="357" customWidth="1"/>
    <col min="10" max="10" width="9.28125" style="357" customWidth="1"/>
    <col min="11" max="11" width="9.00390625" style="357" customWidth="1"/>
    <col min="12" max="12" width="10.140625" style="357" customWidth="1"/>
    <col min="13" max="13" width="9.28125" style="357" customWidth="1"/>
    <col min="14" max="15" width="9.28125" style="363" customWidth="1"/>
    <col min="16" max="18" width="9.421875" style="363" customWidth="1"/>
    <col min="19" max="19" width="7.7109375" style="363" customWidth="1"/>
    <col min="20" max="20" width="9.28125" style="363" customWidth="1"/>
    <col min="21" max="21" width="10.7109375" style="363" customWidth="1"/>
    <col min="22" max="22" width="63.28125" style="354" customWidth="1"/>
    <col min="23" max="33" width="11.421875" style="354" customWidth="1"/>
    <col min="34" max="16384" width="11.421875" style="357" customWidth="1"/>
  </cols>
  <sheetData>
    <row r="1" spans="1:22" s="2" customFormat="1" ht="46.5" customHeight="1">
      <c r="A1" s="836"/>
      <c r="B1" s="837"/>
      <c r="C1" s="837"/>
      <c r="D1" s="842" t="s">
        <v>96</v>
      </c>
      <c r="E1" s="842"/>
      <c r="F1" s="842"/>
      <c r="G1" s="842"/>
      <c r="H1" s="842"/>
      <c r="I1" s="842"/>
      <c r="J1" s="842"/>
      <c r="K1" s="842"/>
      <c r="L1" s="842"/>
      <c r="M1" s="842"/>
      <c r="N1" s="842"/>
      <c r="O1" s="842"/>
      <c r="P1" s="842"/>
      <c r="Q1" s="842"/>
      <c r="R1" s="842"/>
      <c r="S1" s="842"/>
      <c r="T1" s="842"/>
      <c r="U1" s="842"/>
      <c r="V1" s="842"/>
    </row>
    <row r="2" spans="1:22" s="2" customFormat="1" ht="69" customHeight="1">
      <c r="A2" s="838"/>
      <c r="B2" s="839"/>
      <c r="C2" s="839"/>
      <c r="D2" s="843" t="s">
        <v>95</v>
      </c>
      <c r="E2" s="843"/>
      <c r="F2" s="843"/>
      <c r="G2" s="843"/>
      <c r="H2" s="843"/>
      <c r="I2" s="843"/>
      <c r="J2" s="843"/>
      <c r="K2" s="843"/>
      <c r="L2" s="843"/>
      <c r="M2" s="843"/>
      <c r="N2" s="843"/>
      <c r="O2" s="843"/>
      <c r="P2" s="843"/>
      <c r="Q2" s="843"/>
      <c r="R2" s="843"/>
      <c r="S2" s="843"/>
      <c r="T2" s="843"/>
      <c r="U2" s="843"/>
      <c r="V2" s="843"/>
    </row>
    <row r="3" spans="1:22" s="2" customFormat="1" ht="46.5" customHeight="1" thickBot="1">
      <c r="A3" s="840"/>
      <c r="B3" s="841"/>
      <c r="C3" s="841"/>
      <c r="D3" s="858" t="s">
        <v>85</v>
      </c>
      <c r="E3" s="858"/>
      <c r="F3" s="858"/>
      <c r="G3" s="858"/>
      <c r="H3" s="858"/>
      <c r="I3" s="858"/>
      <c r="J3" s="858"/>
      <c r="K3" s="858"/>
      <c r="L3" s="858"/>
      <c r="M3" s="858"/>
      <c r="N3" s="858"/>
      <c r="O3" s="858"/>
      <c r="P3" s="858"/>
      <c r="Q3" s="858"/>
      <c r="R3" s="858"/>
      <c r="S3" s="858"/>
      <c r="T3" s="858"/>
      <c r="U3" s="858"/>
      <c r="V3" s="3" t="s">
        <v>86</v>
      </c>
    </row>
    <row r="4" spans="1:22" s="2" customFormat="1" ht="46.5" customHeight="1">
      <c r="A4" s="852" t="s">
        <v>0</v>
      </c>
      <c r="B4" s="853"/>
      <c r="C4" s="853"/>
      <c r="D4" s="851" t="s">
        <v>102</v>
      </c>
      <c r="E4" s="851"/>
      <c r="F4" s="851"/>
      <c r="G4" s="851"/>
      <c r="H4" s="851"/>
      <c r="I4" s="851"/>
      <c r="J4" s="851"/>
      <c r="K4" s="851"/>
      <c r="L4" s="851"/>
      <c r="M4" s="851"/>
      <c r="N4" s="851"/>
      <c r="O4" s="851"/>
      <c r="P4" s="851"/>
      <c r="Q4" s="851"/>
      <c r="R4" s="851"/>
      <c r="S4" s="851"/>
      <c r="T4" s="851"/>
      <c r="U4" s="851"/>
      <c r="V4" s="851"/>
    </row>
    <row r="5" spans="1:22" s="2" customFormat="1" ht="46.5" customHeight="1" thickBot="1">
      <c r="A5" s="849" t="s">
        <v>2</v>
      </c>
      <c r="B5" s="850"/>
      <c r="C5" s="850"/>
      <c r="D5" s="851" t="s">
        <v>141</v>
      </c>
      <c r="E5" s="851"/>
      <c r="F5" s="851"/>
      <c r="G5" s="851"/>
      <c r="H5" s="851"/>
      <c r="I5" s="851"/>
      <c r="J5" s="851"/>
      <c r="K5" s="851"/>
      <c r="L5" s="851"/>
      <c r="M5" s="851"/>
      <c r="N5" s="851"/>
      <c r="O5" s="851"/>
      <c r="P5" s="851"/>
      <c r="Q5" s="851"/>
      <c r="R5" s="851"/>
      <c r="S5" s="851"/>
      <c r="T5" s="851"/>
      <c r="U5" s="851"/>
      <c r="V5" s="851"/>
    </row>
    <row r="6" spans="1:22" s="324" customFormat="1" ht="46.5" customHeight="1">
      <c r="A6" s="854" t="s">
        <v>28</v>
      </c>
      <c r="B6" s="856" t="s">
        <v>29</v>
      </c>
      <c r="C6" s="844" t="s">
        <v>30</v>
      </c>
      <c r="D6" s="846" t="s">
        <v>31</v>
      </c>
      <c r="E6" s="847"/>
      <c r="F6" s="848" t="s">
        <v>422</v>
      </c>
      <c r="G6" s="848"/>
      <c r="H6" s="848"/>
      <c r="I6" s="848"/>
      <c r="J6" s="848"/>
      <c r="K6" s="848"/>
      <c r="L6" s="848"/>
      <c r="M6" s="848"/>
      <c r="N6" s="848"/>
      <c r="O6" s="848"/>
      <c r="P6" s="848"/>
      <c r="Q6" s="848"/>
      <c r="R6" s="848"/>
      <c r="S6" s="848"/>
      <c r="T6" s="848" t="s">
        <v>35</v>
      </c>
      <c r="U6" s="848"/>
      <c r="V6" s="845" t="s">
        <v>514</v>
      </c>
    </row>
    <row r="7" spans="1:22" s="324" customFormat="1" ht="42" customHeight="1">
      <c r="A7" s="855"/>
      <c r="B7" s="857"/>
      <c r="C7" s="845"/>
      <c r="D7" s="325" t="s">
        <v>32</v>
      </c>
      <c r="E7" s="325" t="s">
        <v>33</v>
      </c>
      <c r="F7" s="325" t="s">
        <v>34</v>
      </c>
      <c r="G7" s="326" t="s">
        <v>11</v>
      </c>
      <c r="H7" s="326" t="s">
        <v>12</v>
      </c>
      <c r="I7" s="326" t="s">
        <v>13</v>
      </c>
      <c r="J7" s="326" t="s">
        <v>14</v>
      </c>
      <c r="K7" s="326" t="s">
        <v>15</v>
      </c>
      <c r="L7" s="326" t="s">
        <v>16</v>
      </c>
      <c r="M7" s="326" t="s">
        <v>17</v>
      </c>
      <c r="N7" s="326" t="s">
        <v>18</v>
      </c>
      <c r="O7" s="326" t="s">
        <v>19</v>
      </c>
      <c r="P7" s="326" t="s">
        <v>20</v>
      </c>
      <c r="Q7" s="326" t="s">
        <v>21</v>
      </c>
      <c r="R7" s="326" t="s">
        <v>22</v>
      </c>
      <c r="S7" s="327" t="s">
        <v>23</v>
      </c>
      <c r="T7" s="327" t="s">
        <v>36</v>
      </c>
      <c r="U7" s="327" t="s">
        <v>37</v>
      </c>
      <c r="V7" s="845"/>
    </row>
    <row r="8" spans="1:22" s="330" customFormat="1" ht="46.5" customHeight="1">
      <c r="A8" s="792" t="s">
        <v>534</v>
      </c>
      <c r="B8" s="793" t="s">
        <v>197</v>
      </c>
      <c r="C8" s="800" t="s">
        <v>387</v>
      </c>
      <c r="D8" s="777" t="s">
        <v>103</v>
      </c>
      <c r="E8" s="777"/>
      <c r="F8" s="328" t="s">
        <v>24</v>
      </c>
      <c r="G8" s="329">
        <v>0</v>
      </c>
      <c r="H8" s="329">
        <v>0</v>
      </c>
      <c r="I8" s="329">
        <v>0</v>
      </c>
      <c r="J8" s="329">
        <v>0.1</v>
      </c>
      <c r="K8" s="329">
        <v>0.9</v>
      </c>
      <c r="L8" s="329"/>
      <c r="M8" s="329"/>
      <c r="N8" s="329"/>
      <c r="O8" s="329"/>
      <c r="P8" s="329"/>
      <c r="Q8" s="329"/>
      <c r="R8" s="329"/>
      <c r="S8" s="328">
        <f>SUM(G8:R8)</f>
        <v>1</v>
      </c>
      <c r="T8" s="795">
        <f>+U8+U10</f>
        <v>0.014</v>
      </c>
      <c r="U8" s="805">
        <v>0.007</v>
      </c>
      <c r="V8" s="865" t="s">
        <v>447</v>
      </c>
    </row>
    <row r="9" spans="1:22" s="330" customFormat="1" ht="46.5" customHeight="1">
      <c r="A9" s="792"/>
      <c r="B9" s="793"/>
      <c r="C9" s="800"/>
      <c r="D9" s="777"/>
      <c r="E9" s="777"/>
      <c r="F9" s="331" t="s">
        <v>25</v>
      </c>
      <c r="G9" s="332">
        <v>0</v>
      </c>
      <c r="H9" s="332">
        <v>0</v>
      </c>
      <c r="I9" s="332">
        <v>0</v>
      </c>
      <c r="J9" s="332">
        <v>0</v>
      </c>
      <c r="K9" s="332">
        <v>0</v>
      </c>
      <c r="L9" s="332"/>
      <c r="M9" s="332"/>
      <c r="N9" s="526"/>
      <c r="O9" s="526"/>
      <c r="P9" s="526"/>
      <c r="Q9" s="526"/>
      <c r="R9" s="526"/>
      <c r="S9" s="331">
        <f>SUM(G9:R9)</f>
        <v>0</v>
      </c>
      <c r="T9" s="795"/>
      <c r="U9" s="805"/>
      <c r="V9" s="799"/>
    </row>
    <row r="10" spans="1:22" s="330" customFormat="1" ht="46.5" customHeight="1">
      <c r="A10" s="792"/>
      <c r="B10" s="793"/>
      <c r="C10" s="800" t="s">
        <v>354</v>
      </c>
      <c r="D10" s="777" t="s">
        <v>103</v>
      </c>
      <c r="E10" s="777"/>
      <c r="F10" s="328" t="s">
        <v>24</v>
      </c>
      <c r="G10" s="424">
        <v>0</v>
      </c>
      <c r="H10" s="424">
        <v>0</v>
      </c>
      <c r="I10" s="424">
        <v>0</v>
      </c>
      <c r="J10" s="424">
        <v>0.1</v>
      </c>
      <c r="K10" s="424">
        <v>0.9</v>
      </c>
      <c r="L10" s="424"/>
      <c r="M10" s="424"/>
      <c r="N10" s="424"/>
      <c r="O10" s="424"/>
      <c r="P10" s="424"/>
      <c r="Q10" s="329"/>
      <c r="R10" s="329"/>
      <c r="S10" s="328">
        <f aca="true" t="shared" si="0" ref="S10">SUM(G10:R10)</f>
        <v>1</v>
      </c>
      <c r="T10" s="795"/>
      <c r="U10" s="805">
        <v>0.007</v>
      </c>
      <c r="V10" s="865" t="s">
        <v>448</v>
      </c>
    </row>
    <row r="11" spans="1:22" s="330" customFormat="1" ht="49.5" customHeight="1" thickBot="1">
      <c r="A11" s="792"/>
      <c r="B11" s="786"/>
      <c r="C11" s="788"/>
      <c r="D11" s="789"/>
      <c r="E11" s="789"/>
      <c r="F11" s="333" t="s">
        <v>25</v>
      </c>
      <c r="G11" s="334">
        <v>0</v>
      </c>
      <c r="H11" s="334">
        <v>0</v>
      </c>
      <c r="I11" s="334">
        <v>0</v>
      </c>
      <c r="J11" s="334">
        <v>0</v>
      </c>
      <c r="K11" s="332">
        <v>0</v>
      </c>
      <c r="L11" s="332"/>
      <c r="M11" s="332"/>
      <c r="N11" s="526"/>
      <c r="O11" s="526"/>
      <c r="P11" s="526"/>
      <c r="Q11" s="526"/>
      <c r="R11" s="526"/>
      <c r="S11" s="331">
        <f>SUM(G11:R11)</f>
        <v>0</v>
      </c>
      <c r="T11" s="796"/>
      <c r="U11" s="814"/>
      <c r="V11" s="866"/>
    </row>
    <row r="12" spans="1:22" s="330" customFormat="1" ht="54" customHeight="1">
      <c r="A12" s="792"/>
      <c r="B12" s="817" t="s">
        <v>402</v>
      </c>
      <c r="C12" s="787" t="s">
        <v>388</v>
      </c>
      <c r="D12" s="776" t="s">
        <v>103</v>
      </c>
      <c r="E12" s="776"/>
      <c r="F12" s="335" t="s">
        <v>24</v>
      </c>
      <c r="G12" s="336">
        <v>0.2</v>
      </c>
      <c r="H12" s="336">
        <v>0.2</v>
      </c>
      <c r="I12" s="336">
        <v>0.2</v>
      </c>
      <c r="J12" s="336">
        <v>0.2</v>
      </c>
      <c r="K12" s="336">
        <v>0.2</v>
      </c>
      <c r="L12" s="336"/>
      <c r="M12" s="336"/>
      <c r="N12" s="336"/>
      <c r="O12" s="336"/>
      <c r="P12" s="336"/>
      <c r="Q12" s="336"/>
      <c r="R12" s="336"/>
      <c r="S12" s="335">
        <f aca="true" t="shared" si="1" ref="S12:S60">SUM(G12:R12)</f>
        <v>1</v>
      </c>
      <c r="T12" s="794">
        <f>+U12+U14+U16+U18</f>
        <v>0.076</v>
      </c>
      <c r="U12" s="867">
        <v>0.019</v>
      </c>
      <c r="V12" s="868" t="s">
        <v>512</v>
      </c>
    </row>
    <row r="13" spans="1:22" s="330" customFormat="1" ht="39" customHeight="1" thickBot="1">
      <c r="A13" s="792"/>
      <c r="B13" s="818"/>
      <c r="C13" s="800"/>
      <c r="D13" s="777"/>
      <c r="E13" s="777"/>
      <c r="F13" s="331" t="s">
        <v>25</v>
      </c>
      <c r="G13" s="332">
        <v>0.2</v>
      </c>
      <c r="H13" s="332">
        <v>0.2</v>
      </c>
      <c r="I13" s="332">
        <v>0.2</v>
      </c>
      <c r="J13" s="332">
        <v>0.2</v>
      </c>
      <c r="K13" s="332">
        <v>0.2</v>
      </c>
      <c r="L13" s="332"/>
      <c r="M13" s="526"/>
      <c r="N13" s="526"/>
      <c r="O13" s="526"/>
      <c r="P13" s="527"/>
      <c r="Q13" s="332"/>
      <c r="R13" s="332"/>
      <c r="S13" s="331">
        <f>SUM(G13:R13)</f>
        <v>1</v>
      </c>
      <c r="T13" s="795"/>
      <c r="U13" s="805"/>
      <c r="V13" s="869"/>
    </row>
    <row r="14" spans="1:22" s="330" customFormat="1" ht="62.25" customHeight="1">
      <c r="A14" s="792"/>
      <c r="B14" s="818"/>
      <c r="C14" s="800" t="s">
        <v>389</v>
      </c>
      <c r="D14" s="777" t="s">
        <v>103</v>
      </c>
      <c r="E14" s="777"/>
      <c r="F14" s="328" t="s">
        <v>24</v>
      </c>
      <c r="G14" s="329">
        <v>0.2</v>
      </c>
      <c r="H14" s="329">
        <v>0.2</v>
      </c>
      <c r="I14" s="329">
        <v>0.2</v>
      </c>
      <c r="J14" s="329">
        <v>0.2</v>
      </c>
      <c r="K14" s="329">
        <v>0.2</v>
      </c>
      <c r="L14" s="329"/>
      <c r="M14" s="329"/>
      <c r="N14" s="329"/>
      <c r="O14" s="329"/>
      <c r="P14" s="329"/>
      <c r="Q14" s="329"/>
      <c r="R14" s="329"/>
      <c r="S14" s="335">
        <f>SUM(G14:R14)</f>
        <v>1</v>
      </c>
      <c r="T14" s="795"/>
      <c r="U14" s="805">
        <v>0.019</v>
      </c>
      <c r="V14" s="868" t="s">
        <v>513</v>
      </c>
    </row>
    <row r="15" spans="1:22" s="330" customFormat="1" ht="36.75" customHeight="1" thickBot="1">
      <c r="A15" s="792"/>
      <c r="B15" s="818"/>
      <c r="C15" s="800"/>
      <c r="D15" s="777"/>
      <c r="E15" s="777"/>
      <c r="F15" s="331" t="s">
        <v>25</v>
      </c>
      <c r="G15" s="332">
        <v>0.2</v>
      </c>
      <c r="H15" s="332">
        <v>0.2</v>
      </c>
      <c r="I15" s="332">
        <v>0.2</v>
      </c>
      <c r="J15" s="332">
        <v>0.2</v>
      </c>
      <c r="K15" s="332">
        <v>0.2</v>
      </c>
      <c r="L15" s="332"/>
      <c r="M15" s="526"/>
      <c r="N15" s="526"/>
      <c r="O15" s="526"/>
      <c r="P15" s="332"/>
      <c r="Q15" s="332"/>
      <c r="R15" s="332"/>
      <c r="S15" s="331">
        <f>SUM(G15:R15)</f>
        <v>1</v>
      </c>
      <c r="T15" s="795"/>
      <c r="U15" s="805"/>
      <c r="V15" s="869"/>
    </row>
    <row r="16" spans="1:22" s="330" customFormat="1" ht="46.5" customHeight="1">
      <c r="A16" s="792"/>
      <c r="B16" s="818"/>
      <c r="C16" s="800" t="s">
        <v>390</v>
      </c>
      <c r="D16" s="777" t="s">
        <v>103</v>
      </c>
      <c r="E16" s="777"/>
      <c r="F16" s="328" t="s">
        <v>24</v>
      </c>
      <c r="G16" s="329">
        <v>0.2</v>
      </c>
      <c r="H16" s="329">
        <v>0.2</v>
      </c>
      <c r="I16" s="329">
        <v>0.2</v>
      </c>
      <c r="J16" s="329">
        <v>0.2</v>
      </c>
      <c r="K16" s="329">
        <v>0.2</v>
      </c>
      <c r="L16" s="329"/>
      <c r="M16" s="329"/>
      <c r="N16" s="329"/>
      <c r="O16" s="329"/>
      <c r="P16" s="329"/>
      <c r="Q16" s="329"/>
      <c r="R16" s="329"/>
      <c r="S16" s="335">
        <f>SUM(G16:R16)</f>
        <v>1</v>
      </c>
      <c r="T16" s="795"/>
      <c r="U16" s="805">
        <v>0.019</v>
      </c>
      <c r="V16" s="865" t="s">
        <v>449</v>
      </c>
    </row>
    <row r="17" spans="1:22" s="330" customFormat="1" ht="46.5" customHeight="1" thickBot="1">
      <c r="A17" s="792"/>
      <c r="B17" s="818"/>
      <c r="C17" s="800"/>
      <c r="D17" s="777"/>
      <c r="E17" s="777"/>
      <c r="F17" s="331" t="s">
        <v>25</v>
      </c>
      <c r="G17" s="332">
        <v>0.2</v>
      </c>
      <c r="H17" s="332">
        <v>0.2</v>
      </c>
      <c r="I17" s="332">
        <v>0.2</v>
      </c>
      <c r="J17" s="332">
        <v>0.2</v>
      </c>
      <c r="K17" s="332">
        <v>0.2</v>
      </c>
      <c r="L17" s="332"/>
      <c r="M17" s="526"/>
      <c r="N17" s="526"/>
      <c r="O17" s="526"/>
      <c r="P17" s="332"/>
      <c r="Q17" s="332"/>
      <c r="R17" s="332"/>
      <c r="S17" s="331">
        <f>SUM(G17:R17)</f>
        <v>1</v>
      </c>
      <c r="T17" s="795"/>
      <c r="U17" s="805"/>
      <c r="V17" s="799"/>
    </row>
    <row r="18" spans="1:22" s="330" customFormat="1" ht="46.5" customHeight="1">
      <c r="A18" s="792"/>
      <c r="B18" s="818"/>
      <c r="C18" s="800" t="s">
        <v>391</v>
      </c>
      <c r="D18" s="777" t="s">
        <v>103</v>
      </c>
      <c r="E18" s="777"/>
      <c r="F18" s="328" t="s">
        <v>24</v>
      </c>
      <c r="G18" s="329">
        <v>0.2</v>
      </c>
      <c r="H18" s="329">
        <v>0.2</v>
      </c>
      <c r="I18" s="329">
        <v>0.2</v>
      </c>
      <c r="J18" s="329">
        <v>0.2</v>
      </c>
      <c r="K18" s="329">
        <v>0.2</v>
      </c>
      <c r="L18" s="424"/>
      <c r="M18" s="424"/>
      <c r="N18" s="424"/>
      <c r="O18" s="424"/>
      <c r="P18" s="424"/>
      <c r="Q18" s="424"/>
      <c r="R18" s="424"/>
      <c r="S18" s="335">
        <f aca="true" t="shared" si="2" ref="S18">SUM(G18:R18)</f>
        <v>1</v>
      </c>
      <c r="T18" s="795"/>
      <c r="U18" s="805">
        <v>0.019</v>
      </c>
      <c r="V18" s="865" t="s">
        <v>450</v>
      </c>
    </row>
    <row r="19" spans="1:22" s="330" customFormat="1" ht="69.75" customHeight="1" thickBot="1">
      <c r="A19" s="784"/>
      <c r="B19" s="819"/>
      <c r="C19" s="788"/>
      <c r="D19" s="789"/>
      <c r="E19" s="789"/>
      <c r="F19" s="333" t="s">
        <v>25</v>
      </c>
      <c r="G19" s="334">
        <v>0.2</v>
      </c>
      <c r="H19" s="334">
        <v>0.2</v>
      </c>
      <c r="I19" s="334">
        <v>0.2</v>
      </c>
      <c r="J19" s="334">
        <v>0.2</v>
      </c>
      <c r="K19" s="334">
        <v>0.2</v>
      </c>
      <c r="L19" s="334"/>
      <c r="M19" s="528"/>
      <c r="N19" s="528"/>
      <c r="O19" s="528"/>
      <c r="P19" s="334"/>
      <c r="Q19" s="334"/>
      <c r="R19" s="334"/>
      <c r="S19" s="333">
        <f>SUM(G19:R19)</f>
        <v>1</v>
      </c>
      <c r="T19" s="796"/>
      <c r="U19" s="814"/>
      <c r="V19" s="799"/>
    </row>
    <row r="20" spans="1:22" s="338" customFormat="1" ht="69.75" customHeight="1">
      <c r="A20" s="783" t="s">
        <v>143</v>
      </c>
      <c r="B20" s="820" t="s">
        <v>144</v>
      </c>
      <c r="C20" s="882" t="s">
        <v>355</v>
      </c>
      <c r="D20" s="883" t="s">
        <v>103</v>
      </c>
      <c r="E20" s="883"/>
      <c r="F20" s="337" t="s">
        <v>24</v>
      </c>
      <c r="G20" s="424">
        <v>0.4</v>
      </c>
      <c r="H20" s="424">
        <v>0.3</v>
      </c>
      <c r="I20" s="424">
        <v>0.1</v>
      </c>
      <c r="J20" s="424">
        <v>0.1</v>
      </c>
      <c r="K20" s="424">
        <v>0.1</v>
      </c>
      <c r="L20" s="424"/>
      <c r="M20" s="424"/>
      <c r="N20" s="424"/>
      <c r="O20" s="424"/>
      <c r="P20" s="424"/>
      <c r="Q20" s="424"/>
      <c r="R20" s="424"/>
      <c r="S20" s="337">
        <f t="shared" si="1"/>
        <v>0.9999999999999999</v>
      </c>
      <c r="T20" s="822">
        <v>0.05</v>
      </c>
      <c r="U20" s="859">
        <v>0.05</v>
      </c>
      <c r="V20" s="861" t="s">
        <v>451</v>
      </c>
    </row>
    <row r="21" spans="1:22" s="338" customFormat="1" ht="61.5" customHeight="1" thickBot="1">
      <c r="A21" s="792"/>
      <c r="B21" s="821"/>
      <c r="C21" s="879"/>
      <c r="D21" s="878"/>
      <c r="E21" s="878"/>
      <c r="F21" s="339" t="s">
        <v>25</v>
      </c>
      <c r="G21" s="340">
        <v>0.4</v>
      </c>
      <c r="H21" s="340">
        <v>0.3</v>
      </c>
      <c r="I21" s="340">
        <v>0.1</v>
      </c>
      <c r="J21" s="340">
        <v>0.1</v>
      </c>
      <c r="K21" s="334">
        <v>0.1</v>
      </c>
      <c r="L21" s="340"/>
      <c r="M21" s="340"/>
      <c r="N21" s="340"/>
      <c r="O21" s="340"/>
      <c r="P21" s="340"/>
      <c r="Q21" s="340"/>
      <c r="R21" s="340"/>
      <c r="S21" s="339">
        <f>SUM(G21:R21)</f>
        <v>0.9999999999999999</v>
      </c>
      <c r="T21" s="823"/>
      <c r="U21" s="860"/>
      <c r="V21" s="773"/>
    </row>
    <row r="22" spans="1:22" s="330" customFormat="1" ht="60.75" customHeight="1">
      <c r="A22" s="792"/>
      <c r="B22" s="817" t="s">
        <v>145</v>
      </c>
      <c r="C22" s="787" t="s">
        <v>356</v>
      </c>
      <c r="D22" s="776" t="s">
        <v>103</v>
      </c>
      <c r="E22" s="776" t="s">
        <v>103</v>
      </c>
      <c r="F22" s="335" t="s">
        <v>24</v>
      </c>
      <c r="G22" s="336">
        <v>0.4</v>
      </c>
      <c r="H22" s="336">
        <v>0.3</v>
      </c>
      <c r="I22" s="336">
        <v>0.1</v>
      </c>
      <c r="J22" s="336">
        <v>0.1</v>
      </c>
      <c r="K22" s="336">
        <v>0.1</v>
      </c>
      <c r="L22" s="336"/>
      <c r="M22" s="336"/>
      <c r="N22" s="336"/>
      <c r="O22" s="336"/>
      <c r="P22" s="336"/>
      <c r="Q22" s="336"/>
      <c r="R22" s="336"/>
      <c r="S22" s="335">
        <f t="shared" si="1"/>
        <v>0.9999999999999999</v>
      </c>
      <c r="T22" s="824">
        <f>+U22+U24+U26+U28</f>
        <v>0.12</v>
      </c>
      <c r="U22" s="867">
        <v>0.03</v>
      </c>
      <c r="V22" s="875" t="s">
        <v>452</v>
      </c>
    </row>
    <row r="23" spans="1:22" s="330" customFormat="1" ht="77.25" customHeight="1" thickBot="1">
      <c r="A23" s="792"/>
      <c r="B23" s="818"/>
      <c r="C23" s="800"/>
      <c r="D23" s="777"/>
      <c r="E23" s="777"/>
      <c r="F23" s="331" t="s">
        <v>25</v>
      </c>
      <c r="G23" s="332">
        <v>0.4</v>
      </c>
      <c r="H23" s="332">
        <v>0.3</v>
      </c>
      <c r="I23" s="332">
        <v>0.1</v>
      </c>
      <c r="J23" s="332">
        <v>0.1</v>
      </c>
      <c r="K23" s="332">
        <v>0.1</v>
      </c>
      <c r="L23" s="332"/>
      <c r="M23" s="424"/>
      <c r="N23" s="424"/>
      <c r="O23" s="424"/>
      <c r="P23" s="332"/>
      <c r="Q23" s="332"/>
      <c r="R23" s="332"/>
      <c r="S23" s="331">
        <f>SUM(G23:R23)</f>
        <v>0.9999999999999999</v>
      </c>
      <c r="T23" s="825"/>
      <c r="U23" s="805"/>
      <c r="V23" s="773"/>
    </row>
    <row r="24" spans="1:22" s="330" customFormat="1" ht="62.25" customHeight="1">
      <c r="A24" s="792"/>
      <c r="B24" s="818"/>
      <c r="C24" s="800" t="s">
        <v>357</v>
      </c>
      <c r="D24" s="777" t="s">
        <v>103</v>
      </c>
      <c r="E24" s="777"/>
      <c r="F24" s="328" t="s">
        <v>24</v>
      </c>
      <c r="G24" s="329">
        <v>0.4</v>
      </c>
      <c r="H24" s="329">
        <v>0.3</v>
      </c>
      <c r="I24" s="329">
        <v>0.1</v>
      </c>
      <c r="J24" s="329">
        <v>0.1</v>
      </c>
      <c r="K24" s="329">
        <v>0.1</v>
      </c>
      <c r="L24" s="329"/>
      <c r="M24" s="329"/>
      <c r="N24" s="329"/>
      <c r="O24" s="329"/>
      <c r="P24" s="329"/>
      <c r="Q24" s="329"/>
      <c r="R24" s="329"/>
      <c r="S24" s="335">
        <f aca="true" t="shared" si="3" ref="S24">SUM(G24:R24)</f>
        <v>0.9999999999999999</v>
      </c>
      <c r="T24" s="825"/>
      <c r="U24" s="805">
        <v>0.03</v>
      </c>
      <c r="V24" s="876" t="s">
        <v>453</v>
      </c>
    </row>
    <row r="25" spans="1:22" s="330" customFormat="1" ht="42" customHeight="1" thickBot="1">
      <c r="A25" s="792"/>
      <c r="B25" s="818"/>
      <c r="C25" s="800"/>
      <c r="D25" s="777"/>
      <c r="E25" s="777"/>
      <c r="F25" s="331" t="s">
        <v>25</v>
      </c>
      <c r="G25" s="332">
        <v>0.4</v>
      </c>
      <c r="H25" s="332">
        <v>0.3</v>
      </c>
      <c r="I25" s="332">
        <v>0.1</v>
      </c>
      <c r="J25" s="332">
        <v>0.1</v>
      </c>
      <c r="K25" s="332">
        <v>0.1</v>
      </c>
      <c r="L25" s="329"/>
      <c r="M25" s="424"/>
      <c r="N25" s="424"/>
      <c r="O25" s="424"/>
      <c r="P25" s="332"/>
      <c r="Q25" s="332"/>
      <c r="R25" s="332"/>
      <c r="S25" s="331">
        <f>SUM(G25:R25)</f>
        <v>0.9999999999999999</v>
      </c>
      <c r="T25" s="825"/>
      <c r="U25" s="805"/>
      <c r="V25" s="773"/>
    </row>
    <row r="26" spans="1:22" s="330" customFormat="1" ht="46.5" customHeight="1">
      <c r="A26" s="792"/>
      <c r="B26" s="818"/>
      <c r="C26" s="800" t="s">
        <v>358</v>
      </c>
      <c r="D26" s="777" t="s">
        <v>103</v>
      </c>
      <c r="E26" s="777"/>
      <c r="F26" s="328" t="s">
        <v>24</v>
      </c>
      <c r="G26" s="329">
        <v>0.4</v>
      </c>
      <c r="H26" s="329">
        <v>0.3</v>
      </c>
      <c r="I26" s="329">
        <v>0.1</v>
      </c>
      <c r="J26" s="329">
        <v>0.1</v>
      </c>
      <c r="K26" s="329">
        <v>0.1</v>
      </c>
      <c r="L26" s="329"/>
      <c r="M26" s="329"/>
      <c r="N26" s="329"/>
      <c r="O26" s="329"/>
      <c r="P26" s="329"/>
      <c r="Q26" s="329"/>
      <c r="R26" s="329"/>
      <c r="S26" s="337">
        <f aca="true" t="shared" si="4" ref="S26">SUM(G26:R26)</f>
        <v>0.9999999999999999</v>
      </c>
      <c r="T26" s="825"/>
      <c r="U26" s="805">
        <v>0.03</v>
      </c>
      <c r="V26" s="876" t="s">
        <v>454</v>
      </c>
    </row>
    <row r="27" spans="1:22" s="330" customFormat="1" ht="44.25" customHeight="1">
      <c r="A27" s="792"/>
      <c r="B27" s="818"/>
      <c r="C27" s="800"/>
      <c r="D27" s="777"/>
      <c r="E27" s="777"/>
      <c r="F27" s="331" t="s">
        <v>25</v>
      </c>
      <c r="G27" s="332">
        <v>0.4</v>
      </c>
      <c r="H27" s="332">
        <v>0.3</v>
      </c>
      <c r="I27" s="332">
        <v>0.1</v>
      </c>
      <c r="J27" s="332">
        <v>0.1</v>
      </c>
      <c r="K27" s="329">
        <v>0.1</v>
      </c>
      <c r="L27" s="329"/>
      <c r="M27" s="424"/>
      <c r="N27" s="424"/>
      <c r="O27" s="424"/>
      <c r="P27" s="332"/>
      <c r="Q27" s="332"/>
      <c r="R27" s="332"/>
      <c r="S27" s="331">
        <f>SUM(G27:O27)</f>
        <v>0.9999999999999999</v>
      </c>
      <c r="T27" s="825"/>
      <c r="U27" s="805"/>
      <c r="V27" s="877"/>
    </row>
    <row r="28" spans="1:22" s="338" customFormat="1" ht="46.5" customHeight="1">
      <c r="A28" s="792"/>
      <c r="B28" s="818"/>
      <c r="C28" s="800" t="s">
        <v>359</v>
      </c>
      <c r="D28" s="777" t="s">
        <v>103</v>
      </c>
      <c r="E28" s="777"/>
      <c r="F28" s="328" t="s">
        <v>24</v>
      </c>
      <c r="G28" s="329">
        <v>0.4</v>
      </c>
      <c r="H28" s="329">
        <v>0.3</v>
      </c>
      <c r="I28" s="329">
        <v>0.1</v>
      </c>
      <c r="J28" s="329">
        <v>0.1</v>
      </c>
      <c r="K28" s="329">
        <v>0.1</v>
      </c>
      <c r="L28" s="329"/>
      <c r="M28" s="329"/>
      <c r="N28" s="329"/>
      <c r="O28" s="329"/>
      <c r="P28" s="329"/>
      <c r="Q28" s="329"/>
      <c r="R28" s="329"/>
      <c r="S28" s="337">
        <f t="shared" si="1"/>
        <v>0.9999999999999999</v>
      </c>
      <c r="T28" s="825"/>
      <c r="U28" s="805">
        <v>0.03</v>
      </c>
      <c r="V28" s="876" t="s">
        <v>455</v>
      </c>
    </row>
    <row r="29" spans="1:22" s="338" customFormat="1" ht="40.5" customHeight="1" thickBot="1">
      <c r="A29" s="792"/>
      <c r="B29" s="819"/>
      <c r="C29" s="788"/>
      <c r="D29" s="789"/>
      <c r="E29" s="789"/>
      <c r="F29" s="333" t="s">
        <v>25</v>
      </c>
      <c r="G29" s="334">
        <v>0.4</v>
      </c>
      <c r="H29" s="334">
        <v>0.3</v>
      </c>
      <c r="I29" s="334">
        <v>0.1</v>
      </c>
      <c r="J29" s="332">
        <v>0.1</v>
      </c>
      <c r="K29" s="329">
        <v>0.1</v>
      </c>
      <c r="L29" s="334"/>
      <c r="M29" s="529"/>
      <c r="N29" s="529"/>
      <c r="O29" s="529"/>
      <c r="P29" s="334"/>
      <c r="Q29" s="334"/>
      <c r="R29" s="334"/>
      <c r="S29" s="333">
        <f>SUM(G29:O29)</f>
        <v>0.9999999999999999</v>
      </c>
      <c r="T29" s="826"/>
      <c r="U29" s="814"/>
      <c r="V29" s="877"/>
    </row>
    <row r="30" spans="1:22" s="330" customFormat="1" ht="46.5" customHeight="1">
      <c r="A30" s="792"/>
      <c r="B30" s="817" t="s">
        <v>146</v>
      </c>
      <c r="C30" s="787" t="s">
        <v>360</v>
      </c>
      <c r="D30" s="776"/>
      <c r="E30" s="776" t="s">
        <v>103</v>
      </c>
      <c r="F30" s="335" t="s">
        <v>24</v>
      </c>
      <c r="G30" s="336">
        <v>0.3</v>
      </c>
      <c r="H30" s="336">
        <v>0.1</v>
      </c>
      <c r="I30" s="336">
        <v>0.05</v>
      </c>
      <c r="J30" s="336">
        <v>0.35</v>
      </c>
      <c r="K30" s="336">
        <v>0.2</v>
      </c>
      <c r="L30" s="336"/>
      <c r="M30" s="336"/>
      <c r="N30" s="336"/>
      <c r="O30" s="336"/>
      <c r="P30" s="336"/>
      <c r="Q30" s="336"/>
      <c r="R30" s="336"/>
      <c r="S30" s="335">
        <f t="shared" si="1"/>
        <v>1</v>
      </c>
      <c r="T30" s="794">
        <v>0.08</v>
      </c>
      <c r="U30" s="867">
        <v>0.08</v>
      </c>
      <c r="V30" s="772" t="s">
        <v>468</v>
      </c>
    </row>
    <row r="31" spans="1:22" s="330" customFormat="1" ht="46.5" customHeight="1" thickBot="1">
      <c r="A31" s="792"/>
      <c r="B31" s="818"/>
      <c r="C31" s="788"/>
      <c r="D31" s="789"/>
      <c r="E31" s="789"/>
      <c r="F31" s="331" t="s">
        <v>25</v>
      </c>
      <c r="G31" s="340">
        <v>0.3</v>
      </c>
      <c r="H31" s="340">
        <v>0.1</v>
      </c>
      <c r="I31" s="340">
        <v>0.05</v>
      </c>
      <c r="J31" s="340">
        <v>0</v>
      </c>
      <c r="K31" s="340">
        <v>0.05</v>
      </c>
      <c r="L31" s="340"/>
      <c r="M31" s="340"/>
      <c r="N31" s="340"/>
      <c r="O31" s="340"/>
      <c r="P31" s="340"/>
      <c r="Q31" s="340"/>
      <c r="R31" s="340"/>
      <c r="S31" s="339">
        <f>SUM(G31:R31)</f>
        <v>0.5</v>
      </c>
      <c r="T31" s="796"/>
      <c r="U31" s="814"/>
      <c r="V31" s="804"/>
    </row>
    <row r="32" spans="1:22" s="330" customFormat="1" ht="54" customHeight="1">
      <c r="A32" s="792"/>
      <c r="B32" s="818"/>
      <c r="C32" s="863" t="s">
        <v>421</v>
      </c>
      <c r="D32" s="807"/>
      <c r="E32" s="807" t="s">
        <v>103</v>
      </c>
      <c r="F32" s="335" t="s">
        <v>24</v>
      </c>
      <c r="G32" s="332">
        <v>0.1</v>
      </c>
      <c r="H32" s="332">
        <v>0.2</v>
      </c>
      <c r="I32" s="332">
        <v>0.2</v>
      </c>
      <c r="J32" s="332">
        <v>0.3</v>
      </c>
      <c r="K32" s="332">
        <v>0.2</v>
      </c>
      <c r="L32" s="332"/>
      <c r="M32" s="332"/>
      <c r="N32" s="332"/>
      <c r="O32" s="332"/>
      <c r="P32" s="332"/>
      <c r="Q32" s="332"/>
      <c r="R32" s="332"/>
      <c r="S32" s="335">
        <f>SUM(G32:K32)</f>
        <v>1</v>
      </c>
      <c r="T32" s="809">
        <v>0.02</v>
      </c>
      <c r="U32" s="811">
        <v>0.02</v>
      </c>
      <c r="V32" s="772" t="s">
        <v>469</v>
      </c>
    </row>
    <row r="33" spans="1:22" s="330" customFormat="1" ht="50.25" customHeight="1" thickBot="1">
      <c r="A33" s="792"/>
      <c r="B33" s="862"/>
      <c r="C33" s="864"/>
      <c r="D33" s="808"/>
      <c r="E33" s="808"/>
      <c r="F33" s="331" t="s">
        <v>25</v>
      </c>
      <c r="G33" s="341">
        <v>0.1</v>
      </c>
      <c r="H33" s="341">
        <v>0.2</v>
      </c>
      <c r="I33" s="341">
        <v>0.2</v>
      </c>
      <c r="J33" s="340">
        <v>0.05</v>
      </c>
      <c r="K33" s="341">
        <v>0.25</v>
      </c>
      <c r="L33" s="341"/>
      <c r="M33" s="341"/>
      <c r="N33" s="341"/>
      <c r="O33" s="341"/>
      <c r="P33" s="341"/>
      <c r="Q33" s="341"/>
      <c r="R33" s="341"/>
      <c r="S33" s="339">
        <f>SUM(G33:K33)</f>
        <v>0.8</v>
      </c>
      <c r="T33" s="810"/>
      <c r="U33" s="812"/>
      <c r="V33" s="804"/>
    </row>
    <row r="34" spans="1:22" s="338" customFormat="1" ht="46.5" customHeight="1">
      <c r="A34" s="792"/>
      <c r="B34" s="785" t="s">
        <v>147</v>
      </c>
      <c r="C34" s="787" t="s">
        <v>361</v>
      </c>
      <c r="D34" s="776"/>
      <c r="E34" s="776" t="s">
        <v>103</v>
      </c>
      <c r="F34" s="335" t="s">
        <v>24</v>
      </c>
      <c r="G34" s="336"/>
      <c r="H34" s="336">
        <v>0.1</v>
      </c>
      <c r="I34" s="336">
        <v>0.3</v>
      </c>
      <c r="J34" s="336">
        <v>0.3</v>
      </c>
      <c r="K34" s="336">
        <v>0.3</v>
      </c>
      <c r="L34" s="336"/>
      <c r="M34" s="336"/>
      <c r="N34" s="336"/>
      <c r="O34" s="336"/>
      <c r="P34" s="336"/>
      <c r="Q34" s="336"/>
      <c r="R34" s="336"/>
      <c r="S34" s="335">
        <f t="shared" si="1"/>
        <v>1</v>
      </c>
      <c r="T34" s="827">
        <v>0.06</v>
      </c>
      <c r="U34" s="867">
        <v>0.03</v>
      </c>
      <c r="V34" s="772" t="s">
        <v>470</v>
      </c>
    </row>
    <row r="35" spans="1:22" s="338" customFormat="1" ht="46.5" customHeight="1" thickBot="1">
      <c r="A35" s="792"/>
      <c r="B35" s="793"/>
      <c r="C35" s="800"/>
      <c r="D35" s="777"/>
      <c r="E35" s="777"/>
      <c r="F35" s="331" t="s">
        <v>25</v>
      </c>
      <c r="G35" s="332"/>
      <c r="H35" s="332">
        <v>0.1</v>
      </c>
      <c r="I35" s="332">
        <v>0.3</v>
      </c>
      <c r="J35" s="332">
        <v>0.3</v>
      </c>
      <c r="K35" s="332">
        <v>0.3</v>
      </c>
      <c r="L35" s="332"/>
      <c r="M35" s="424"/>
      <c r="N35" s="424"/>
      <c r="O35" s="424"/>
      <c r="P35" s="332"/>
      <c r="Q35" s="332"/>
      <c r="R35" s="332"/>
      <c r="S35" s="331">
        <f>SUM(G35:R35)</f>
        <v>1</v>
      </c>
      <c r="T35" s="828"/>
      <c r="U35" s="805"/>
      <c r="V35" s="804"/>
    </row>
    <row r="36" spans="1:22" s="330" customFormat="1" ht="46.5" customHeight="1">
      <c r="A36" s="792"/>
      <c r="B36" s="793"/>
      <c r="C36" s="800" t="s">
        <v>362</v>
      </c>
      <c r="D36" s="777" t="s">
        <v>103</v>
      </c>
      <c r="E36" s="777"/>
      <c r="F36" s="328" t="s">
        <v>24</v>
      </c>
      <c r="G36" s="329"/>
      <c r="H36" s="332">
        <v>0</v>
      </c>
      <c r="I36" s="332">
        <v>0</v>
      </c>
      <c r="J36" s="332">
        <v>0.3</v>
      </c>
      <c r="K36" s="332">
        <v>0.7</v>
      </c>
      <c r="L36" s="329"/>
      <c r="M36" s="329"/>
      <c r="N36" s="329"/>
      <c r="O36" s="329"/>
      <c r="P36" s="329"/>
      <c r="Q36" s="329"/>
      <c r="R36" s="329"/>
      <c r="S36" s="335">
        <f t="shared" si="1"/>
        <v>1</v>
      </c>
      <c r="T36" s="828"/>
      <c r="U36" s="805">
        <v>0.03</v>
      </c>
      <c r="V36" s="772" t="s">
        <v>471</v>
      </c>
    </row>
    <row r="37" spans="1:22" s="330" customFormat="1" ht="46.5" customHeight="1" thickBot="1">
      <c r="A37" s="792"/>
      <c r="B37" s="786"/>
      <c r="C37" s="879"/>
      <c r="D37" s="878"/>
      <c r="E37" s="878"/>
      <c r="F37" s="339" t="s">
        <v>25</v>
      </c>
      <c r="G37" s="340"/>
      <c r="H37" s="340">
        <v>0</v>
      </c>
      <c r="I37" s="340">
        <v>0</v>
      </c>
      <c r="J37" s="340">
        <v>0</v>
      </c>
      <c r="K37" s="340">
        <v>0</v>
      </c>
      <c r="L37" s="340"/>
      <c r="M37" s="340"/>
      <c r="N37" s="340"/>
      <c r="O37" s="340"/>
      <c r="P37" s="340"/>
      <c r="Q37" s="340"/>
      <c r="R37" s="340"/>
      <c r="S37" s="339">
        <f>SUM(G37:R37)</f>
        <v>0</v>
      </c>
      <c r="T37" s="829"/>
      <c r="U37" s="814"/>
      <c r="V37" s="804"/>
    </row>
    <row r="38" spans="1:22" s="330" customFormat="1" ht="46.5" customHeight="1">
      <c r="A38" s="792"/>
      <c r="B38" s="783" t="s">
        <v>148</v>
      </c>
      <c r="C38" s="880" t="s">
        <v>363</v>
      </c>
      <c r="D38" s="776" t="s">
        <v>103</v>
      </c>
      <c r="E38" s="776" t="s">
        <v>103</v>
      </c>
      <c r="F38" s="335" t="s">
        <v>24</v>
      </c>
      <c r="G38" s="336">
        <v>0.2</v>
      </c>
      <c r="H38" s="336">
        <v>0.2</v>
      </c>
      <c r="I38" s="336">
        <v>0.2</v>
      </c>
      <c r="J38" s="336">
        <v>0.2</v>
      </c>
      <c r="K38" s="336">
        <v>0.2</v>
      </c>
      <c r="L38" s="336"/>
      <c r="M38" s="336"/>
      <c r="N38" s="336"/>
      <c r="O38" s="336"/>
      <c r="P38" s="336"/>
      <c r="Q38" s="336"/>
      <c r="R38" s="336"/>
      <c r="S38" s="342">
        <f t="shared" si="1"/>
        <v>1</v>
      </c>
      <c r="T38" s="830">
        <f>+U38+U40+U42+U44</f>
        <v>0.14</v>
      </c>
      <c r="U38" s="867">
        <v>0.035</v>
      </c>
      <c r="V38" s="772" t="s">
        <v>472</v>
      </c>
    </row>
    <row r="39" spans="1:22" s="330" customFormat="1" ht="57.75" customHeight="1">
      <c r="A39" s="792"/>
      <c r="B39" s="792"/>
      <c r="C39" s="881"/>
      <c r="D39" s="777"/>
      <c r="E39" s="777"/>
      <c r="F39" s="331" t="s">
        <v>25</v>
      </c>
      <c r="G39" s="332">
        <v>0.2</v>
      </c>
      <c r="H39" s="332">
        <v>0.2</v>
      </c>
      <c r="I39" s="332">
        <v>0.2</v>
      </c>
      <c r="J39" s="340">
        <v>0.2</v>
      </c>
      <c r="K39" s="340">
        <v>0.2</v>
      </c>
      <c r="L39" s="332"/>
      <c r="M39" s="332"/>
      <c r="N39" s="332"/>
      <c r="O39" s="332"/>
      <c r="P39" s="332"/>
      <c r="Q39" s="332"/>
      <c r="R39" s="332"/>
      <c r="S39" s="343">
        <f>SUM(G39:R39)</f>
        <v>1</v>
      </c>
      <c r="T39" s="831"/>
      <c r="U39" s="805"/>
      <c r="V39" s="804"/>
    </row>
    <row r="40" spans="1:22" s="330" customFormat="1" ht="46.5" customHeight="1">
      <c r="A40" s="792"/>
      <c r="B40" s="792"/>
      <c r="C40" s="881" t="s">
        <v>364</v>
      </c>
      <c r="D40" s="777" t="s">
        <v>103</v>
      </c>
      <c r="E40" s="777" t="s">
        <v>103</v>
      </c>
      <c r="F40" s="328" t="s">
        <v>24</v>
      </c>
      <c r="G40" s="329">
        <v>0.2</v>
      </c>
      <c r="H40" s="329">
        <v>0.2</v>
      </c>
      <c r="I40" s="329">
        <v>0.2</v>
      </c>
      <c r="J40" s="329">
        <v>0.2</v>
      </c>
      <c r="K40" s="329">
        <v>0.2</v>
      </c>
      <c r="L40" s="329"/>
      <c r="M40" s="329"/>
      <c r="N40" s="329"/>
      <c r="O40" s="329"/>
      <c r="P40" s="329"/>
      <c r="Q40" s="329"/>
      <c r="R40" s="329"/>
      <c r="S40" s="344">
        <f t="shared" si="1"/>
        <v>1</v>
      </c>
      <c r="T40" s="831"/>
      <c r="U40" s="805">
        <v>0.035</v>
      </c>
      <c r="V40" s="804" t="s">
        <v>473</v>
      </c>
    </row>
    <row r="41" spans="1:22" s="330" customFormat="1" ht="46.5" customHeight="1">
      <c r="A41" s="792"/>
      <c r="B41" s="792"/>
      <c r="C41" s="881"/>
      <c r="D41" s="777"/>
      <c r="E41" s="777"/>
      <c r="F41" s="331" t="s">
        <v>25</v>
      </c>
      <c r="G41" s="332">
        <v>0.2</v>
      </c>
      <c r="H41" s="332">
        <v>0.2</v>
      </c>
      <c r="I41" s="332">
        <v>0.2</v>
      </c>
      <c r="J41" s="340">
        <v>0.2</v>
      </c>
      <c r="K41" s="332">
        <v>0.2</v>
      </c>
      <c r="L41" s="332"/>
      <c r="M41" s="332"/>
      <c r="N41" s="332"/>
      <c r="O41" s="332"/>
      <c r="P41" s="332"/>
      <c r="Q41" s="332"/>
      <c r="R41" s="332"/>
      <c r="S41" s="343">
        <f>SUM(G41:R41)</f>
        <v>1</v>
      </c>
      <c r="T41" s="831"/>
      <c r="U41" s="805"/>
      <c r="V41" s="804"/>
    </row>
    <row r="42" spans="1:27" s="330" customFormat="1" ht="46.5" customHeight="1">
      <c r="A42" s="792"/>
      <c r="B42" s="792"/>
      <c r="C42" s="881" t="s">
        <v>365</v>
      </c>
      <c r="D42" s="777" t="s">
        <v>103</v>
      </c>
      <c r="E42" s="777"/>
      <c r="F42" s="328" t="s">
        <v>24</v>
      </c>
      <c r="G42" s="329">
        <v>0.2</v>
      </c>
      <c r="H42" s="329">
        <v>0.2</v>
      </c>
      <c r="I42" s="329">
        <v>0.2</v>
      </c>
      <c r="J42" s="329">
        <v>0.2</v>
      </c>
      <c r="K42" s="329">
        <v>0.2</v>
      </c>
      <c r="L42" s="329"/>
      <c r="M42" s="329"/>
      <c r="N42" s="329"/>
      <c r="O42" s="329"/>
      <c r="P42" s="329"/>
      <c r="Q42" s="329"/>
      <c r="R42" s="329"/>
      <c r="S42" s="344">
        <f>SUM(G42:R42)</f>
        <v>1</v>
      </c>
      <c r="T42" s="831"/>
      <c r="U42" s="805">
        <v>0.035</v>
      </c>
      <c r="V42" s="804" t="s">
        <v>474</v>
      </c>
      <c r="AA42" s="345"/>
    </row>
    <row r="43" spans="1:22" s="330" customFormat="1" ht="46.5" customHeight="1">
      <c r="A43" s="792"/>
      <c r="B43" s="792"/>
      <c r="C43" s="881"/>
      <c r="D43" s="777"/>
      <c r="E43" s="777"/>
      <c r="F43" s="331" t="s">
        <v>25</v>
      </c>
      <c r="G43" s="332">
        <v>0.2</v>
      </c>
      <c r="H43" s="332">
        <v>0.2</v>
      </c>
      <c r="I43" s="332">
        <v>0.15</v>
      </c>
      <c r="J43" s="340">
        <v>0</v>
      </c>
      <c r="K43" s="332">
        <v>0</v>
      </c>
      <c r="L43" s="332"/>
      <c r="M43" s="332"/>
      <c r="N43" s="332"/>
      <c r="O43" s="332"/>
      <c r="P43" s="332"/>
      <c r="Q43" s="332"/>
      <c r="R43" s="332"/>
      <c r="S43" s="343">
        <f>SUM(G43:R43)</f>
        <v>0.55</v>
      </c>
      <c r="T43" s="831"/>
      <c r="U43" s="805"/>
      <c r="V43" s="804"/>
    </row>
    <row r="44" spans="1:22" s="330" customFormat="1" ht="46.5" customHeight="1">
      <c r="A44" s="792"/>
      <c r="B44" s="792"/>
      <c r="C44" s="881" t="s">
        <v>366</v>
      </c>
      <c r="D44" s="777" t="s">
        <v>103</v>
      </c>
      <c r="E44" s="777" t="s">
        <v>103</v>
      </c>
      <c r="F44" s="328" t="s">
        <v>24</v>
      </c>
      <c r="G44" s="329">
        <v>0.2</v>
      </c>
      <c r="H44" s="329">
        <v>0.2</v>
      </c>
      <c r="I44" s="329">
        <v>0.2</v>
      </c>
      <c r="J44" s="329">
        <v>0.2</v>
      </c>
      <c r="K44" s="329">
        <v>0.2</v>
      </c>
      <c r="L44" s="329"/>
      <c r="M44" s="329"/>
      <c r="N44" s="329"/>
      <c r="O44" s="329"/>
      <c r="P44" s="329"/>
      <c r="Q44" s="329"/>
      <c r="R44" s="329"/>
      <c r="S44" s="344">
        <f t="shared" si="1"/>
        <v>1</v>
      </c>
      <c r="T44" s="831"/>
      <c r="U44" s="805">
        <v>0.035</v>
      </c>
      <c r="V44" s="804" t="s">
        <v>475</v>
      </c>
    </row>
    <row r="45" spans="1:22" s="330" customFormat="1" ht="46.5" customHeight="1" thickBot="1">
      <c r="A45" s="792"/>
      <c r="B45" s="784"/>
      <c r="C45" s="884"/>
      <c r="D45" s="878"/>
      <c r="E45" s="878"/>
      <c r="F45" s="339" t="s">
        <v>25</v>
      </c>
      <c r="G45" s="340">
        <v>0.2</v>
      </c>
      <c r="H45" s="340">
        <v>0.2</v>
      </c>
      <c r="I45" s="340">
        <v>0.2</v>
      </c>
      <c r="J45" s="340">
        <v>0.2</v>
      </c>
      <c r="K45" s="340">
        <v>0.2</v>
      </c>
      <c r="L45" s="340"/>
      <c r="M45" s="340"/>
      <c r="N45" s="340"/>
      <c r="O45" s="340"/>
      <c r="P45" s="340"/>
      <c r="Q45" s="340"/>
      <c r="R45" s="340"/>
      <c r="S45" s="346">
        <f t="shared" si="1"/>
        <v>1</v>
      </c>
      <c r="T45" s="832"/>
      <c r="U45" s="860"/>
      <c r="V45" s="877"/>
    </row>
    <row r="46" spans="1:22" s="338" customFormat="1" ht="46.5" customHeight="1" thickBot="1">
      <c r="A46" s="792"/>
      <c r="B46" s="833" t="s">
        <v>149</v>
      </c>
      <c r="C46" s="880" t="s">
        <v>367</v>
      </c>
      <c r="D46" s="776" t="s">
        <v>142</v>
      </c>
      <c r="E46" s="776" t="s">
        <v>142</v>
      </c>
      <c r="F46" s="335" t="s">
        <v>24</v>
      </c>
      <c r="G46" s="336">
        <v>0</v>
      </c>
      <c r="H46" s="336">
        <v>0</v>
      </c>
      <c r="I46" s="336">
        <v>0.33</v>
      </c>
      <c r="J46" s="336">
        <v>0.33</v>
      </c>
      <c r="K46" s="336">
        <v>0.34</v>
      </c>
      <c r="L46" s="336"/>
      <c r="M46" s="336"/>
      <c r="N46" s="336"/>
      <c r="O46" s="336"/>
      <c r="P46" s="336"/>
      <c r="Q46" s="336"/>
      <c r="R46" s="336"/>
      <c r="S46" s="335">
        <f>SUM(G46:R46)</f>
        <v>1</v>
      </c>
      <c r="T46" s="794">
        <f>+U46+U48+U50</f>
        <v>0.06</v>
      </c>
      <c r="U46" s="867">
        <f>2%</f>
        <v>0.02</v>
      </c>
      <c r="V46" s="772" t="s">
        <v>430</v>
      </c>
    </row>
    <row r="47" spans="1:22" s="338" customFormat="1" ht="46.5" customHeight="1" thickBot="1">
      <c r="A47" s="792"/>
      <c r="B47" s="834"/>
      <c r="C47" s="881"/>
      <c r="D47" s="777"/>
      <c r="E47" s="777"/>
      <c r="F47" s="331" t="s">
        <v>25</v>
      </c>
      <c r="G47" s="332">
        <v>0</v>
      </c>
      <c r="H47" s="332">
        <v>0</v>
      </c>
      <c r="I47" s="340">
        <v>0</v>
      </c>
      <c r="J47" s="340">
        <v>0</v>
      </c>
      <c r="K47" s="340">
        <v>0</v>
      </c>
      <c r="L47" s="340"/>
      <c r="M47" s="340"/>
      <c r="N47" s="332"/>
      <c r="O47" s="332"/>
      <c r="P47" s="336"/>
      <c r="Q47" s="332"/>
      <c r="R47" s="332"/>
      <c r="S47" s="331">
        <f>SUM(G47:R47)</f>
        <v>0</v>
      </c>
      <c r="T47" s="795"/>
      <c r="U47" s="805"/>
      <c r="V47" s="804"/>
    </row>
    <row r="48" spans="1:22" s="330" customFormat="1" ht="46.5" customHeight="1">
      <c r="A48" s="792"/>
      <c r="B48" s="834"/>
      <c r="C48" s="881" t="s">
        <v>368</v>
      </c>
      <c r="D48" s="777" t="s">
        <v>142</v>
      </c>
      <c r="E48" s="777"/>
      <c r="F48" s="328" t="s">
        <v>24</v>
      </c>
      <c r="G48" s="329">
        <v>0</v>
      </c>
      <c r="H48" s="329">
        <v>0</v>
      </c>
      <c r="I48" s="329">
        <v>0.33</v>
      </c>
      <c r="J48" s="329">
        <v>0.33</v>
      </c>
      <c r="K48" s="329">
        <v>0.34</v>
      </c>
      <c r="L48" s="329"/>
      <c r="M48" s="329"/>
      <c r="N48" s="329"/>
      <c r="O48" s="329"/>
      <c r="P48" s="329"/>
      <c r="Q48" s="329"/>
      <c r="R48" s="329"/>
      <c r="S48" s="335">
        <f t="shared" si="1"/>
        <v>1</v>
      </c>
      <c r="T48" s="795"/>
      <c r="U48" s="805">
        <f>2%</f>
        <v>0.02</v>
      </c>
      <c r="V48" s="804" t="s">
        <v>409</v>
      </c>
    </row>
    <row r="49" spans="1:22" s="330" customFormat="1" ht="46.5" customHeight="1" thickBot="1">
      <c r="A49" s="792"/>
      <c r="B49" s="834"/>
      <c r="C49" s="881"/>
      <c r="D49" s="777"/>
      <c r="E49" s="777"/>
      <c r="F49" s="331" t="s">
        <v>25</v>
      </c>
      <c r="G49" s="332">
        <v>0</v>
      </c>
      <c r="H49" s="332">
        <v>0</v>
      </c>
      <c r="I49" s="332">
        <v>0.2</v>
      </c>
      <c r="J49" s="332">
        <v>0.2</v>
      </c>
      <c r="K49" s="332">
        <v>0.2</v>
      </c>
      <c r="L49" s="332"/>
      <c r="M49" s="332"/>
      <c r="N49" s="332"/>
      <c r="O49" s="332"/>
      <c r="P49" s="329"/>
      <c r="Q49" s="332"/>
      <c r="R49" s="332"/>
      <c r="S49" s="331">
        <f t="shared" si="1"/>
        <v>0.6000000000000001</v>
      </c>
      <c r="T49" s="795"/>
      <c r="U49" s="805"/>
      <c r="V49" s="804"/>
    </row>
    <row r="50" spans="1:30" s="348" customFormat="1" ht="46.5" customHeight="1">
      <c r="A50" s="792"/>
      <c r="B50" s="834"/>
      <c r="C50" s="881" t="s">
        <v>369</v>
      </c>
      <c r="D50" s="777" t="s">
        <v>142</v>
      </c>
      <c r="E50" s="777"/>
      <c r="F50" s="328" t="s">
        <v>24</v>
      </c>
      <c r="G50" s="329">
        <v>0</v>
      </c>
      <c r="H50" s="329">
        <v>0</v>
      </c>
      <c r="I50" s="329">
        <v>0.33</v>
      </c>
      <c r="J50" s="329">
        <v>0.33</v>
      </c>
      <c r="K50" s="329">
        <v>0.34</v>
      </c>
      <c r="L50" s="329"/>
      <c r="M50" s="329"/>
      <c r="N50" s="329"/>
      <c r="O50" s="329"/>
      <c r="P50" s="329"/>
      <c r="Q50" s="329"/>
      <c r="R50" s="329"/>
      <c r="S50" s="335">
        <f t="shared" si="1"/>
        <v>1</v>
      </c>
      <c r="T50" s="795"/>
      <c r="U50" s="805">
        <f>2%</f>
        <v>0.02</v>
      </c>
      <c r="V50" s="804" t="s">
        <v>431</v>
      </c>
      <c r="W50" s="347"/>
      <c r="X50" s="347"/>
      <c r="Y50" s="347"/>
      <c r="Z50" s="347"/>
      <c r="AA50" s="347"/>
      <c r="AB50" s="347"/>
      <c r="AC50" s="347"/>
      <c r="AD50" s="347"/>
    </row>
    <row r="51" spans="1:30" s="348" customFormat="1" ht="46.5" customHeight="1" thickBot="1">
      <c r="A51" s="792"/>
      <c r="B51" s="835"/>
      <c r="C51" s="885"/>
      <c r="D51" s="789"/>
      <c r="E51" s="789"/>
      <c r="F51" s="333" t="s">
        <v>25</v>
      </c>
      <c r="G51" s="334">
        <v>0</v>
      </c>
      <c r="H51" s="334">
        <v>0</v>
      </c>
      <c r="I51" s="334">
        <v>0.25</v>
      </c>
      <c r="J51" s="334">
        <v>0.2</v>
      </c>
      <c r="K51" s="349">
        <v>0.2</v>
      </c>
      <c r="L51" s="349"/>
      <c r="M51" s="334"/>
      <c r="N51" s="334"/>
      <c r="O51" s="334"/>
      <c r="P51" s="349"/>
      <c r="Q51" s="334"/>
      <c r="R51" s="334"/>
      <c r="S51" s="333">
        <f t="shared" si="1"/>
        <v>0.65</v>
      </c>
      <c r="T51" s="796"/>
      <c r="U51" s="814"/>
      <c r="V51" s="773"/>
      <c r="W51" s="347"/>
      <c r="X51" s="347"/>
      <c r="Y51" s="347"/>
      <c r="Z51" s="347"/>
      <c r="AA51" s="347"/>
      <c r="AB51" s="347"/>
      <c r="AC51" s="347"/>
      <c r="AD51" s="347"/>
    </row>
    <row r="52" spans="1:30" s="348" customFormat="1" ht="46.5" customHeight="1">
      <c r="A52" s="792"/>
      <c r="B52" s="785" t="s">
        <v>150</v>
      </c>
      <c r="C52" s="787" t="s">
        <v>370</v>
      </c>
      <c r="D52" s="776" t="s">
        <v>103</v>
      </c>
      <c r="E52" s="776" t="s">
        <v>103</v>
      </c>
      <c r="F52" s="335" t="s">
        <v>24</v>
      </c>
      <c r="G52" s="336">
        <v>0</v>
      </c>
      <c r="H52" s="336">
        <v>0.2</v>
      </c>
      <c r="I52" s="336">
        <v>0.2</v>
      </c>
      <c r="J52" s="336">
        <v>0.4</v>
      </c>
      <c r="K52" s="336">
        <v>0.2</v>
      </c>
      <c r="L52" s="336"/>
      <c r="M52" s="336"/>
      <c r="N52" s="336"/>
      <c r="O52" s="336"/>
      <c r="P52" s="336"/>
      <c r="Q52" s="336"/>
      <c r="R52" s="336"/>
      <c r="S52" s="337">
        <f>SUM(G52:P52)</f>
        <v>1</v>
      </c>
      <c r="T52" s="778">
        <f>+U52+U54+U56</f>
        <v>0.09</v>
      </c>
      <c r="U52" s="867">
        <v>0.03</v>
      </c>
      <c r="V52" s="804" t="s">
        <v>476</v>
      </c>
      <c r="W52" s="347"/>
      <c r="X52" s="347"/>
      <c r="Y52" s="347"/>
      <c r="Z52" s="347"/>
      <c r="AA52" s="347"/>
      <c r="AB52" s="347"/>
      <c r="AC52" s="347"/>
      <c r="AD52" s="347"/>
    </row>
    <row r="53" spans="1:30" s="348" customFormat="1" ht="46.5" customHeight="1">
      <c r="A53" s="792"/>
      <c r="B53" s="793"/>
      <c r="C53" s="800"/>
      <c r="D53" s="777"/>
      <c r="E53" s="777"/>
      <c r="F53" s="331" t="s">
        <v>25</v>
      </c>
      <c r="G53" s="332">
        <v>0</v>
      </c>
      <c r="H53" s="332">
        <v>0.4</v>
      </c>
      <c r="I53" s="332">
        <v>0.5</v>
      </c>
      <c r="J53" s="332">
        <v>0</v>
      </c>
      <c r="K53" s="332">
        <v>0</v>
      </c>
      <c r="L53" s="332"/>
      <c r="M53" s="332"/>
      <c r="N53" s="332"/>
      <c r="O53" s="332"/>
      <c r="P53" s="332"/>
      <c r="Q53" s="332"/>
      <c r="R53" s="332"/>
      <c r="S53" s="331">
        <f>SUM(G53:P53)</f>
        <v>0.9</v>
      </c>
      <c r="T53" s="779"/>
      <c r="U53" s="805"/>
      <c r="V53" s="804"/>
      <c r="W53" s="347"/>
      <c r="X53" s="347"/>
      <c r="Y53" s="347"/>
      <c r="Z53" s="347"/>
      <c r="AA53" s="347"/>
      <c r="AB53" s="347"/>
      <c r="AC53" s="347"/>
      <c r="AD53" s="347"/>
    </row>
    <row r="54" spans="1:30" s="348" customFormat="1" ht="46.5" customHeight="1">
      <c r="A54" s="792"/>
      <c r="B54" s="793"/>
      <c r="C54" s="800" t="s">
        <v>371</v>
      </c>
      <c r="D54" s="777" t="s">
        <v>103</v>
      </c>
      <c r="E54" s="777" t="s">
        <v>103</v>
      </c>
      <c r="F54" s="328" t="s">
        <v>24</v>
      </c>
      <c r="G54" s="424">
        <v>0</v>
      </c>
      <c r="H54" s="424">
        <v>0.2</v>
      </c>
      <c r="I54" s="424">
        <v>0.5</v>
      </c>
      <c r="J54" s="424">
        <v>0.2</v>
      </c>
      <c r="K54" s="424">
        <v>0.1</v>
      </c>
      <c r="L54" s="329"/>
      <c r="M54" s="329"/>
      <c r="N54" s="329"/>
      <c r="O54" s="329"/>
      <c r="P54" s="329"/>
      <c r="Q54" s="329"/>
      <c r="R54" s="329"/>
      <c r="S54" s="337">
        <f t="shared" si="1"/>
        <v>0.9999999999999999</v>
      </c>
      <c r="T54" s="779"/>
      <c r="U54" s="805">
        <v>0.03</v>
      </c>
      <c r="V54" s="804" t="s">
        <v>477</v>
      </c>
      <c r="W54" s="347"/>
      <c r="X54" s="347"/>
      <c r="Y54" s="347"/>
      <c r="Z54" s="347"/>
      <c r="AA54" s="347"/>
      <c r="AB54" s="347"/>
      <c r="AC54" s="347"/>
      <c r="AD54" s="347"/>
    </row>
    <row r="55" spans="1:30" s="348" customFormat="1" ht="46.5" customHeight="1">
      <c r="A55" s="792"/>
      <c r="B55" s="793"/>
      <c r="C55" s="800"/>
      <c r="D55" s="777"/>
      <c r="E55" s="777"/>
      <c r="F55" s="331" t="s">
        <v>25</v>
      </c>
      <c r="G55" s="332">
        <v>0</v>
      </c>
      <c r="H55" s="332">
        <v>0.4</v>
      </c>
      <c r="I55" s="332">
        <v>0.5</v>
      </c>
      <c r="J55" s="332">
        <v>0.05</v>
      </c>
      <c r="K55" s="332">
        <v>0</v>
      </c>
      <c r="L55" s="332"/>
      <c r="M55" s="332"/>
      <c r="N55" s="332"/>
      <c r="O55" s="332"/>
      <c r="P55" s="332"/>
      <c r="Q55" s="332"/>
      <c r="R55" s="332"/>
      <c r="S55" s="331">
        <f>SUM(G55:P55)</f>
        <v>0.9500000000000001</v>
      </c>
      <c r="T55" s="779"/>
      <c r="U55" s="805"/>
      <c r="V55" s="804"/>
      <c r="W55" s="347"/>
      <c r="X55" s="347"/>
      <c r="Y55" s="347"/>
      <c r="Z55" s="347"/>
      <c r="AA55" s="347"/>
      <c r="AB55" s="347"/>
      <c r="AC55" s="347"/>
      <c r="AD55" s="347"/>
    </row>
    <row r="56" spans="1:30" s="348" customFormat="1" ht="46.5" customHeight="1">
      <c r="A56" s="792"/>
      <c r="B56" s="793"/>
      <c r="C56" s="800" t="s">
        <v>372</v>
      </c>
      <c r="D56" s="777" t="s">
        <v>103</v>
      </c>
      <c r="E56" s="777" t="s">
        <v>103</v>
      </c>
      <c r="F56" s="328" t="s">
        <v>24</v>
      </c>
      <c r="G56" s="329">
        <v>0</v>
      </c>
      <c r="H56" s="329">
        <v>0</v>
      </c>
      <c r="I56" s="329">
        <v>0</v>
      </c>
      <c r="J56" s="329">
        <v>0.3</v>
      </c>
      <c r="K56" s="329">
        <v>0.7</v>
      </c>
      <c r="L56" s="329"/>
      <c r="M56" s="329"/>
      <c r="N56" s="329"/>
      <c r="O56" s="329"/>
      <c r="P56" s="329"/>
      <c r="Q56" s="329"/>
      <c r="R56" s="329"/>
      <c r="S56" s="337">
        <f t="shared" si="1"/>
        <v>1</v>
      </c>
      <c r="T56" s="779"/>
      <c r="U56" s="805">
        <v>0.03</v>
      </c>
      <c r="V56" s="804" t="s">
        <v>478</v>
      </c>
      <c r="W56" s="347"/>
      <c r="X56" s="347"/>
      <c r="Y56" s="347"/>
      <c r="Z56" s="347"/>
      <c r="AA56" s="347"/>
      <c r="AB56" s="347"/>
      <c r="AC56" s="347"/>
      <c r="AD56" s="347"/>
    </row>
    <row r="57" spans="1:30" s="348" customFormat="1" ht="46.5" customHeight="1" thickBot="1">
      <c r="A57" s="792"/>
      <c r="B57" s="786"/>
      <c r="C57" s="788"/>
      <c r="D57" s="789"/>
      <c r="E57" s="789"/>
      <c r="F57" s="333" t="s">
        <v>25</v>
      </c>
      <c r="G57" s="334">
        <v>0</v>
      </c>
      <c r="H57" s="334">
        <v>0</v>
      </c>
      <c r="I57" s="334">
        <v>0</v>
      </c>
      <c r="J57" s="332">
        <v>0</v>
      </c>
      <c r="K57" s="334">
        <v>0</v>
      </c>
      <c r="L57" s="334"/>
      <c r="M57" s="334"/>
      <c r="N57" s="334"/>
      <c r="O57" s="334"/>
      <c r="P57" s="334"/>
      <c r="Q57" s="334"/>
      <c r="R57" s="334"/>
      <c r="S57" s="333">
        <f>SUM(G57:R57)</f>
        <v>0</v>
      </c>
      <c r="T57" s="780"/>
      <c r="U57" s="814"/>
      <c r="V57" s="804"/>
      <c r="W57" s="347"/>
      <c r="X57" s="347"/>
      <c r="Y57" s="347"/>
      <c r="Z57" s="347"/>
      <c r="AA57" s="347"/>
      <c r="AB57" s="347"/>
      <c r="AC57" s="347"/>
      <c r="AD57" s="347"/>
    </row>
    <row r="58" spans="1:29" s="348" customFormat="1" ht="46.5" customHeight="1">
      <c r="A58" s="792"/>
      <c r="B58" s="785" t="s">
        <v>151</v>
      </c>
      <c r="C58" s="787" t="s">
        <v>373</v>
      </c>
      <c r="D58" s="776" t="s">
        <v>103</v>
      </c>
      <c r="E58" s="776" t="s">
        <v>103</v>
      </c>
      <c r="F58" s="335" t="s">
        <v>24</v>
      </c>
      <c r="G58" s="336">
        <v>0.2</v>
      </c>
      <c r="H58" s="336">
        <v>0.4</v>
      </c>
      <c r="I58" s="336">
        <v>0.4</v>
      </c>
      <c r="J58" s="336"/>
      <c r="K58" s="336"/>
      <c r="L58" s="336"/>
      <c r="M58" s="336"/>
      <c r="N58" s="336"/>
      <c r="O58" s="336"/>
      <c r="P58" s="336"/>
      <c r="Q58" s="336"/>
      <c r="R58" s="336"/>
      <c r="S58" s="335">
        <f t="shared" si="1"/>
        <v>1</v>
      </c>
      <c r="T58" s="886">
        <f>+U58+U60+U62</f>
        <v>0.09</v>
      </c>
      <c r="U58" s="889">
        <v>0.03</v>
      </c>
      <c r="V58" s="804" t="s">
        <v>403</v>
      </c>
      <c r="W58" s="347"/>
      <c r="X58" s="347"/>
      <c r="Y58" s="347"/>
      <c r="Z58" s="347"/>
      <c r="AA58" s="347"/>
      <c r="AB58" s="347"/>
      <c r="AC58" s="347"/>
    </row>
    <row r="59" spans="1:29" s="348" customFormat="1" ht="46.5" customHeight="1">
      <c r="A59" s="792"/>
      <c r="B59" s="793"/>
      <c r="C59" s="800"/>
      <c r="D59" s="777"/>
      <c r="E59" s="777"/>
      <c r="F59" s="331" t="s">
        <v>25</v>
      </c>
      <c r="G59" s="332">
        <v>0.2</v>
      </c>
      <c r="H59" s="332">
        <v>0.4</v>
      </c>
      <c r="I59" s="332">
        <v>0.4</v>
      </c>
      <c r="J59" s="332"/>
      <c r="K59" s="332"/>
      <c r="L59" s="332"/>
      <c r="M59" s="332"/>
      <c r="N59" s="332"/>
      <c r="O59" s="332"/>
      <c r="P59" s="332"/>
      <c r="Q59" s="332"/>
      <c r="R59" s="332"/>
      <c r="S59" s="331">
        <f>SUM(G59:R59)</f>
        <v>1</v>
      </c>
      <c r="T59" s="887"/>
      <c r="U59" s="870"/>
      <c r="V59" s="804"/>
      <c r="W59" s="347"/>
      <c r="X59" s="347"/>
      <c r="Y59" s="347"/>
      <c r="Z59" s="347"/>
      <c r="AA59" s="347"/>
      <c r="AB59" s="347"/>
      <c r="AC59" s="347"/>
    </row>
    <row r="60" spans="1:22" s="330" customFormat="1" ht="46.5" customHeight="1">
      <c r="A60" s="792"/>
      <c r="B60" s="793"/>
      <c r="C60" s="800" t="s">
        <v>374</v>
      </c>
      <c r="D60" s="777" t="s">
        <v>103</v>
      </c>
      <c r="E60" s="777" t="s">
        <v>103</v>
      </c>
      <c r="F60" s="328" t="s">
        <v>24</v>
      </c>
      <c r="G60" s="329">
        <v>0</v>
      </c>
      <c r="H60" s="329">
        <v>0.2</v>
      </c>
      <c r="I60" s="329">
        <v>0.4</v>
      </c>
      <c r="J60" s="329">
        <v>0.2</v>
      </c>
      <c r="K60" s="329">
        <v>0.2</v>
      </c>
      <c r="L60" s="329"/>
      <c r="M60" s="329"/>
      <c r="N60" s="329"/>
      <c r="O60" s="329"/>
      <c r="P60" s="329"/>
      <c r="Q60" s="329"/>
      <c r="R60" s="329"/>
      <c r="S60" s="337">
        <f t="shared" si="1"/>
        <v>1</v>
      </c>
      <c r="T60" s="887"/>
      <c r="U60" s="870">
        <v>0.03</v>
      </c>
      <c r="V60" s="804" t="s">
        <v>476</v>
      </c>
    </row>
    <row r="61" spans="1:22" s="330" customFormat="1" ht="46.5" customHeight="1">
      <c r="A61" s="792"/>
      <c r="B61" s="793"/>
      <c r="C61" s="800"/>
      <c r="D61" s="777"/>
      <c r="E61" s="777"/>
      <c r="F61" s="331" t="s">
        <v>25</v>
      </c>
      <c r="G61" s="332">
        <v>0</v>
      </c>
      <c r="H61" s="332">
        <v>0.2</v>
      </c>
      <c r="I61" s="332">
        <v>0.4</v>
      </c>
      <c r="J61" s="332">
        <v>0</v>
      </c>
      <c r="K61" s="332">
        <v>0</v>
      </c>
      <c r="L61" s="332"/>
      <c r="M61" s="332"/>
      <c r="N61" s="332"/>
      <c r="O61" s="332"/>
      <c r="P61" s="332"/>
      <c r="Q61" s="332"/>
      <c r="R61" s="332"/>
      <c r="S61" s="331">
        <f>SUM(G61:R61)</f>
        <v>0.6000000000000001</v>
      </c>
      <c r="T61" s="887"/>
      <c r="U61" s="870"/>
      <c r="V61" s="804"/>
    </row>
    <row r="62" spans="1:22" s="330" customFormat="1" ht="46.5" customHeight="1">
      <c r="A62" s="792"/>
      <c r="B62" s="793"/>
      <c r="C62" s="800" t="s">
        <v>375</v>
      </c>
      <c r="D62" s="777" t="s">
        <v>103</v>
      </c>
      <c r="E62" s="777" t="s">
        <v>103</v>
      </c>
      <c r="F62" s="328" t="s">
        <v>24</v>
      </c>
      <c r="G62" s="424">
        <v>0.2</v>
      </c>
      <c r="H62" s="424">
        <v>0.2</v>
      </c>
      <c r="I62" s="424">
        <v>0.2</v>
      </c>
      <c r="J62" s="424">
        <v>0.2</v>
      </c>
      <c r="K62" s="424">
        <v>0.2</v>
      </c>
      <c r="L62" s="329"/>
      <c r="M62" s="329"/>
      <c r="N62" s="329"/>
      <c r="O62" s="329"/>
      <c r="P62" s="329"/>
      <c r="Q62" s="329"/>
      <c r="R62" s="329"/>
      <c r="S62" s="337">
        <f aca="true" t="shared" si="5" ref="S62:S63">SUM(G62:R62)</f>
        <v>1</v>
      </c>
      <c r="T62" s="887"/>
      <c r="U62" s="870">
        <v>0.03</v>
      </c>
      <c r="V62" s="804" t="s">
        <v>479</v>
      </c>
    </row>
    <row r="63" spans="1:22" s="330" customFormat="1" ht="59.25" customHeight="1" thickBot="1">
      <c r="A63" s="792"/>
      <c r="B63" s="786"/>
      <c r="C63" s="788"/>
      <c r="D63" s="789"/>
      <c r="E63" s="789"/>
      <c r="F63" s="333" t="s">
        <v>25</v>
      </c>
      <c r="G63" s="334">
        <v>0.2</v>
      </c>
      <c r="H63" s="334">
        <v>0.2</v>
      </c>
      <c r="I63" s="334">
        <v>0.2</v>
      </c>
      <c r="J63" s="332">
        <v>0.15</v>
      </c>
      <c r="K63" s="334">
        <v>0.15</v>
      </c>
      <c r="L63" s="334"/>
      <c r="M63" s="334"/>
      <c r="N63" s="334"/>
      <c r="O63" s="334"/>
      <c r="P63" s="334"/>
      <c r="Q63" s="334"/>
      <c r="R63" s="334"/>
      <c r="S63" s="333">
        <f t="shared" si="5"/>
        <v>0.9000000000000001</v>
      </c>
      <c r="T63" s="888"/>
      <c r="U63" s="871"/>
      <c r="V63" s="804"/>
    </row>
    <row r="64" spans="1:22" s="330" customFormat="1" ht="60" customHeight="1">
      <c r="A64" s="792"/>
      <c r="B64" s="785" t="s">
        <v>152</v>
      </c>
      <c r="C64" s="787" t="s">
        <v>376</v>
      </c>
      <c r="D64" s="776" t="s">
        <v>103</v>
      </c>
      <c r="E64" s="776"/>
      <c r="F64" s="335" t="s">
        <v>24</v>
      </c>
      <c r="G64" s="336">
        <v>0.2</v>
      </c>
      <c r="H64" s="336">
        <v>0.1</v>
      </c>
      <c r="I64" s="336">
        <v>0.1</v>
      </c>
      <c r="J64" s="336">
        <v>0.2</v>
      </c>
      <c r="K64" s="336">
        <v>0.4</v>
      </c>
      <c r="L64" s="336"/>
      <c r="M64" s="336"/>
      <c r="N64" s="336"/>
      <c r="O64" s="336"/>
      <c r="P64" s="336"/>
      <c r="Q64" s="336"/>
      <c r="R64" s="336"/>
      <c r="S64" s="335">
        <f>SUM(G64:R64)</f>
        <v>1</v>
      </c>
      <c r="T64" s="778">
        <v>0.07</v>
      </c>
      <c r="U64" s="867">
        <v>0.02</v>
      </c>
      <c r="V64" s="804" t="s">
        <v>485</v>
      </c>
    </row>
    <row r="65" spans="1:22" s="330" customFormat="1" ht="49.5" customHeight="1" thickBot="1">
      <c r="A65" s="792"/>
      <c r="B65" s="793"/>
      <c r="C65" s="800"/>
      <c r="D65" s="777"/>
      <c r="E65" s="777"/>
      <c r="F65" s="331" t="s">
        <v>25</v>
      </c>
      <c r="G65" s="332">
        <v>0.2</v>
      </c>
      <c r="H65" s="332">
        <v>0.1</v>
      </c>
      <c r="I65" s="332">
        <v>0</v>
      </c>
      <c r="J65" s="332">
        <v>0.015</v>
      </c>
      <c r="K65" s="332">
        <v>0</v>
      </c>
      <c r="L65" s="332"/>
      <c r="M65" s="329"/>
      <c r="N65" s="329"/>
      <c r="O65" s="329"/>
      <c r="P65" s="332"/>
      <c r="Q65" s="332"/>
      <c r="R65" s="332"/>
      <c r="S65" s="331">
        <f>SUM(G65:R65)</f>
        <v>0.31500000000000006</v>
      </c>
      <c r="T65" s="779"/>
      <c r="U65" s="805"/>
      <c r="V65" s="804"/>
    </row>
    <row r="66" spans="1:30" s="348" customFormat="1" ht="48.75" customHeight="1">
      <c r="A66" s="792"/>
      <c r="B66" s="793"/>
      <c r="C66" s="800" t="s">
        <v>377</v>
      </c>
      <c r="D66" s="777" t="s">
        <v>103</v>
      </c>
      <c r="E66" s="777"/>
      <c r="F66" s="328" t="s">
        <v>24</v>
      </c>
      <c r="G66" s="329">
        <v>0.2</v>
      </c>
      <c r="H66" s="329">
        <v>0.1</v>
      </c>
      <c r="I66" s="329">
        <v>0.1</v>
      </c>
      <c r="J66" s="329">
        <v>0.2</v>
      </c>
      <c r="K66" s="329">
        <v>0.4</v>
      </c>
      <c r="L66" s="329"/>
      <c r="M66" s="329"/>
      <c r="N66" s="329"/>
      <c r="O66" s="329"/>
      <c r="P66" s="329"/>
      <c r="Q66" s="329"/>
      <c r="R66" s="329"/>
      <c r="S66" s="335">
        <f aca="true" t="shared" si="6" ref="S66:S70">SUM(G66:R66)</f>
        <v>1</v>
      </c>
      <c r="T66" s="779"/>
      <c r="U66" s="805">
        <v>0.015</v>
      </c>
      <c r="V66" s="804" t="s">
        <v>486</v>
      </c>
      <c r="W66" s="347"/>
      <c r="X66" s="347"/>
      <c r="Y66" s="347"/>
      <c r="Z66" s="347"/>
      <c r="AA66" s="347"/>
      <c r="AB66" s="347"/>
      <c r="AC66" s="347"/>
      <c r="AD66" s="347"/>
    </row>
    <row r="67" spans="1:30" s="348" customFormat="1" ht="79.5" customHeight="1" thickBot="1">
      <c r="A67" s="792"/>
      <c r="B67" s="793"/>
      <c r="C67" s="800"/>
      <c r="D67" s="777"/>
      <c r="E67" s="777"/>
      <c r="F67" s="331" t="s">
        <v>25</v>
      </c>
      <c r="G67" s="332">
        <v>0.2</v>
      </c>
      <c r="H67" s="332">
        <v>0.1</v>
      </c>
      <c r="I67" s="332">
        <v>0.1</v>
      </c>
      <c r="J67" s="332">
        <v>0.2</v>
      </c>
      <c r="K67" s="332">
        <v>0.04</v>
      </c>
      <c r="L67" s="332"/>
      <c r="M67" s="329"/>
      <c r="N67" s="329"/>
      <c r="O67" s="329"/>
      <c r="P67" s="332"/>
      <c r="Q67" s="332"/>
      <c r="R67" s="332"/>
      <c r="S67" s="331">
        <f>SUM(G67:R67)</f>
        <v>0.6400000000000001</v>
      </c>
      <c r="T67" s="779"/>
      <c r="U67" s="805"/>
      <c r="V67" s="804"/>
      <c r="W67" s="347"/>
      <c r="X67" s="347"/>
      <c r="Y67" s="347"/>
      <c r="Z67" s="347"/>
      <c r="AA67" s="347"/>
      <c r="AB67" s="347"/>
      <c r="AC67" s="347"/>
      <c r="AD67" s="347"/>
    </row>
    <row r="68" spans="1:30" s="348" customFormat="1" ht="39" customHeight="1">
      <c r="A68" s="792"/>
      <c r="B68" s="793"/>
      <c r="C68" s="800" t="s">
        <v>378</v>
      </c>
      <c r="D68" s="777" t="s">
        <v>103</v>
      </c>
      <c r="E68" s="777" t="s">
        <v>103</v>
      </c>
      <c r="F68" s="328" t="s">
        <v>24</v>
      </c>
      <c r="G68" s="329">
        <v>0.1</v>
      </c>
      <c r="H68" s="329">
        <v>0.1</v>
      </c>
      <c r="I68" s="329">
        <v>0.2</v>
      </c>
      <c r="J68" s="329">
        <v>0.2</v>
      </c>
      <c r="K68" s="329">
        <v>0.4</v>
      </c>
      <c r="L68" s="329"/>
      <c r="M68" s="329"/>
      <c r="N68" s="329"/>
      <c r="O68" s="329"/>
      <c r="P68" s="329"/>
      <c r="Q68" s="329"/>
      <c r="R68" s="329"/>
      <c r="S68" s="335">
        <f>SUM(G68:R68)</f>
        <v>1</v>
      </c>
      <c r="T68" s="779"/>
      <c r="U68" s="805">
        <v>0.0175</v>
      </c>
      <c r="V68" s="804" t="s">
        <v>487</v>
      </c>
      <c r="W68" s="347"/>
      <c r="X68" s="347"/>
      <c r="Y68" s="347"/>
      <c r="Z68" s="347"/>
      <c r="AA68" s="347"/>
      <c r="AB68" s="347"/>
      <c r="AC68" s="347"/>
      <c r="AD68" s="347"/>
    </row>
    <row r="69" spans="1:30" s="348" customFormat="1" ht="31.5" customHeight="1" thickBot="1">
      <c r="A69" s="792"/>
      <c r="B69" s="793"/>
      <c r="C69" s="800"/>
      <c r="D69" s="777"/>
      <c r="E69" s="777"/>
      <c r="F69" s="331" t="s">
        <v>25</v>
      </c>
      <c r="G69" s="332">
        <v>0.1</v>
      </c>
      <c r="H69" s="332">
        <v>0.05</v>
      </c>
      <c r="I69" s="332">
        <v>0</v>
      </c>
      <c r="J69" s="332">
        <v>0</v>
      </c>
      <c r="K69" s="332">
        <v>0</v>
      </c>
      <c r="L69" s="332"/>
      <c r="M69" s="332"/>
      <c r="N69" s="332"/>
      <c r="O69" s="332"/>
      <c r="P69" s="332"/>
      <c r="Q69" s="332"/>
      <c r="R69" s="332"/>
      <c r="S69" s="331">
        <f t="shared" si="6"/>
        <v>0.15000000000000002</v>
      </c>
      <c r="T69" s="779"/>
      <c r="U69" s="805"/>
      <c r="V69" s="804"/>
      <c r="W69" s="347"/>
      <c r="X69" s="347"/>
      <c r="Y69" s="347"/>
      <c r="Z69" s="347"/>
      <c r="AA69" s="347"/>
      <c r="AB69" s="347"/>
      <c r="AC69" s="347"/>
      <c r="AD69" s="347"/>
    </row>
    <row r="70" spans="1:30" s="348" customFormat="1" ht="46.5" customHeight="1">
      <c r="A70" s="792"/>
      <c r="B70" s="793"/>
      <c r="C70" s="800" t="s">
        <v>379</v>
      </c>
      <c r="D70" s="777" t="s">
        <v>103</v>
      </c>
      <c r="E70" s="777" t="s">
        <v>103</v>
      </c>
      <c r="F70" s="328" t="s">
        <v>24</v>
      </c>
      <c r="G70" s="329">
        <v>0.2</v>
      </c>
      <c r="H70" s="329">
        <v>0.1</v>
      </c>
      <c r="I70" s="329">
        <v>0.1</v>
      </c>
      <c r="J70" s="329">
        <v>0.2</v>
      </c>
      <c r="K70" s="329">
        <v>0.4</v>
      </c>
      <c r="L70" s="329"/>
      <c r="M70" s="329"/>
      <c r="N70" s="329"/>
      <c r="O70" s="329"/>
      <c r="P70" s="329"/>
      <c r="Q70" s="329"/>
      <c r="R70" s="329"/>
      <c r="S70" s="335">
        <f t="shared" si="6"/>
        <v>1</v>
      </c>
      <c r="T70" s="779"/>
      <c r="U70" s="805">
        <v>0.0175</v>
      </c>
      <c r="V70" s="804" t="s">
        <v>488</v>
      </c>
      <c r="W70" s="347"/>
      <c r="X70" s="347"/>
      <c r="Y70" s="347"/>
      <c r="Z70" s="347"/>
      <c r="AA70" s="347"/>
      <c r="AB70" s="347"/>
      <c r="AC70" s="347"/>
      <c r="AD70" s="347"/>
    </row>
    <row r="71" spans="1:30" s="348" customFormat="1" ht="51.75" customHeight="1" thickBot="1">
      <c r="A71" s="784"/>
      <c r="B71" s="786"/>
      <c r="C71" s="788"/>
      <c r="D71" s="789"/>
      <c r="E71" s="789"/>
      <c r="F71" s="333" t="s">
        <v>25</v>
      </c>
      <c r="G71" s="334">
        <v>0.2</v>
      </c>
      <c r="H71" s="334">
        <v>0.1</v>
      </c>
      <c r="I71" s="334">
        <v>0.1</v>
      </c>
      <c r="J71" s="332">
        <v>0.04</v>
      </c>
      <c r="K71" s="334">
        <v>0.1</v>
      </c>
      <c r="L71" s="334"/>
      <c r="M71" s="334"/>
      <c r="N71" s="334"/>
      <c r="O71" s="334"/>
      <c r="P71" s="334"/>
      <c r="Q71" s="334"/>
      <c r="R71" s="334"/>
      <c r="S71" s="333">
        <f>SUM(G71:R71)</f>
        <v>0.54</v>
      </c>
      <c r="T71" s="780"/>
      <c r="U71" s="814"/>
      <c r="V71" s="804"/>
      <c r="W71" s="347"/>
      <c r="X71" s="347"/>
      <c r="Y71" s="347"/>
      <c r="Z71" s="347"/>
      <c r="AA71" s="347"/>
      <c r="AB71" s="347"/>
      <c r="AC71" s="347"/>
      <c r="AD71" s="347"/>
    </row>
    <row r="72" spans="1:22" s="330" customFormat="1" ht="46.5" customHeight="1">
      <c r="A72" s="792" t="s">
        <v>535</v>
      </c>
      <c r="B72" s="785" t="s">
        <v>153</v>
      </c>
      <c r="C72" s="798" t="s">
        <v>380</v>
      </c>
      <c r="D72" s="776" t="s">
        <v>142</v>
      </c>
      <c r="E72" s="776"/>
      <c r="F72" s="335" t="s">
        <v>24</v>
      </c>
      <c r="G72" s="336">
        <v>0.2</v>
      </c>
      <c r="H72" s="336">
        <v>0.2</v>
      </c>
      <c r="I72" s="336">
        <v>0.2</v>
      </c>
      <c r="J72" s="336">
        <v>0.2</v>
      </c>
      <c r="K72" s="336">
        <v>0.2</v>
      </c>
      <c r="L72" s="336"/>
      <c r="M72" s="336"/>
      <c r="N72" s="336"/>
      <c r="O72" s="336"/>
      <c r="P72" s="336"/>
      <c r="Q72" s="336"/>
      <c r="R72" s="336"/>
      <c r="S72" s="335">
        <f aca="true" t="shared" si="7" ref="S72:S78">SUM(G72:R72)</f>
        <v>1</v>
      </c>
      <c r="T72" s="794">
        <v>0.05</v>
      </c>
      <c r="U72" s="815">
        <v>0.017</v>
      </c>
      <c r="V72" s="816" t="s">
        <v>427</v>
      </c>
    </row>
    <row r="73" spans="1:22" s="330" customFormat="1" ht="46.5" customHeight="1" thickBot="1">
      <c r="A73" s="792"/>
      <c r="B73" s="793"/>
      <c r="C73" s="799"/>
      <c r="D73" s="777"/>
      <c r="E73" s="777"/>
      <c r="F73" s="331" t="s">
        <v>25</v>
      </c>
      <c r="G73" s="332">
        <v>0.2</v>
      </c>
      <c r="H73" s="332">
        <v>0.05</v>
      </c>
      <c r="I73" s="332">
        <v>0.15</v>
      </c>
      <c r="J73" s="332">
        <v>0</v>
      </c>
      <c r="K73" s="332">
        <v>0</v>
      </c>
      <c r="L73" s="332"/>
      <c r="M73" s="332"/>
      <c r="N73" s="332"/>
      <c r="O73" s="332"/>
      <c r="P73" s="329"/>
      <c r="Q73" s="329"/>
      <c r="R73" s="329"/>
      <c r="S73" s="331">
        <f t="shared" si="7"/>
        <v>0.4</v>
      </c>
      <c r="T73" s="795"/>
      <c r="U73" s="797"/>
      <c r="V73" s="806"/>
    </row>
    <row r="74" spans="1:22" s="330" customFormat="1" ht="46.5" customHeight="1">
      <c r="A74" s="792"/>
      <c r="B74" s="793"/>
      <c r="C74" s="799" t="s">
        <v>381</v>
      </c>
      <c r="D74" s="777" t="s">
        <v>142</v>
      </c>
      <c r="E74" s="777"/>
      <c r="F74" s="328" t="s">
        <v>24</v>
      </c>
      <c r="G74" s="329">
        <v>0.25</v>
      </c>
      <c r="H74" s="329">
        <v>0.25</v>
      </c>
      <c r="I74" s="329">
        <v>0.25</v>
      </c>
      <c r="J74" s="329">
        <v>0.25</v>
      </c>
      <c r="K74" s="329"/>
      <c r="L74" s="329"/>
      <c r="M74" s="329"/>
      <c r="N74" s="329"/>
      <c r="O74" s="329"/>
      <c r="P74" s="329"/>
      <c r="Q74" s="329"/>
      <c r="R74" s="329"/>
      <c r="S74" s="335">
        <f t="shared" si="7"/>
        <v>1</v>
      </c>
      <c r="T74" s="795"/>
      <c r="U74" s="797">
        <v>0.017</v>
      </c>
      <c r="V74" s="816" t="s">
        <v>432</v>
      </c>
    </row>
    <row r="75" spans="1:22" s="330" customFormat="1" ht="46.5" customHeight="1" thickBot="1">
      <c r="A75" s="792"/>
      <c r="B75" s="793"/>
      <c r="C75" s="799"/>
      <c r="D75" s="777"/>
      <c r="E75" s="777"/>
      <c r="F75" s="331" t="s">
        <v>25</v>
      </c>
      <c r="G75" s="332">
        <v>0.1</v>
      </c>
      <c r="H75" s="332">
        <v>0.1</v>
      </c>
      <c r="I75" s="332">
        <v>0.1</v>
      </c>
      <c r="J75" s="332">
        <v>0</v>
      </c>
      <c r="K75" s="332">
        <v>0</v>
      </c>
      <c r="L75" s="332"/>
      <c r="M75" s="332"/>
      <c r="N75" s="332"/>
      <c r="O75" s="332"/>
      <c r="P75" s="329"/>
      <c r="Q75" s="329"/>
      <c r="R75" s="329"/>
      <c r="S75" s="331">
        <f t="shared" si="7"/>
        <v>0.30000000000000004</v>
      </c>
      <c r="T75" s="795"/>
      <c r="U75" s="797"/>
      <c r="V75" s="806"/>
    </row>
    <row r="76" spans="1:22" s="330" customFormat="1" ht="46.5" customHeight="1">
      <c r="A76" s="792"/>
      <c r="B76" s="793"/>
      <c r="C76" s="799" t="s">
        <v>382</v>
      </c>
      <c r="D76" s="777" t="s">
        <v>142</v>
      </c>
      <c r="E76" s="777"/>
      <c r="F76" s="328" t="s">
        <v>24</v>
      </c>
      <c r="G76" s="329">
        <v>0.2</v>
      </c>
      <c r="H76" s="329">
        <v>0.2</v>
      </c>
      <c r="I76" s="329">
        <v>0.2</v>
      </c>
      <c r="J76" s="329">
        <v>0.2</v>
      </c>
      <c r="K76" s="329">
        <v>0.2</v>
      </c>
      <c r="L76" s="329"/>
      <c r="M76" s="329"/>
      <c r="N76" s="329"/>
      <c r="O76" s="329"/>
      <c r="P76" s="329"/>
      <c r="Q76" s="329"/>
      <c r="R76" s="329"/>
      <c r="S76" s="335">
        <f t="shared" si="7"/>
        <v>1</v>
      </c>
      <c r="T76" s="795"/>
      <c r="U76" s="797">
        <v>0.016</v>
      </c>
      <c r="V76" s="806" t="s">
        <v>428</v>
      </c>
    </row>
    <row r="77" spans="1:22" s="330" customFormat="1" ht="46.5" customHeight="1" thickBot="1">
      <c r="A77" s="792"/>
      <c r="B77" s="786"/>
      <c r="C77" s="866"/>
      <c r="D77" s="789"/>
      <c r="E77" s="789"/>
      <c r="F77" s="333" t="s">
        <v>25</v>
      </c>
      <c r="G77" s="334">
        <v>0.15</v>
      </c>
      <c r="H77" s="334">
        <v>0</v>
      </c>
      <c r="I77" s="334">
        <v>0</v>
      </c>
      <c r="J77" s="334">
        <v>0.2</v>
      </c>
      <c r="K77" s="334">
        <v>0.2</v>
      </c>
      <c r="L77" s="334"/>
      <c r="M77" s="334"/>
      <c r="N77" s="334"/>
      <c r="O77" s="334"/>
      <c r="P77" s="349"/>
      <c r="Q77" s="349"/>
      <c r="R77" s="349"/>
      <c r="S77" s="333">
        <f t="shared" si="7"/>
        <v>0.55</v>
      </c>
      <c r="T77" s="796"/>
      <c r="U77" s="813"/>
      <c r="V77" s="874"/>
    </row>
    <row r="78" spans="1:22" s="338" customFormat="1" ht="46.5" customHeight="1">
      <c r="A78" s="792"/>
      <c r="B78" s="785" t="s">
        <v>154</v>
      </c>
      <c r="C78" s="774" t="s">
        <v>383</v>
      </c>
      <c r="D78" s="776" t="s">
        <v>142</v>
      </c>
      <c r="E78" s="776" t="s">
        <v>142</v>
      </c>
      <c r="F78" s="335" t="s">
        <v>24</v>
      </c>
      <c r="G78" s="336">
        <v>0.2</v>
      </c>
      <c r="H78" s="336">
        <v>0.2</v>
      </c>
      <c r="I78" s="336">
        <v>0.2</v>
      </c>
      <c r="J78" s="336">
        <v>0.2</v>
      </c>
      <c r="K78" s="336">
        <v>0.2</v>
      </c>
      <c r="L78" s="336"/>
      <c r="M78" s="336"/>
      <c r="N78" s="336"/>
      <c r="O78" s="336"/>
      <c r="P78" s="336"/>
      <c r="Q78" s="336"/>
      <c r="R78" s="336"/>
      <c r="S78" s="335">
        <f t="shared" si="7"/>
        <v>1</v>
      </c>
      <c r="T78" s="778">
        <f>+U78+U80+U82</f>
        <v>0.07</v>
      </c>
      <c r="U78" s="781">
        <v>0.024</v>
      </c>
      <c r="V78" s="816" t="s">
        <v>496</v>
      </c>
    </row>
    <row r="79" spans="1:22" s="338" customFormat="1" ht="46.5" customHeight="1" thickBot="1">
      <c r="A79" s="792"/>
      <c r="B79" s="793"/>
      <c r="C79" s="775"/>
      <c r="D79" s="777"/>
      <c r="E79" s="777"/>
      <c r="F79" s="331" t="s">
        <v>25</v>
      </c>
      <c r="G79" s="329">
        <v>0.2</v>
      </c>
      <c r="H79" s="329">
        <v>0.2</v>
      </c>
      <c r="I79" s="329">
        <v>0.2</v>
      </c>
      <c r="J79" s="329">
        <v>0.2</v>
      </c>
      <c r="K79" s="329">
        <v>0.2</v>
      </c>
      <c r="L79" s="329"/>
      <c r="M79" s="329"/>
      <c r="N79" s="329"/>
      <c r="O79" s="329"/>
      <c r="P79" s="329"/>
      <c r="Q79" s="329"/>
      <c r="R79" s="329"/>
      <c r="S79" s="331">
        <f>SUM(G79:R79)</f>
        <v>1</v>
      </c>
      <c r="T79" s="779"/>
      <c r="U79" s="782"/>
      <c r="V79" s="806"/>
    </row>
    <row r="80" spans="1:22" s="330" customFormat="1" ht="46.5" customHeight="1">
      <c r="A80" s="792"/>
      <c r="B80" s="793"/>
      <c r="C80" s="800" t="s">
        <v>384</v>
      </c>
      <c r="D80" s="777" t="s">
        <v>142</v>
      </c>
      <c r="E80" s="777"/>
      <c r="F80" s="328" t="s">
        <v>24</v>
      </c>
      <c r="G80" s="329">
        <v>0.2</v>
      </c>
      <c r="H80" s="329">
        <v>0.2</v>
      </c>
      <c r="I80" s="329">
        <v>0.2</v>
      </c>
      <c r="J80" s="329">
        <v>0.2</v>
      </c>
      <c r="K80" s="329">
        <v>0.2</v>
      </c>
      <c r="L80" s="329"/>
      <c r="M80" s="329"/>
      <c r="N80" s="329"/>
      <c r="O80" s="329"/>
      <c r="P80" s="329"/>
      <c r="Q80" s="329"/>
      <c r="R80" s="329"/>
      <c r="S80" s="335">
        <f aca="true" t="shared" si="8" ref="S80:S83">SUM(G80:R80)</f>
        <v>1</v>
      </c>
      <c r="T80" s="779"/>
      <c r="U80" s="782">
        <v>0.023</v>
      </c>
      <c r="V80" s="806" t="s">
        <v>500</v>
      </c>
    </row>
    <row r="81" spans="1:22" s="330" customFormat="1" ht="46.5" customHeight="1" thickBot="1">
      <c r="A81" s="792"/>
      <c r="B81" s="793"/>
      <c r="C81" s="800"/>
      <c r="D81" s="777"/>
      <c r="E81" s="777"/>
      <c r="F81" s="331" t="s">
        <v>25</v>
      </c>
      <c r="G81" s="332">
        <v>0.2</v>
      </c>
      <c r="H81" s="332">
        <v>0</v>
      </c>
      <c r="I81" s="332">
        <v>0.05</v>
      </c>
      <c r="J81" s="332">
        <v>0.2</v>
      </c>
      <c r="K81" s="332">
        <v>0.4</v>
      </c>
      <c r="L81" s="332"/>
      <c r="M81" s="332"/>
      <c r="N81" s="332"/>
      <c r="O81" s="332"/>
      <c r="P81" s="332"/>
      <c r="Q81" s="332"/>
      <c r="R81" s="332"/>
      <c r="S81" s="331">
        <f>SUM(G81:R81)</f>
        <v>0.8500000000000001</v>
      </c>
      <c r="T81" s="779"/>
      <c r="U81" s="782"/>
      <c r="V81" s="806"/>
    </row>
    <row r="82" spans="1:22" s="338" customFormat="1" ht="46.5" customHeight="1">
      <c r="A82" s="792"/>
      <c r="B82" s="793"/>
      <c r="C82" s="800" t="s">
        <v>385</v>
      </c>
      <c r="D82" s="777" t="s">
        <v>142</v>
      </c>
      <c r="E82" s="777"/>
      <c r="F82" s="328" t="s">
        <v>24</v>
      </c>
      <c r="G82" s="329">
        <v>0.2</v>
      </c>
      <c r="H82" s="329">
        <v>0.2</v>
      </c>
      <c r="I82" s="329">
        <v>0.2</v>
      </c>
      <c r="J82" s="329">
        <v>0.2</v>
      </c>
      <c r="K82" s="329">
        <v>0.2</v>
      </c>
      <c r="L82" s="329"/>
      <c r="M82" s="329"/>
      <c r="N82" s="329"/>
      <c r="O82" s="329"/>
      <c r="P82" s="329"/>
      <c r="Q82" s="329"/>
      <c r="R82" s="329"/>
      <c r="S82" s="335">
        <f>SUM(G82:R82)</f>
        <v>1</v>
      </c>
      <c r="T82" s="779"/>
      <c r="U82" s="782">
        <v>0.023</v>
      </c>
      <c r="V82" s="802" t="s">
        <v>498</v>
      </c>
    </row>
    <row r="83" spans="1:22" s="338" customFormat="1" ht="46.5" customHeight="1" thickBot="1">
      <c r="A83" s="784"/>
      <c r="B83" s="786"/>
      <c r="C83" s="788"/>
      <c r="D83" s="789"/>
      <c r="E83" s="789"/>
      <c r="F83" s="333" t="s">
        <v>25</v>
      </c>
      <c r="G83" s="334">
        <v>0.2</v>
      </c>
      <c r="H83" s="329">
        <v>0.2</v>
      </c>
      <c r="I83" s="329">
        <v>0.2</v>
      </c>
      <c r="J83" s="334">
        <v>0.2</v>
      </c>
      <c r="K83" s="334">
        <v>0.2</v>
      </c>
      <c r="L83" s="334"/>
      <c r="M83" s="334"/>
      <c r="N83" s="334"/>
      <c r="O83" s="334"/>
      <c r="P83" s="334"/>
      <c r="Q83" s="334"/>
      <c r="R83" s="334"/>
      <c r="S83" s="350">
        <f t="shared" si="8"/>
        <v>1</v>
      </c>
      <c r="T83" s="780"/>
      <c r="U83" s="801"/>
      <c r="V83" s="803"/>
    </row>
    <row r="84" spans="1:22" s="338" customFormat="1" ht="46.5" customHeight="1">
      <c r="A84" s="783" t="s">
        <v>155</v>
      </c>
      <c r="B84" s="785" t="s">
        <v>156</v>
      </c>
      <c r="C84" s="787" t="s">
        <v>386</v>
      </c>
      <c r="D84" s="776" t="s">
        <v>142</v>
      </c>
      <c r="E84" s="776"/>
      <c r="F84" s="335" t="s">
        <v>24</v>
      </c>
      <c r="G84" s="336">
        <v>0</v>
      </c>
      <c r="H84" s="336">
        <v>0</v>
      </c>
      <c r="I84" s="336">
        <v>0.1</v>
      </c>
      <c r="J84" s="336">
        <v>0.4</v>
      </c>
      <c r="K84" s="336">
        <v>0.5</v>
      </c>
      <c r="L84" s="336"/>
      <c r="M84" s="336"/>
      <c r="N84" s="336"/>
      <c r="O84" s="336"/>
      <c r="P84" s="336"/>
      <c r="Q84" s="336"/>
      <c r="R84" s="336"/>
      <c r="S84" s="335">
        <f>SUM(G84:R84)</f>
        <v>1</v>
      </c>
      <c r="T84" s="778">
        <f>+U84</f>
        <v>0.01</v>
      </c>
      <c r="U84" s="790">
        <v>0.01</v>
      </c>
      <c r="V84" s="772" t="s">
        <v>502</v>
      </c>
    </row>
    <row r="85" spans="1:22" s="338" customFormat="1" ht="46.5" customHeight="1" thickBot="1">
      <c r="A85" s="784"/>
      <c r="B85" s="786"/>
      <c r="C85" s="788"/>
      <c r="D85" s="789"/>
      <c r="E85" s="789"/>
      <c r="F85" s="333" t="s">
        <v>25</v>
      </c>
      <c r="G85" s="334">
        <v>0</v>
      </c>
      <c r="H85" s="334">
        <v>0</v>
      </c>
      <c r="I85" s="334">
        <v>0</v>
      </c>
      <c r="J85" s="334">
        <v>0</v>
      </c>
      <c r="K85" s="334">
        <v>0.0001</v>
      </c>
      <c r="L85" s="334"/>
      <c r="M85" s="334"/>
      <c r="N85" s="334"/>
      <c r="O85" s="334"/>
      <c r="P85" s="334"/>
      <c r="Q85" s="334"/>
      <c r="R85" s="334"/>
      <c r="S85" s="350">
        <f>SUM(G85:R85)</f>
        <v>0.0001</v>
      </c>
      <c r="T85" s="780"/>
      <c r="U85" s="791"/>
      <c r="V85" s="773"/>
    </row>
    <row r="86" spans="1:33" s="353" customFormat="1" ht="46.5" customHeight="1" thickBot="1">
      <c r="A86" s="872" t="s">
        <v>26</v>
      </c>
      <c r="B86" s="873"/>
      <c r="C86" s="873"/>
      <c r="D86" s="873"/>
      <c r="E86" s="873"/>
      <c r="F86" s="873"/>
      <c r="G86" s="873"/>
      <c r="H86" s="873"/>
      <c r="I86" s="873"/>
      <c r="J86" s="873"/>
      <c r="K86" s="873"/>
      <c r="L86" s="873"/>
      <c r="M86" s="873"/>
      <c r="N86" s="873"/>
      <c r="O86" s="873"/>
      <c r="P86" s="873"/>
      <c r="Q86" s="873"/>
      <c r="R86" s="873"/>
      <c r="S86" s="873"/>
      <c r="T86" s="351">
        <f>SUM(T8:T85)</f>
        <v>1.0000000000000002</v>
      </c>
      <c r="U86" s="351">
        <f>SUM(U8:U85)</f>
        <v>1.0000000000000004</v>
      </c>
      <c r="V86" s="352"/>
      <c r="W86" s="345"/>
      <c r="X86" s="345"/>
      <c r="Y86" s="345"/>
      <c r="Z86" s="345"/>
      <c r="AA86" s="345"/>
      <c r="AB86" s="345"/>
      <c r="AC86" s="345"/>
      <c r="AD86" s="345"/>
      <c r="AE86" s="345"/>
      <c r="AF86" s="345"/>
      <c r="AG86" s="345"/>
    </row>
    <row r="87" spans="1:21" ht="32.25" customHeight="1">
      <c r="A87" s="354"/>
      <c r="B87" s="354"/>
      <c r="C87" s="355"/>
      <c r="D87" s="354"/>
      <c r="E87" s="354"/>
      <c r="F87" s="354"/>
      <c r="G87" s="354"/>
      <c r="H87" s="354"/>
      <c r="I87" s="354"/>
      <c r="J87" s="354"/>
      <c r="K87" s="354"/>
      <c r="L87" s="354"/>
      <c r="M87" s="354"/>
      <c r="N87" s="356"/>
      <c r="O87" s="356"/>
      <c r="P87" s="356"/>
      <c r="Q87" s="356"/>
      <c r="R87" s="356"/>
      <c r="S87" s="356"/>
      <c r="T87" s="356"/>
      <c r="U87" s="356"/>
    </row>
    <row r="88" spans="1:21" ht="21.75" customHeight="1">
      <c r="A88" s="354"/>
      <c r="B88" s="354"/>
      <c r="C88" s="355"/>
      <c r="D88" s="354"/>
      <c r="E88" s="354"/>
      <c r="F88" s="354"/>
      <c r="G88" s="354"/>
      <c r="H88" s="354"/>
      <c r="I88" s="354"/>
      <c r="J88" s="354"/>
      <c r="K88" s="354"/>
      <c r="L88" s="354"/>
      <c r="M88" s="354"/>
      <c r="N88" s="356"/>
      <c r="O88" s="356"/>
      <c r="P88" s="356"/>
      <c r="Q88" s="356"/>
      <c r="R88" s="356"/>
      <c r="S88" s="356"/>
      <c r="T88" s="356"/>
      <c r="U88" s="356"/>
    </row>
    <row r="89" spans="1:21" ht="46.5" customHeight="1">
      <c r="A89" s="358" t="s">
        <v>87</v>
      </c>
      <c r="B89" s="359"/>
      <c r="C89" s="359"/>
      <c r="D89" s="359"/>
      <c r="E89" s="359"/>
      <c r="F89" s="359"/>
      <c r="G89" s="359"/>
      <c r="H89" s="360"/>
      <c r="I89" s="354"/>
      <c r="J89" s="354"/>
      <c r="K89" s="354"/>
      <c r="L89" s="354"/>
      <c r="M89" s="354"/>
      <c r="N89" s="356"/>
      <c r="O89" s="356"/>
      <c r="P89" s="356"/>
      <c r="Q89" s="356"/>
      <c r="R89" s="356"/>
      <c r="S89" s="356"/>
      <c r="T89" s="356"/>
      <c r="U89" s="356"/>
    </row>
    <row r="90" spans="1:21" ht="46.5" customHeight="1">
      <c r="A90" s="361" t="s">
        <v>88</v>
      </c>
      <c r="B90" s="616" t="s">
        <v>89</v>
      </c>
      <c r="C90" s="616"/>
      <c r="D90" s="616"/>
      <c r="E90" s="616"/>
      <c r="F90" s="616"/>
      <c r="G90" s="616"/>
      <c r="H90" s="616"/>
      <c r="I90" s="617" t="s">
        <v>90</v>
      </c>
      <c r="J90" s="617"/>
      <c r="K90" s="617"/>
      <c r="L90" s="617"/>
      <c r="M90" s="617"/>
      <c r="N90" s="617"/>
      <c r="O90" s="617"/>
      <c r="P90" s="356"/>
      <c r="Q90" s="356"/>
      <c r="R90" s="356"/>
      <c r="S90" s="356"/>
      <c r="T90" s="356"/>
      <c r="U90" s="356"/>
    </row>
    <row r="91" spans="1:21" ht="46.5" customHeight="1">
      <c r="A91" s="362">
        <v>11</v>
      </c>
      <c r="B91" s="618" t="s">
        <v>91</v>
      </c>
      <c r="C91" s="618"/>
      <c r="D91" s="618"/>
      <c r="E91" s="618"/>
      <c r="F91" s="618"/>
      <c r="G91" s="618"/>
      <c r="H91" s="618"/>
      <c r="I91" s="618" t="s">
        <v>93</v>
      </c>
      <c r="J91" s="618"/>
      <c r="K91" s="618"/>
      <c r="L91" s="618"/>
      <c r="M91" s="618"/>
      <c r="N91" s="618"/>
      <c r="O91" s="618"/>
      <c r="P91" s="356"/>
      <c r="Q91" s="356"/>
      <c r="R91" s="356"/>
      <c r="S91" s="356"/>
      <c r="T91" s="356"/>
      <c r="U91" s="356"/>
    </row>
    <row r="92" spans="1:21" ht="46.5" customHeight="1">
      <c r="A92" s="354"/>
      <c r="B92" s="354"/>
      <c r="C92" s="355"/>
      <c r="D92" s="354"/>
      <c r="E92" s="354"/>
      <c r="F92" s="354"/>
      <c r="G92" s="354"/>
      <c r="H92" s="354"/>
      <c r="I92" s="354"/>
      <c r="J92" s="354"/>
      <c r="K92" s="354"/>
      <c r="L92" s="354"/>
      <c r="M92" s="354"/>
      <c r="N92" s="356"/>
      <c r="O92" s="356"/>
      <c r="P92" s="356"/>
      <c r="Q92" s="356"/>
      <c r="R92" s="356"/>
      <c r="S92" s="356"/>
      <c r="T92" s="356"/>
      <c r="U92" s="356"/>
    </row>
    <row r="93" spans="1:21" ht="46.5" customHeight="1">
      <c r="A93" s="354"/>
      <c r="B93" s="354"/>
      <c r="C93" s="355"/>
      <c r="D93" s="354"/>
      <c r="E93" s="354"/>
      <c r="F93" s="354"/>
      <c r="G93" s="354"/>
      <c r="H93" s="354"/>
      <c r="I93" s="354"/>
      <c r="J93" s="354"/>
      <c r="K93" s="354"/>
      <c r="L93" s="354"/>
      <c r="M93" s="354"/>
      <c r="N93" s="356"/>
      <c r="O93" s="356"/>
      <c r="P93" s="356"/>
      <c r="Q93" s="356"/>
      <c r="R93" s="356"/>
      <c r="S93" s="356"/>
      <c r="T93" s="356"/>
      <c r="U93" s="356"/>
    </row>
    <row r="94" spans="1:21" ht="46.5" customHeight="1">
      <c r="A94" s="354"/>
      <c r="B94" s="354"/>
      <c r="C94" s="355"/>
      <c r="D94" s="354"/>
      <c r="E94" s="354"/>
      <c r="F94" s="354"/>
      <c r="G94" s="354"/>
      <c r="H94" s="354"/>
      <c r="I94" s="354"/>
      <c r="J94" s="354"/>
      <c r="K94" s="354"/>
      <c r="L94" s="354"/>
      <c r="M94" s="354"/>
      <c r="N94" s="356"/>
      <c r="O94" s="356"/>
      <c r="P94" s="356"/>
      <c r="Q94" s="356"/>
      <c r="R94" s="356"/>
      <c r="S94" s="356"/>
      <c r="T94" s="356"/>
      <c r="U94" s="356"/>
    </row>
    <row r="95" spans="1:21" ht="46.5" customHeight="1">
      <c r="A95" s="354"/>
      <c r="B95" s="354"/>
      <c r="C95" s="355"/>
      <c r="D95" s="354"/>
      <c r="E95" s="354"/>
      <c r="F95" s="354"/>
      <c r="G95" s="354"/>
      <c r="H95" s="354"/>
      <c r="I95" s="354"/>
      <c r="J95" s="354"/>
      <c r="K95" s="354"/>
      <c r="L95" s="354"/>
      <c r="M95" s="354"/>
      <c r="N95" s="356"/>
      <c r="O95" s="356"/>
      <c r="P95" s="356"/>
      <c r="Q95" s="356"/>
      <c r="R95" s="356"/>
      <c r="S95" s="356"/>
      <c r="T95" s="356"/>
      <c r="U95" s="356"/>
    </row>
    <row r="96" spans="1:21" ht="46.5" customHeight="1">
      <c r="A96" s="354"/>
      <c r="B96" s="354"/>
      <c r="C96" s="355"/>
      <c r="D96" s="354"/>
      <c r="E96" s="354"/>
      <c r="F96" s="354"/>
      <c r="G96" s="354"/>
      <c r="H96" s="354"/>
      <c r="I96" s="354"/>
      <c r="J96" s="354"/>
      <c r="K96" s="354"/>
      <c r="L96" s="354"/>
      <c r="M96" s="354"/>
      <c r="N96" s="356"/>
      <c r="O96" s="356"/>
      <c r="P96" s="356"/>
      <c r="Q96" s="356"/>
      <c r="R96" s="356"/>
      <c r="S96" s="356"/>
      <c r="T96" s="356"/>
      <c r="U96" s="356"/>
    </row>
    <row r="97" spans="1:21" ht="46.5" customHeight="1">
      <c r="A97" s="354"/>
      <c r="B97" s="354"/>
      <c r="C97" s="355"/>
      <c r="D97" s="354"/>
      <c r="E97" s="354"/>
      <c r="F97" s="354"/>
      <c r="G97" s="354"/>
      <c r="H97" s="354"/>
      <c r="I97" s="354"/>
      <c r="J97" s="354"/>
      <c r="K97" s="354"/>
      <c r="L97" s="354"/>
      <c r="M97" s="354"/>
      <c r="N97" s="356"/>
      <c r="O97" s="356"/>
      <c r="P97" s="356"/>
      <c r="Q97" s="356"/>
      <c r="R97" s="356"/>
      <c r="S97" s="356"/>
      <c r="T97" s="356"/>
      <c r="U97" s="356"/>
    </row>
    <row r="98" spans="1:21" ht="46.5" customHeight="1">
      <c r="A98" s="354"/>
      <c r="B98" s="354"/>
      <c r="C98" s="355"/>
      <c r="D98" s="354"/>
      <c r="E98" s="354"/>
      <c r="F98" s="354"/>
      <c r="G98" s="354"/>
      <c r="H98" s="354"/>
      <c r="I98" s="354"/>
      <c r="J98" s="354"/>
      <c r="K98" s="354"/>
      <c r="L98" s="354"/>
      <c r="M98" s="354"/>
      <c r="N98" s="356"/>
      <c r="O98" s="356"/>
      <c r="P98" s="356"/>
      <c r="Q98" s="356"/>
      <c r="R98" s="356"/>
      <c r="S98" s="356"/>
      <c r="T98" s="356"/>
      <c r="U98" s="356"/>
    </row>
    <row r="99" spans="1:21" ht="46.5" customHeight="1">
      <c r="A99" s="354"/>
      <c r="B99" s="354"/>
      <c r="C99" s="355"/>
      <c r="D99" s="354"/>
      <c r="E99" s="354"/>
      <c r="F99" s="354"/>
      <c r="G99" s="354"/>
      <c r="H99" s="354"/>
      <c r="I99" s="354"/>
      <c r="J99" s="354"/>
      <c r="K99" s="354"/>
      <c r="L99" s="354"/>
      <c r="M99" s="354"/>
      <c r="N99" s="356"/>
      <c r="O99" s="356"/>
      <c r="P99" s="356"/>
      <c r="Q99" s="356"/>
      <c r="R99" s="356"/>
      <c r="S99" s="356"/>
      <c r="T99" s="356"/>
      <c r="U99" s="356"/>
    </row>
    <row r="100" spans="1:21" ht="46.5" customHeight="1">
      <c r="A100" s="354"/>
      <c r="B100" s="354"/>
      <c r="C100" s="355"/>
      <c r="D100" s="354"/>
      <c r="E100" s="354"/>
      <c r="F100" s="354"/>
      <c r="G100" s="354"/>
      <c r="H100" s="354"/>
      <c r="I100" s="354"/>
      <c r="J100" s="354"/>
      <c r="K100" s="354"/>
      <c r="L100" s="354"/>
      <c r="M100" s="354"/>
      <c r="N100" s="356"/>
      <c r="O100" s="356"/>
      <c r="P100" s="356"/>
      <c r="Q100" s="356"/>
      <c r="R100" s="356"/>
      <c r="S100" s="356"/>
      <c r="T100" s="356"/>
      <c r="U100" s="356"/>
    </row>
    <row r="101" spans="1:21" ht="46.5" customHeight="1">
      <c r="A101" s="354"/>
      <c r="B101" s="354"/>
      <c r="C101" s="355"/>
      <c r="D101" s="354"/>
      <c r="E101" s="354"/>
      <c r="F101" s="354"/>
      <c r="G101" s="354"/>
      <c r="H101" s="354"/>
      <c r="I101" s="354"/>
      <c r="J101" s="354"/>
      <c r="K101" s="354"/>
      <c r="L101" s="354"/>
      <c r="M101" s="354"/>
      <c r="N101" s="356"/>
      <c r="O101" s="356"/>
      <c r="P101" s="356"/>
      <c r="Q101" s="356"/>
      <c r="R101" s="356"/>
      <c r="S101" s="356"/>
      <c r="T101" s="356"/>
      <c r="U101" s="356"/>
    </row>
    <row r="102" spans="1:21" ht="46.5" customHeight="1">
      <c r="A102" s="354"/>
      <c r="B102" s="354"/>
      <c r="C102" s="355"/>
      <c r="D102" s="354"/>
      <c r="E102" s="354"/>
      <c r="F102" s="354"/>
      <c r="G102" s="354"/>
      <c r="H102" s="354"/>
      <c r="I102" s="354"/>
      <c r="J102" s="354"/>
      <c r="K102" s="354"/>
      <c r="L102" s="354"/>
      <c r="M102" s="354"/>
      <c r="N102" s="356"/>
      <c r="O102" s="356"/>
      <c r="P102" s="356"/>
      <c r="Q102" s="356"/>
      <c r="R102" s="356"/>
      <c r="S102" s="356"/>
      <c r="T102" s="356"/>
      <c r="U102" s="356"/>
    </row>
    <row r="103" spans="1:21" ht="46.5" customHeight="1">
      <c r="A103" s="354"/>
      <c r="B103" s="354"/>
      <c r="C103" s="355"/>
      <c r="D103" s="354"/>
      <c r="E103" s="354"/>
      <c r="F103" s="354"/>
      <c r="G103" s="354"/>
      <c r="H103" s="354"/>
      <c r="I103" s="354"/>
      <c r="J103" s="354"/>
      <c r="K103" s="354"/>
      <c r="L103" s="354"/>
      <c r="M103" s="354"/>
      <c r="N103" s="356"/>
      <c r="O103" s="356"/>
      <c r="P103" s="356"/>
      <c r="Q103" s="356"/>
      <c r="R103" s="356"/>
      <c r="S103" s="356"/>
      <c r="T103" s="356"/>
      <c r="U103" s="356"/>
    </row>
    <row r="104" spans="1:21" ht="46.5" customHeight="1">
      <c r="A104" s="354"/>
      <c r="B104" s="354"/>
      <c r="C104" s="355"/>
      <c r="D104" s="354"/>
      <c r="E104" s="354"/>
      <c r="F104" s="354"/>
      <c r="G104" s="354"/>
      <c r="H104" s="354"/>
      <c r="I104" s="354"/>
      <c r="J104" s="354"/>
      <c r="K104" s="354"/>
      <c r="L104" s="354"/>
      <c r="M104" s="354"/>
      <c r="N104" s="356"/>
      <c r="O104" s="356"/>
      <c r="P104" s="356"/>
      <c r="Q104" s="356"/>
      <c r="R104" s="356"/>
      <c r="S104" s="356"/>
      <c r="T104" s="356"/>
      <c r="U104" s="356"/>
    </row>
    <row r="105" spans="1:21" ht="46.5" customHeight="1">
      <c r="A105" s="354"/>
      <c r="B105" s="354"/>
      <c r="C105" s="355"/>
      <c r="D105" s="354"/>
      <c r="E105" s="354"/>
      <c r="F105" s="354"/>
      <c r="G105" s="354"/>
      <c r="H105" s="354"/>
      <c r="I105" s="354"/>
      <c r="J105" s="354"/>
      <c r="K105" s="354"/>
      <c r="L105" s="354"/>
      <c r="M105" s="354"/>
      <c r="N105" s="356"/>
      <c r="O105" s="356"/>
      <c r="P105" s="356"/>
      <c r="Q105" s="356"/>
      <c r="R105" s="356"/>
      <c r="S105" s="356"/>
      <c r="T105" s="356"/>
      <c r="U105" s="356"/>
    </row>
    <row r="106" spans="1:21" ht="46.5" customHeight="1">
      <c r="A106" s="354"/>
      <c r="B106" s="354"/>
      <c r="C106" s="355"/>
      <c r="D106" s="354"/>
      <c r="E106" s="354"/>
      <c r="F106" s="354"/>
      <c r="G106" s="354"/>
      <c r="H106" s="354"/>
      <c r="I106" s="354"/>
      <c r="J106" s="354"/>
      <c r="K106" s="354"/>
      <c r="L106" s="354"/>
      <c r="M106" s="354"/>
      <c r="N106" s="356"/>
      <c r="O106" s="356"/>
      <c r="P106" s="356"/>
      <c r="Q106" s="356"/>
      <c r="R106" s="356"/>
      <c r="S106" s="356"/>
      <c r="T106" s="356"/>
      <c r="U106" s="356"/>
    </row>
    <row r="107" spans="1:21" ht="46.5" customHeight="1">
      <c r="A107" s="354"/>
      <c r="B107" s="354"/>
      <c r="C107" s="355"/>
      <c r="D107" s="354"/>
      <c r="E107" s="354"/>
      <c r="F107" s="354"/>
      <c r="G107" s="354"/>
      <c r="H107" s="354"/>
      <c r="I107" s="354"/>
      <c r="J107" s="354"/>
      <c r="K107" s="354"/>
      <c r="L107" s="354"/>
      <c r="M107" s="354"/>
      <c r="N107" s="356"/>
      <c r="O107" s="356"/>
      <c r="P107" s="356"/>
      <c r="Q107" s="356"/>
      <c r="R107" s="356"/>
      <c r="S107" s="356"/>
      <c r="T107" s="356"/>
      <c r="U107" s="356"/>
    </row>
    <row r="108" spans="1:21" ht="46.5" customHeight="1">
      <c r="A108" s="354"/>
      <c r="B108" s="354"/>
      <c r="C108" s="355"/>
      <c r="D108" s="354"/>
      <c r="E108" s="354"/>
      <c r="F108" s="354"/>
      <c r="G108" s="354"/>
      <c r="H108" s="354"/>
      <c r="I108" s="354"/>
      <c r="J108" s="354"/>
      <c r="K108" s="354"/>
      <c r="L108" s="354"/>
      <c r="M108" s="354"/>
      <c r="N108" s="356"/>
      <c r="O108" s="356"/>
      <c r="P108" s="356"/>
      <c r="Q108" s="356"/>
      <c r="R108" s="356"/>
      <c r="S108" s="356"/>
      <c r="T108" s="356"/>
      <c r="U108" s="356"/>
    </row>
    <row r="109" spans="1:21" ht="46.5" customHeight="1">
      <c r="A109" s="354"/>
      <c r="B109" s="354"/>
      <c r="C109" s="355"/>
      <c r="D109" s="354"/>
      <c r="E109" s="354"/>
      <c r="F109" s="354"/>
      <c r="G109" s="354"/>
      <c r="H109" s="354"/>
      <c r="I109" s="354"/>
      <c r="J109" s="354"/>
      <c r="K109" s="354"/>
      <c r="L109" s="354"/>
      <c r="M109" s="354"/>
      <c r="N109" s="356"/>
      <c r="O109" s="356"/>
      <c r="P109" s="356"/>
      <c r="Q109" s="356"/>
      <c r="R109" s="356"/>
      <c r="S109" s="356"/>
      <c r="T109" s="356"/>
      <c r="U109" s="356"/>
    </row>
    <row r="110" spans="1:21" ht="46.5" customHeight="1">
      <c r="A110" s="354"/>
      <c r="B110" s="354"/>
      <c r="C110" s="355"/>
      <c r="D110" s="354"/>
      <c r="E110" s="354"/>
      <c r="F110" s="354"/>
      <c r="G110" s="354"/>
      <c r="H110" s="354"/>
      <c r="I110" s="354"/>
      <c r="J110" s="354"/>
      <c r="K110" s="354"/>
      <c r="L110" s="354"/>
      <c r="M110" s="354"/>
      <c r="N110" s="356"/>
      <c r="O110" s="356"/>
      <c r="P110" s="356"/>
      <c r="Q110" s="356"/>
      <c r="R110" s="356"/>
      <c r="S110" s="356"/>
      <c r="T110" s="356"/>
      <c r="U110" s="356"/>
    </row>
    <row r="111" spans="1:21" ht="46.5" customHeight="1">
      <c r="A111" s="354"/>
      <c r="B111" s="354"/>
      <c r="C111" s="355"/>
      <c r="D111" s="354"/>
      <c r="E111" s="354"/>
      <c r="F111" s="354"/>
      <c r="G111" s="354"/>
      <c r="H111" s="354"/>
      <c r="I111" s="354"/>
      <c r="J111" s="354"/>
      <c r="K111" s="354"/>
      <c r="L111" s="354"/>
      <c r="M111" s="354"/>
      <c r="N111" s="356"/>
      <c r="O111" s="356"/>
      <c r="P111" s="356"/>
      <c r="Q111" s="356"/>
      <c r="R111" s="356"/>
      <c r="S111" s="356"/>
      <c r="T111" s="356"/>
      <c r="U111" s="356"/>
    </row>
    <row r="112" spans="1:21" ht="46.5" customHeight="1">
      <c r="A112" s="354"/>
      <c r="B112" s="354"/>
      <c r="C112" s="355"/>
      <c r="D112" s="354"/>
      <c r="E112" s="354"/>
      <c r="F112" s="354"/>
      <c r="G112" s="354"/>
      <c r="H112" s="354"/>
      <c r="I112" s="354"/>
      <c r="J112" s="354"/>
      <c r="K112" s="354"/>
      <c r="L112" s="354"/>
      <c r="M112" s="354"/>
      <c r="N112" s="356"/>
      <c r="O112" s="356"/>
      <c r="P112" s="356"/>
      <c r="Q112" s="356"/>
      <c r="R112" s="356"/>
      <c r="S112" s="356"/>
      <c r="T112" s="356"/>
      <c r="U112" s="356"/>
    </row>
    <row r="113" spans="1:21" ht="46.5" customHeight="1">
      <c r="A113" s="354"/>
      <c r="B113" s="354"/>
      <c r="C113" s="355"/>
      <c r="D113" s="354"/>
      <c r="E113" s="354"/>
      <c r="F113" s="354"/>
      <c r="G113" s="354"/>
      <c r="H113" s="354"/>
      <c r="I113" s="354"/>
      <c r="J113" s="354"/>
      <c r="K113" s="354"/>
      <c r="L113" s="354"/>
      <c r="M113" s="354"/>
      <c r="N113" s="356"/>
      <c r="O113" s="356"/>
      <c r="P113" s="356"/>
      <c r="Q113" s="356"/>
      <c r="R113" s="356"/>
      <c r="S113" s="356"/>
      <c r="T113" s="356"/>
      <c r="U113" s="356"/>
    </row>
    <row r="114" spans="1:21" ht="46.5" customHeight="1">
      <c r="A114" s="354"/>
      <c r="B114" s="354"/>
      <c r="C114" s="355"/>
      <c r="D114" s="354"/>
      <c r="E114" s="354"/>
      <c r="F114" s="354"/>
      <c r="G114" s="354"/>
      <c r="H114" s="354"/>
      <c r="I114" s="354"/>
      <c r="J114" s="354"/>
      <c r="K114" s="354"/>
      <c r="L114" s="354"/>
      <c r="M114" s="354"/>
      <c r="N114" s="356"/>
      <c r="O114" s="356"/>
      <c r="P114" s="356"/>
      <c r="Q114" s="356"/>
      <c r="R114" s="356"/>
      <c r="S114" s="356"/>
      <c r="T114" s="356"/>
      <c r="U114" s="356"/>
    </row>
    <row r="115" spans="1:21" ht="46.5" customHeight="1">
      <c r="A115" s="354"/>
      <c r="B115" s="354"/>
      <c r="C115" s="355"/>
      <c r="D115" s="354"/>
      <c r="E115" s="354"/>
      <c r="F115" s="354"/>
      <c r="G115" s="354"/>
      <c r="H115" s="354"/>
      <c r="I115" s="354"/>
      <c r="J115" s="354"/>
      <c r="K115" s="354"/>
      <c r="L115" s="354"/>
      <c r="M115" s="354"/>
      <c r="N115" s="356"/>
      <c r="O115" s="356"/>
      <c r="P115" s="356"/>
      <c r="Q115" s="356"/>
      <c r="R115" s="356"/>
      <c r="S115" s="356"/>
      <c r="T115" s="356"/>
      <c r="U115" s="356"/>
    </row>
    <row r="116" spans="1:21" ht="46.5" customHeight="1">
      <c r="A116" s="354"/>
      <c r="B116" s="354"/>
      <c r="C116" s="355"/>
      <c r="D116" s="354"/>
      <c r="E116" s="354"/>
      <c r="F116" s="354"/>
      <c r="G116" s="354"/>
      <c r="H116" s="354"/>
      <c r="I116" s="354"/>
      <c r="J116" s="354"/>
      <c r="K116" s="354"/>
      <c r="L116" s="354"/>
      <c r="M116" s="354"/>
      <c r="N116" s="356"/>
      <c r="O116" s="356"/>
      <c r="P116" s="356"/>
      <c r="Q116" s="356"/>
      <c r="R116" s="356"/>
      <c r="S116" s="356"/>
      <c r="T116" s="356"/>
      <c r="U116" s="356"/>
    </row>
    <row r="117" spans="1:21" ht="46.5" customHeight="1">
      <c r="A117" s="354"/>
      <c r="B117" s="354"/>
      <c r="C117" s="355"/>
      <c r="D117" s="354"/>
      <c r="E117" s="354"/>
      <c r="F117" s="354"/>
      <c r="G117" s="354"/>
      <c r="H117" s="354"/>
      <c r="I117" s="354"/>
      <c r="J117" s="354"/>
      <c r="K117" s="354"/>
      <c r="L117" s="354"/>
      <c r="M117" s="354"/>
      <c r="N117" s="356"/>
      <c r="O117" s="356"/>
      <c r="P117" s="356"/>
      <c r="Q117" s="356"/>
      <c r="R117" s="356"/>
      <c r="S117" s="356"/>
      <c r="T117" s="356"/>
      <c r="U117" s="356"/>
    </row>
    <row r="118" spans="1:21" ht="46.5" customHeight="1">
      <c r="A118" s="354"/>
      <c r="B118" s="354"/>
      <c r="C118" s="355"/>
      <c r="D118" s="354"/>
      <c r="E118" s="354"/>
      <c r="F118" s="354"/>
      <c r="G118" s="354"/>
      <c r="H118" s="354"/>
      <c r="I118" s="354"/>
      <c r="J118" s="354"/>
      <c r="K118" s="354"/>
      <c r="L118" s="354"/>
      <c r="M118" s="354"/>
      <c r="N118" s="356"/>
      <c r="O118" s="356"/>
      <c r="P118" s="356"/>
      <c r="Q118" s="356"/>
      <c r="R118" s="356"/>
      <c r="S118" s="356"/>
      <c r="T118" s="356"/>
      <c r="U118" s="356"/>
    </row>
    <row r="119" spans="1:21" ht="46.5" customHeight="1">
      <c r="A119" s="354"/>
      <c r="B119" s="354"/>
      <c r="C119" s="355"/>
      <c r="D119" s="354"/>
      <c r="E119" s="354"/>
      <c r="F119" s="354"/>
      <c r="G119" s="354"/>
      <c r="H119" s="354"/>
      <c r="I119" s="354"/>
      <c r="J119" s="354"/>
      <c r="K119" s="354"/>
      <c r="L119" s="354"/>
      <c r="M119" s="354"/>
      <c r="N119" s="356"/>
      <c r="O119" s="356"/>
      <c r="P119" s="356"/>
      <c r="Q119" s="356"/>
      <c r="R119" s="356"/>
      <c r="S119" s="356"/>
      <c r="T119" s="356"/>
      <c r="U119" s="356"/>
    </row>
    <row r="120" spans="1:21" ht="46.5" customHeight="1">
      <c r="A120" s="354"/>
      <c r="B120" s="354"/>
      <c r="C120" s="355"/>
      <c r="D120" s="354"/>
      <c r="E120" s="354"/>
      <c r="F120" s="354"/>
      <c r="G120" s="354"/>
      <c r="H120" s="354"/>
      <c r="I120" s="354"/>
      <c r="J120" s="354"/>
      <c r="K120" s="354"/>
      <c r="L120" s="354"/>
      <c r="M120" s="354"/>
      <c r="N120" s="356"/>
      <c r="O120" s="356"/>
      <c r="P120" s="356"/>
      <c r="Q120" s="356"/>
      <c r="R120" s="356"/>
      <c r="S120" s="356"/>
      <c r="T120" s="356"/>
      <c r="U120" s="356"/>
    </row>
    <row r="121" spans="1:21" ht="46.5" customHeight="1">
      <c r="A121" s="354"/>
      <c r="B121" s="354"/>
      <c r="C121" s="355"/>
      <c r="D121" s="354"/>
      <c r="E121" s="354"/>
      <c r="F121" s="354"/>
      <c r="G121" s="354"/>
      <c r="H121" s="354"/>
      <c r="I121" s="354"/>
      <c r="J121" s="354"/>
      <c r="K121" s="354"/>
      <c r="L121" s="354"/>
      <c r="M121" s="354"/>
      <c r="N121" s="356"/>
      <c r="O121" s="356"/>
      <c r="P121" s="356"/>
      <c r="Q121" s="356"/>
      <c r="R121" s="356"/>
      <c r="S121" s="356"/>
      <c r="T121" s="356"/>
      <c r="U121" s="356"/>
    </row>
    <row r="122" spans="1:21" ht="46.5" customHeight="1">
      <c r="A122" s="354"/>
      <c r="B122" s="354"/>
      <c r="C122" s="355"/>
      <c r="D122" s="354"/>
      <c r="E122" s="354"/>
      <c r="F122" s="354"/>
      <c r="G122" s="354"/>
      <c r="H122" s="354"/>
      <c r="I122" s="354"/>
      <c r="J122" s="354"/>
      <c r="K122" s="354"/>
      <c r="L122" s="354"/>
      <c r="M122" s="354"/>
      <c r="N122" s="356"/>
      <c r="O122" s="356"/>
      <c r="P122" s="356"/>
      <c r="Q122" s="356"/>
      <c r="R122" s="356"/>
      <c r="S122" s="356"/>
      <c r="T122" s="356"/>
      <c r="U122" s="356"/>
    </row>
    <row r="123" spans="1:21" ht="46.5" customHeight="1">
      <c r="A123" s="354"/>
      <c r="B123" s="354"/>
      <c r="C123" s="355"/>
      <c r="D123" s="354"/>
      <c r="E123" s="354"/>
      <c r="F123" s="354"/>
      <c r="G123" s="354"/>
      <c r="H123" s="354"/>
      <c r="I123" s="354"/>
      <c r="J123" s="354"/>
      <c r="K123" s="354"/>
      <c r="L123" s="354"/>
      <c r="M123" s="354"/>
      <c r="N123" s="356"/>
      <c r="O123" s="356"/>
      <c r="P123" s="356"/>
      <c r="Q123" s="356"/>
      <c r="R123" s="356"/>
      <c r="S123" s="356"/>
      <c r="T123" s="356"/>
      <c r="U123" s="356"/>
    </row>
    <row r="124" spans="1:21" ht="46.5" customHeight="1">
      <c r="A124" s="354"/>
      <c r="B124" s="354"/>
      <c r="C124" s="355"/>
      <c r="D124" s="354"/>
      <c r="E124" s="354"/>
      <c r="F124" s="354"/>
      <c r="G124" s="354"/>
      <c r="H124" s="354"/>
      <c r="I124" s="354"/>
      <c r="J124" s="354"/>
      <c r="K124" s="354"/>
      <c r="L124" s="354"/>
      <c r="M124" s="354"/>
      <c r="N124" s="356"/>
      <c r="O124" s="356"/>
      <c r="P124" s="356"/>
      <c r="Q124" s="356"/>
      <c r="R124" s="356"/>
      <c r="S124" s="356"/>
      <c r="T124" s="356"/>
      <c r="U124" s="356"/>
    </row>
    <row r="125" spans="1:21" ht="46.5" customHeight="1">
      <c r="A125" s="354"/>
      <c r="B125" s="354"/>
      <c r="C125" s="355"/>
      <c r="D125" s="354"/>
      <c r="E125" s="354"/>
      <c r="F125" s="354"/>
      <c r="G125" s="354"/>
      <c r="H125" s="354"/>
      <c r="I125" s="354"/>
      <c r="J125" s="354"/>
      <c r="K125" s="354"/>
      <c r="L125" s="354"/>
      <c r="M125" s="354"/>
      <c r="N125" s="356"/>
      <c r="O125" s="356"/>
      <c r="P125" s="356"/>
      <c r="Q125" s="356"/>
      <c r="R125" s="356"/>
      <c r="S125" s="356"/>
      <c r="T125" s="356"/>
      <c r="U125" s="356"/>
    </row>
    <row r="126" spans="1:21" ht="46.5" customHeight="1">
      <c r="A126" s="354"/>
      <c r="B126" s="354"/>
      <c r="C126" s="355"/>
      <c r="D126" s="354"/>
      <c r="E126" s="354"/>
      <c r="F126" s="354"/>
      <c r="G126" s="354"/>
      <c r="H126" s="354"/>
      <c r="I126" s="354"/>
      <c r="J126" s="354"/>
      <c r="K126" s="354"/>
      <c r="L126" s="354"/>
      <c r="M126" s="354"/>
      <c r="N126" s="356"/>
      <c r="O126" s="356"/>
      <c r="P126" s="356"/>
      <c r="Q126" s="356"/>
      <c r="R126" s="356"/>
      <c r="S126" s="356"/>
      <c r="T126" s="356"/>
      <c r="U126" s="356"/>
    </row>
    <row r="127" spans="1:21" ht="46.5" customHeight="1">
      <c r="A127" s="354"/>
      <c r="B127" s="354"/>
      <c r="C127" s="355"/>
      <c r="D127" s="354"/>
      <c r="E127" s="354"/>
      <c r="F127" s="354"/>
      <c r="G127" s="354"/>
      <c r="H127" s="354"/>
      <c r="I127" s="354"/>
      <c r="J127" s="354"/>
      <c r="K127" s="354"/>
      <c r="L127" s="354"/>
      <c r="M127" s="354"/>
      <c r="N127" s="356"/>
      <c r="O127" s="356"/>
      <c r="P127" s="356"/>
      <c r="Q127" s="356"/>
      <c r="R127" s="356"/>
      <c r="S127" s="356"/>
      <c r="T127" s="356"/>
      <c r="U127" s="356"/>
    </row>
    <row r="128" spans="1:21" ht="46.5" customHeight="1">
      <c r="A128" s="354"/>
      <c r="B128" s="354"/>
      <c r="C128" s="355"/>
      <c r="D128" s="354"/>
      <c r="E128" s="354"/>
      <c r="F128" s="354"/>
      <c r="G128" s="354"/>
      <c r="H128" s="354"/>
      <c r="I128" s="354"/>
      <c r="J128" s="354"/>
      <c r="K128" s="354"/>
      <c r="L128" s="354"/>
      <c r="M128" s="354"/>
      <c r="N128" s="356"/>
      <c r="O128" s="356"/>
      <c r="P128" s="356"/>
      <c r="Q128" s="356"/>
      <c r="R128" s="356"/>
      <c r="S128" s="356"/>
      <c r="T128" s="356"/>
      <c r="U128" s="356"/>
    </row>
    <row r="129" spans="1:21" ht="46.5" customHeight="1">
      <c r="A129" s="354"/>
      <c r="B129" s="354"/>
      <c r="C129" s="355"/>
      <c r="D129" s="354"/>
      <c r="E129" s="354"/>
      <c r="F129" s="354"/>
      <c r="G129" s="354"/>
      <c r="H129" s="354"/>
      <c r="I129" s="354"/>
      <c r="J129" s="354"/>
      <c r="K129" s="354"/>
      <c r="L129" s="354"/>
      <c r="M129" s="354"/>
      <c r="N129" s="356"/>
      <c r="O129" s="356"/>
      <c r="P129" s="356"/>
      <c r="Q129" s="356"/>
      <c r="R129" s="356"/>
      <c r="S129" s="356"/>
      <c r="T129" s="356"/>
      <c r="U129" s="356"/>
    </row>
    <row r="130" spans="1:21" ht="46.5" customHeight="1">
      <c r="A130" s="354"/>
      <c r="B130" s="354"/>
      <c r="C130" s="355"/>
      <c r="D130" s="354"/>
      <c r="E130" s="354"/>
      <c r="F130" s="354"/>
      <c r="G130" s="354"/>
      <c r="H130" s="354"/>
      <c r="I130" s="354"/>
      <c r="J130" s="354"/>
      <c r="K130" s="354"/>
      <c r="L130" s="354"/>
      <c r="M130" s="354"/>
      <c r="N130" s="356"/>
      <c r="O130" s="356"/>
      <c r="P130" s="356"/>
      <c r="Q130" s="356"/>
      <c r="R130" s="356"/>
      <c r="S130" s="356"/>
      <c r="T130" s="356"/>
      <c r="U130" s="356"/>
    </row>
    <row r="131" spans="1:21" ht="46.5" customHeight="1">
      <c r="A131" s="354"/>
      <c r="B131" s="354"/>
      <c r="C131" s="355"/>
      <c r="D131" s="354"/>
      <c r="E131" s="354"/>
      <c r="F131" s="354"/>
      <c r="G131" s="354"/>
      <c r="H131" s="354"/>
      <c r="I131" s="354"/>
      <c r="J131" s="354"/>
      <c r="K131" s="354"/>
      <c r="L131" s="354"/>
      <c r="M131" s="354"/>
      <c r="N131" s="356"/>
      <c r="O131" s="356"/>
      <c r="P131" s="356"/>
      <c r="Q131" s="356"/>
      <c r="R131" s="356"/>
      <c r="S131" s="356"/>
      <c r="T131" s="356"/>
      <c r="U131" s="356"/>
    </row>
    <row r="132" spans="1:21" ht="46.5" customHeight="1">
      <c r="A132" s="354"/>
      <c r="B132" s="354"/>
      <c r="C132" s="355"/>
      <c r="D132" s="354"/>
      <c r="E132" s="354"/>
      <c r="F132" s="354"/>
      <c r="G132" s="354"/>
      <c r="H132" s="354"/>
      <c r="I132" s="354"/>
      <c r="J132" s="354"/>
      <c r="K132" s="354"/>
      <c r="L132" s="354"/>
      <c r="M132" s="354"/>
      <c r="N132" s="356"/>
      <c r="O132" s="356"/>
      <c r="P132" s="356"/>
      <c r="Q132" s="356"/>
      <c r="R132" s="356"/>
      <c r="S132" s="356"/>
      <c r="T132" s="356"/>
      <c r="U132" s="356"/>
    </row>
    <row r="133" spans="1:21" ht="46.5" customHeight="1">
      <c r="A133" s="354"/>
      <c r="B133" s="354"/>
      <c r="C133" s="355"/>
      <c r="D133" s="354"/>
      <c r="E133" s="354"/>
      <c r="F133" s="354"/>
      <c r="G133" s="354"/>
      <c r="H133" s="354"/>
      <c r="I133" s="354"/>
      <c r="J133" s="354"/>
      <c r="K133" s="354"/>
      <c r="L133" s="354"/>
      <c r="M133" s="354"/>
      <c r="N133" s="356"/>
      <c r="O133" s="356"/>
      <c r="P133" s="356"/>
      <c r="Q133" s="356"/>
      <c r="R133" s="356"/>
      <c r="S133" s="356"/>
      <c r="T133" s="356"/>
      <c r="U133" s="356"/>
    </row>
    <row r="134" spans="1:21" ht="46.5" customHeight="1">
      <c r="A134" s="354"/>
      <c r="B134" s="354"/>
      <c r="C134" s="355"/>
      <c r="D134" s="354"/>
      <c r="E134" s="354"/>
      <c r="F134" s="354"/>
      <c r="G134" s="354"/>
      <c r="H134" s="354"/>
      <c r="I134" s="354"/>
      <c r="J134" s="354"/>
      <c r="K134" s="354"/>
      <c r="L134" s="354"/>
      <c r="M134" s="354"/>
      <c r="N134" s="356"/>
      <c r="O134" s="356"/>
      <c r="P134" s="356"/>
      <c r="Q134" s="356"/>
      <c r="R134" s="356"/>
      <c r="S134" s="356"/>
      <c r="T134" s="356"/>
      <c r="U134" s="356"/>
    </row>
    <row r="135" spans="1:21" ht="46.5" customHeight="1">
      <c r="A135" s="354"/>
      <c r="B135" s="354"/>
      <c r="C135" s="355"/>
      <c r="D135" s="354"/>
      <c r="E135" s="354"/>
      <c r="F135" s="354"/>
      <c r="G135" s="354"/>
      <c r="H135" s="354"/>
      <c r="I135" s="354"/>
      <c r="J135" s="354"/>
      <c r="K135" s="354"/>
      <c r="L135" s="354"/>
      <c r="M135" s="354"/>
      <c r="N135" s="356"/>
      <c r="O135" s="356"/>
      <c r="P135" s="356"/>
      <c r="Q135" s="356"/>
      <c r="R135" s="356"/>
      <c r="S135" s="356"/>
      <c r="T135" s="356"/>
      <c r="U135" s="356"/>
    </row>
    <row r="136" spans="1:21" ht="46.5" customHeight="1">
      <c r="A136" s="354"/>
      <c r="B136" s="354"/>
      <c r="C136" s="355"/>
      <c r="D136" s="354"/>
      <c r="E136" s="354"/>
      <c r="F136" s="354"/>
      <c r="G136" s="354"/>
      <c r="H136" s="354"/>
      <c r="I136" s="354"/>
      <c r="J136" s="354"/>
      <c r="K136" s="354"/>
      <c r="L136" s="354"/>
      <c r="M136" s="354"/>
      <c r="N136" s="356"/>
      <c r="O136" s="356"/>
      <c r="P136" s="356"/>
      <c r="Q136" s="356"/>
      <c r="R136" s="356"/>
      <c r="S136" s="356"/>
      <c r="T136" s="356"/>
      <c r="U136" s="356"/>
    </row>
    <row r="137" spans="1:21" ht="46.5" customHeight="1">
      <c r="A137" s="354"/>
      <c r="B137" s="354"/>
      <c r="C137" s="355"/>
      <c r="D137" s="354"/>
      <c r="E137" s="354"/>
      <c r="F137" s="354"/>
      <c r="G137" s="354"/>
      <c r="H137" s="354"/>
      <c r="I137" s="354"/>
      <c r="J137" s="354"/>
      <c r="K137" s="354"/>
      <c r="L137" s="354"/>
      <c r="M137" s="354"/>
      <c r="N137" s="356"/>
      <c r="O137" s="356"/>
      <c r="P137" s="356"/>
      <c r="Q137" s="356"/>
      <c r="R137" s="356"/>
      <c r="S137" s="356"/>
      <c r="T137" s="356"/>
      <c r="U137" s="356"/>
    </row>
    <row r="138" spans="1:21" ht="46.5" customHeight="1">
      <c r="A138" s="354"/>
      <c r="B138" s="354"/>
      <c r="C138" s="355"/>
      <c r="D138" s="354"/>
      <c r="E138" s="354"/>
      <c r="F138" s="354"/>
      <c r="G138" s="354"/>
      <c r="H138" s="354"/>
      <c r="I138" s="354"/>
      <c r="J138" s="354"/>
      <c r="K138" s="354"/>
      <c r="L138" s="354"/>
      <c r="M138" s="354"/>
      <c r="N138" s="356"/>
      <c r="O138" s="356"/>
      <c r="P138" s="356"/>
      <c r="Q138" s="356"/>
      <c r="R138" s="356"/>
      <c r="S138" s="356"/>
      <c r="T138" s="356"/>
      <c r="U138" s="356"/>
    </row>
    <row r="139" spans="1:21" ht="46.5" customHeight="1">
      <c r="A139" s="354"/>
      <c r="B139" s="354"/>
      <c r="C139" s="355"/>
      <c r="D139" s="354"/>
      <c r="E139" s="354"/>
      <c r="F139" s="354"/>
      <c r="G139" s="354"/>
      <c r="H139" s="354"/>
      <c r="I139" s="354"/>
      <c r="J139" s="354"/>
      <c r="K139" s="354"/>
      <c r="L139" s="354"/>
      <c r="M139" s="354"/>
      <c r="N139" s="356"/>
      <c r="O139" s="356"/>
      <c r="P139" s="356"/>
      <c r="Q139" s="356"/>
      <c r="R139" s="356"/>
      <c r="S139" s="356"/>
      <c r="T139" s="356"/>
      <c r="U139" s="356"/>
    </row>
    <row r="140" spans="1:21" ht="46.5" customHeight="1">
      <c r="A140" s="354"/>
      <c r="B140" s="354"/>
      <c r="C140" s="355"/>
      <c r="D140" s="354"/>
      <c r="E140" s="354"/>
      <c r="F140" s="354"/>
      <c r="G140" s="354"/>
      <c r="H140" s="354"/>
      <c r="I140" s="354"/>
      <c r="J140" s="354"/>
      <c r="K140" s="354"/>
      <c r="L140" s="354"/>
      <c r="M140" s="354"/>
      <c r="N140" s="356"/>
      <c r="O140" s="356"/>
      <c r="P140" s="356"/>
      <c r="Q140" s="356"/>
      <c r="R140" s="356"/>
      <c r="S140" s="356"/>
      <c r="T140" s="356"/>
      <c r="U140" s="356"/>
    </row>
    <row r="141" spans="1:21" ht="46.5" customHeight="1">
      <c r="A141" s="354"/>
      <c r="B141" s="354"/>
      <c r="C141" s="355"/>
      <c r="D141" s="354"/>
      <c r="E141" s="354"/>
      <c r="F141" s="354"/>
      <c r="G141" s="354"/>
      <c r="H141" s="354"/>
      <c r="I141" s="354"/>
      <c r="J141" s="354"/>
      <c r="K141" s="354"/>
      <c r="L141" s="354"/>
      <c r="M141" s="354"/>
      <c r="N141" s="356"/>
      <c r="O141" s="356"/>
      <c r="P141" s="356"/>
      <c r="Q141" s="356"/>
      <c r="R141" s="356"/>
      <c r="S141" s="356"/>
      <c r="T141" s="356"/>
      <c r="U141" s="356"/>
    </row>
    <row r="142" spans="1:21" ht="46.5" customHeight="1">
      <c r="A142" s="354"/>
      <c r="B142" s="354"/>
      <c r="C142" s="355"/>
      <c r="D142" s="354"/>
      <c r="E142" s="354"/>
      <c r="F142" s="354"/>
      <c r="G142" s="354"/>
      <c r="H142" s="354"/>
      <c r="I142" s="354"/>
      <c r="J142" s="354"/>
      <c r="K142" s="354"/>
      <c r="L142" s="354"/>
      <c r="M142" s="354"/>
      <c r="N142" s="356"/>
      <c r="O142" s="356"/>
      <c r="P142" s="356"/>
      <c r="Q142" s="356"/>
      <c r="R142" s="356"/>
      <c r="S142" s="356"/>
      <c r="T142" s="356"/>
      <c r="U142" s="356"/>
    </row>
    <row r="143" spans="1:21" ht="46.5" customHeight="1">
      <c r="A143" s="354"/>
      <c r="B143" s="354"/>
      <c r="C143" s="355"/>
      <c r="D143" s="354"/>
      <c r="E143" s="354"/>
      <c r="F143" s="354"/>
      <c r="G143" s="354"/>
      <c r="H143" s="354"/>
      <c r="I143" s="354"/>
      <c r="J143" s="354"/>
      <c r="K143" s="354"/>
      <c r="L143" s="354"/>
      <c r="M143" s="354"/>
      <c r="N143" s="356"/>
      <c r="O143" s="356"/>
      <c r="P143" s="356"/>
      <c r="Q143" s="356"/>
      <c r="R143" s="356"/>
      <c r="S143" s="356"/>
      <c r="T143" s="356"/>
      <c r="U143" s="356"/>
    </row>
    <row r="144" spans="1:21" ht="46.5" customHeight="1">
      <c r="A144" s="354"/>
      <c r="B144" s="354"/>
      <c r="C144" s="355"/>
      <c r="D144" s="354"/>
      <c r="E144" s="354"/>
      <c r="F144" s="354"/>
      <c r="G144" s="354"/>
      <c r="H144" s="354"/>
      <c r="I144" s="354"/>
      <c r="J144" s="354"/>
      <c r="K144" s="354"/>
      <c r="L144" s="354"/>
      <c r="M144" s="354"/>
      <c r="N144" s="356"/>
      <c r="O144" s="356"/>
      <c r="P144" s="356"/>
      <c r="Q144" s="356"/>
      <c r="R144" s="356"/>
      <c r="S144" s="356"/>
      <c r="T144" s="356"/>
      <c r="U144" s="356"/>
    </row>
    <row r="145" spans="1:21" ht="46.5" customHeight="1">
      <c r="A145" s="354"/>
      <c r="B145" s="354"/>
      <c r="C145" s="355"/>
      <c r="D145" s="354"/>
      <c r="E145" s="354"/>
      <c r="F145" s="354"/>
      <c r="G145" s="354"/>
      <c r="H145" s="354"/>
      <c r="I145" s="354"/>
      <c r="J145" s="354"/>
      <c r="K145" s="354"/>
      <c r="L145" s="354"/>
      <c r="M145" s="354"/>
      <c r="N145" s="356"/>
      <c r="O145" s="356"/>
      <c r="P145" s="356"/>
      <c r="Q145" s="356"/>
      <c r="R145" s="356"/>
      <c r="S145" s="356"/>
      <c r="T145" s="356"/>
      <c r="U145" s="356"/>
    </row>
    <row r="146" spans="1:21" ht="46.5" customHeight="1">
      <c r="A146" s="354"/>
      <c r="B146" s="354"/>
      <c r="C146" s="355"/>
      <c r="D146" s="354"/>
      <c r="E146" s="354"/>
      <c r="F146" s="354"/>
      <c r="G146" s="354"/>
      <c r="H146" s="354"/>
      <c r="I146" s="354"/>
      <c r="J146" s="354"/>
      <c r="K146" s="354"/>
      <c r="L146" s="354"/>
      <c r="M146" s="354"/>
      <c r="N146" s="356"/>
      <c r="O146" s="356"/>
      <c r="P146" s="356"/>
      <c r="Q146" s="356"/>
      <c r="R146" s="356"/>
      <c r="S146" s="356"/>
      <c r="T146" s="356"/>
      <c r="U146" s="356"/>
    </row>
    <row r="147" spans="1:21" ht="46.5" customHeight="1">
      <c r="A147" s="354"/>
      <c r="B147" s="354"/>
      <c r="C147" s="355"/>
      <c r="D147" s="354"/>
      <c r="E147" s="354"/>
      <c r="F147" s="354"/>
      <c r="G147" s="354"/>
      <c r="H147" s="354"/>
      <c r="I147" s="354"/>
      <c r="J147" s="354"/>
      <c r="K147" s="354"/>
      <c r="L147" s="354"/>
      <c r="M147" s="354"/>
      <c r="N147" s="356"/>
      <c r="O147" s="356"/>
      <c r="P147" s="356"/>
      <c r="Q147" s="356"/>
      <c r="R147" s="356"/>
      <c r="S147" s="356"/>
      <c r="T147" s="356"/>
      <c r="U147" s="356"/>
    </row>
    <row r="148" spans="1:21" ht="46.5" customHeight="1">
      <c r="A148" s="354"/>
      <c r="B148" s="354"/>
      <c r="C148" s="355"/>
      <c r="D148" s="354"/>
      <c r="E148" s="354"/>
      <c r="F148" s="354"/>
      <c r="G148" s="354"/>
      <c r="H148" s="354"/>
      <c r="I148" s="354"/>
      <c r="J148" s="354"/>
      <c r="K148" s="354"/>
      <c r="L148" s="354"/>
      <c r="M148" s="354"/>
      <c r="N148" s="356"/>
      <c r="O148" s="356"/>
      <c r="P148" s="356"/>
      <c r="Q148" s="356"/>
      <c r="R148" s="356"/>
      <c r="S148" s="356"/>
      <c r="T148" s="356"/>
      <c r="U148" s="356"/>
    </row>
    <row r="149" spans="1:21" ht="46.5" customHeight="1">
      <c r="A149" s="354"/>
      <c r="B149" s="354"/>
      <c r="C149" s="355"/>
      <c r="D149" s="354"/>
      <c r="E149" s="354"/>
      <c r="F149" s="354"/>
      <c r="G149" s="354"/>
      <c r="H149" s="354"/>
      <c r="I149" s="354"/>
      <c r="J149" s="354"/>
      <c r="K149" s="354"/>
      <c r="L149" s="354"/>
      <c r="M149" s="354"/>
      <c r="N149" s="356"/>
      <c r="O149" s="356"/>
      <c r="P149" s="356"/>
      <c r="Q149" s="356"/>
      <c r="R149" s="356"/>
      <c r="S149" s="356"/>
      <c r="T149" s="356"/>
      <c r="U149" s="356"/>
    </row>
    <row r="150" spans="1:21" ht="46.5" customHeight="1">
      <c r="A150" s="354"/>
      <c r="B150" s="354"/>
      <c r="C150" s="355"/>
      <c r="D150" s="354"/>
      <c r="E150" s="354"/>
      <c r="F150" s="354"/>
      <c r="G150" s="354"/>
      <c r="H150" s="354"/>
      <c r="I150" s="354"/>
      <c r="J150" s="354"/>
      <c r="K150" s="354"/>
      <c r="L150" s="354"/>
      <c r="M150" s="354"/>
      <c r="N150" s="356"/>
      <c r="O150" s="356"/>
      <c r="P150" s="356"/>
      <c r="Q150" s="356"/>
      <c r="R150" s="356"/>
      <c r="S150" s="356"/>
      <c r="T150" s="356"/>
      <c r="U150" s="356"/>
    </row>
    <row r="151" spans="1:21" ht="46.5" customHeight="1">
      <c r="A151" s="354"/>
      <c r="B151" s="354"/>
      <c r="C151" s="355"/>
      <c r="D151" s="354"/>
      <c r="E151" s="354"/>
      <c r="F151" s="354"/>
      <c r="G151" s="354"/>
      <c r="H151" s="354"/>
      <c r="I151" s="354"/>
      <c r="J151" s="354"/>
      <c r="K151" s="354"/>
      <c r="L151" s="354"/>
      <c r="M151" s="354"/>
      <c r="N151" s="356"/>
      <c r="O151" s="356"/>
      <c r="P151" s="356"/>
      <c r="Q151" s="356"/>
      <c r="R151" s="356"/>
      <c r="S151" s="356"/>
      <c r="T151" s="356"/>
      <c r="U151" s="356"/>
    </row>
    <row r="152" spans="1:21" ht="46.5" customHeight="1">
      <c r="A152" s="354"/>
      <c r="B152" s="354"/>
      <c r="C152" s="355"/>
      <c r="D152" s="354"/>
      <c r="E152" s="354"/>
      <c r="F152" s="354"/>
      <c r="G152" s="354"/>
      <c r="H152" s="354"/>
      <c r="I152" s="354"/>
      <c r="J152" s="354"/>
      <c r="K152" s="354"/>
      <c r="L152" s="354"/>
      <c r="M152" s="354"/>
      <c r="N152" s="356"/>
      <c r="O152" s="356"/>
      <c r="P152" s="356"/>
      <c r="Q152" s="356"/>
      <c r="R152" s="356"/>
      <c r="S152" s="356"/>
      <c r="T152" s="356"/>
      <c r="U152" s="356"/>
    </row>
    <row r="153" spans="1:21" ht="46.5" customHeight="1">
      <c r="A153" s="354"/>
      <c r="B153" s="354"/>
      <c r="C153" s="355"/>
      <c r="D153" s="354"/>
      <c r="E153" s="354"/>
      <c r="F153" s="354"/>
      <c r="G153" s="354"/>
      <c r="H153" s="354"/>
      <c r="I153" s="354"/>
      <c r="J153" s="354"/>
      <c r="K153" s="354"/>
      <c r="L153" s="354"/>
      <c r="M153" s="354"/>
      <c r="N153" s="356"/>
      <c r="O153" s="356"/>
      <c r="P153" s="356"/>
      <c r="Q153" s="356"/>
      <c r="R153" s="356"/>
      <c r="S153" s="356"/>
      <c r="T153" s="356"/>
      <c r="U153" s="356"/>
    </row>
    <row r="154" spans="3:14" ht="46.5" customHeight="1">
      <c r="C154" s="355"/>
      <c r="D154" s="354"/>
      <c r="E154" s="354"/>
      <c r="F154" s="354"/>
      <c r="G154" s="354"/>
      <c r="H154" s="354"/>
      <c r="I154" s="354"/>
      <c r="J154" s="354"/>
      <c r="K154" s="354"/>
      <c r="L154" s="354"/>
      <c r="M154" s="354"/>
      <c r="N154" s="356"/>
    </row>
    <row r="155" spans="3:14" ht="46.5" customHeight="1">
      <c r="C155" s="355"/>
      <c r="D155" s="354"/>
      <c r="E155" s="354"/>
      <c r="F155" s="354"/>
      <c r="G155" s="354"/>
      <c r="H155" s="354"/>
      <c r="I155" s="354"/>
      <c r="J155" s="354"/>
      <c r="K155" s="354"/>
      <c r="L155" s="354"/>
      <c r="M155" s="354"/>
      <c r="N155" s="356"/>
    </row>
    <row r="156" spans="3:14" ht="46.5" customHeight="1">
      <c r="C156" s="355"/>
      <c r="D156" s="354"/>
      <c r="E156" s="354"/>
      <c r="F156" s="354"/>
      <c r="G156" s="354"/>
      <c r="H156" s="354"/>
      <c r="I156" s="354"/>
      <c r="J156" s="354"/>
      <c r="K156" s="354"/>
      <c r="L156" s="354"/>
      <c r="M156" s="354"/>
      <c r="N156" s="356"/>
    </row>
    <row r="157" spans="3:14" ht="46.5" customHeight="1">
      <c r="C157" s="355"/>
      <c r="D157" s="354"/>
      <c r="E157" s="354"/>
      <c r="F157" s="354"/>
      <c r="G157" s="354"/>
      <c r="H157" s="354"/>
      <c r="I157" s="354"/>
      <c r="J157" s="354"/>
      <c r="K157" s="354"/>
      <c r="L157" s="354"/>
      <c r="M157" s="354"/>
      <c r="N157" s="356"/>
    </row>
  </sheetData>
  <mergeCells count="248">
    <mergeCell ref="C56:C57"/>
    <mergeCell ref="C58:C59"/>
    <mergeCell ref="E56:E57"/>
    <mergeCell ref="E46:E47"/>
    <mergeCell ref="D60:D61"/>
    <mergeCell ref="E60:E61"/>
    <mergeCell ref="D62:D63"/>
    <mergeCell ref="D56:D57"/>
    <mergeCell ref="E58:E59"/>
    <mergeCell ref="E62:E63"/>
    <mergeCell ref="D52:D53"/>
    <mergeCell ref="E52:E53"/>
    <mergeCell ref="E48:E49"/>
    <mergeCell ref="T58:T63"/>
    <mergeCell ref="V50:V51"/>
    <mergeCell ref="U52:U53"/>
    <mergeCell ref="V52:V53"/>
    <mergeCell ref="D54:D55"/>
    <mergeCell ref="E54:E55"/>
    <mergeCell ref="U54:U55"/>
    <mergeCell ref="V54:V55"/>
    <mergeCell ref="U56:U57"/>
    <mergeCell ref="V56:V57"/>
    <mergeCell ref="D58:D59"/>
    <mergeCell ref="V58:V59"/>
    <mergeCell ref="U58:U59"/>
    <mergeCell ref="V60:V61"/>
    <mergeCell ref="V62:V63"/>
    <mergeCell ref="T52:T57"/>
    <mergeCell ref="C40:C41"/>
    <mergeCell ref="C42:C43"/>
    <mergeCell ref="C44:C45"/>
    <mergeCell ref="C46:C47"/>
    <mergeCell ref="C48:C49"/>
    <mergeCell ref="C50:C51"/>
    <mergeCell ref="C52:C53"/>
    <mergeCell ref="C54:C55"/>
    <mergeCell ref="D48:D49"/>
    <mergeCell ref="D44:D45"/>
    <mergeCell ref="D50:D51"/>
    <mergeCell ref="D46:D47"/>
    <mergeCell ref="D40:D41"/>
    <mergeCell ref="C30:C31"/>
    <mergeCell ref="C34:C35"/>
    <mergeCell ref="C36:C37"/>
    <mergeCell ref="C38:C39"/>
    <mergeCell ref="C10:C11"/>
    <mergeCell ref="C12:C13"/>
    <mergeCell ref="E14:E15"/>
    <mergeCell ref="C14:C15"/>
    <mergeCell ref="C16:C17"/>
    <mergeCell ref="C18:C19"/>
    <mergeCell ref="C20:C21"/>
    <mergeCell ref="D12:D13"/>
    <mergeCell ref="E12:E13"/>
    <mergeCell ref="D16:D17"/>
    <mergeCell ref="E16:E17"/>
    <mergeCell ref="D30:D31"/>
    <mergeCell ref="E30:E31"/>
    <mergeCell ref="D20:D21"/>
    <mergeCell ref="E20:E21"/>
    <mergeCell ref="E26:E27"/>
    <mergeCell ref="C24:C25"/>
    <mergeCell ref="C26:C27"/>
    <mergeCell ref="D14:D15"/>
    <mergeCell ref="D28:D29"/>
    <mergeCell ref="D38:D39"/>
    <mergeCell ref="E38:E39"/>
    <mergeCell ref="D36:D37"/>
    <mergeCell ref="E36:E37"/>
    <mergeCell ref="D42:D43"/>
    <mergeCell ref="E42:E43"/>
    <mergeCell ref="U42:U43"/>
    <mergeCell ref="V42:V43"/>
    <mergeCell ref="E44:E45"/>
    <mergeCell ref="U44:U45"/>
    <mergeCell ref="U36:U37"/>
    <mergeCell ref="V38:V39"/>
    <mergeCell ref="V44:V45"/>
    <mergeCell ref="E22:E23"/>
    <mergeCell ref="U22:U23"/>
    <mergeCell ref="V22:V23"/>
    <mergeCell ref="D24:D25"/>
    <mergeCell ref="E24:E25"/>
    <mergeCell ref="D26:D27"/>
    <mergeCell ref="U26:U27"/>
    <mergeCell ref="V26:V27"/>
    <mergeCell ref="D34:D35"/>
    <mergeCell ref="E34:E35"/>
    <mergeCell ref="U34:U35"/>
    <mergeCell ref="V34:V35"/>
    <mergeCell ref="U28:U29"/>
    <mergeCell ref="V28:V29"/>
    <mergeCell ref="U24:U25"/>
    <mergeCell ref="V24:V25"/>
    <mergeCell ref="B91:H91"/>
    <mergeCell ref="B90:H90"/>
    <mergeCell ref="I90:O90"/>
    <mergeCell ref="I91:O91"/>
    <mergeCell ref="V64:V65"/>
    <mergeCell ref="U60:U61"/>
    <mergeCell ref="U62:U63"/>
    <mergeCell ref="U64:U65"/>
    <mergeCell ref="A86:S86"/>
    <mergeCell ref="D64:D65"/>
    <mergeCell ref="E64:E65"/>
    <mergeCell ref="C60:C61"/>
    <mergeCell ref="C62:C63"/>
    <mergeCell ref="B64:B71"/>
    <mergeCell ref="T64:T71"/>
    <mergeCell ref="C64:C65"/>
    <mergeCell ref="C76:C77"/>
    <mergeCell ref="D76:D77"/>
    <mergeCell ref="E76:E77"/>
    <mergeCell ref="V76:V77"/>
    <mergeCell ref="C66:C67"/>
    <mergeCell ref="D66:D67"/>
    <mergeCell ref="E66:E67"/>
    <mergeCell ref="U66:U67"/>
    <mergeCell ref="U48:U49"/>
    <mergeCell ref="V48:V49"/>
    <mergeCell ref="E50:E51"/>
    <mergeCell ref="U50:U51"/>
    <mergeCell ref="U38:U39"/>
    <mergeCell ref="V36:V37"/>
    <mergeCell ref="U46:U47"/>
    <mergeCell ref="U30:U31"/>
    <mergeCell ref="E40:E41"/>
    <mergeCell ref="U40:U41"/>
    <mergeCell ref="V40:V41"/>
    <mergeCell ref="V30:V31"/>
    <mergeCell ref="T46:T51"/>
    <mergeCell ref="E32:E33"/>
    <mergeCell ref="V46:V47"/>
    <mergeCell ref="C8:C9"/>
    <mergeCell ref="D8:D9"/>
    <mergeCell ref="D18:D19"/>
    <mergeCell ref="E18:E19"/>
    <mergeCell ref="V8:V9"/>
    <mergeCell ref="V10:V11"/>
    <mergeCell ref="D10:D11"/>
    <mergeCell ref="E10:E11"/>
    <mergeCell ref="U8:U9"/>
    <mergeCell ref="U10:U11"/>
    <mergeCell ref="U12:U13"/>
    <mergeCell ref="V12:V13"/>
    <mergeCell ref="U14:U15"/>
    <mergeCell ref="V14:V15"/>
    <mergeCell ref="U16:U17"/>
    <mergeCell ref="V16:V17"/>
    <mergeCell ref="U18:U19"/>
    <mergeCell ref="V18:V19"/>
    <mergeCell ref="C22:C23"/>
    <mergeCell ref="C70:C71"/>
    <mergeCell ref="E8:E9"/>
    <mergeCell ref="E28:E29"/>
    <mergeCell ref="D22:D23"/>
    <mergeCell ref="A1:C3"/>
    <mergeCell ref="D1:V1"/>
    <mergeCell ref="D2:V2"/>
    <mergeCell ref="C6:C7"/>
    <mergeCell ref="D6:E6"/>
    <mergeCell ref="F6:S6"/>
    <mergeCell ref="A5:C5"/>
    <mergeCell ref="D4:V4"/>
    <mergeCell ref="D5:V5"/>
    <mergeCell ref="A4:C4"/>
    <mergeCell ref="A6:A7"/>
    <mergeCell ref="B6:B7"/>
    <mergeCell ref="D3:U3"/>
    <mergeCell ref="U20:U21"/>
    <mergeCell ref="V20:V21"/>
    <mergeCell ref="T6:U6"/>
    <mergeCell ref="B30:B33"/>
    <mergeCell ref="V6:V7"/>
    <mergeCell ref="C32:C33"/>
    <mergeCell ref="V78:V79"/>
    <mergeCell ref="C80:C81"/>
    <mergeCell ref="D80:D81"/>
    <mergeCell ref="E80:E81"/>
    <mergeCell ref="U80:U81"/>
    <mergeCell ref="A8:A19"/>
    <mergeCell ref="B8:B11"/>
    <mergeCell ref="T8:T11"/>
    <mergeCell ref="B12:B19"/>
    <mergeCell ref="T12:T19"/>
    <mergeCell ref="A20:A71"/>
    <mergeCell ref="B20:B21"/>
    <mergeCell ref="T20:T21"/>
    <mergeCell ref="B22:B29"/>
    <mergeCell ref="T22:T29"/>
    <mergeCell ref="T30:T31"/>
    <mergeCell ref="B34:B37"/>
    <mergeCell ref="T34:T37"/>
    <mergeCell ref="B38:B45"/>
    <mergeCell ref="T38:T45"/>
    <mergeCell ref="B46:B51"/>
    <mergeCell ref="B52:B57"/>
    <mergeCell ref="B58:B63"/>
    <mergeCell ref="C28:C29"/>
    <mergeCell ref="V66:V67"/>
    <mergeCell ref="C68:C69"/>
    <mergeCell ref="D68:D69"/>
    <mergeCell ref="E68:E69"/>
    <mergeCell ref="U68:U69"/>
    <mergeCell ref="V68:V69"/>
    <mergeCell ref="D70:D71"/>
    <mergeCell ref="V80:V81"/>
    <mergeCell ref="D32:D33"/>
    <mergeCell ref="T32:T33"/>
    <mergeCell ref="U32:U33"/>
    <mergeCell ref="V32:V33"/>
    <mergeCell ref="U76:U77"/>
    <mergeCell ref="E70:E71"/>
    <mergeCell ref="U70:U71"/>
    <mergeCell ref="V70:V71"/>
    <mergeCell ref="E72:E73"/>
    <mergeCell ref="U72:U73"/>
    <mergeCell ref="V72:V73"/>
    <mergeCell ref="C74:C75"/>
    <mergeCell ref="D74:D75"/>
    <mergeCell ref="E74:E75"/>
    <mergeCell ref="V74:V75"/>
    <mergeCell ref="D72:D73"/>
    <mergeCell ref="V84:V85"/>
    <mergeCell ref="C78:C79"/>
    <mergeCell ref="D78:D79"/>
    <mergeCell ref="E78:E79"/>
    <mergeCell ref="T78:T83"/>
    <mergeCell ref="U78:U79"/>
    <mergeCell ref="A84:A85"/>
    <mergeCell ref="B84:B85"/>
    <mergeCell ref="C84:C85"/>
    <mergeCell ref="D84:D85"/>
    <mergeCell ref="E84:E85"/>
    <mergeCell ref="T84:T85"/>
    <mergeCell ref="U84:U85"/>
    <mergeCell ref="A72:A83"/>
    <mergeCell ref="B72:B77"/>
    <mergeCell ref="T72:T77"/>
    <mergeCell ref="U74:U75"/>
    <mergeCell ref="C72:C73"/>
    <mergeCell ref="B78:B83"/>
    <mergeCell ref="C82:C83"/>
    <mergeCell ref="D82:D83"/>
    <mergeCell ref="E82:E83"/>
    <mergeCell ref="U82:U83"/>
    <mergeCell ref="V82:V83"/>
  </mergeCells>
  <printOptions horizontalCentered="1" verticalCentered="1"/>
  <pageMargins left="0" right="0" top="0" bottom="0.5905511811023623" header="0.31496062992125984" footer="0"/>
  <pageSetup fitToHeight="0" horizontalDpi="600" verticalDpi="600" orientation="portrait" scale="50" r:id="rId4"/>
  <headerFooter>
    <oddFooter>&amp;L&amp;G&amp;C&amp;G</oddFooter>
  </headerFooter>
  <drawing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49CFB-2D5D-41B3-B43F-759953ADA7E9}">
  <dimension ref="A1:X1717"/>
  <sheetViews>
    <sheetView zoomScale="68" zoomScaleNormal="68" workbookViewId="0" topLeftCell="A130">
      <selection activeCell="G16" sqref="G16"/>
    </sheetView>
  </sheetViews>
  <sheetFormatPr defaultColWidth="11.421875" defaultRowHeight="15"/>
  <cols>
    <col min="2" max="2" width="14.8515625" style="0" customWidth="1"/>
    <col min="3" max="3" width="20.7109375" style="0" customWidth="1"/>
    <col min="4" max="4" width="18.140625" style="0" customWidth="1"/>
    <col min="5" max="5" width="19.140625" style="0" customWidth="1"/>
    <col min="6" max="6" width="23.7109375" style="0" customWidth="1"/>
    <col min="7" max="7" width="20.7109375" style="0" customWidth="1"/>
    <col min="8" max="8" width="21.8515625" style="0" customWidth="1"/>
    <col min="9" max="9" width="20.421875" style="0" customWidth="1"/>
    <col min="10" max="10" width="22.7109375" style="0" customWidth="1"/>
    <col min="11" max="11" width="15.421875" style="0" customWidth="1"/>
    <col min="13" max="13" width="20.28125" style="0" customWidth="1"/>
    <col min="14" max="14" width="22.421875" style="0" customWidth="1"/>
    <col min="24" max="25" width="19.28125" style="0" bestFit="1" customWidth="1"/>
    <col min="26" max="26" width="26.7109375" style="0" customWidth="1"/>
    <col min="27" max="27" width="19.28125" style="0" bestFit="1" customWidth="1"/>
    <col min="28" max="28" width="18.421875" style="0" customWidth="1"/>
  </cols>
  <sheetData>
    <row r="1" spans="1:22" ht="20.25">
      <c r="A1" s="890"/>
      <c r="B1" s="891"/>
      <c r="C1" s="891"/>
      <c r="D1" s="891"/>
      <c r="E1" s="896" t="s">
        <v>96</v>
      </c>
      <c r="F1" s="897"/>
      <c r="G1" s="897"/>
      <c r="H1" s="897"/>
      <c r="I1" s="897"/>
      <c r="J1" s="897"/>
      <c r="K1" s="897"/>
      <c r="L1" s="897"/>
      <c r="M1" s="897"/>
      <c r="N1" s="897"/>
      <c r="O1" s="897"/>
      <c r="P1" s="897"/>
      <c r="Q1" s="897"/>
      <c r="R1" s="897"/>
      <c r="S1" s="897"/>
      <c r="T1" s="897"/>
      <c r="U1" s="897"/>
      <c r="V1" s="898"/>
    </row>
    <row r="2" spans="1:22" ht="15">
      <c r="A2" s="892"/>
      <c r="B2" s="893"/>
      <c r="C2" s="893"/>
      <c r="D2" s="893"/>
      <c r="E2" s="899" t="s">
        <v>95</v>
      </c>
      <c r="F2" s="900"/>
      <c r="G2" s="900"/>
      <c r="H2" s="900"/>
      <c r="I2" s="900"/>
      <c r="J2" s="900"/>
      <c r="K2" s="900"/>
      <c r="L2" s="900"/>
      <c r="M2" s="900"/>
      <c r="N2" s="900"/>
      <c r="O2" s="900"/>
      <c r="P2" s="900"/>
      <c r="Q2" s="900"/>
      <c r="R2" s="900"/>
      <c r="S2" s="900"/>
      <c r="T2" s="900"/>
      <c r="U2" s="900"/>
      <c r="V2" s="901"/>
    </row>
    <row r="3" spans="1:22" ht="18.75" thickBot="1">
      <c r="A3" s="894"/>
      <c r="B3" s="895"/>
      <c r="C3" s="895"/>
      <c r="D3" s="895"/>
      <c r="E3" s="902" t="s">
        <v>102</v>
      </c>
      <c r="F3" s="903"/>
      <c r="G3" s="903"/>
      <c r="H3" s="903"/>
      <c r="I3" s="903"/>
      <c r="J3" s="903"/>
      <c r="K3" s="903"/>
      <c r="L3" s="903"/>
      <c r="M3" s="903"/>
      <c r="N3" s="903"/>
      <c r="O3" s="904"/>
      <c r="P3" s="905" t="s">
        <v>86</v>
      </c>
      <c r="Q3" s="906"/>
      <c r="R3" s="906"/>
      <c r="S3" s="906"/>
      <c r="T3" s="906"/>
      <c r="U3" s="906"/>
      <c r="V3" s="907"/>
    </row>
    <row r="4" spans="1:22" ht="15.75">
      <c r="A4" s="908" t="s">
        <v>162</v>
      </c>
      <c r="B4" s="909"/>
      <c r="C4" s="909"/>
      <c r="D4" s="910"/>
      <c r="E4" s="911" t="s">
        <v>141</v>
      </c>
      <c r="F4" s="912"/>
      <c r="G4" s="912"/>
      <c r="H4" s="912"/>
      <c r="I4" s="912"/>
      <c r="J4" s="912"/>
      <c r="K4" s="912"/>
      <c r="L4" s="912"/>
      <c r="M4" s="912"/>
      <c r="N4" s="912"/>
      <c r="O4" s="912"/>
      <c r="P4" s="912"/>
      <c r="Q4" s="912"/>
      <c r="R4" s="912"/>
      <c r="S4" s="912"/>
      <c r="T4" s="912"/>
      <c r="U4" s="912"/>
      <c r="V4" s="913"/>
    </row>
    <row r="5" spans="1:22" ht="16.5" thickBot="1">
      <c r="A5" s="914" t="s">
        <v>163</v>
      </c>
      <c r="B5" s="915"/>
      <c r="C5" s="915"/>
      <c r="D5" s="916"/>
      <c r="E5" s="917" t="s">
        <v>536</v>
      </c>
      <c r="F5" s="918"/>
      <c r="G5" s="918"/>
      <c r="H5" s="918"/>
      <c r="I5" s="918"/>
      <c r="J5" s="918"/>
      <c r="K5" s="918"/>
      <c r="L5" s="918"/>
      <c r="M5" s="918"/>
      <c r="N5" s="918"/>
      <c r="O5" s="918"/>
      <c r="P5" s="918"/>
      <c r="Q5" s="918"/>
      <c r="R5" s="918"/>
      <c r="S5" s="918"/>
      <c r="T5" s="918"/>
      <c r="U5" s="918"/>
      <c r="V5" s="919"/>
    </row>
    <row r="6" spans="1:22" ht="25.5" customHeight="1">
      <c r="A6" s="920" t="s">
        <v>170</v>
      </c>
      <c r="B6" s="922" t="s">
        <v>171</v>
      </c>
      <c r="C6" s="922" t="s">
        <v>192</v>
      </c>
      <c r="D6" s="922" t="s">
        <v>172</v>
      </c>
      <c r="E6" s="922" t="s">
        <v>191</v>
      </c>
      <c r="F6" s="922"/>
      <c r="G6" s="922"/>
      <c r="H6" s="922" t="s">
        <v>331</v>
      </c>
      <c r="I6" s="922"/>
      <c r="J6" s="922"/>
      <c r="K6" s="922" t="s">
        <v>173</v>
      </c>
      <c r="L6" s="922"/>
      <c r="M6" s="922"/>
      <c r="N6" s="922"/>
      <c r="O6" s="922"/>
      <c r="P6" s="922" t="s">
        <v>179</v>
      </c>
      <c r="Q6" s="922"/>
      <c r="R6" s="922"/>
      <c r="S6" s="922"/>
      <c r="T6" s="922"/>
      <c r="U6" s="922"/>
      <c r="V6" s="924"/>
    </row>
    <row r="7" spans="1:22" ht="25.5" customHeight="1" thickBot="1">
      <c r="A7" s="921"/>
      <c r="B7" s="923"/>
      <c r="C7" s="923"/>
      <c r="D7" s="923"/>
      <c r="E7" s="431" t="s">
        <v>413</v>
      </c>
      <c r="F7" s="431" t="s">
        <v>425</v>
      </c>
      <c r="G7" s="431" t="s">
        <v>441</v>
      </c>
      <c r="H7" s="431" t="s">
        <v>413</v>
      </c>
      <c r="I7" s="431" t="s">
        <v>425</v>
      </c>
      <c r="J7" s="431" t="s">
        <v>441</v>
      </c>
      <c r="K7" s="426" t="s">
        <v>174</v>
      </c>
      <c r="L7" s="426" t="s">
        <v>175</v>
      </c>
      <c r="M7" s="426" t="s">
        <v>176</v>
      </c>
      <c r="N7" s="426" t="s">
        <v>177</v>
      </c>
      <c r="O7" s="426" t="s">
        <v>178</v>
      </c>
      <c r="P7" s="426" t="s">
        <v>180</v>
      </c>
      <c r="Q7" s="426" t="s">
        <v>181</v>
      </c>
      <c r="R7" s="426" t="s">
        <v>190</v>
      </c>
      <c r="S7" s="426" t="s">
        <v>182</v>
      </c>
      <c r="T7" s="426" t="s">
        <v>183</v>
      </c>
      <c r="U7" s="5" t="s">
        <v>184</v>
      </c>
      <c r="V7" s="6" t="s">
        <v>185</v>
      </c>
    </row>
    <row r="8" spans="1:22" ht="15">
      <c r="A8" s="929">
        <v>1</v>
      </c>
      <c r="B8" s="930" t="s">
        <v>197</v>
      </c>
      <c r="C8" s="926" t="s">
        <v>198</v>
      </c>
      <c r="D8" s="7" t="s">
        <v>164</v>
      </c>
      <c r="E8" s="9">
        <v>5</v>
      </c>
      <c r="F8" s="9">
        <v>5</v>
      </c>
      <c r="G8" s="9">
        <v>5</v>
      </c>
      <c r="H8" s="432">
        <v>0</v>
      </c>
      <c r="I8" s="432">
        <v>0</v>
      </c>
      <c r="J8" s="432">
        <v>0</v>
      </c>
      <c r="K8" s="925" t="s">
        <v>199</v>
      </c>
      <c r="L8" s="925" t="s">
        <v>200</v>
      </c>
      <c r="M8" s="925" t="s">
        <v>201</v>
      </c>
      <c r="N8" s="925" t="s">
        <v>202</v>
      </c>
      <c r="O8" s="925" t="s">
        <v>203</v>
      </c>
      <c r="P8" s="925">
        <v>480</v>
      </c>
      <c r="Q8" s="925">
        <v>462</v>
      </c>
      <c r="R8" s="925"/>
      <c r="S8" s="925" t="s">
        <v>204</v>
      </c>
      <c r="T8" s="925" t="s">
        <v>204</v>
      </c>
      <c r="U8" s="925" t="s">
        <v>204</v>
      </c>
      <c r="V8" s="927">
        <v>942</v>
      </c>
    </row>
    <row r="9" spans="1:22" ht="15">
      <c r="A9" s="929"/>
      <c r="B9" s="930"/>
      <c r="C9" s="926"/>
      <c r="D9" s="7" t="s">
        <v>165</v>
      </c>
      <c r="E9" s="11">
        <v>143479000</v>
      </c>
      <c r="F9" s="11">
        <v>143479000</v>
      </c>
      <c r="G9" s="11">
        <v>143479000</v>
      </c>
      <c r="H9" s="433">
        <v>5959000</v>
      </c>
      <c r="I9" s="11">
        <v>24373000</v>
      </c>
      <c r="J9" s="11">
        <v>30137000</v>
      </c>
      <c r="K9" s="934"/>
      <c r="L9" s="926"/>
      <c r="M9" s="926"/>
      <c r="N9" s="926"/>
      <c r="O9" s="926"/>
      <c r="P9" s="926"/>
      <c r="Q9" s="926"/>
      <c r="R9" s="926"/>
      <c r="S9" s="926"/>
      <c r="T9" s="926"/>
      <c r="U9" s="926"/>
      <c r="V9" s="928"/>
    </row>
    <row r="10" spans="1:22" ht="15">
      <c r="A10" s="929"/>
      <c r="B10" s="930"/>
      <c r="C10" s="926"/>
      <c r="D10" s="7" t="s">
        <v>166</v>
      </c>
      <c r="E10" s="9">
        <v>95</v>
      </c>
      <c r="F10" s="9">
        <v>95</v>
      </c>
      <c r="G10" s="9">
        <v>95</v>
      </c>
      <c r="H10" s="434">
        <v>0</v>
      </c>
      <c r="I10" s="434">
        <v>0</v>
      </c>
      <c r="J10" s="434">
        <v>0</v>
      </c>
      <c r="K10" s="934"/>
      <c r="L10" s="926"/>
      <c r="M10" s="926"/>
      <c r="N10" s="926"/>
      <c r="O10" s="926"/>
      <c r="P10" s="926"/>
      <c r="Q10" s="926"/>
      <c r="R10" s="926"/>
      <c r="S10" s="926"/>
      <c r="T10" s="926"/>
      <c r="U10" s="926"/>
      <c r="V10" s="928"/>
    </row>
    <row r="11" spans="1:22" ht="15">
      <c r="A11" s="929"/>
      <c r="B11" s="930"/>
      <c r="C11" s="926"/>
      <c r="D11" s="7" t="s">
        <v>167</v>
      </c>
      <c r="E11" s="11">
        <v>20109166</v>
      </c>
      <c r="F11" s="11">
        <v>20109166</v>
      </c>
      <c r="G11" s="11">
        <v>20109166</v>
      </c>
      <c r="H11" s="433">
        <v>20109166</v>
      </c>
      <c r="I11" s="11">
        <v>20109166</v>
      </c>
      <c r="J11" s="11">
        <v>20109166</v>
      </c>
      <c r="K11" s="934"/>
      <c r="L11" s="926"/>
      <c r="M11" s="926"/>
      <c r="N11" s="926"/>
      <c r="O11" s="926"/>
      <c r="P11" s="926"/>
      <c r="Q11" s="926"/>
      <c r="R11" s="926"/>
      <c r="S11" s="926"/>
      <c r="T11" s="926"/>
      <c r="U11" s="926"/>
      <c r="V11" s="928"/>
    </row>
    <row r="12" spans="1:22" ht="15">
      <c r="A12" s="929">
        <v>2</v>
      </c>
      <c r="B12" s="930" t="s">
        <v>205</v>
      </c>
      <c r="C12" s="931" t="s">
        <v>353</v>
      </c>
      <c r="D12" s="7" t="s">
        <v>164</v>
      </c>
      <c r="E12" s="8">
        <v>100</v>
      </c>
      <c r="F12" s="8">
        <v>100</v>
      </c>
      <c r="G12" s="8">
        <v>100</v>
      </c>
      <c r="H12" s="434">
        <v>96</v>
      </c>
      <c r="I12" s="9">
        <v>97</v>
      </c>
      <c r="J12" s="432">
        <v>100</v>
      </c>
      <c r="K12" s="932" t="s">
        <v>206</v>
      </c>
      <c r="L12" s="933" t="s">
        <v>342</v>
      </c>
      <c r="M12" s="933" t="s">
        <v>343</v>
      </c>
      <c r="N12" s="933" t="s">
        <v>344</v>
      </c>
      <c r="O12" s="933" t="s">
        <v>207</v>
      </c>
      <c r="P12" s="933" t="s">
        <v>337</v>
      </c>
      <c r="Q12" s="933" t="s">
        <v>338</v>
      </c>
      <c r="R12" s="926"/>
      <c r="S12" s="933" t="s">
        <v>204</v>
      </c>
      <c r="T12" s="933" t="s">
        <v>204</v>
      </c>
      <c r="U12" s="933" t="s">
        <v>204</v>
      </c>
      <c r="V12" s="935" t="s">
        <v>339</v>
      </c>
    </row>
    <row r="13" spans="1:22" ht="15">
      <c r="A13" s="929"/>
      <c r="B13" s="930"/>
      <c r="C13" s="931"/>
      <c r="D13" s="7" t="s">
        <v>165</v>
      </c>
      <c r="E13" s="11">
        <v>922444000</v>
      </c>
      <c r="F13" s="11">
        <v>922444000</v>
      </c>
      <c r="G13" s="11">
        <v>913344000</v>
      </c>
      <c r="H13" s="433">
        <v>13428000</v>
      </c>
      <c r="I13" s="11">
        <v>45939000</v>
      </c>
      <c r="J13" s="11">
        <v>166475000</v>
      </c>
      <c r="K13" s="932"/>
      <c r="L13" s="933"/>
      <c r="M13" s="933"/>
      <c r="N13" s="933"/>
      <c r="O13" s="933"/>
      <c r="P13" s="933"/>
      <c r="Q13" s="933"/>
      <c r="R13" s="926"/>
      <c r="S13" s="933"/>
      <c r="T13" s="933"/>
      <c r="U13" s="933"/>
      <c r="V13" s="935"/>
    </row>
    <row r="14" spans="1:22" ht="15">
      <c r="A14" s="929"/>
      <c r="B14" s="930"/>
      <c r="C14" s="931"/>
      <c r="D14" s="7" t="s">
        <v>166</v>
      </c>
      <c r="E14" s="10"/>
      <c r="F14" s="9"/>
      <c r="G14" s="9"/>
      <c r="H14" s="10"/>
      <c r="I14" s="8"/>
      <c r="J14" s="434"/>
      <c r="K14" s="932"/>
      <c r="L14" s="933"/>
      <c r="M14" s="933"/>
      <c r="N14" s="933"/>
      <c r="O14" s="933"/>
      <c r="P14" s="933"/>
      <c r="Q14" s="933"/>
      <c r="R14" s="926"/>
      <c r="S14" s="933"/>
      <c r="T14" s="933"/>
      <c r="U14" s="933"/>
      <c r="V14" s="935"/>
    </row>
    <row r="15" spans="1:22" ht="15">
      <c r="A15" s="929"/>
      <c r="B15" s="930"/>
      <c r="C15" s="931"/>
      <c r="D15" s="7" t="s">
        <v>167</v>
      </c>
      <c r="E15" s="11">
        <v>205887547</v>
      </c>
      <c r="F15" s="11">
        <v>205887547</v>
      </c>
      <c r="G15" s="11">
        <v>205887547</v>
      </c>
      <c r="H15" s="433">
        <v>141976777</v>
      </c>
      <c r="I15" s="11">
        <v>156875783</v>
      </c>
      <c r="J15" s="11">
        <v>181506134</v>
      </c>
      <c r="K15" s="932"/>
      <c r="L15" s="933"/>
      <c r="M15" s="933"/>
      <c r="N15" s="933"/>
      <c r="O15" s="933"/>
      <c r="P15" s="933"/>
      <c r="Q15" s="933"/>
      <c r="R15" s="926"/>
      <c r="S15" s="933"/>
      <c r="T15" s="933"/>
      <c r="U15" s="933"/>
      <c r="V15" s="935"/>
    </row>
    <row r="16" spans="1:22" ht="15">
      <c r="A16" s="929">
        <v>3</v>
      </c>
      <c r="B16" s="930" t="s">
        <v>208</v>
      </c>
      <c r="C16" s="933" t="s">
        <v>209</v>
      </c>
      <c r="D16" s="7" t="s">
        <v>164</v>
      </c>
      <c r="E16" s="8">
        <v>100</v>
      </c>
      <c r="F16" s="8">
        <v>100</v>
      </c>
      <c r="G16" s="8">
        <v>100</v>
      </c>
      <c r="H16" s="434">
        <v>95</v>
      </c>
      <c r="I16" s="435">
        <v>0.96</v>
      </c>
      <c r="J16" s="435">
        <v>0.97</v>
      </c>
      <c r="K16" s="936" t="s">
        <v>210</v>
      </c>
      <c r="L16" s="930" t="s">
        <v>345</v>
      </c>
      <c r="M16" s="930" t="s">
        <v>346</v>
      </c>
      <c r="N16" s="937" t="s">
        <v>202</v>
      </c>
      <c r="O16" s="937" t="s">
        <v>211</v>
      </c>
      <c r="P16" s="937" t="s">
        <v>204</v>
      </c>
      <c r="Q16" s="937" t="s">
        <v>204</v>
      </c>
      <c r="R16" s="926"/>
      <c r="S16" s="937" t="s">
        <v>204</v>
      </c>
      <c r="T16" s="937" t="s">
        <v>204</v>
      </c>
      <c r="U16" s="937" t="s">
        <v>204</v>
      </c>
      <c r="V16" s="938">
        <v>6344583</v>
      </c>
    </row>
    <row r="17" spans="1:22" ht="15">
      <c r="A17" s="929"/>
      <c r="B17" s="930"/>
      <c r="C17" s="933"/>
      <c r="D17" s="7" t="s">
        <v>165</v>
      </c>
      <c r="E17" s="11">
        <v>880986000</v>
      </c>
      <c r="F17" s="11">
        <v>880986000</v>
      </c>
      <c r="G17" s="11">
        <v>128752000</v>
      </c>
      <c r="H17" s="433">
        <v>0</v>
      </c>
      <c r="I17" s="11">
        <v>0</v>
      </c>
      <c r="J17" s="11">
        <v>14534000</v>
      </c>
      <c r="K17" s="936"/>
      <c r="L17" s="930"/>
      <c r="M17" s="930"/>
      <c r="N17" s="937"/>
      <c r="O17" s="937"/>
      <c r="P17" s="937"/>
      <c r="Q17" s="937"/>
      <c r="R17" s="926"/>
      <c r="S17" s="937"/>
      <c r="T17" s="937"/>
      <c r="U17" s="937"/>
      <c r="V17" s="938"/>
    </row>
    <row r="18" spans="1:22" ht="15">
      <c r="A18" s="929"/>
      <c r="B18" s="930"/>
      <c r="C18" s="933"/>
      <c r="D18" s="7" t="s">
        <v>166</v>
      </c>
      <c r="E18" s="10"/>
      <c r="F18" s="9"/>
      <c r="G18" s="9"/>
      <c r="H18" s="10"/>
      <c r="I18" s="9"/>
      <c r="J18" s="9"/>
      <c r="K18" s="936"/>
      <c r="L18" s="930"/>
      <c r="M18" s="930"/>
      <c r="N18" s="937"/>
      <c r="O18" s="937"/>
      <c r="P18" s="937"/>
      <c r="Q18" s="937"/>
      <c r="R18" s="926"/>
      <c r="S18" s="937"/>
      <c r="T18" s="937"/>
      <c r="U18" s="937"/>
      <c r="V18" s="938"/>
    </row>
    <row r="19" spans="1:22" ht="15">
      <c r="A19" s="929"/>
      <c r="B19" s="930"/>
      <c r="C19" s="933"/>
      <c r="D19" s="7" t="s">
        <v>167</v>
      </c>
      <c r="E19" s="11">
        <v>7055000</v>
      </c>
      <c r="F19" s="11">
        <v>7055000</v>
      </c>
      <c r="G19" s="11">
        <v>7055000</v>
      </c>
      <c r="H19" s="433">
        <v>7055000</v>
      </c>
      <c r="I19" s="11">
        <v>7055000</v>
      </c>
      <c r="J19" s="11">
        <v>7055000</v>
      </c>
      <c r="K19" s="936"/>
      <c r="L19" s="930"/>
      <c r="M19" s="930"/>
      <c r="N19" s="937"/>
      <c r="O19" s="937"/>
      <c r="P19" s="937"/>
      <c r="Q19" s="937"/>
      <c r="R19" s="926"/>
      <c r="S19" s="937"/>
      <c r="T19" s="937"/>
      <c r="U19" s="937"/>
      <c r="V19" s="938"/>
    </row>
    <row r="20" spans="1:22" ht="15">
      <c r="A20" s="939">
        <v>4</v>
      </c>
      <c r="B20" s="939" t="s">
        <v>212</v>
      </c>
      <c r="C20" s="940" t="s">
        <v>213</v>
      </c>
      <c r="D20" s="12" t="s">
        <v>164</v>
      </c>
      <c r="E20" s="436">
        <v>1</v>
      </c>
      <c r="F20" s="8">
        <v>1</v>
      </c>
      <c r="G20" s="8">
        <v>1</v>
      </c>
      <c r="H20" s="8">
        <v>1</v>
      </c>
      <c r="I20" s="8">
        <v>1</v>
      </c>
      <c r="J20" s="13"/>
      <c r="K20" s="936" t="s">
        <v>214</v>
      </c>
      <c r="L20" s="930" t="s">
        <v>215</v>
      </c>
      <c r="M20" s="930" t="s">
        <v>216</v>
      </c>
      <c r="N20" s="930" t="s">
        <v>217</v>
      </c>
      <c r="O20" s="930" t="s">
        <v>211</v>
      </c>
      <c r="P20" s="937" t="s">
        <v>204</v>
      </c>
      <c r="Q20" s="937" t="s">
        <v>204</v>
      </c>
      <c r="R20" s="926"/>
      <c r="S20" s="930" t="s">
        <v>204</v>
      </c>
      <c r="T20" s="930" t="s">
        <v>204</v>
      </c>
      <c r="U20" s="930" t="s">
        <v>204</v>
      </c>
      <c r="V20" s="938">
        <v>88239</v>
      </c>
    </row>
    <row r="21" spans="1:22" ht="10.5" customHeight="1">
      <c r="A21" s="939"/>
      <c r="B21" s="939"/>
      <c r="C21" s="940"/>
      <c r="D21" s="12" t="s">
        <v>165</v>
      </c>
      <c r="E21" s="14">
        <v>139992349</v>
      </c>
      <c r="F21" s="11">
        <v>139992349</v>
      </c>
      <c r="G21" s="11">
        <v>139992349</v>
      </c>
      <c r="H21" s="428">
        <v>19726774</v>
      </c>
      <c r="I21" s="11">
        <v>32119923</v>
      </c>
      <c r="J21" s="4">
        <v>58134243.2861151</v>
      </c>
      <c r="K21" s="936"/>
      <c r="L21" s="930"/>
      <c r="M21" s="930"/>
      <c r="N21" s="930"/>
      <c r="O21" s="930"/>
      <c r="P21" s="937"/>
      <c r="Q21" s="937"/>
      <c r="R21" s="926"/>
      <c r="S21" s="930"/>
      <c r="T21" s="930"/>
      <c r="U21" s="930"/>
      <c r="V21" s="938"/>
    </row>
    <row r="22" spans="1:22" ht="15">
      <c r="A22" s="939"/>
      <c r="B22" s="939"/>
      <c r="C22" s="940"/>
      <c r="D22" s="12" t="s">
        <v>166</v>
      </c>
      <c r="E22" s="9">
        <v>0</v>
      </c>
      <c r="F22" s="9">
        <v>0</v>
      </c>
      <c r="G22" s="9">
        <v>0</v>
      </c>
      <c r="H22" s="9">
        <v>0</v>
      </c>
      <c r="I22" s="9">
        <v>0</v>
      </c>
      <c r="J22" s="4"/>
      <c r="K22" s="936"/>
      <c r="L22" s="930"/>
      <c r="M22" s="930"/>
      <c r="N22" s="930"/>
      <c r="O22" s="930"/>
      <c r="P22" s="937"/>
      <c r="Q22" s="937"/>
      <c r="R22" s="926"/>
      <c r="S22" s="930"/>
      <c r="T22" s="930"/>
      <c r="U22" s="930"/>
      <c r="V22" s="938"/>
    </row>
    <row r="23" spans="1:22" ht="15">
      <c r="A23" s="939"/>
      <c r="B23" s="939"/>
      <c r="C23" s="940"/>
      <c r="D23" s="12" t="s">
        <v>167</v>
      </c>
      <c r="E23" s="14">
        <v>82590476</v>
      </c>
      <c r="F23" s="11">
        <v>82590476</v>
      </c>
      <c r="G23" s="11">
        <v>82590476</v>
      </c>
      <c r="H23" s="428">
        <v>52172229</v>
      </c>
      <c r="I23" s="11">
        <v>68619883</v>
      </c>
      <c r="J23" s="437">
        <v>69996936</v>
      </c>
      <c r="K23" s="936"/>
      <c r="L23" s="930"/>
      <c r="M23" s="930"/>
      <c r="N23" s="930"/>
      <c r="O23" s="930"/>
      <c r="P23" s="937"/>
      <c r="Q23" s="937"/>
      <c r="R23" s="926"/>
      <c r="S23" s="930"/>
      <c r="T23" s="930"/>
      <c r="U23" s="930"/>
      <c r="V23" s="938"/>
    </row>
    <row r="24" spans="1:22" ht="15">
      <c r="A24" s="939"/>
      <c r="B24" s="939"/>
      <c r="C24" s="940" t="s">
        <v>218</v>
      </c>
      <c r="D24" s="12" t="s">
        <v>164</v>
      </c>
      <c r="E24" s="9">
        <v>1</v>
      </c>
      <c r="F24" s="8">
        <v>1</v>
      </c>
      <c r="G24" s="8">
        <v>1</v>
      </c>
      <c r="H24" s="428">
        <v>1</v>
      </c>
      <c r="I24" s="8">
        <v>1</v>
      </c>
      <c r="J24" s="13"/>
      <c r="K24" s="936" t="s">
        <v>214</v>
      </c>
      <c r="L24" s="937" t="s">
        <v>219</v>
      </c>
      <c r="M24" s="930" t="s">
        <v>220</v>
      </c>
      <c r="N24" s="930" t="s">
        <v>217</v>
      </c>
      <c r="O24" s="930" t="s">
        <v>211</v>
      </c>
      <c r="P24" s="937" t="s">
        <v>204</v>
      </c>
      <c r="Q24" s="937" t="s">
        <v>204</v>
      </c>
      <c r="R24" s="926"/>
      <c r="S24" s="930" t="s">
        <v>204</v>
      </c>
      <c r="T24" s="930" t="s">
        <v>204</v>
      </c>
      <c r="U24" s="930" t="s">
        <v>204</v>
      </c>
      <c r="V24" s="941">
        <v>79426</v>
      </c>
    </row>
    <row r="25" spans="1:22" ht="15">
      <c r="A25" s="939"/>
      <c r="B25" s="939"/>
      <c r="C25" s="940"/>
      <c r="D25" s="12" t="s">
        <v>165</v>
      </c>
      <c r="E25" s="428">
        <v>112611776</v>
      </c>
      <c r="F25" s="11">
        <v>112611776</v>
      </c>
      <c r="G25" s="11">
        <v>112611776</v>
      </c>
      <c r="H25" s="428">
        <v>11995789</v>
      </c>
      <c r="I25" s="11">
        <v>24388938</v>
      </c>
      <c r="J25" s="4">
        <v>38806780.1098539</v>
      </c>
      <c r="K25" s="936"/>
      <c r="L25" s="937"/>
      <c r="M25" s="930"/>
      <c r="N25" s="930"/>
      <c r="O25" s="930"/>
      <c r="P25" s="937"/>
      <c r="Q25" s="937"/>
      <c r="R25" s="926"/>
      <c r="S25" s="930"/>
      <c r="T25" s="930"/>
      <c r="U25" s="930"/>
      <c r="V25" s="942"/>
    </row>
    <row r="26" spans="1:22" ht="15">
      <c r="A26" s="939"/>
      <c r="B26" s="939"/>
      <c r="C26" s="940"/>
      <c r="D26" s="12" t="s">
        <v>166</v>
      </c>
      <c r="E26" s="9">
        <v>0</v>
      </c>
      <c r="F26" s="9">
        <v>0</v>
      </c>
      <c r="G26" s="9">
        <v>0</v>
      </c>
      <c r="H26" s="9">
        <v>0</v>
      </c>
      <c r="I26" s="9">
        <v>0</v>
      </c>
      <c r="J26" s="4"/>
      <c r="K26" s="936"/>
      <c r="L26" s="937"/>
      <c r="M26" s="930"/>
      <c r="N26" s="930"/>
      <c r="O26" s="930"/>
      <c r="P26" s="937"/>
      <c r="Q26" s="937"/>
      <c r="R26" s="926"/>
      <c r="S26" s="930"/>
      <c r="T26" s="930"/>
      <c r="U26" s="930"/>
      <c r="V26" s="942"/>
    </row>
    <row r="27" spans="1:22" ht="15">
      <c r="A27" s="939"/>
      <c r="B27" s="939"/>
      <c r="C27" s="940"/>
      <c r="D27" s="12" t="s">
        <v>167</v>
      </c>
      <c r="E27" s="14">
        <v>82590476</v>
      </c>
      <c r="F27" s="11">
        <v>82590476</v>
      </c>
      <c r="G27" s="11">
        <v>82590476</v>
      </c>
      <c r="H27" s="428">
        <v>52172229</v>
      </c>
      <c r="I27" s="11">
        <v>68619883</v>
      </c>
      <c r="J27" s="437">
        <v>69996936</v>
      </c>
      <c r="K27" s="936"/>
      <c r="L27" s="937"/>
      <c r="M27" s="930"/>
      <c r="N27" s="930"/>
      <c r="O27" s="930"/>
      <c r="P27" s="937"/>
      <c r="Q27" s="937"/>
      <c r="R27" s="926"/>
      <c r="S27" s="930"/>
      <c r="T27" s="930"/>
      <c r="U27" s="930"/>
      <c r="V27" s="943"/>
    </row>
    <row r="28" spans="1:22" ht="15">
      <c r="A28" s="939"/>
      <c r="B28" s="939"/>
      <c r="C28" s="940" t="s">
        <v>221</v>
      </c>
      <c r="D28" s="12" t="s">
        <v>164</v>
      </c>
      <c r="E28" s="9">
        <v>1</v>
      </c>
      <c r="F28" s="8">
        <v>1</v>
      </c>
      <c r="G28" s="8">
        <v>1</v>
      </c>
      <c r="H28" s="8">
        <v>1</v>
      </c>
      <c r="I28" s="8">
        <v>1</v>
      </c>
      <c r="J28" s="9"/>
      <c r="K28" s="936" t="s">
        <v>214</v>
      </c>
      <c r="L28" s="930" t="s">
        <v>222</v>
      </c>
      <c r="M28" s="930" t="s">
        <v>223</v>
      </c>
      <c r="N28" s="930" t="s">
        <v>217</v>
      </c>
      <c r="O28" s="930" t="s">
        <v>211</v>
      </c>
      <c r="P28" s="937" t="s">
        <v>204</v>
      </c>
      <c r="Q28" s="937" t="s">
        <v>204</v>
      </c>
      <c r="R28" s="926"/>
      <c r="S28" s="930" t="s">
        <v>204</v>
      </c>
      <c r="T28" s="930" t="s">
        <v>204</v>
      </c>
      <c r="U28" s="930" t="s">
        <v>204</v>
      </c>
      <c r="V28" s="941">
        <v>146835</v>
      </c>
    </row>
    <row r="29" spans="1:22" ht="15">
      <c r="A29" s="939"/>
      <c r="B29" s="939"/>
      <c r="C29" s="940"/>
      <c r="D29" s="12" t="s">
        <v>165</v>
      </c>
      <c r="E29" s="428">
        <v>115400584</v>
      </c>
      <c r="F29" s="11">
        <v>115400584</v>
      </c>
      <c r="G29" s="11">
        <v>115400584</v>
      </c>
      <c r="H29" s="428">
        <v>12783216</v>
      </c>
      <c r="I29" s="11">
        <v>25176366</v>
      </c>
      <c r="J29" s="4">
        <v>40775350.2300201</v>
      </c>
      <c r="K29" s="936"/>
      <c r="L29" s="930"/>
      <c r="M29" s="930"/>
      <c r="N29" s="930"/>
      <c r="O29" s="930"/>
      <c r="P29" s="937"/>
      <c r="Q29" s="937"/>
      <c r="R29" s="926"/>
      <c r="S29" s="930"/>
      <c r="T29" s="930"/>
      <c r="U29" s="930"/>
      <c r="V29" s="942"/>
    </row>
    <row r="30" spans="1:22" ht="15">
      <c r="A30" s="939"/>
      <c r="B30" s="939"/>
      <c r="C30" s="940"/>
      <c r="D30" s="12" t="s">
        <v>166</v>
      </c>
      <c r="E30" s="9">
        <v>0</v>
      </c>
      <c r="F30" s="9">
        <v>0</v>
      </c>
      <c r="G30" s="9">
        <v>0</v>
      </c>
      <c r="H30" s="9">
        <v>0</v>
      </c>
      <c r="I30" s="9">
        <v>0</v>
      </c>
      <c r="J30" s="4"/>
      <c r="K30" s="936"/>
      <c r="L30" s="930"/>
      <c r="M30" s="930"/>
      <c r="N30" s="930"/>
      <c r="O30" s="930"/>
      <c r="P30" s="937"/>
      <c r="Q30" s="937"/>
      <c r="R30" s="926"/>
      <c r="S30" s="930"/>
      <c r="T30" s="930"/>
      <c r="U30" s="930"/>
      <c r="V30" s="942"/>
    </row>
    <row r="31" spans="1:22" ht="15">
      <c r="A31" s="939"/>
      <c r="B31" s="939"/>
      <c r="C31" s="940"/>
      <c r="D31" s="12" t="s">
        <v>167</v>
      </c>
      <c r="E31" s="14">
        <v>82590476</v>
      </c>
      <c r="F31" s="11">
        <v>82590476</v>
      </c>
      <c r="G31" s="11">
        <v>82590476</v>
      </c>
      <c r="H31" s="428">
        <v>52172229</v>
      </c>
      <c r="I31" s="11">
        <v>68619883</v>
      </c>
      <c r="J31" s="437">
        <v>69996936</v>
      </c>
      <c r="K31" s="936"/>
      <c r="L31" s="930"/>
      <c r="M31" s="930"/>
      <c r="N31" s="930"/>
      <c r="O31" s="930"/>
      <c r="P31" s="937"/>
      <c r="Q31" s="937"/>
      <c r="R31" s="926"/>
      <c r="S31" s="930"/>
      <c r="T31" s="930"/>
      <c r="U31" s="930"/>
      <c r="V31" s="943"/>
    </row>
    <row r="32" spans="1:22" ht="15">
      <c r="A32" s="939"/>
      <c r="B32" s="939"/>
      <c r="C32" s="940" t="s">
        <v>224</v>
      </c>
      <c r="D32" s="12" t="s">
        <v>164</v>
      </c>
      <c r="E32" s="9">
        <v>1</v>
      </c>
      <c r="F32" s="8">
        <v>1</v>
      </c>
      <c r="G32" s="8">
        <v>1</v>
      </c>
      <c r="H32" s="8">
        <v>1</v>
      </c>
      <c r="I32" s="8">
        <v>1</v>
      </c>
      <c r="J32" s="9"/>
      <c r="K32" s="944" t="s">
        <v>225</v>
      </c>
      <c r="L32" s="937" t="s">
        <v>226</v>
      </c>
      <c r="M32" s="930" t="s">
        <v>227</v>
      </c>
      <c r="N32" s="930" t="s">
        <v>217</v>
      </c>
      <c r="O32" s="930" t="s">
        <v>211</v>
      </c>
      <c r="P32" s="937" t="s">
        <v>204</v>
      </c>
      <c r="Q32" s="937" t="s">
        <v>204</v>
      </c>
      <c r="R32" s="926"/>
      <c r="S32" s="930" t="s">
        <v>204</v>
      </c>
      <c r="T32" s="930" t="s">
        <v>204</v>
      </c>
      <c r="U32" s="930" t="s">
        <v>204</v>
      </c>
      <c r="V32" s="938">
        <v>237054</v>
      </c>
    </row>
    <row r="33" spans="1:22" ht="15">
      <c r="A33" s="939"/>
      <c r="B33" s="939"/>
      <c r="C33" s="940"/>
      <c r="D33" s="12" t="s">
        <v>165</v>
      </c>
      <c r="E33" s="428">
        <v>144402213</v>
      </c>
      <c r="F33" s="11">
        <v>144402213</v>
      </c>
      <c r="G33" s="11">
        <v>144402213</v>
      </c>
      <c r="H33" s="428">
        <v>20971912</v>
      </c>
      <c r="I33" s="11">
        <v>33365061</v>
      </c>
      <c r="J33" s="4">
        <v>61247088.2641165</v>
      </c>
      <c r="K33" s="944"/>
      <c r="L33" s="937"/>
      <c r="M33" s="930"/>
      <c r="N33" s="930"/>
      <c r="O33" s="930"/>
      <c r="P33" s="937"/>
      <c r="Q33" s="937"/>
      <c r="R33" s="926"/>
      <c r="S33" s="930"/>
      <c r="T33" s="930"/>
      <c r="U33" s="930"/>
      <c r="V33" s="938"/>
    </row>
    <row r="34" spans="1:22" ht="15">
      <c r="A34" s="939"/>
      <c r="B34" s="939"/>
      <c r="C34" s="940"/>
      <c r="D34" s="12" t="s">
        <v>166</v>
      </c>
      <c r="E34" s="9">
        <v>0</v>
      </c>
      <c r="F34" s="9">
        <v>0</v>
      </c>
      <c r="G34" s="9">
        <v>0</v>
      </c>
      <c r="H34" s="9">
        <v>0</v>
      </c>
      <c r="I34" s="9">
        <v>0</v>
      </c>
      <c r="J34" s="4"/>
      <c r="K34" s="944"/>
      <c r="L34" s="937"/>
      <c r="M34" s="930"/>
      <c r="N34" s="930"/>
      <c r="O34" s="930"/>
      <c r="P34" s="937"/>
      <c r="Q34" s="937"/>
      <c r="R34" s="926"/>
      <c r="S34" s="930"/>
      <c r="T34" s="930"/>
      <c r="U34" s="930"/>
      <c r="V34" s="938"/>
    </row>
    <row r="35" spans="1:22" ht="15">
      <c r="A35" s="939"/>
      <c r="B35" s="939"/>
      <c r="C35" s="940"/>
      <c r="D35" s="12" t="s">
        <v>167</v>
      </c>
      <c r="E35" s="14">
        <v>82590476</v>
      </c>
      <c r="F35" s="11">
        <v>82590476</v>
      </c>
      <c r="G35" s="11">
        <v>82590476</v>
      </c>
      <c r="H35" s="428">
        <v>52172229</v>
      </c>
      <c r="I35" s="11">
        <v>68619883</v>
      </c>
      <c r="J35" s="437">
        <v>69996936</v>
      </c>
      <c r="K35" s="944"/>
      <c r="L35" s="937"/>
      <c r="M35" s="930"/>
      <c r="N35" s="930"/>
      <c r="O35" s="930"/>
      <c r="P35" s="937"/>
      <c r="Q35" s="937"/>
      <c r="R35" s="926"/>
      <c r="S35" s="930"/>
      <c r="T35" s="930"/>
      <c r="U35" s="930"/>
      <c r="V35" s="938"/>
    </row>
    <row r="36" spans="1:22" ht="15">
      <c r="A36" s="939"/>
      <c r="B36" s="939"/>
      <c r="C36" s="940" t="s">
        <v>228</v>
      </c>
      <c r="D36" s="12" t="s">
        <v>164</v>
      </c>
      <c r="E36" s="9">
        <v>1</v>
      </c>
      <c r="F36" s="8">
        <v>1</v>
      </c>
      <c r="G36" s="8">
        <v>1</v>
      </c>
      <c r="H36" s="8">
        <v>1</v>
      </c>
      <c r="I36" s="8">
        <v>1</v>
      </c>
      <c r="J36" s="9"/>
      <c r="K36" s="944" t="s">
        <v>229</v>
      </c>
      <c r="L36" s="930" t="s">
        <v>230</v>
      </c>
      <c r="M36" s="930" t="s">
        <v>231</v>
      </c>
      <c r="N36" s="930" t="s">
        <v>217</v>
      </c>
      <c r="O36" s="930" t="s">
        <v>211</v>
      </c>
      <c r="P36" s="937" t="s">
        <v>204</v>
      </c>
      <c r="Q36" s="937" t="s">
        <v>204</v>
      </c>
      <c r="R36" s="926"/>
      <c r="S36" s="930" t="s">
        <v>204</v>
      </c>
      <c r="T36" s="930" t="s">
        <v>204</v>
      </c>
      <c r="U36" s="930" t="s">
        <v>204</v>
      </c>
      <c r="V36" s="938">
        <v>398892</v>
      </c>
    </row>
    <row r="37" spans="1:22" ht="15">
      <c r="A37" s="939"/>
      <c r="B37" s="939"/>
      <c r="C37" s="940"/>
      <c r="D37" s="12" t="s">
        <v>165</v>
      </c>
      <c r="E37" s="428">
        <v>221099351</v>
      </c>
      <c r="F37" s="11">
        <v>221099351</v>
      </c>
      <c r="G37" s="11">
        <v>221099351</v>
      </c>
      <c r="H37" s="428">
        <v>42627574</v>
      </c>
      <c r="I37" s="11">
        <v>55020722</v>
      </c>
      <c r="J37" s="4">
        <v>115386243.60777</v>
      </c>
      <c r="K37" s="944"/>
      <c r="L37" s="930"/>
      <c r="M37" s="930"/>
      <c r="N37" s="930"/>
      <c r="O37" s="930"/>
      <c r="P37" s="937"/>
      <c r="Q37" s="937"/>
      <c r="R37" s="926"/>
      <c r="S37" s="930"/>
      <c r="T37" s="930"/>
      <c r="U37" s="930"/>
      <c r="V37" s="938"/>
    </row>
    <row r="38" spans="1:22" ht="15">
      <c r="A38" s="939"/>
      <c r="B38" s="939"/>
      <c r="C38" s="940"/>
      <c r="D38" s="12" t="s">
        <v>166</v>
      </c>
      <c r="E38" s="9">
        <v>0</v>
      </c>
      <c r="F38" s="9">
        <v>0</v>
      </c>
      <c r="G38" s="9">
        <v>0</v>
      </c>
      <c r="H38" s="9">
        <v>0</v>
      </c>
      <c r="I38" s="9">
        <v>0</v>
      </c>
      <c r="J38" s="9"/>
      <c r="K38" s="944"/>
      <c r="L38" s="930"/>
      <c r="M38" s="930"/>
      <c r="N38" s="930"/>
      <c r="O38" s="930"/>
      <c r="P38" s="937"/>
      <c r="Q38" s="937"/>
      <c r="R38" s="926"/>
      <c r="S38" s="930"/>
      <c r="T38" s="930"/>
      <c r="U38" s="930"/>
      <c r="V38" s="938"/>
    </row>
    <row r="39" spans="1:22" ht="15">
      <c r="A39" s="939"/>
      <c r="B39" s="939"/>
      <c r="C39" s="940"/>
      <c r="D39" s="12" t="s">
        <v>167</v>
      </c>
      <c r="E39" s="14">
        <v>82590477</v>
      </c>
      <c r="F39" s="11">
        <v>82590477</v>
      </c>
      <c r="G39" s="11">
        <v>82590477</v>
      </c>
      <c r="H39" s="428">
        <v>52172229</v>
      </c>
      <c r="I39" s="11">
        <v>68619883</v>
      </c>
      <c r="J39" s="437">
        <v>69996936</v>
      </c>
      <c r="K39" s="944"/>
      <c r="L39" s="930"/>
      <c r="M39" s="930"/>
      <c r="N39" s="930"/>
      <c r="O39" s="930"/>
      <c r="P39" s="937"/>
      <c r="Q39" s="937"/>
      <c r="R39" s="926"/>
      <c r="S39" s="930"/>
      <c r="T39" s="930"/>
      <c r="U39" s="930"/>
      <c r="V39" s="938"/>
    </row>
    <row r="40" spans="1:22" ht="15">
      <c r="A40" s="939"/>
      <c r="B40" s="939"/>
      <c r="C40" s="940" t="s">
        <v>232</v>
      </c>
      <c r="D40" s="12" t="s">
        <v>164</v>
      </c>
      <c r="E40" s="9">
        <v>1</v>
      </c>
      <c r="F40" s="8">
        <v>1</v>
      </c>
      <c r="G40" s="8">
        <v>1</v>
      </c>
      <c r="H40" s="8">
        <v>1</v>
      </c>
      <c r="I40" s="8">
        <v>1</v>
      </c>
      <c r="J40" s="9"/>
      <c r="K40" s="944" t="s">
        <v>229</v>
      </c>
      <c r="L40" s="937" t="s">
        <v>233</v>
      </c>
      <c r="M40" s="930" t="s">
        <v>234</v>
      </c>
      <c r="N40" s="930" t="s">
        <v>217</v>
      </c>
      <c r="O40" s="930" t="s">
        <v>211</v>
      </c>
      <c r="P40" s="937" t="s">
        <v>204</v>
      </c>
      <c r="Q40" s="937" t="s">
        <v>204</v>
      </c>
      <c r="R40" s="926"/>
      <c r="S40" s="930" t="s">
        <v>204</v>
      </c>
      <c r="T40" s="930" t="s">
        <v>204</v>
      </c>
      <c r="U40" s="930" t="s">
        <v>204</v>
      </c>
      <c r="V40" s="938">
        <v>380453</v>
      </c>
    </row>
    <row r="41" spans="1:22" ht="15">
      <c r="A41" s="939"/>
      <c r="B41" s="939"/>
      <c r="C41" s="940"/>
      <c r="D41" s="12" t="s">
        <v>165</v>
      </c>
      <c r="E41" s="428">
        <v>187825820</v>
      </c>
      <c r="F41" s="11">
        <v>187825820</v>
      </c>
      <c r="G41" s="11">
        <v>187825820</v>
      </c>
      <c r="H41" s="428">
        <v>33232695</v>
      </c>
      <c r="I41" s="11">
        <v>45625843</v>
      </c>
      <c r="J41" s="4">
        <v>91899044.689956</v>
      </c>
      <c r="K41" s="944"/>
      <c r="L41" s="937"/>
      <c r="M41" s="930"/>
      <c r="N41" s="930"/>
      <c r="O41" s="930"/>
      <c r="P41" s="937"/>
      <c r="Q41" s="937"/>
      <c r="R41" s="926"/>
      <c r="S41" s="930"/>
      <c r="T41" s="930"/>
      <c r="U41" s="930"/>
      <c r="V41" s="938"/>
    </row>
    <row r="42" spans="1:22" ht="15">
      <c r="A42" s="939"/>
      <c r="B42" s="939"/>
      <c r="C42" s="940"/>
      <c r="D42" s="12" t="s">
        <v>166</v>
      </c>
      <c r="E42" s="9">
        <v>0</v>
      </c>
      <c r="F42" s="9">
        <v>0</v>
      </c>
      <c r="G42" s="9">
        <v>0</v>
      </c>
      <c r="H42" s="9">
        <v>0</v>
      </c>
      <c r="I42" s="9">
        <v>0</v>
      </c>
      <c r="J42" s="4"/>
      <c r="K42" s="944"/>
      <c r="L42" s="937"/>
      <c r="M42" s="930"/>
      <c r="N42" s="930"/>
      <c r="O42" s="930"/>
      <c r="P42" s="937"/>
      <c r="Q42" s="937"/>
      <c r="R42" s="926"/>
      <c r="S42" s="930"/>
      <c r="T42" s="930"/>
      <c r="U42" s="930"/>
      <c r="V42" s="938"/>
    </row>
    <row r="43" spans="1:22" ht="15">
      <c r="A43" s="939"/>
      <c r="B43" s="939"/>
      <c r="C43" s="940"/>
      <c r="D43" s="12" t="s">
        <v>167</v>
      </c>
      <c r="E43" s="14">
        <v>82590477</v>
      </c>
      <c r="F43" s="11">
        <v>82590477</v>
      </c>
      <c r="G43" s="11">
        <v>82590477</v>
      </c>
      <c r="H43" s="428">
        <v>52172229</v>
      </c>
      <c r="I43" s="11">
        <v>68619883</v>
      </c>
      <c r="J43" s="437">
        <v>69996936</v>
      </c>
      <c r="K43" s="944"/>
      <c r="L43" s="937"/>
      <c r="M43" s="930"/>
      <c r="N43" s="930"/>
      <c r="O43" s="930"/>
      <c r="P43" s="937"/>
      <c r="Q43" s="937"/>
      <c r="R43" s="926"/>
      <c r="S43" s="930"/>
      <c r="T43" s="930"/>
      <c r="U43" s="930"/>
      <c r="V43" s="938"/>
    </row>
    <row r="44" spans="1:22" ht="15">
      <c r="A44" s="939"/>
      <c r="B44" s="939"/>
      <c r="C44" s="940" t="s">
        <v>235</v>
      </c>
      <c r="D44" s="12" t="s">
        <v>164</v>
      </c>
      <c r="E44" s="9">
        <v>1</v>
      </c>
      <c r="F44" s="8">
        <v>1</v>
      </c>
      <c r="G44" s="8">
        <v>1</v>
      </c>
      <c r="H44" s="8">
        <v>1</v>
      </c>
      <c r="I44" s="8">
        <v>1</v>
      </c>
      <c r="J44" s="9"/>
      <c r="K44" s="944" t="s">
        <v>236</v>
      </c>
      <c r="L44" s="930" t="s">
        <v>237</v>
      </c>
      <c r="M44" s="930" t="s">
        <v>238</v>
      </c>
      <c r="N44" s="930" t="s">
        <v>217</v>
      </c>
      <c r="O44" s="930" t="s">
        <v>211</v>
      </c>
      <c r="P44" s="937" t="s">
        <v>204</v>
      </c>
      <c r="Q44" s="937" t="s">
        <v>204</v>
      </c>
      <c r="R44" s="926"/>
      <c r="S44" s="930" t="s">
        <v>204</v>
      </c>
      <c r="T44" s="930" t="s">
        <v>204</v>
      </c>
      <c r="U44" s="930" t="s">
        <v>204</v>
      </c>
      <c r="V44" s="938">
        <v>151820</v>
      </c>
    </row>
    <row r="45" spans="1:22" ht="15">
      <c r="A45" s="939"/>
      <c r="B45" s="939"/>
      <c r="C45" s="940"/>
      <c r="D45" s="12" t="s">
        <v>165</v>
      </c>
      <c r="E45" s="428">
        <v>215901131</v>
      </c>
      <c r="F45" s="11">
        <v>215901131</v>
      </c>
      <c r="G45" s="11">
        <v>215901131</v>
      </c>
      <c r="H45" s="428">
        <v>41159842</v>
      </c>
      <c r="I45" s="11">
        <v>53552990</v>
      </c>
      <c r="J45" s="4">
        <v>111716911.376718</v>
      </c>
      <c r="K45" s="944"/>
      <c r="L45" s="930"/>
      <c r="M45" s="930"/>
      <c r="N45" s="930"/>
      <c r="O45" s="930"/>
      <c r="P45" s="937"/>
      <c r="Q45" s="937"/>
      <c r="R45" s="926"/>
      <c r="S45" s="930"/>
      <c r="T45" s="930"/>
      <c r="U45" s="930"/>
      <c r="V45" s="938"/>
    </row>
    <row r="46" spans="1:22" ht="15">
      <c r="A46" s="939"/>
      <c r="B46" s="939"/>
      <c r="C46" s="940"/>
      <c r="D46" s="12" t="s">
        <v>166</v>
      </c>
      <c r="E46" s="9">
        <v>0</v>
      </c>
      <c r="F46" s="9">
        <v>0</v>
      </c>
      <c r="G46" s="9">
        <v>0</v>
      </c>
      <c r="H46" s="9">
        <v>0</v>
      </c>
      <c r="I46" s="9">
        <v>0</v>
      </c>
      <c r="J46" s="4"/>
      <c r="K46" s="944"/>
      <c r="L46" s="930"/>
      <c r="M46" s="930"/>
      <c r="N46" s="930"/>
      <c r="O46" s="930"/>
      <c r="P46" s="937"/>
      <c r="Q46" s="937"/>
      <c r="R46" s="926"/>
      <c r="S46" s="930"/>
      <c r="T46" s="930"/>
      <c r="U46" s="930"/>
      <c r="V46" s="938"/>
    </row>
    <row r="47" spans="1:22" ht="15">
      <c r="A47" s="939"/>
      <c r="B47" s="939"/>
      <c r="C47" s="940"/>
      <c r="D47" s="12" t="s">
        <v>167</v>
      </c>
      <c r="E47" s="14">
        <v>82590477</v>
      </c>
      <c r="F47" s="11">
        <v>82590477</v>
      </c>
      <c r="G47" s="11">
        <v>82590477</v>
      </c>
      <c r="H47" s="428">
        <v>52172229</v>
      </c>
      <c r="I47" s="11">
        <v>68619882</v>
      </c>
      <c r="J47" s="437">
        <v>69996936</v>
      </c>
      <c r="K47" s="944"/>
      <c r="L47" s="930"/>
      <c r="M47" s="930"/>
      <c r="N47" s="930"/>
      <c r="O47" s="930"/>
      <c r="P47" s="937"/>
      <c r="Q47" s="937"/>
      <c r="R47" s="926"/>
      <c r="S47" s="930"/>
      <c r="T47" s="930"/>
      <c r="U47" s="930"/>
      <c r="V47" s="938"/>
    </row>
    <row r="48" spans="1:22" ht="13.5" customHeight="1">
      <c r="A48" s="939"/>
      <c r="B48" s="939"/>
      <c r="C48" s="940" t="s">
        <v>239</v>
      </c>
      <c r="D48" s="12" t="s">
        <v>164</v>
      </c>
      <c r="E48" s="9">
        <v>1</v>
      </c>
      <c r="F48" s="8">
        <v>1</v>
      </c>
      <c r="G48" s="8">
        <v>1</v>
      </c>
      <c r="H48" s="8">
        <v>1</v>
      </c>
      <c r="I48" s="8">
        <v>1</v>
      </c>
      <c r="J48" s="9"/>
      <c r="K48" s="430" t="s">
        <v>189</v>
      </c>
      <c r="L48" s="427" t="s">
        <v>240</v>
      </c>
      <c r="M48" s="427" t="s">
        <v>241</v>
      </c>
      <c r="N48" s="930" t="s">
        <v>217</v>
      </c>
      <c r="O48" s="930" t="s">
        <v>211</v>
      </c>
      <c r="P48" s="937" t="s">
        <v>204</v>
      </c>
      <c r="Q48" s="937" t="s">
        <v>204</v>
      </c>
      <c r="R48" s="926"/>
      <c r="S48" s="930" t="s">
        <v>204</v>
      </c>
      <c r="T48" s="930" t="s">
        <v>204</v>
      </c>
      <c r="U48" s="930" t="s">
        <v>204</v>
      </c>
      <c r="V48" s="938">
        <v>5529</v>
      </c>
    </row>
    <row r="49" spans="1:22" ht="15">
      <c r="A49" s="939"/>
      <c r="B49" s="939"/>
      <c r="C49" s="940"/>
      <c r="D49" s="12" t="s">
        <v>165</v>
      </c>
      <c r="E49" s="428">
        <v>336209111</v>
      </c>
      <c r="F49" s="11">
        <v>336209111</v>
      </c>
      <c r="G49" s="11">
        <v>336209111</v>
      </c>
      <c r="H49" s="428">
        <v>75129154</v>
      </c>
      <c r="I49" s="11">
        <v>87522302</v>
      </c>
      <c r="J49" s="4">
        <v>196640191.63131</v>
      </c>
      <c r="K49" s="944" t="s">
        <v>236</v>
      </c>
      <c r="L49" s="930" t="s">
        <v>242</v>
      </c>
      <c r="M49" s="930" t="s">
        <v>243</v>
      </c>
      <c r="N49" s="930"/>
      <c r="O49" s="930"/>
      <c r="P49" s="937"/>
      <c r="Q49" s="937"/>
      <c r="R49" s="926"/>
      <c r="S49" s="930"/>
      <c r="T49" s="930"/>
      <c r="U49" s="930"/>
      <c r="V49" s="938"/>
    </row>
    <row r="50" spans="1:22" ht="15">
      <c r="A50" s="939"/>
      <c r="B50" s="939"/>
      <c r="C50" s="940"/>
      <c r="D50" s="12" t="s">
        <v>166</v>
      </c>
      <c r="E50" s="9">
        <v>0</v>
      </c>
      <c r="F50" s="9">
        <v>0</v>
      </c>
      <c r="G50" s="9">
        <v>0</v>
      </c>
      <c r="H50" s="9">
        <v>0</v>
      </c>
      <c r="I50" s="9">
        <v>0</v>
      </c>
      <c r="J50" s="4"/>
      <c r="K50" s="944"/>
      <c r="L50" s="930"/>
      <c r="M50" s="930"/>
      <c r="N50" s="930"/>
      <c r="O50" s="930"/>
      <c r="P50" s="937"/>
      <c r="Q50" s="937"/>
      <c r="R50" s="926"/>
      <c r="S50" s="930"/>
      <c r="T50" s="930"/>
      <c r="U50" s="930"/>
      <c r="V50" s="938"/>
    </row>
    <row r="51" spans="1:22" ht="15">
      <c r="A51" s="939"/>
      <c r="B51" s="939"/>
      <c r="C51" s="940"/>
      <c r="D51" s="12" t="s">
        <v>167</v>
      </c>
      <c r="E51" s="14">
        <v>82590477</v>
      </c>
      <c r="F51" s="11">
        <v>82590477</v>
      </c>
      <c r="G51" s="11">
        <v>82590477</v>
      </c>
      <c r="H51" s="428">
        <v>52172229</v>
      </c>
      <c r="I51" s="11">
        <v>68619882</v>
      </c>
      <c r="J51" s="437">
        <v>69996936</v>
      </c>
      <c r="K51" s="944"/>
      <c r="L51" s="930"/>
      <c r="M51" s="930"/>
      <c r="N51" s="930"/>
      <c r="O51" s="930"/>
      <c r="P51" s="937"/>
      <c r="Q51" s="937"/>
      <c r="R51" s="926"/>
      <c r="S51" s="930"/>
      <c r="T51" s="930"/>
      <c r="U51" s="930"/>
      <c r="V51" s="938"/>
    </row>
    <row r="52" spans="1:22" ht="15">
      <c r="A52" s="939"/>
      <c r="B52" s="939"/>
      <c r="C52" s="940" t="s">
        <v>244</v>
      </c>
      <c r="D52" s="12" t="s">
        <v>164</v>
      </c>
      <c r="E52" s="9">
        <v>1</v>
      </c>
      <c r="F52" s="8">
        <v>1</v>
      </c>
      <c r="G52" s="8">
        <v>1</v>
      </c>
      <c r="H52" s="8">
        <v>1</v>
      </c>
      <c r="I52" s="8">
        <v>1</v>
      </c>
      <c r="J52" s="9"/>
      <c r="K52" s="944" t="s">
        <v>236</v>
      </c>
      <c r="L52" s="930" t="s">
        <v>245</v>
      </c>
      <c r="M52" s="930" t="s">
        <v>246</v>
      </c>
      <c r="N52" s="930" t="s">
        <v>217</v>
      </c>
      <c r="O52" s="930" t="s">
        <v>211</v>
      </c>
      <c r="P52" s="937" t="s">
        <v>204</v>
      </c>
      <c r="Q52" s="937" t="s">
        <v>204</v>
      </c>
      <c r="R52" s="926"/>
      <c r="S52" s="930" t="s">
        <v>204</v>
      </c>
      <c r="T52" s="930" t="s">
        <v>204</v>
      </c>
      <c r="U52" s="930" t="s">
        <v>204</v>
      </c>
      <c r="V52" s="938">
        <v>1450292</v>
      </c>
    </row>
    <row r="53" spans="1:22" ht="15">
      <c r="A53" s="939"/>
      <c r="B53" s="939"/>
      <c r="C53" s="940"/>
      <c r="D53" s="12" t="s">
        <v>165</v>
      </c>
      <c r="E53" s="428">
        <v>690857613</v>
      </c>
      <c r="F53" s="11">
        <v>690857613</v>
      </c>
      <c r="G53" s="11">
        <v>690857612</v>
      </c>
      <c r="H53" s="428">
        <v>56813800</v>
      </c>
      <c r="I53" s="11">
        <v>306031522</v>
      </c>
      <c r="J53" s="4">
        <v>387676381.122496</v>
      </c>
      <c r="K53" s="944"/>
      <c r="L53" s="930"/>
      <c r="M53" s="930"/>
      <c r="N53" s="930"/>
      <c r="O53" s="930"/>
      <c r="P53" s="937"/>
      <c r="Q53" s="937"/>
      <c r="R53" s="926"/>
      <c r="S53" s="930"/>
      <c r="T53" s="930"/>
      <c r="U53" s="930"/>
      <c r="V53" s="938"/>
    </row>
    <row r="54" spans="1:22" ht="15">
      <c r="A54" s="939"/>
      <c r="B54" s="939"/>
      <c r="C54" s="940"/>
      <c r="D54" s="12" t="s">
        <v>166</v>
      </c>
      <c r="E54" s="9">
        <v>0</v>
      </c>
      <c r="F54" s="9">
        <v>0</v>
      </c>
      <c r="G54" s="9">
        <v>0</v>
      </c>
      <c r="H54" s="9">
        <v>0</v>
      </c>
      <c r="I54" s="9">
        <v>0</v>
      </c>
      <c r="J54" s="4"/>
      <c r="K54" s="944"/>
      <c r="L54" s="930"/>
      <c r="M54" s="930"/>
      <c r="N54" s="930"/>
      <c r="O54" s="930"/>
      <c r="P54" s="937"/>
      <c r="Q54" s="937"/>
      <c r="R54" s="926"/>
      <c r="S54" s="930"/>
      <c r="T54" s="930"/>
      <c r="U54" s="930"/>
      <c r="V54" s="938"/>
    </row>
    <row r="55" spans="1:22" ht="15">
      <c r="A55" s="939"/>
      <c r="B55" s="939"/>
      <c r="C55" s="940"/>
      <c r="D55" s="12" t="s">
        <v>167</v>
      </c>
      <c r="E55" s="14">
        <v>82590477</v>
      </c>
      <c r="F55" s="11">
        <v>82590477</v>
      </c>
      <c r="G55" s="11">
        <v>82590477</v>
      </c>
      <c r="H55" s="428">
        <v>52172229</v>
      </c>
      <c r="I55" s="11">
        <v>68619882</v>
      </c>
      <c r="J55" s="437">
        <v>69996936</v>
      </c>
      <c r="K55" s="944"/>
      <c r="L55" s="930"/>
      <c r="M55" s="930"/>
      <c r="N55" s="930"/>
      <c r="O55" s="930"/>
      <c r="P55" s="937"/>
      <c r="Q55" s="937"/>
      <c r="R55" s="926"/>
      <c r="S55" s="930"/>
      <c r="T55" s="930"/>
      <c r="U55" s="930"/>
      <c r="V55" s="938"/>
    </row>
    <row r="56" spans="1:22" ht="15">
      <c r="A56" s="939"/>
      <c r="B56" s="939"/>
      <c r="C56" s="940" t="s">
        <v>247</v>
      </c>
      <c r="D56" s="12" t="s">
        <v>164</v>
      </c>
      <c r="E56" s="9">
        <v>1</v>
      </c>
      <c r="F56" s="8">
        <v>1</v>
      </c>
      <c r="G56" s="8">
        <v>1</v>
      </c>
      <c r="H56" s="8">
        <v>1</v>
      </c>
      <c r="I56" s="8">
        <v>1</v>
      </c>
      <c r="J56" s="9"/>
      <c r="K56" s="944" t="s">
        <v>248</v>
      </c>
      <c r="L56" s="930" t="s">
        <v>248</v>
      </c>
      <c r="M56" s="930" t="s">
        <v>249</v>
      </c>
      <c r="N56" s="930" t="s">
        <v>217</v>
      </c>
      <c r="O56" s="930" t="s">
        <v>211</v>
      </c>
      <c r="P56" s="937" t="s">
        <v>204</v>
      </c>
      <c r="Q56" s="937" t="s">
        <v>204</v>
      </c>
      <c r="R56" s="926"/>
      <c r="S56" s="930" t="s">
        <v>204</v>
      </c>
      <c r="T56" s="930" t="s">
        <v>204</v>
      </c>
      <c r="U56" s="930" t="s">
        <v>204</v>
      </c>
      <c r="V56" s="938">
        <v>323865</v>
      </c>
    </row>
    <row r="57" spans="1:22" ht="15">
      <c r="A57" s="939"/>
      <c r="B57" s="939"/>
      <c r="C57" s="940"/>
      <c r="D57" s="12" t="s">
        <v>165</v>
      </c>
      <c r="E57" s="428">
        <v>253737269</v>
      </c>
      <c r="F57" s="11">
        <v>253737269</v>
      </c>
      <c r="G57" s="11">
        <v>253737269</v>
      </c>
      <c r="H57" s="428">
        <v>51842987</v>
      </c>
      <c r="I57" s="11">
        <v>64236135</v>
      </c>
      <c r="J57" s="4">
        <v>138424773.484062</v>
      </c>
      <c r="K57" s="944"/>
      <c r="L57" s="930"/>
      <c r="M57" s="930"/>
      <c r="N57" s="930"/>
      <c r="O57" s="930"/>
      <c r="P57" s="937"/>
      <c r="Q57" s="937"/>
      <c r="R57" s="926"/>
      <c r="S57" s="930"/>
      <c r="T57" s="930"/>
      <c r="U57" s="930"/>
      <c r="V57" s="938"/>
    </row>
    <row r="58" spans="1:22" ht="15">
      <c r="A58" s="939"/>
      <c r="B58" s="939"/>
      <c r="C58" s="940"/>
      <c r="D58" s="12" t="s">
        <v>166</v>
      </c>
      <c r="E58" s="9">
        <v>0</v>
      </c>
      <c r="F58" s="9">
        <v>0</v>
      </c>
      <c r="G58" s="9">
        <v>0</v>
      </c>
      <c r="H58" s="9">
        <v>0</v>
      </c>
      <c r="I58" s="9">
        <v>0</v>
      </c>
      <c r="J58" s="4"/>
      <c r="K58" s="944"/>
      <c r="L58" s="930"/>
      <c r="M58" s="930"/>
      <c r="N58" s="930"/>
      <c r="O58" s="930"/>
      <c r="P58" s="937"/>
      <c r="Q58" s="937"/>
      <c r="R58" s="926"/>
      <c r="S58" s="930"/>
      <c r="T58" s="930"/>
      <c r="U58" s="930"/>
      <c r="V58" s="938"/>
    </row>
    <row r="59" spans="1:22" ht="15">
      <c r="A59" s="939"/>
      <c r="B59" s="939"/>
      <c r="C59" s="940"/>
      <c r="D59" s="12" t="s">
        <v>167</v>
      </c>
      <c r="E59" s="14">
        <v>82590477</v>
      </c>
      <c r="F59" s="11">
        <v>82590477</v>
      </c>
      <c r="G59" s="11">
        <v>82590477</v>
      </c>
      <c r="H59" s="428">
        <v>52172229</v>
      </c>
      <c r="I59" s="11">
        <v>68619882</v>
      </c>
      <c r="J59" s="437">
        <v>69996936</v>
      </c>
      <c r="K59" s="944"/>
      <c r="L59" s="930"/>
      <c r="M59" s="930"/>
      <c r="N59" s="930"/>
      <c r="O59" s="930"/>
      <c r="P59" s="937"/>
      <c r="Q59" s="937"/>
      <c r="R59" s="926"/>
      <c r="S59" s="930"/>
      <c r="T59" s="930"/>
      <c r="U59" s="930"/>
      <c r="V59" s="938"/>
    </row>
    <row r="60" spans="1:22" ht="22.5" customHeight="1">
      <c r="A60" s="939"/>
      <c r="B60" s="939"/>
      <c r="C60" s="940" t="s">
        <v>250</v>
      </c>
      <c r="D60" s="12" t="s">
        <v>164</v>
      </c>
      <c r="E60" s="9">
        <v>1</v>
      </c>
      <c r="F60" s="8">
        <v>1</v>
      </c>
      <c r="G60" s="8">
        <v>1</v>
      </c>
      <c r="H60" s="8">
        <v>1</v>
      </c>
      <c r="I60" s="8">
        <v>1</v>
      </c>
      <c r="J60" s="9"/>
      <c r="K60" s="430" t="s">
        <v>236</v>
      </c>
      <c r="L60" s="427" t="s">
        <v>251</v>
      </c>
      <c r="M60" s="427" t="s">
        <v>252</v>
      </c>
      <c r="N60" s="930" t="s">
        <v>217</v>
      </c>
      <c r="O60" s="930" t="s">
        <v>211</v>
      </c>
      <c r="P60" s="937" t="s">
        <v>204</v>
      </c>
      <c r="Q60" s="937" t="s">
        <v>204</v>
      </c>
      <c r="R60" s="926"/>
      <c r="S60" s="930" t="s">
        <v>204</v>
      </c>
      <c r="T60" s="930" t="s">
        <v>204</v>
      </c>
      <c r="U60" s="930" t="s">
        <v>204</v>
      </c>
      <c r="V60" s="938">
        <v>878496</v>
      </c>
    </row>
    <row r="61" spans="1:22" ht="15">
      <c r="A61" s="939"/>
      <c r="B61" s="939"/>
      <c r="C61" s="940"/>
      <c r="D61" s="12" t="s">
        <v>165</v>
      </c>
      <c r="E61" s="428">
        <v>522315214</v>
      </c>
      <c r="F61" s="11">
        <v>522315214</v>
      </c>
      <c r="G61" s="11">
        <v>522315214</v>
      </c>
      <c r="H61" s="428">
        <v>127676759</v>
      </c>
      <c r="I61" s="11">
        <v>140069907</v>
      </c>
      <c r="J61" s="4">
        <v>328009205.781133</v>
      </c>
      <c r="K61" s="944" t="s">
        <v>248</v>
      </c>
      <c r="L61" s="930" t="s">
        <v>253</v>
      </c>
      <c r="M61" s="930" t="s">
        <v>254</v>
      </c>
      <c r="N61" s="930"/>
      <c r="O61" s="930"/>
      <c r="P61" s="937"/>
      <c r="Q61" s="937"/>
      <c r="R61" s="926"/>
      <c r="S61" s="930"/>
      <c r="T61" s="930"/>
      <c r="U61" s="930"/>
      <c r="V61" s="938"/>
    </row>
    <row r="62" spans="1:22" ht="15">
      <c r="A62" s="939"/>
      <c r="B62" s="939"/>
      <c r="C62" s="940"/>
      <c r="D62" s="12" t="s">
        <v>166</v>
      </c>
      <c r="E62" s="9">
        <v>0</v>
      </c>
      <c r="F62" s="9">
        <v>0</v>
      </c>
      <c r="G62" s="9">
        <v>0</v>
      </c>
      <c r="H62" s="9">
        <v>0</v>
      </c>
      <c r="I62" s="9">
        <v>0</v>
      </c>
      <c r="J62" s="4"/>
      <c r="K62" s="944"/>
      <c r="L62" s="930"/>
      <c r="M62" s="930"/>
      <c r="N62" s="930"/>
      <c r="O62" s="930"/>
      <c r="P62" s="937"/>
      <c r="Q62" s="937"/>
      <c r="R62" s="926"/>
      <c r="S62" s="930"/>
      <c r="T62" s="930"/>
      <c r="U62" s="930"/>
      <c r="V62" s="938"/>
    </row>
    <row r="63" spans="1:22" ht="15">
      <c r="A63" s="939"/>
      <c r="B63" s="939"/>
      <c r="C63" s="940"/>
      <c r="D63" s="12" t="s">
        <v>167</v>
      </c>
      <c r="E63" s="14">
        <v>82590476</v>
      </c>
      <c r="F63" s="11">
        <v>82590476</v>
      </c>
      <c r="G63" s="11">
        <v>82590476</v>
      </c>
      <c r="H63" s="428">
        <v>52172229</v>
      </c>
      <c r="I63" s="11">
        <v>68619882</v>
      </c>
      <c r="J63" s="437">
        <v>69996936</v>
      </c>
      <c r="K63" s="944"/>
      <c r="L63" s="930"/>
      <c r="M63" s="930"/>
      <c r="N63" s="930"/>
      <c r="O63" s="930"/>
      <c r="P63" s="937"/>
      <c r="Q63" s="937"/>
      <c r="R63" s="926"/>
      <c r="S63" s="930"/>
      <c r="T63" s="930"/>
      <c r="U63" s="930"/>
      <c r="V63" s="938"/>
    </row>
    <row r="64" spans="1:22" ht="15" customHeight="1">
      <c r="A64" s="939"/>
      <c r="B64" s="939"/>
      <c r="C64" s="940" t="s">
        <v>255</v>
      </c>
      <c r="D64" s="12" t="s">
        <v>164</v>
      </c>
      <c r="E64" s="9">
        <v>1</v>
      </c>
      <c r="F64" s="8">
        <v>1</v>
      </c>
      <c r="G64" s="8">
        <v>1</v>
      </c>
      <c r="H64" s="8">
        <v>1</v>
      </c>
      <c r="I64" s="8">
        <v>1</v>
      </c>
      <c r="J64" s="9"/>
      <c r="K64" s="944" t="s">
        <v>248</v>
      </c>
      <c r="L64" s="930" t="s">
        <v>256</v>
      </c>
      <c r="M64" s="930" t="s">
        <v>257</v>
      </c>
      <c r="N64" s="930" t="s">
        <v>217</v>
      </c>
      <c r="O64" s="930" t="s">
        <v>211</v>
      </c>
      <c r="P64" s="937" t="s">
        <v>204</v>
      </c>
      <c r="Q64" s="937" t="s">
        <v>204</v>
      </c>
      <c r="R64" s="926"/>
      <c r="S64" s="930" t="s">
        <v>204</v>
      </c>
      <c r="T64" s="930" t="s">
        <v>204</v>
      </c>
      <c r="U64" s="930" t="s">
        <v>204</v>
      </c>
      <c r="V64" s="938">
        <v>61024</v>
      </c>
    </row>
    <row r="65" spans="1:22" ht="15">
      <c r="A65" s="939"/>
      <c r="B65" s="939"/>
      <c r="C65" s="940"/>
      <c r="D65" s="12" t="s">
        <v>165</v>
      </c>
      <c r="E65" s="428">
        <v>540892681</v>
      </c>
      <c r="F65" s="11">
        <v>540892681</v>
      </c>
      <c r="G65" s="11">
        <v>540892682</v>
      </c>
      <c r="H65" s="428">
        <v>14470760</v>
      </c>
      <c r="I65" s="11">
        <v>263688481</v>
      </c>
      <c r="J65" s="4">
        <v>281818784</v>
      </c>
      <c r="K65" s="944"/>
      <c r="L65" s="930"/>
      <c r="M65" s="930"/>
      <c r="N65" s="930"/>
      <c r="O65" s="930"/>
      <c r="P65" s="937"/>
      <c r="Q65" s="937"/>
      <c r="R65" s="926"/>
      <c r="S65" s="930"/>
      <c r="T65" s="930"/>
      <c r="U65" s="930"/>
      <c r="V65" s="938"/>
    </row>
    <row r="66" spans="1:22" ht="15">
      <c r="A66" s="939"/>
      <c r="B66" s="939"/>
      <c r="C66" s="940"/>
      <c r="D66" s="12" t="s">
        <v>166</v>
      </c>
      <c r="E66" s="9">
        <v>0</v>
      </c>
      <c r="F66" s="9">
        <v>0</v>
      </c>
      <c r="G66" s="9">
        <v>0</v>
      </c>
      <c r="H66" s="9">
        <v>0</v>
      </c>
      <c r="I66" s="9">
        <v>0</v>
      </c>
      <c r="J66" s="4"/>
      <c r="K66" s="944"/>
      <c r="L66" s="930"/>
      <c r="M66" s="930"/>
      <c r="N66" s="930"/>
      <c r="O66" s="930"/>
      <c r="P66" s="937"/>
      <c r="Q66" s="937"/>
      <c r="R66" s="926"/>
      <c r="S66" s="930"/>
      <c r="T66" s="930"/>
      <c r="U66" s="930"/>
      <c r="V66" s="938"/>
    </row>
    <row r="67" spans="1:22" ht="15">
      <c r="A67" s="939"/>
      <c r="B67" s="939"/>
      <c r="C67" s="940"/>
      <c r="D67" s="12" t="s">
        <v>167</v>
      </c>
      <c r="E67" s="14">
        <v>82590477</v>
      </c>
      <c r="F67" s="11">
        <v>82590477</v>
      </c>
      <c r="G67" s="11">
        <v>82590477</v>
      </c>
      <c r="H67" s="428">
        <v>52172229</v>
      </c>
      <c r="I67" s="11">
        <v>68619882</v>
      </c>
      <c r="J67" s="437">
        <v>69996935</v>
      </c>
      <c r="K67" s="944"/>
      <c r="L67" s="930"/>
      <c r="M67" s="930"/>
      <c r="N67" s="930"/>
      <c r="O67" s="930"/>
      <c r="P67" s="937"/>
      <c r="Q67" s="937"/>
      <c r="R67" s="926"/>
      <c r="S67" s="930"/>
      <c r="T67" s="930"/>
      <c r="U67" s="930"/>
      <c r="V67" s="938"/>
    </row>
    <row r="68" spans="1:22" ht="15">
      <c r="A68" s="939"/>
      <c r="B68" s="939"/>
      <c r="C68" s="940" t="s">
        <v>258</v>
      </c>
      <c r="D68" s="12" t="s">
        <v>164</v>
      </c>
      <c r="E68" s="9">
        <v>1</v>
      </c>
      <c r="F68" s="8">
        <v>1</v>
      </c>
      <c r="G68" s="8">
        <v>1</v>
      </c>
      <c r="H68" s="8">
        <v>1</v>
      </c>
      <c r="I68" s="8">
        <v>1</v>
      </c>
      <c r="J68" s="9"/>
      <c r="K68" s="944" t="s">
        <v>225</v>
      </c>
      <c r="L68" s="937" t="s">
        <v>259</v>
      </c>
      <c r="M68" s="930" t="s">
        <v>260</v>
      </c>
      <c r="N68" s="930" t="s">
        <v>217</v>
      </c>
      <c r="O68" s="930" t="s">
        <v>211</v>
      </c>
      <c r="P68" s="937" t="s">
        <v>204</v>
      </c>
      <c r="Q68" s="937" t="s">
        <v>204</v>
      </c>
      <c r="R68" s="926"/>
      <c r="S68" s="930" t="s">
        <v>204</v>
      </c>
      <c r="T68" s="930" t="s">
        <v>204</v>
      </c>
      <c r="U68" s="930" t="s">
        <v>261</v>
      </c>
      <c r="V68" s="938">
        <v>84356</v>
      </c>
    </row>
    <row r="69" spans="1:22" ht="15">
      <c r="A69" s="939"/>
      <c r="B69" s="939"/>
      <c r="C69" s="940"/>
      <c r="D69" s="12" t="s">
        <v>165</v>
      </c>
      <c r="E69" s="428">
        <v>132453697</v>
      </c>
      <c r="F69" s="11">
        <v>132453697</v>
      </c>
      <c r="G69" s="11">
        <v>132453697</v>
      </c>
      <c r="H69" s="428">
        <v>17598213</v>
      </c>
      <c r="I69" s="11">
        <v>29991361</v>
      </c>
      <c r="J69" s="4">
        <v>52812841.4913194</v>
      </c>
      <c r="K69" s="944"/>
      <c r="L69" s="937"/>
      <c r="M69" s="930"/>
      <c r="N69" s="930"/>
      <c r="O69" s="930"/>
      <c r="P69" s="937"/>
      <c r="Q69" s="937"/>
      <c r="R69" s="926"/>
      <c r="S69" s="930"/>
      <c r="T69" s="930"/>
      <c r="U69" s="930"/>
      <c r="V69" s="938"/>
    </row>
    <row r="70" spans="1:22" ht="15">
      <c r="A70" s="939"/>
      <c r="B70" s="939"/>
      <c r="C70" s="940"/>
      <c r="D70" s="12" t="s">
        <v>166</v>
      </c>
      <c r="E70" s="9">
        <v>0</v>
      </c>
      <c r="F70" s="9">
        <v>0</v>
      </c>
      <c r="G70" s="9">
        <v>0</v>
      </c>
      <c r="H70" s="9">
        <v>0</v>
      </c>
      <c r="I70" s="9">
        <v>0</v>
      </c>
      <c r="J70" s="4"/>
      <c r="K70" s="944"/>
      <c r="L70" s="937"/>
      <c r="M70" s="930"/>
      <c r="N70" s="930"/>
      <c r="O70" s="930"/>
      <c r="P70" s="937"/>
      <c r="Q70" s="937"/>
      <c r="R70" s="926"/>
      <c r="S70" s="930"/>
      <c r="T70" s="930"/>
      <c r="U70" s="930"/>
      <c r="V70" s="938"/>
    </row>
    <row r="71" spans="1:22" ht="15">
      <c r="A71" s="939"/>
      <c r="B71" s="939"/>
      <c r="C71" s="940"/>
      <c r="D71" s="12" t="s">
        <v>167</v>
      </c>
      <c r="E71" s="14">
        <v>82590477</v>
      </c>
      <c r="F71" s="11">
        <v>82590477</v>
      </c>
      <c r="G71" s="11">
        <v>82590477</v>
      </c>
      <c r="H71" s="428">
        <v>52172229</v>
      </c>
      <c r="I71" s="11">
        <v>68619882</v>
      </c>
      <c r="J71" s="437">
        <v>69996935</v>
      </c>
      <c r="K71" s="944"/>
      <c r="L71" s="937"/>
      <c r="M71" s="930"/>
      <c r="N71" s="930"/>
      <c r="O71" s="930"/>
      <c r="P71" s="937"/>
      <c r="Q71" s="937"/>
      <c r="R71" s="926"/>
      <c r="S71" s="930"/>
      <c r="T71" s="930"/>
      <c r="U71" s="930"/>
      <c r="V71" s="938"/>
    </row>
    <row r="72" spans="1:22" ht="15">
      <c r="A72" s="939"/>
      <c r="B72" s="939"/>
      <c r="C72" s="940" t="s">
        <v>262</v>
      </c>
      <c r="D72" s="12" t="s">
        <v>164</v>
      </c>
      <c r="E72" s="9">
        <v>1</v>
      </c>
      <c r="F72" s="8">
        <v>1</v>
      </c>
      <c r="G72" s="8">
        <v>1</v>
      </c>
      <c r="H72" s="8">
        <v>1</v>
      </c>
      <c r="I72" s="8">
        <v>1</v>
      </c>
      <c r="J72" s="9"/>
      <c r="K72" s="944" t="s">
        <v>263</v>
      </c>
      <c r="L72" s="930" t="s">
        <v>264</v>
      </c>
      <c r="M72" s="930" t="s">
        <v>265</v>
      </c>
      <c r="N72" s="930" t="s">
        <v>217</v>
      </c>
      <c r="O72" s="930" t="s">
        <v>211</v>
      </c>
      <c r="P72" s="937" t="s">
        <v>204</v>
      </c>
      <c r="Q72" s="937" t="s">
        <v>204</v>
      </c>
      <c r="R72" s="926"/>
      <c r="S72" s="930" t="s">
        <v>204</v>
      </c>
      <c r="T72" s="930" t="s">
        <v>204</v>
      </c>
      <c r="U72" s="930" t="s">
        <v>204</v>
      </c>
      <c r="V72" s="938">
        <v>53861</v>
      </c>
    </row>
    <row r="73" spans="1:22" ht="15">
      <c r="A73" s="939"/>
      <c r="B73" s="939"/>
      <c r="C73" s="940"/>
      <c r="D73" s="12" t="s">
        <v>165</v>
      </c>
      <c r="E73" s="428">
        <v>235309457</v>
      </c>
      <c r="F73" s="11">
        <v>235309457</v>
      </c>
      <c r="G73" s="11">
        <v>235309457</v>
      </c>
      <c r="H73" s="428">
        <v>46639838</v>
      </c>
      <c r="I73" s="11">
        <v>59032987</v>
      </c>
      <c r="J73" s="4">
        <v>125416907.319006</v>
      </c>
      <c r="K73" s="944"/>
      <c r="L73" s="930"/>
      <c r="M73" s="930"/>
      <c r="N73" s="930"/>
      <c r="O73" s="930"/>
      <c r="P73" s="937"/>
      <c r="Q73" s="937"/>
      <c r="R73" s="926"/>
      <c r="S73" s="930"/>
      <c r="T73" s="930"/>
      <c r="U73" s="930"/>
      <c r="V73" s="938"/>
    </row>
    <row r="74" spans="1:22" ht="15">
      <c r="A74" s="939"/>
      <c r="B74" s="939"/>
      <c r="C74" s="940"/>
      <c r="D74" s="12" t="s">
        <v>166</v>
      </c>
      <c r="E74" s="9">
        <v>0</v>
      </c>
      <c r="F74" s="9">
        <v>0</v>
      </c>
      <c r="G74" s="9">
        <v>0</v>
      </c>
      <c r="H74" s="9">
        <v>0</v>
      </c>
      <c r="I74" s="9">
        <v>0</v>
      </c>
      <c r="J74" s="4"/>
      <c r="K74" s="944"/>
      <c r="L74" s="930"/>
      <c r="M74" s="930"/>
      <c r="N74" s="930"/>
      <c r="O74" s="930"/>
      <c r="P74" s="937"/>
      <c r="Q74" s="937"/>
      <c r="R74" s="926"/>
      <c r="S74" s="930"/>
      <c r="T74" s="930"/>
      <c r="U74" s="930"/>
      <c r="V74" s="938"/>
    </row>
    <row r="75" spans="1:22" ht="15">
      <c r="A75" s="939"/>
      <c r="B75" s="939"/>
      <c r="C75" s="940"/>
      <c r="D75" s="12" t="s">
        <v>167</v>
      </c>
      <c r="E75" s="14">
        <v>82590477</v>
      </c>
      <c r="F75" s="11">
        <v>82590477</v>
      </c>
      <c r="G75" s="11">
        <v>82590477</v>
      </c>
      <c r="H75" s="428">
        <v>52172228</v>
      </c>
      <c r="I75" s="11">
        <v>68619882</v>
      </c>
      <c r="J75" s="437">
        <v>69996935</v>
      </c>
      <c r="K75" s="944"/>
      <c r="L75" s="930"/>
      <c r="M75" s="930"/>
      <c r="N75" s="930"/>
      <c r="O75" s="930"/>
      <c r="P75" s="937"/>
      <c r="Q75" s="937"/>
      <c r="R75" s="926"/>
      <c r="S75" s="930"/>
      <c r="T75" s="930"/>
      <c r="U75" s="930"/>
      <c r="V75" s="938"/>
    </row>
    <row r="76" spans="1:22" ht="15">
      <c r="A76" s="939"/>
      <c r="B76" s="939"/>
      <c r="C76" s="940" t="s">
        <v>266</v>
      </c>
      <c r="D76" s="12" t="s">
        <v>164</v>
      </c>
      <c r="E76" s="9">
        <v>1</v>
      </c>
      <c r="F76" s="8">
        <v>1</v>
      </c>
      <c r="G76" s="8">
        <v>1</v>
      </c>
      <c r="H76" s="8">
        <v>1</v>
      </c>
      <c r="I76" s="8">
        <v>1</v>
      </c>
      <c r="J76" s="9"/>
      <c r="K76" s="944" t="s">
        <v>267</v>
      </c>
      <c r="L76" s="937" t="s">
        <v>268</v>
      </c>
      <c r="M76" s="937" t="s">
        <v>269</v>
      </c>
      <c r="N76" s="930" t="s">
        <v>217</v>
      </c>
      <c r="O76" s="930" t="s">
        <v>211</v>
      </c>
      <c r="P76" s="937" t="s">
        <v>204</v>
      </c>
      <c r="Q76" s="937" t="s">
        <v>204</v>
      </c>
      <c r="R76" s="926"/>
      <c r="S76" s="930" t="s">
        <v>204</v>
      </c>
      <c r="T76" s="930" t="s">
        <v>204</v>
      </c>
      <c r="U76" s="930" t="s">
        <v>204</v>
      </c>
      <c r="V76" s="938">
        <v>4740</v>
      </c>
    </row>
    <row r="77" spans="1:22" ht="15">
      <c r="A77" s="939"/>
      <c r="B77" s="939"/>
      <c r="C77" s="940"/>
      <c r="D77" s="12" t="s">
        <v>165</v>
      </c>
      <c r="E77" s="428">
        <v>104777493</v>
      </c>
      <c r="F77" s="11">
        <v>104777493</v>
      </c>
      <c r="G77" s="11">
        <v>104777493</v>
      </c>
      <c r="H77" s="428">
        <v>9783755</v>
      </c>
      <c r="I77" s="11">
        <v>22176903</v>
      </c>
      <c r="J77" s="4">
        <v>33276695.9701642</v>
      </c>
      <c r="K77" s="944"/>
      <c r="L77" s="937"/>
      <c r="M77" s="937"/>
      <c r="N77" s="930"/>
      <c r="O77" s="930"/>
      <c r="P77" s="937"/>
      <c r="Q77" s="937"/>
      <c r="R77" s="926"/>
      <c r="S77" s="930"/>
      <c r="T77" s="930"/>
      <c r="U77" s="930"/>
      <c r="V77" s="938"/>
    </row>
    <row r="78" spans="1:22" ht="15">
      <c r="A78" s="939"/>
      <c r="B78" s="939"/>
      <c r="C78" s="940"/>
      <c r="D78" s="12" t="s">
        <v>166</v>
      </c>
      <c r="E78" s="9">
        <v>0</v>
      </c>
      <c r="F78" s="9">
        <v>0</v>
      </c>
      <c r="G78" s="9">
        <v>0</v>
      </c>
      <c r="H78" s="9">
        <v>0</v>
      </c>
      <c r="I78" s="9">
        <v>0</v>
      </c>
      <c r="J78" s="4"/>
      <c r="K78" s="944"/>
      <c r="L78" s="937"/>
      <c r="M78" s="937"/>
      <c r="N78" s="930"/>
      <c r="O78" s="930"/>
      <c r="P78" s="937"/>
      <c r="Q78" s="937"/>
      <c r="R78" s="926"/>
      <c r="S78" s="930"/>
      <c r="T78" s="930"/>
      <c r="U78" s="930"/>
      <c r="V78" s="938"/>
    </row>
    <row r="79" spans="1:22" ht="15">
      <c r="A79" s="939"/>
      <c r="B79" s="939"/>
      <c r="C79" s="940"/>
      <c r="D79" s="12" t="s">
        <v>167</v>
      </c>
      <c r="E79" s="14">
        <v>82590477</v>
      </c>
      <c r="F79" s="11">
        <v>82590477</v>
      </c>
      <c r="G79" s="11">
        <v>82590477</v>
      </c>
      <c r="H79" s="428">
        <v>52172228</v>
      </c>
      <c r="I79" s="11">
        <v>68619882</v>
      </c>
      <c r="J79" s="437">
        <v>69996935</v>
      </c>
      <c r="K79" s="944"/>
      <c r="L79" s="937"/>
      <c r="M79" s="937"/>
      <c r="N79" s="930"/>
      <c r="O79" s="930"/>
      <c r="P79" s="937"/>
      <c r="Q79" s="937"/>
      <c r="R79" s="926"/>
      <c r="S79" s="930"/>
      <c r="T79" s="930"/>
      <c r="U79" s="930"/>
      <c r="V79" s="938"/>
    </row>
    <row r="80" spans="1:22" ht="15">
      <c r="A80" s="939"/>
      <c r="B80" s="939"/>
      <c r="C80" s="945" t="s">
        <v>332</v>
      </c>
      <c r="D80" s="15" t="s">
        <v>333</v>
      </c>
      <c r="E80" s="9">
        <v>15</v>
      </c>
      <c r="F80" s="9">
        <f>+F20+F24+F28+F32+F36+F40+F44+F48+F52+F56+F60+F64+F68+F72+F76</f>
        <v>15</v>
      </c>
      <c r="G80" s="9">
        <f>+G20+G24+G28+G32+G36+G40+G44+G48+G52+G56+G60+G64+G68+G72+G76</f>
        <v>15</v>
      </c>
      <c r="H80" s="9">
        <v>15</v>
      </c>
      <c r="I80" s="9">
        <v>15</v>
      </c>
      <c r="J80" s="9">
        <v>16</v>
      </c>
      <c r="K80" s="946"/>
      <c r="L80" s="947"/>
      <c r="M80" s="947"/>
      <c r="N80" s="947"/>
      <c r="O80" s="947"/>
      <c r="P80" s="947"/>
      <c r="Q80" s="947"/>
      <c r="R80" s="947"/>
      <c r="S80" s="947"/>
      <c r="T80" s="947"/>
      <c r="U80" s="947"/>
      <c r="V80" s="948"/>
    </row>
    <row r="81" spans="1:22" ht="15">
      <c r="A81" s="939"/>
      <c r="B81" s="939"/>
      <c r="C81" s="945"/>
      <c r="D81" s="15" t="s">
        <v>334</v>
      </c>
      <c r="E81" s="9">
        <f>+E21+E25+E29+E33+E37+E41+E45+E49+E53+E57+E61+E65+E69+E73+E77</f>
        <v>3953785759</v>
      </c>
      <c r="F81" s="9">
        <f>+F21+F25+F29+F33+F37+F41+F45+F49+F53+F57+F61+F65+F69+F73+F77</f>
        <v>3953785759</v>
      </c>
      <c r="G81" s="9">
        <f>+G21+G25+G29+G33+G37+G41+G45+G49+G53+G57+G61+G65+G69+G73+G77</f>
        <v>3953785759</v>
      </c>
      <c r="H81" s="9">
        <f>+H21+H25+H29+H33+H37+H41+H45+H49+H53+H57+H61+H65+H69+H73+H77</f>
        <v>582453068</v>
      </c>
      <c r="I81" s="9">
        <f>+I21+I25+I29+I33+I37+I41+I45+I49+I53+I57+I61+I65+I69+I73+I77</f>
        <v>1241999441</v>
      </c>
      <c r="J81" s="9">
        <f>+J21+J25+J29+J33+J37+J41+J45+J49+J53+J57+J61+J65+J69+J73+J77</f>
        <v>2062041442.3640401</v>
      </c>
      <c r="K81" s="946"/>
      <c r="L81" s="947"/>
      <c r="M81" s="947"/>
      <c r="N81" s="947"/>
      <c r="O81" s="947"/>
      <c r="P81" s="947"/>
      <c r="Q81" s="947"/>
      <c r="R81" s="947"/>
      <c r="S81" s="947"/>
      <c r="T81" s="947"/>
      <c r="U81" s="947"/>
      <c r="V81" s="948"/>
    </row>
    <row r="82" spans="1:22" ht="15">
      <c r="A82" s="939"/>
      <c r="B82" s="939"/>
      <c r="C82" s="945"/>
      <c r="D82" s="15" t="s">
        <v>335</v>
      </c>
      <c r="E82" s="9"/>
      <c r="F82" s="9"/>
      <c r="G82" s="9"/>
      <c r="H82" s="9"/>
      <c r="I82" s="13"/>
      <c r="J82" s="13"/>
      <c r="K82" s="946"/>
      <c r="L82" s="947"/>
      <c r="M82" s="947"/>
      <c r="N82" s="947"/>
      <c r="O82" s="947"/>
      <c r="P82" s="947"/>
      <c r="Q82" s="947"/>
      <c r="R82" s="947"/>
      <c r="S82" s="947"/>
      <c r="T82" s="947"/>
      <c r="U82" s="947"/>
      <c r="V82" s="948"/>
    </row>
    <row r="83" spans="1:22" ht="15">
      <c r="A83" s="939"/>
      <c r="B83" s="939"/>
      <c r="C83" s="945"/>
      <c r="D83" s="15" t="s">
        <v>336</v>
      </c>
      <c r="E83" s="14">
        <f>+E79+E75+E71+E67+E63+E59+E55+E51+E47+E43+E39+E35+E31+E27+E23</f>
        <v>1238857150</v>
      </c>
      <c r="F83" s="14">
        <f aca="true" t="shared" si="0" ref="F83:J83">+F79+F75+F71+F67+F63+F59+F55+F51+F47+F43+F39+F35+F31+F27+F23</f>
        <v>1238857150</v>
      </c>
      <c r="G83" s="14">
        <f t="shared" si="0"/>
        <v>1238857150</v>
      </c>
      <c r="H83" s="14">
        <f t="shared" si="0"/>
        <v>782583433</v>
      </c>
      <c r="I83" s="14">
        <f t="shared" si="0"/>
        <v>1029298236</v>
      </c>
      <c r="J83" s="14">
        <f t="shared" si="0"/>
        <v>1049954036</v>
      </c>
      <c r="K83" s="946"/>
      <c r="L83" s="947"/>
      <c r="M83" s="947"/>
      <c r="N83" s="947"/>
      <c r="O83" s="947"/>
      <c r="P83" s="947"/>
      <c r="Q83" s="947"/>
      <c r="R83" s="947"/>
      <c r="S83" s="947"/>
      <c r="T83" s="947"/>
      <c r="U83" s="947"/>
      <c r="V83" s="948"/>
    </row>
    <row r="84" spans="1:22" ht="15">
      <c r="A84" s="929">
        <v>5</v>
      </c>
      <c r="B84" s="930" t="s">
        <v>270</v>
      </c>
      <c r="C84" s="933" t="s">
        <v>271</v>
      </c>
      <c r="D84" s="7" t="s">
        <v>164</v>
      </c>
      <c r="E84" s="9">
        <v>1</v>
      </c>
      <c r="F84" s="9">
        <v>1</v>
      </c>
      <c r="G84" s="9">
        <v>1</v>
      </c>
      <c r="H84" s="438">
        <v>0.99</v>
      </c>
      <c r="I84" s="9">
        <v>0.99</v>
      </c>
      <c r="J84" s="9">
        <v>0.99</v>
      </c>
      <c r="K84" s="932" t="s">
        <v>272</v>
      </c>
      <c r="L84" s="933" t="s">
        <v>273</v>
      </c>
      <c r="M84" s="933" t="s">
        <v>274</v>
      </c>
      <c r="N84" s="933" t="s">
        <v>275</v>
      </c>
      <c r="O84" s="933" t="s">
        <v>211</v>
      </c>
      <c r="P84" s="933">
        <v>325598</v>
      </c>
      <c r="Q84" s="933">
        <v>331508</v>
      </c>
      <c r="R84" s="933" t="s">
        <v>204</v>
      </c>
      <c r="S84" s="933" t="s">
        <v>204</v>
      </c>
      <c r="T84" s="933" t="s">
        <v>204</v>
      </c>
      <c r="U84" s="933" t="s">
        <v>204</v>
      </c>
      <c r="V84" s="949">
        <v>657106</v>
      </c>
    </row>
    <row r="85" spans="1:22" ht="15">
      <c r="A85" s="929"/>
      <c r="B85" s="930"/>
      <c r="C85" s="933"/>
      <c r="D85" s="7" t="s">
        <v>165</v>
      </c>
      <c r="E85" s="428">
        <v>0</v>
      </c>
      <c r="F85" s="11">
        <v>0</v>
      </c>
      <c r="G85" s="11">
        <v>0</v>
      </c>
      <c r="H85" s="439">
        <v>0</v>
      </c>
      <c r="I85" s="11">
        <v>0</v>
      </c>
      <c r="J85" s="11">
        <v>0</v>
      </c>
      <c r="K85" s="932"/>
      <c r="L85" s="933"/>
      <c r="M85" s="933"/>
      <c r="N85" s="933"/>
      <c r="O85" s="933"/>
      <c r="P85" s="933"/>
      <c r="Q85" s="933"/>
      <c r="R85" s="933"/>
      <c r="S85" s="933"/>
      <c r="T85" s="933"/>
      <c r="U85" s="933"/>
      <c r="V85" s="949"/>
    </row>
    <row r="86" spans="1:22" ht="15">
      <c r="A86" s="929"/>
      <c r="B86" s="930"/>
      <c r="C86" s="933"/>
      <c r="D86" s="7" t="s">
        <v>166</v>
      </c>
      <c r="E86" s="9">
        <v>0</v>
      </c>
      <c r="F86" s="9"/>
      <c r="G86" s="9"/>
      <c r="H86" s="16">
        <v>0</v>
      </c>
      <c r="I86" s="9"/>
      <c r="J86" s="9"/>
      <c r="K86" s="932"/>
      <c r="L86" s="933"/>
      <c r="M86" s="933"/>
      <c r="N86" s="933"/>
      <c r="O86" s="933"/>
      <c r="P86" s="933"/>
      <c r="Q86" s="933"/>
      <c r="R86" s="933"/>
      <c r="S86" s="933"/>
      <c r="T86" s="933"/>
      <c r="U86" s="933"/>
      <c r="V86" s="949"/>
    </row>
    <row r="87" spans="1:22" ht="15">
      <c r="A87" s="929"/>
      <c r="B87" s="930"/>
      <c r="C87" s="933"/>
      <c r="D87" s="7" t="s">
        <v>167</v>
      </c>
      <c r="E87" s="11">
        <v>1140488382</v>
      </c>
      <c r="F87" s="11">
        <v>1140488382</v>
      </c>
      <c r="G87" s="11">
        <v>1140488382</v>
      </c>
      <c r="H87" s="439">
        <v>264625392</v>
      </c>
      <c r="I87" s="11">
        <v>264625392</v>
      </c>
      <c r="J87" s="11">
        <v>264625392</v>
      </c>
      <c r="K87" s="932"/>
      <c r="L87" s="933"/>
      <c r="M87" s="933"/>
      <c r="N87" s="933"/>
      <c r="O87" s="933"/>
      <c r="P87" s="933"/>
      <c r="Q87" s="933"/>
      <c r="R87" s="933"/>
      <c r="S87" s="933"/>
      <c r="T87" s="933"/>
      <c r="U87" s="933"/>
      <c r="V87" s="949"/>
    </row>
    <row r="88" spans="1:22" ht="15">
      <c r="A88" s="929">
        <v>6</v>
      </c>
      <c r="B88" s="930" t="s">
        <v>147</v>
      </c>
      <c r="C88" s="933" t="s">
        <v>276</v>
      </c>
      <c r="D88" s="7" t="s">
        <v>164</v>
      </c>
      <c r="E88" s="9">
        <v>10.72</v>
      </c>
      <c r="F88" s="9">
        <v>10.72</v>
      </c>
      <c r="G88" s="9">
        <v>10.72</v>
      </c>
      <c r="H88" s="440">
        <v>0</v>
      </c>
      <c r="I88" s="8">
        <v>0</v>
      </c>
      <c r="J88" s="8">
        <v>0</v>
      </c>
      <c r="K88" s="932" t="s">
        <v>277</v>
      </c>
      <c r="L88" s="933" t="s">
        <v>278</v>
      </c>
      <c r="M88" s="933" t="s">
        <v>347</v>
      </c>
      <c r="N88" s="933" t="s">
        <v>275</v>
      </c>
      <c r="O88" s="933" t="s">
        <v>279</v>
      </c>
      <c r="P88" s="933" t="s">
        <v>204</v>
      </c>
      <c r="Q88" s="933" t="s">
        <v>204</v>
      </c>
      <c r="R88" s="933" t="s">
        <v>204</v>
      </c>
      <c r="S88" s="933" t="s">
        <v>204</v>
      </c>
      <c r="T88" s="933" t="s">
        <v>204</v>
      </c>
      <c r="U88" s="933" t="s">
        <v>204</v>
      </c>
      <c r="V88" s="949">
        <v>587175</v>
      </c>
    </row>
    <row r="89" spans="1:22" ht="15">
      <c r="A89" s="929"/>
      <c r="B89" s="930"/>
      <c r="C89" s="933"/>
      <c r="D89" s="7" t="s">
        <v>165</v>
      </c>
      <c r="E89" s="11">
        <v>802498000</v>
      </c>
      <c r="F89" s="11">
        <v>802498000</v>
      </c>
      <c r="G89" s="11">
        <v>342498000</v>
      </c>
      <c r="H89" s="441">
        <v>16785000</v>
      </c>
      <c r="I89" s="11">
        <v>16785000</v>
      </c>
      <c r="J89" s="11">
        <v>16785000</v>
      </c>
      <c r="K89" s="932"/>
      <c r="L89" s="933"/>
      <c r="M89" s="933"/>
      <c r="N89" s="933"/>
      <c r="O89" s="933"/>
      <c r="P89" s="933"/>
      <c r="Q89" s="933"/>
      <c r="R89" s="933"/>
      <c r="S89" s="933"/>
      <c r="T89" s="933"/>
      <c r="U89" s="933"/>
      <c r="V89" s="949"/>
    </row>
    <row r="90" spans="1:22" ht="15">
      <c r="A90" s="929"/>
      <c r="B90" s="930"/>
      <c r="C90" s="933"/>
      <c r="D90" s="7" t="s">
        <v>166</v>
      </c>
      <c r="E90" s="9">
        <v>37.76</v>
      </c>
      <c r="F90" s="9">
        <v>37.76</v>
      </c>
      <c r="G90" s="9">
        <v>37.76</v>
      </c>
      <c r="H90" s="440">
        <v>0</v>
      </c>
      <c r="I90" s="9">
        <v>0</v>
      </c>
      <c r="J90" s="9">
        <v>0</v>
      </c>
      <c r="K90" s="932"/>
      <c r="L90" s="933"/>
      <c r="M90" s="933"/>
      <c r="N90" s="933"/>
      <c r="O90" s="933"/>
      <c r="P90" s="933"/>
      <c r="Q90" s="933"/>
      <c r="R90" s="933"/>
      <c r="S90" s="933"/>
      <c r="T90" s="933"/>
      <c r="U90" s="933"/>
      <c r="V90" s="949"/>
    </row>
    <row r="91" spans="1:22" ht="15">
      <c r="A91" s="929"/>
      <c r="B91" s="930"/>
      <c r="C91" s="933"/>
      <c r="D91" s="7" t="s">
        <v>167</v>
      </c>
      <c r="E91" s="11">
        <v>746985752</v>
      </c>
      <c r="F91" s="11">
        <v>746985752</v>
      </c>
      <c r="G91" s="11">
        <v>746985752</v>
      </c>
      <c r="H91" s="441">
        <v>28639066</v>
      </c>
      <c r="I91" s="11">
        <v>28639066</v>
      </c>
      <c r="J91" s="11">
        <v>28639066</v>
      </c>
      <c r="K91" s="932"/>
      <c r="L91" s="933"/>
      <c r="M91" s="933"/>
      <c r="N91" s="933"/>
      <c r="O91" s="933"/>
      <c r="P91" s="933"/>
      <c r="Q91" s="933"/>
      <c r="R91" s="933"/>
      <c r="S91" s="933"/>
      <c r="T91" s="933"/>
      <c r="U91" s="933"/>
      <c r="V91" s="949"/>
    </row>
    <row r="92" spans="1:22" ht="15">
      <c r="A92" s="929">
        <v>7</v>
      </c>
      <c r="B92" s="930" t="s">
        <v>280</v>
      </c>
      <c r="C92" s="933" t="s">
        <v>281</v>
      </c>
      <c r="D92" s="7" t="s">
        <v>164</v>
      </c>
      <c r="E92" s="9">
        <f>309.4+60</f>
        <v>369.4</v>
      </c>
      <c r="F92" s="9">
        <f>309.4+60</f>
        <v>369.4</v>
      </c>
      <c r="G92" s="9">
        <f>309.4+60</f>
        <v>369.4</v>
      </c>
      <c r="H92" s="9">
        <f>309.4</f>
        <v>309.4</v>
      </c>
      <c r="I92" s="9">
        <f>309.4</f>
        <v>309.4</v>
      </c>
      <c r="J92" s="9">
        <f>309.4</f>
        <v>309.4</v>
      </c>
      <c r="K92" s="932" t="s">
        <v>277</v>
      </c>
      <c r="L92" s="933" t="s">
        <v>273</v>
      </c>
      <c r="M92" s="933" t="s">
        <v>274</v>
      </c>
      <c r="N92" s="933" t="s">
        <v>275</v>
      </c>
      <c r="O92" s="933" t="s">
        <v>211</v>
      </c>
      <c r="P92" s="933">
        <v>325598</v>
      </c>
      <c r="Q92" s="933">
        <v>331508</v>
      </c>
      <c r="R92" s="933" t="s">
        <v>204</v>
      </c>
      <c r="S92" s="933" t="s">
        <v>204</v>
      </c>
      <c r="T92" s="933" t="s">
        <v>204</v>
      </c>
      <c r="U92" s="933" t="s">
        <v>204</v>
      </c>
      <c r="V92" s="949">
        <v>657106</v>
      </c>
    </row>
    <row r="93" spans="1:22" ht="15">
      <c r="A93" s="929"/>
      <c r="B93" s="930"/>
      <c r="C93" s="933"/>
      <c r="D93" s="7" t="s">
        <v>165</v>
      </c>
      <c r="E93" s="11">
        <v>1522627600</v>
      </c>
      <c r="F93" s="11">
        <v>1522627601</v>
      </c>
      <c r="G93" s="11">
        <v>1513877600</v>
      </c>
      <c r="H93" s="428">
        <v>401048687</v>
      </c>
      <c r="I93" s="11">
        <v>983570751</v>
      </c>
      <c r="J93" s="442">
        <v>1172077780</v>
      </c>
      <c r="K93" s="932"/>
      <c r="L93" s="933"/>
      <c r="M93" s="933"/>
      <c r="N93" s="933"/>
      <c r="O93" s="933"/>
      <c r="P93" s="933"/>
      <c r="Q93" s="933"/>
      <c r="R93" s="933"/>
      <c r="S93" s="933"/>
      <c r="T93" s="933"/>
      <c r="U93" s="933"/>
      <c r="V93" s="949"/>
    </row>
    <row r="94" spans="1:22" ht="15">
      <c r="A94" s="929"/>
      <c r="B94" s="930"/>
      <c r="C94" s="933"/>
      <c r="D94" s="7" t="s">
        <v>166</v>
      </c>
      <c r="E94" s="9">
        <v>0</v>
      </c>
      <c r="F94" s="9">
        <v>1</v>
      </c>
      <c r="G94" s="9">
        <v>2</v>
      </c>
      <c r="H94" s="9"/>
      <c r="I94" s="9"/>
      <c r="J94" s="4"/>
      <c r="K94" s="932"/>
      <c r="L94" s="933"/>
      <c r="M94" s="933"/>
      <c r="N94" s="933"/>
      <c r="O94" s="933"/>
      <c r="P94" s="933"/>
      <c r="Q94" s="933"/>
      <c r="R94" s="933"/>
      <c r="S94" s="933"/>
      <c r="T94" s="933"/>
      <c r="U94" s="933"/>
      <c r="V94" s="949"/>
    </row>
    <row r="95" spans="1:22" ht="15">
      <c r="A95" s="929"/>
      <c r="B95" s="930"/>
      <c r="C95" s="933"/>
      <c r="D95" s="7" t="s">
        <v>167</v>
      </c>
      <c r="E95" s="442">
        <v>700714880</v>
      </c>
      <c r="F95" s="11">
        <v>700714881</v>
      </c>
      <c r="G95" s="437">
        <v>700714880</v>
      </c>
      <c r="H95" s="428">
        <v>246275435</v>
      </c>
      <c r="I95" s="11">
        <v>301563307</v>
      </c>
      <c r="J95" s="443">
        <v>308364330</v>
      </c>
      <c r="K95" s="932"/>
      <c r="L95" s="933"/>
      <c r="M95" s="933"/>
      <c r="N95" s="933"/>
      <c r="O95" s="933"/>
      <c r="P95" s="933"/>
      <c r="Q95" s="933"/>
      <c r="R95" s="933"/>
      <c r="S95" s="933"/>
      <c r="T95" s="933"/>
      <c r="U95" s="933"/>
      <c r="V95" s="949"/>
    </row>
    <row r="96" spans="1:22" ht="15">
      <c r="A96" s="929"/>
      <c r="B96" s="930"/>
      <c r="C96" s="930" t="s">
        <v>282</v>
      </c>
      <c r="D96" s="7" t="s">
        <v>164</v>
      </c>
      <c r="E96" s="9">
        <f>6+100</f>
        <v>106</v>
      </c>
      <c r="F96" s="9">
        <f>6+100</f>
        <v>106</v>
      </c>
      <c r="G96" s="9">
        <f>6+100</f>
        <v>106</v>
      </c>
      <c r="H96" s="9">
        <v>6</v>
      </c>
      <c r="I96" s="9">
        <v>6</v>
      </c>
      <c r="J96" s="9">
        <v>6</v>
      </c>
      <c r="K96" s="932" t="s">
        <v>236</v>
      </c>
      <c r="L96" s="933" t="s">
        <v>236</v>
      </c>
      <c r="M96" s="933" t="s">
        <v>283</v>
      </c>
      <c r="N96" s="933" t="s">
        <v>275</v>
      </c>
      <c r="O96" s="933" t="s">
        <v>211</v>
      </c>
      <c r="P96" s="933">
        <v>82795</v>
      </c>
      <c r="Q96" s="933">
        <v>84297</v>
      </c>
      <c r="R96" s="933" t="s">
        <v>204</v>
      </c>
      <c r="S96" s="933" t="s">
        <v>204</v>
      </c>
      <c r="T96" s="933" t="s">
        <v>204</v>
      </c>
      <c r="U96" s="933" t="s">
        <v>204</v>
      </c>
      <c r="V96" s="949">
        <v>167091</v>
      </c>
    </row>
    <row r="97" spans="1:22" ht="15">
      <c r="A97" s="929"/>
      <c r="B97" s="930"/>
      <c r="C97" s="930"/>
      <c r="D97" s="7" t="s">
        <v>165</v>
      </c>
      <c r="E97" s="11">
        <v>1522627600</v>
      </c>
      <c r="F97" s="11">
        <v>1522627601</v>
      </c>
      <c r="G97" s="11">
        <v>1513877600</v>
      </c>
      <c r="H97" s="428">
        <v>401048687</v>
      </c>
      <c r="I97" s="11">
        <v>983570750</v>
      </c>
      <c r="J97" s="442">
        <v>1172077779</v>
      </c>
      <c r="K97" s="932"/>
      <c r="L97" s="933"/>
      <c r="M97" s="933"/>
      <c r="N97" s="933"/>
      <c r="O97" s="933"/>
      <c r="P97" s="933"/>
      <c r="Q97" s="933"/>
      <c r="R97" s="933"/>
      <c r="S97" s="933"/>
      <c r="T97" s="933"/>
      <c r="U97" s="933"/>
      <c r="V97" s="949"/>
    </row>
    <row r="98" spans="1:22" ht="15">
      <c r="A98" s="929"/>
      <c r="B98" s="930"/>
      <c r="C98" s="930"/>
      <c r="D98" s="7" t="s">
        <v>166</v>
      </c>
      <c r="E98" s="9">
        <v>0</v>
      </c>
      <c r="F98" s="9">
        <v>1</v>
      </c>
      <c r="G98" s="9">
        <v>2</v>
      </c>
      <c r="H98" s="9"/>
      <c r="I98" s="9"/>
      <c r="J98" s="8"/>
      <c r="K98" s="932"/>
      <c r="L98" s="933"/>
      <c r="M98" s="933"/>
      <c r="N98" s="933"/>
      <c r="O98" s="933"/>
      <c r="P98" s="933"/>
      <c r="Q98" s="933"/>
      <c r="R98" s="933"/>
      <c r="S98" s="933"/>
      <c r="T98" s="933"/>
      <c r="U98" s="933"/>
      <c r="V98" s="949"/>
    </row>
    <row r="99" spans="1:22" ht="15">
      <c r="A99" s="929"/>
      <c r="B99" s="930"/>
      <c r="C99" s="930"/>
      <c r="D99" s="7" t="s">
        <v>167</v>
      </c>
      <c r="E99" s="442">
        <v>700714880</v>
      </c>
      <c r="F99" s="11">
        <v>700714881</v>
      </c>
      <c r="G99" s="437">
        <v>700714880</v>
      </c>
      <c r="H99" s="428">
        <v>246275435</v>
      </c>
      <c r="I99" s="11">
        <v>301563307</v>
      </c>
      <c r="J99" s="443">
        <v>308364330</v>
      </c>
      <c r="K99" s="932"/>
      <c r="L99" s="933"/>
      <c r="M99" s="933"/>
      <c r="N99" s="933"/>
      <c r="O99" s="933"/>
      <c r="P99" s="933"/>
      <c r="Q99" s="933"/>
      <c r="R99" s="933"/>
      <c r="S99" s="933"/>
      <c r="T99" s="933"/>
      <c r="U99" s="933"/>
      <c r="V99" s="949"/>
    </row>
    <row r="100" spans="1:22" ht="15">
      <c r="A100" s="929"/>
      <c r="B100" s="930"/>
      <c r="C100" s="930" t="s">
        <v>284</v>
      </c>
      <c r="D100" s="7" t="s">
        <v>164</v>
      </c>
      <c r="E100" s="9">
        <f>6+50+50</f>
        <v>106</v>
      </c>
      <c r="F100" s="9">
        <f>6+50+50</f>
        <v>106</v>
      </c>
      <c r="G100" s="9">
        <f>6+50+50</f>
        <v>106</v>
      </c>
      <c r="H100" s="9">
        <v>6</v>
      </c>
      <c r="I100" s="9">
        <v>6</v>
      </c>
      <c r="J100" s="8">
        <v>6</v>
      </c>
      <c r="K100" s="932" t="s">
        <v>285</v>
      </c>
      <c r="L100" s="933" t="s">
        <v>286</v>
      </c>
      <c r="M100" s="933" t="s">
        <v>287</v>
      </c>
      <c r="N100" s="933" t="s">
        <v>275</v>
      </c>
      <c r="O100" s="933" t="s">
        <v>211</v>
      </c>
      <c r="P100" s="933">
        <v>33439</v>
      </c>
      <c r="Q100" s="933">
        <v>34047</v>
      </c>
      <c r="R100" s="933" t="s">
        <v>204</v>
      </c>
      <c r="S100" s="933" t="s">
        <v>204</v>
      </c>
      <c r="T100" s="933" t="s">
        <v>204</v>
      </c>
      <c r="U100" s="933" t="s">
        <v>204</v>
      </c>
      <c r="V100" s="949">
        <v>67484</v>
      </c>
    </row>
    <row r="101" spans="1:22" ht="15">
      <c r="A101" s="929"/>
      <c r="B101" s="930"/>
      <c r="C101" s="930"/>
      <c r="D101" s="7" t="s">
        <v>165</v>
      </c>
      <c r="E101" s="11">
        <v>1522627600</v>
      </c>
      <c r="F101" s="11">
        <v>1522627601</v>
      </c>
      <c r="G101" s="11">
        <v>1513877600</v>
      </c>
      <c r="H101" s="428">
        <v>401048687</v>
      </c>
      <c r="I101" s="11">
        <v>983570750</v>
      </c>
      <c r="J101" s="442">
        <v>1172077779</v>
      </c>
      <c r="K101" s="932"/>
      <c r="L101" s="933"/>
      <c r="M101" s="933"/>
      <c r="N101" s="933"/>
      <c r="O101" s="933"/>
      <c r="P101" s="933"/>
      <c r="Q101" s="933"/>
      <c r="R101" s="933"/>
      <c r="S101" s="933"/>
      <c r="T101" s="933"/>
      <c r="U101" s="933"/>
      <c r="V101" s="949"/>
    </row>
    <row r="102" spans="1:22" ht="15">
      <c r="A102" s="929"/>
      <c r="B102" s="930"/>
      <c r="C102" s="930"/>
      <c r="D102" s="7" t="s">
        <v>166</v>
      </c>
      <c r="E102" s="9">
        <v>0</v>
      </c>
      <c r="F102" s="9">
        <v>1</v>
      </c>
      <c r="G102" s="9">
        <v>0</v>
      </c>
      <c r="H102" s="9"/>
      <c r="I102" s="9"/>
      <c r="J102" s="8"/>
      <c r="K102" s="932"/>
      <c r="L102" s="933"/>
      <c r="M102" s="933"/>
      <c r="N102" s="933"/>
      <c r="O102" s="933"/>
      <c r="P102" s="933"/>
      <c r="Q102" s="933"/>
      <c r="R102" s="933"/>
      <c r="S102" s="933"/>
      <c r="T102" s="933"/>
      <c r="U102" s="933"/>
      <c r="V102" s="949"/>
    </row>
    <row r="103" spans="1:22" ht="15">
      <c r="A103" s="929"/>
      <c r="B103" s="930"/>
      <c r="C103" s="930"/>
      <c r="D103" s="7" t="s">
        <v>167</v>
      </c>
      <c r="E103" s="442">
        <v>700714880</v>
      </c>
      <c r="F103" s="11">
        <v>700714881</v>
      </c>
      <c r="G103" s="437">
        <v>700714880</v>
      </c>
      <c r="H103" s="428">
        <v>246275435</v>
      </c>
      <c r="I103" s="11">
        <v>301563306</v>
      </c>
      <c r="J103" s="443">
        <v>308364330</v>
      </c>
      <c r="K103" s="932"/>
      <c r="L103" s="933"/>
      <c r="M103" s="933"/>
      <c r="N103" s="933"/>
      <c r="O103" s="933"/>
      <c r="P103" s="933"/>
      <c r="Q103" s="933"/>
      <c r="R103" s="933"/>
      <c r="S103" s="933"/>
      <c r="T103" s="933"/>
      <c r="U103" s="933"/>
      <c r="V103" s="949"/>
    </row>
    <row r="104" spans="1:22" ht="15">
      <c r="A104" s="929"/>
      <c r="B104" s="930"/>
      <c r="C104" s="930" t="s">
        <v>288</v>
      </c>
      <c r="D104" s="7" t="s">
        <v>164</v>
      </c>
      <c r="E104" s="9">
        <f>159.1+50+9.5</f>
        <v>218.6</v>
      </c>
      <c r="F104" s="9">
        <f>159.1+50+9.5</f>
        <v>218.6</v>
      </c>
      <c r="G104" s="9">
        <f>159.1+50+9.5</f>
        <v>218.6</v>
      </c>
      <c r="H104" s="9">
        <v>159.1</v>
      </c>
      <c r="I104" s="9">
        <v>159.1</v>
      </c>
      <c r="J104" s="9">
        <v>159.1</v>
      </c>
      <c r="K104" s="932" t="s">
        <v>196</v>
      </c>
      <c r="L104" s="933" t="s">
        <v>195</v>
      </c>
      <c r="M104" s="933" t="s">
        <v>289</v>
      </c>
      <c r="N104" s="933" t="s">
        <v>290</v>
      </c>
      <c r="O104" s="933" t="s">
        <v>211</v>
      </c>
      <c r="P104" s="933">
        <v>47443</v>
      </c>
      <c r="Q104" s="933">
        <v>48305</v>
      </c>
      <c r="R104" s="933" t="s">
        <v>204</v>
      </c>
      <c r="S104" s="933" t="s">
        <v>204</v>
      </c>
      <c r="T104" s="933" t="s">
        <v>204</v>
      </c>
      <c r="U104" s="933" t="s">
        <v>204</v>
      </c>
      <c r="V104" s="950">
        <v>95747</v>
      </c>
    </row>
    <row r="105" spans="1:22" ht="15">
      <c r="A105" s="929"/>
      <c r="B105" s="930"/>
      <c r="C105" s="930"/>
      <c r="D105" s="7" t="s">
        <v>165</v>
      </c>
      <c r="E105" s="11">
        <v>1522627600</v>
      </c>
      <c r="F105" s="11">
        <v>1522627601</v>
      </c>
      <c r="G105" s="11">
        <v>1513877600</v>
      </c>
      <c r="H105" s="428">
        <v>401048686</v>
      </c>
      <c r="I105" s="11">
        <v>983570750</v>
      </c>
      <c r="J105" s="442">
        <v>1172077779</v>
      </c>
      <c r="K105" s="932"/>
      <c r="L105" s="933"/>
      <c r="M105" s="933"/>
      <c r="N105" s="933"/>
      <c r="O105" s="933"/>
      <c r="P105" s="933"/>
      <c r="Q105" s="933"/>
      <c r="R105" s="933"/>
      <c r="S105" s="933"/>
      <c r="T105" s="933"/>
      <c r="U105" s="933"/>
      <c r="V105" s="950"/>
    </row>
    <row r="106" spans="1:22" ht="15">
      <c r="A106" s="929"/>
      <c r="B106" s="930"/>
      <c r="C106" s="930"/>
      <c r="D106" s="7" t="s">
        <v>166</v>
      </c>
      <c r="E106" s="9">
        <v>0</v>
      </c>
      <c r="F106" s="9">
        <v>1</v>
      </c>
      <c r="G106" s="9">
        <v>2</v>
      </c>
      <c r="H106" s="9"/>
      <c r="I106" s="9"/>
      <c r="J106" s="8"/>
      <c r="K106" s="932"/>
      <c r="L106" s="933"/>
      <c r="M106" s="933"/>
      <c r="N106" s="933"/>
      <c r="O106" s="933"/>
      <c r="P106" s="933"/>
      <c r="Q106" s="933"/>
      <c r="R106" s="933"/>
      <c r="S106" s="933"/>
      <c r="T106" s="933"/>
      <c r="U106" s="933"/>
      <c r="V106" s="950"/>
    </row>
    <row r="107" spans="1:22" ht="15">
      <c r="A107" s="929"/>
      <c r="B107" s="930"/>
      <c r="C107" s="930"/>
      <c r="D107" s="7" t="s">
        <v>167</v>
      </c>
      <c r="E107" s="442">
        <v>700714879</v>
      </c>
      <c r="F107" s="11">
        <v>700714880</v>
      </c>
      <c r="G107" s="437">
        <v>700714879</v>
      </c>
      <c r="H107" s="428">
        <v>246275435</v>
      </c>
      <c r="I107" s="11">
        <v>301563306</v>
      </c>
      <c r="J107" s="443">
        <v>308364330</v>
      </c>
      <c r="K107" s="932"/>
      <c r="L107" s="933"/>
      <c r="M107" s="933"/>
      <c r="N107" s="933"/>
      <c r="O107" s="933"/>
      <c r="P107" s="933"/>
      <c r="Q107" s="933"/>
      <c r="R107" s="933"/>
      <c r="S107" s="933"/>
      <c r="T107" s="933"/>
      <c r="U107" s="933"/>
      <c r="V107" s="950"/>
    </row>
    <row r="108" spans="1:22" ht="15">
      <c r="A108" s="929"/>
      <c r="B108" s="930"/>
      <c r="C108" s="951" t="s">
        <v>341</v>
      </c>
      <c r="D108" s="17" t="s">
        <v>333</v>
      </c>
      <c r="E108" s="9">
        <f>+E92+E96+E100+E104</f>
        <v>800</v>
      </c>
      <c r="F108" s="9">
        <f aca="true" t="shared" si="1" ref="F108:J111">+F92+F96+F100+F104</f>
        <v>800</v>
      </c>
      <c r="G108" s="9">
        <f t="shared" si="1"/>
        <v>800</v>
      </c>
      <c r="H108" s="9">
        <f t="shared" si="1"/>
        <v>480.5</v>
      </c>
      <c r="I108" s="9">
        <f t="shared" si="1"/>
        <v>480.5</v>
      </c>
      <c r="J108" s="9">
        <f t="shared" si="1"/>
        <v>480.5</v>
      </c>
      <c r="K108" s="932" t="s">
        <v>291</v>
      </c>
      <c r="L108" s="933"/>
      <c r="M108" s="952"/>
      <c r="N108" s="933"/>
      <c r="O108" s="933"/>
      <c r="P108" s="953">
        <v>166198</v>
      </c>
      <c r="Q108" s="953">
        <v>169216</v>
      </c>
      <c r="R108" s="954"/>
      <c r="S108" s="933" t="s">
        <v>204</v>
      </c>
      <c r="T108" s="933" t="s">
        <v>204</v>
      </c>
      <c r="U108" s="933" t="s">
        <v>204</v>
      </c>
      <c r="V108" s="949">
        <v>335411</v>
      </c>
    </row>
    <row r="109" spans="1:22" ht="15">
      <c r="A109" s="929"/>
      <c r="B109" s="930"/>
      <c r="C109" s="951"/>
      <c r="D109" s="17" t="s">
        <v>334</v>
      </c>
      <c r="E109" s="9">
        <f>+E93+E97+E101+E105</f>
        <v>6090510400</v>
      </c>
      <c r="F109" s="9">
        <f t="shared" si="1"/>
        <v>6090510404</v>
      </c>
      <c r="G109" s="9">
        <f t="shared" si="1"/>
        <v>6055510400</v>
      </c>
      <c r="H109" s="9">
        <f t="shared" si="1"/>
        <v>1604194747</v>
      </c>
      <c r="I109" s="9">
        <f t="shared" si="1"/>
        <v>3934283001</v>
      </c>
      <c r="J109" s="9">
        <f t="shared" si="1"/>
        <v>4688311117</v>
      </c>
      <c r="K109" s="932"/>
      <c r="L109" s="933"/>
      <c r="M109" s="952"/>
      <c r="N109" s="933"/>
      <c r="O109" s="933"/>
      <c r="P109" s="953"/>
      <c r="Q109" s="953"/>
      <c r="R109" s="954"/>
      <c r="S109" s="933"/>
      <c r="T109" s="933"/>
      <c r="U109" s="933"/>
      <c r="V109" s="949"/>
    </row>
    <row r="110" spans="1:22" ht="15">
      <c r="A110" s="929"/>
      <c r="B110" s="930"/>
      <c r="C110" s="951"/>
      <c r="D110" s="17" t="s">
        <v>335</v>
      </c>
      <c r="E110" s="9"/>
      <c r="F110" s="9">
        <f t="shared" si="1"/>
        <v>4</v>
      </c>
      <c r="G110" s="9">
        <f t="shared" si="1"/>
        <v>6</v>
      </c>
      <c r="H110" s="9"/>
      <c r="I110" s="9">
        <f t="shared" si="1"/>
        <v>0</v>
      </c>
      <c r="J110" s="9">
        <f t="shared" si="1"/>
        <v>0</v>
      </c>
      <c r="K110" s="932"/>
      <c r="L110" s="933"/>
      <c r="M110" s="952"/>
      <c r="N110" s="933"/>
      <c r="O110" s="933"/>
      <c r="P110" s="953"/>
      <c r="Q110" s="953"/>
      <c r="R110" s="954"/>
      <c r="S110" s="933"/>
      <c r="T110" s="933"/>
      <c r="U110" s="933"/>
      <c r="V110" s="949"/>
    </row>
    <row r="111" spans="1:22" ht="15">
      <c r="A111" s="929"/>
      <c r="B111" s="930"/>
      <c r="C111" s="951"/>
      <c r="D111" s="17" t="s">
        <v>336</v>
      </c>
      <c r="E111" s="8">
        <f>+E95+E99+E103+E107</f>
        <v>2802859519</v>
      </c>
      <c r="F111" s="9">
        <f t="shared" si="1"/>
        <v>2802859523</v>
      </c>
      <c r="G111" s="9">
        <f t="shared" si="1"/>
        <v>2802859519</v>
      </c>
      <c r="H111" s="8">
        <f>+H95+H99+H103+H107</f>
        <v>985101740</v>
      </c>
      <c r="I111" s="9">
        <f t="shared" si="1"/>
        <v>1206253226</v>
      </c>
      <c r="J111" s="9">
        <f t="shared" si="1"/>
        <v>1233457320</v>
      </c>
      <c r="K111" s="932"/>
      <c r="L111" s="933"/>
      <c r="M111" s="952"/>
      <c r="N111" s="933"/>
      <c r="O111" s="933"/>
      <c r="P111" s="953"/>
      <c r="Q111" s="953"/>
      <c r="R111" s="954"/>
      <c r="S111" s="933"/>
      <c r="T111" s="933"/>
      <c r="U111" s="933"/>
      <c r="V111" s="949"/>
    </row>
    <row r="112" spans="1:22" ht="15">
      <c r="A112" s="930">
        <v>8</v>
      </c>
      <c r="B112" s="930" t="s">
        <v>149</v>
      </c>
      <c r="C112" s="951" t="s">
        <v>292</v>
      </c>
      <c r="D112" s="7" t="s">
        <v>164</v>
      </c>
      <c r="E112" s="444">
        <v>115</v>
      </c>
      <c r="F112" s="9">
        <v>115</v>
      </c>
      <c r="G112" s="9">
        <v>115</v>
      </c>
      <c r="H112" s="439">
        <v>0</v>
      </c>
      <c r="I112" s="9">
        <v>63.8</v>
      </c>
      <c r="J112" s="9">
        <v>63.8</v>
      </c>
      <c r="K112" s="932" t="s">
        <v>293</v>
      </c>
      <c r="L112" s="933" t="s">
        <v>294</v>
      </c>
      <c r="M112" s="933" t="s">
        <v>295</v>
      </c>
      <c r="N112" s="933" t="s">
        <v>296</v>
      </c>
      <c r="O112" s="933" t="s">
        <v>211</v>
      </c>
      <c r="P112" s="953">
        <v>130108</v>
      </c>
      <c r="Q112" s="953">
        <v>125005</v>
      </c>
      <c r="R112" s="954"/>
      <c r="S112" s="933" t="s">
        <v>204</v>
      </c>
      <c r="T112" s="933" t="s">
        <v>204</v>
      </c>
      <c r="U112" s="933" t="s">
        <v>204</v>
      </c>
      <c r="V112" s="955">
        <v>255113</v>
      </c>
    </row>
    <row r="113" spans="1:22" ht="15">
      <c r="A113" s="930"/>
      <c r="B113" s="930"/>
      <c r="C113" s="951"/>
      <c r="D113" s="7" t="s">
        <v>165</v>
      </c>
      <c r="E113" s="11">
        <v>125869500</v>
      </c>
      <c r="F113" s="11">
        <v>125869500</v>
      </c>
      <c r="G113" s="11">
        <v>82120500</v>
      </c>
      <c r="H113" s="439">
        <v>0</v>
      </c>
      <c r="I113" s="11">
        <v>8646000</v>
      </c>
      <c r="J113" s="11">
        <v>8646000</v>
      </c>
      <c r="K113" s="932"/>
      <c r="L113" s="933"/>
      <c r="M113" s="933"/>
      <c r="N113" s="933"/>
      <c r="O113" s="933"/>
      <c r="P113" s="953"/>
      <c r="Q113" s="953"/>
      <c r="R113" s="954"/>
      <c r="S113" s="933"/>
      <c r="T113" s="933"/>
      <c r="U113" s="933"/>
      <c r="V113" s="955"/>
    </row>
    <row r="114" spans="1:22" ht="15">
      <c r="A114" s="930"/>
      <c r="B114" s="930"/>
      <c r="C114" s="951"/>
      <c r="D114" s="7" t="s">
        <v>166</v>
      </c>
      <c r="E114" s="9"/>
      <c r="F114" s="9"/>
      <c r="G114" s="9"/>
      <c r="H114" s="16"/>
      <c r="I114" s="9"/>
      <c r="J114" s="9"/>
      <c r="K114" s="932"/>
      <c r="L114" s="933"/>
      <c r="M114" s="933"/>
      <c r="N114" s="933"/>
      <c r="O114" s="933"/>
      <c r="P114" s="953"/>
      <c r="Q114" s="953"/>
      <c r="R114" s="954"/>
      <c r="S114" s="933"/>
      <c r="T114" s="933"/>
      <c r="U114" s="933"/>
      <c r="V114" s="955"/>
    </row>
    <row r="115" spans="1:22" ht="15">
      <c r="A115" s="930"/>
      <c r="B115" s="930"/>
      <c r="C115" s="951"/>
      <c r="D115" s="7" t="s">
        <v>167</v>
      </c>
      <c r="E115" s="11">
        <v>472451906</v>
      </c>
      <c r="F115" s="11">
        <v>472451906</v>
      </c>
      <c r="G115" s="11">
        <v>472451906</v>
      </c>
      <c r="H115" s="439">
        <v>15226011</v>
      </c>
      <c r="I115" s="11">
        <v>15226011</v>
      </c>
      <c r="J115" s="11">
        <v>15226011</v>
      </c>
      <c r="K115" s="932"/>
      <c r="L115" s="933"/>
      <c r="M115" s="933"/>
      <c r="N115" s="933"/>
      <c r="O115" s="933"/>
      <c r="P115" s="953"/>
      <c r="Q115" s="953"/>
      <c r="R115" s="954"/>
      <c r="S115" s="933"/>
      <c r="T115" s="933"/>
      <c r="U115" s="933"/>
      <c r="V115" s="955"/>
    </row>
    <row r="116" spans="1:22" ht="15">
      <c r="A116" s="930">
        <v>9</v>
      </c>
      <c r="B116" s="930" t="s">
        <v>297</v>
      </c>
      <c r="C116" s="930" t="s">
        <v>348</v>
      </c>
      <c r="D116" s="7" t="s">
        <v>164</v>
      </c>
      <c r="E116" s="445">
        <v>10</v>
      </c>
      <c r="F116" s="9">
        <v>10</v>
      </c>
      <c r="G116" s="9">
        <v>10</v>
      </c>
      <c r="H116" s="439">
        <v>0</v>
      </c>
      <c r="I116" s="9">
        <v>0</v>
      </c>
      <c r="J116" s="9">
        <v>0</v>
      </c>
      <c r="K116" s="932" t="s">
        <v>298</v>
      </c>
      <c r="L116" s="933" t="s">
        <v>299</v>
      </c>
      <c r="M116" s="933" t="s">
        <v>299</v>
      </c>
      <c r="N116" s="933" t="s">
        <v>299</v>
      </c>
      <c r="O116" s="933" t="s">
        <v>299</v>
      </c>
      <c r="P116" s="953" t="s">
        <v>300</v>
      </c>
      <c r="Q116" s="953" t="s">
        <v>300</v>
      </c>
      <c r="R116" s="954"/>
      <c r="S116" s="933" t="s">
        <v>204</v>
      </c>
      <c r="T116" s="933" t="s">
        <v>204</v>
      </c>
      <c r="U116" s="933" t="s">
        <v>204</v>
      </c>
      <c r="V116" s="935" t="s">
        <v>301</v>
      </c>
    </row>
    <row r="117" spans="1:22" ht="15">
      <c r="A117" s="930"/>
      <c r="B117" s="930"/>
      <c r="C117" s="930"/>
      <c r="D117" s="7" t="s">
        <v>165</v>
      </c>
      <c r="E117" s="11">
        <v>1531319500</v>
      </c>
      <c r="F117" s="11">
        <v>1531319500</v>
      </c>
      <c r="G117" s="11">
        <v>1209319500</v>
      </c>
      <c r="H117" s="439">
        <v>0</v>
      </c>
      <c r="I117" s="11">
        <v>33039000</v>
      </c>
      <c r="J117" s="11">
        <v>72203000</v>
      </c>
      <c r="K117" s="932"/>
      <c r="L117" s="933"/>
      <c r="M117" s="933"/>
      <c r="N117" s="933"/>
      <c r="O117" s="933"/>
      <c r="P117" s="953"/>
      <c r="Q117" s="953"/>
      <c r="R117" s="954"/>
      <c r="S117" s="933"/>
      <c r="T117" s="933"/>
      <c r="U117" s="933"/>
      <c r="V117" s="935"/>
    </row>
    <row r="118" spans="1:22" ht="15">
      <c r="A118" s="930"/>
      <c r="B118" s="930"/>
      <c r="C118" s="930"/>
      <c r="D118" s="7" t="s">
        <v>166</v>
      </c>
      <c r="E118" s="445">
        <v>92.52</v>
      </c>
      <c r="F118" s="9">
        <v>92.52</v>
      </c>
      <c r="G118" s="9">
        <v>92.52</v>
      </c>
      <c r="H118" s="439">
        <v>0</v>
      </c>
      <c r="I118" s="9">
        <v>0</v>
      </c>
      <c r="J118" s="9">
        <v>0</v>
      </c>
      <c r="K118" s="932"/>
      <c r="L118" s="933"/>
      <c r="M118" s="933"/>
      <c r="N118" s="933"/>
      <c r="O118" s="933"/>
      <c r="P118" s="953"/>
      <c r="Q118" s="953"/>
      <c r="R118" s="954"/>
      <c r="S118" s="933"/>
      <c r="T118" s="933"/>
      <c r="U118" s="933"/>
      <c r="V118" s="935"/>
    </row>
    <row r="119" spans="1:22" ht="15">
      <c r="A119" s="930"/>
      <c r="B119" s="930"/>
      <c r="C119" s="930"/>
      <c r="D119" s="7" t="s">
        <v>167</v>
      </c>
      <c r="E119" s="11">
        <v>1150160851</v>
      </c>
      <c r="F119" s="11">
        <v>1150160851</v>
      </c>
      <c r="G119" s="11">
        <v>1150160851</v>
      </c>
      <c r="H119" s="441">
        <v>67956277</v>
      </c>
      <c r="I119" s="11">
        <v>75568980</v>
      </c>
      <c r="J119" s="11">
        <v>222620773</v>
      </c>
      <c r="K119" s="932"/>
      <c r="L119" s="933"/>
      <c r="M119" s="933"/>
      <c r="N119" s="933"/>
      <c r="O119" s="933"/>
      <c r="P119" s="953"/>
      <c r="Q119" s="953"/>
      <c r="R119" s="954"/>
      <c r="S119" s="933"/>
      <c r="T119" s="933"/>
      <c r="U119" s="933"/>
      <c r="V119" s="935"/>
    </row>
    <row r="120" spans="1:22" ht="15">
      <c r="A120" s="930">
        <v>10</v>
      </c>
      <c r="B120" s="930" t="s">
        <v>151</v>
      </c>
      <c r="C120" s="930" t="s">
        <v>302</v>
      </c>
      <c r="D120" s="7" t="s">
        <v>164</v>
      </c>
      <c r="E120" s="446">
        <v>0.014</v>
      </c>
      <c r="F120" s="9">
        <v>0.014</v>
      </c>
      <c r="G120" s="9">
        <v>1.4</v>
      </c>
      <c r="H120" s="447">
        <v>0.004</v>
      </c>
      <c r="I120" s="9">
        <v>0</v>
      </c>
      <c r="J120" s="448">
        <v>0.004</v>
      </c>
      <c r="K120" s="932" t="s">
        <v>303</v>
      </c>
      <c r="L120" s="933" t="s">
        <v>299</v>
      </c>
      <c r="M120" s="933" t="s">
        <v>299</v>
      </c>
      <c r="N120" s="933" t="s">
        <v>299</v>
      </c>
      <c r="O120" s="933" t="s">
        <v>299</v>
      </c>
      <c r="P120" s="953" t="s">
        <v>300</v>
      </c>
      <c r="Q120" s="953" t="s">
        <v>300</v>
      </c>
      <c r="R120" s="954"/>
      <c r="S120" s="933" t="s">
        <v>204</v>
      </c>
      <c r="T120" s="933" t="s">
        <v>204</v>
      </c>
      <c r="U120" s="933" t="s">
        <v>204</v>
      </c>
      <c r="V120" s="949" t="s">
        <v>304</v>
      </c>
    </row>
    <row r="121" spans="1:22" ht="15">
      <c r="A121" s="930"/>
      <c r="B121" s="930"/>
      <c r="C121" s="930"/>
      <c r="D121" s="7" t="s">
        <v>165</v>
      </c>
      <c r="E121" s="11">
        <v>549110341</v>
      </c>
      <c r="F121" s="11">
        <v>549110341</v>
      </c>
      <c r="G121" s="11">
        <v>360102500</v>
      </c>
      <c r="H121" s="441">
        <v>36955420</v>
      </c>
      <c r="I121" s="11">
        <v>56161420</v>
      </c>
      <c r="J121" s="11">
        <v>72638868</v>
      </c>
      <c r="K121" s="932"/>
      <c r="L121" s="933"/>
      <c r="M121" s="933"/>
      <c r="N121" s="933"/>
      <c r="O121" s="933"/>
      <c r="P121" s="953"/>
      <c r="Q121" s="953"/>
      <c r="R121" s="954"/>
      <c r="S121" s="933"/>
      <c r="T121" s="933"/>
      <c r="U121" s="933"/>
      <c r="V121" s="949"/>
    </row>
    <row r="122" spans="1:22" ht="15">
      <c r="A122" s="930"/>
      <c r="B122" s="930"/>
      <c r="C122" s="930"/>
      <c r="D122" s="7" t="s">
        <v>166</v>
      </c>
      <c r="E122" s="447">
        <v>0.1465</v>
      </c>
      <c r="F122" s="9">
        <v>0.1465</v>
      </c>
      <c r="G122" s="9">
        <v>14.65</v>
      </c>
      <c r="H122" s="447">
        <v>0.0953</v>
      </c>
      <c r="I122" s="9">
        <v>0</v>
      </c>
      <c r="J122" s="448">
        <v>0.0953</v>
      </c>
      <c r="K122" s="932"/>
      <c r="L122" s="933"/>
      <c r="M122" s="933"/>
      <c r="N122" s="933"/>
      <c r="O122" s="933"/>
      <c r="P122" s="953"/>
      <c r="Q122" s="953"/>
      <c r="R122" s="954"/>
      <c r="S122" s="933"/>
      <c r="T122" s="933"/>
      <c r="U122" s="933"/>
      <c r="V122" s="949"/>
    </row>
    <row r="123" spans="1:22" ht="15">
      <c r="A123" s="930"/>
      <c r="B123" s="930"/>
      <c r="C123" s="930"/>
      <c r="D123" s="7" t="s">
        <v>167</v>
      </c>
      <c r="E123" s="11">
        <v>518736178</v>
      </c>
      <c r="F123" s="11">
        <v>518736178</v>
      </c>
      <c r="G123" s="11">
        <v>518736178</v>
      </c>
      <c r="H123" s="439">
        <v>57507461</v>
      </c>
      <c r="I123" s="11">
        <v>64052947</v>
      </c>
      <c r="J123" s="11">
        <v>89739498</v>
      </c>
      <c r="K123" s="932"/>
      <c r="L123" s="933"/>
      <c r="M123" s="933"/>
      <c r="N123" s="933"/>
      <c r="O123" s="933"/>
      <c r="P123" s="953"/>
      <c r="Q123" s="953"/>
      <c r="R123" s="954"/>
      <c r="S123" s="933"/>
      <c r="T123" s="933"/>
      <c r="U123" s="933"/>
      <c r="V123" s="949"/>
    </row>
    <row r="124" spans="1:22" ht="15">
      <c r="A124" s="930">
        <v>11</v>
      </c>
      <c r="B124" s="930" t="s">
        <v>152</v>
      </c>
      <c r="C124" s="930" t="s">
        <v>305</v>
      </c>
      <c r="D124" s="7" t="s">
        <v>164</v>
      </c>
      <c r="E124" s="444">
        <v>4</v>
      </c>
      <c r="F124" s="9">
        <v>4</v>
      </c>
      <c r="G124" s="9">
        <v>4</v>
      </c>
      <c r="H124" s="441">
        <v>3.94</v>
      </c>
      <c r="I124" s="9">
        <v>3.9499999999999997</v>
      </c>
      <c r="J124" s="9">
        <f>3.94+0.01</f>
        <v>3.9499999999999997</v>
      </c>
      <c r="K124" s="932" t="s">
        <v>306</v>
      </c>
      <c r="L124" s="933" t="s">
        <v>349</v>
      </c>
      <c r="M124" s="933" t="s">
        <v>350</v>
      </c>
      <c r="N124" s="933" t="s">
        <v>307</v>
      </c>
      <c r="O124" s="933" t="s">
        <v>308</v>
      </c>
      <c r="P124" s="953">
        <v>1304673</v>
      </c>
      <c r="Q124" s="953">
        <v>1253509</v>
      </c>
      <c r="R124" s="958"/>
      <c r="S124" s="933" t="s">
        <v>204</v>
      </c>
      <c r="T124" s="933" t="s">
        <v>204</v>
      </c>
      <c r="U124" s="933" t="s">
        <v>204</v>
      </c>
      <c r="V124" s="949">
        <v>2558182</v>
      </c>
    </row>
    <row r="125" spans="1:22" ht="15">
      <c r="A125" s="930"/>
      <c r="B125" s="930"/>
      <c r="C125" s="930"/>
      <c r="D125" s="7" t="s">
        <v>165</v>
      </c>
      <c r="E125" s="11">
        <v>430883500</v>
      </c>
      <c r="F125" s="11">
        <v>430883500</v>
      </c>
      <c r="G125" s="11">
        <v>430883500</v>
      </c>
      <c r="H125" s="439">
        <v>54024000</v>
      </c>
      <c r="I125" s="11">
        <v>64095000</v>
      </c>
      <c r="J125" s="11">
        <v>86949000</v>
      </c>
      <c r="K125" s="932"/>
      <c r="L125" s="933"/>
      <c r="M125" s="933"/>
      <c r="N125" s="933"/>
      <c r="O125" s="933"/>
      <c r="P125" s="953"/>
      <c r="Q125" s="953"/>
      <c r="R125" s="958"/>
      <c r="S125" s="933"/>
      <c r="T125" s="933"/>
      <c r="U125" s="933"/>
      <c r="V125" s="949"/>
    </row>
    <row r="126" spans="1:22" ht="15">
      <c r="A126" s="930"/>
      <c r="B126" s="930"/>
      <c r="C126" s="930"/>
      <c r="D126" s="7" t="s">
        <v>166</v>
      </c>
      <c r="E126" s="14"/>
      <c r="F126" s="9"/>
      <c r="G126" s="9"/>
      <c r="H126" s="14"/>
      <c r="I126" s="9"/>
      <c r="J126" s="9"/>
      <c r="K126" s="932"/>
      <c r="L126" s="933"/>
      <c r="M126" s="933"/>
      <c r="N126" s="933"/>
      <c r="O126" s="933"/>
      <c r="P126" s="953"/>
      <c r="Q126" s="953"/>
      <c r="R126" s="958"/>
      <c r="S126" s="933"/>
      <c r="T126" s="933"/>
      <c r="U126" s="933"/>
      <c r="V126" s="949"/>
    </row>
    <row r="127" spans="1:22" ht="15">
      <c r="A127" s="930"/>
      <c r="B127" s="930"/>
      <c r="C127" s="930"/>
      <c r="D127" s="7" t="s">
        <v>167</v>
      </c>
      <c r="E127" s="11">
        <v>186801565</v>
      </c>
      <c r="F127" s="11">
        <v>186801565</v>
      </c>
      <c r="G127" s="11">
        <v>186801565</v>
      </c>
      <c r="H127" s="441">
        <v>65390062</v>
      </c>
      <c r="I127" s="11">
        <v>68344574</v>
      </c>
      <c r="J127" s="11">
        <v>75528455</v>
      </c>
      <c r="K127" s="932"/>
      <c r="L127" s="933"/>
      <c r="M127" s="933"/>
      <c r="N127" s="933"/>
      <c r="O127" s="933"/>
      <c r="P127" s="953"/>
      <c r="Q127" s="953"/>
      <c r="R127" s="958"/>
      <c r="S127" s="933"/>
      <c r="T127" s="933"/>
      <c r="U127" s="933"/>
      <c r="V127" s="949"/>
    </row>
    <row r="128" spans="1:22" ht="15">
      <c r="A128" s="930">
        <v>12</v>
      </c>
      <c r="B128" s="930" t="s">
        <v>309</v>
      </c>
      <c r="C128" s="930" t="s">
        <v>310</v>
      </c>
      <c r="D128" s="7" t="s">
        <v>164</v>
      </c>
      <c r="E128" s="19"/>
      <c r="F128" s="19"/>
      <c r="G128" s="8"/>
      <c r="H128" s="449">
        <v>0.0394</v>
      </c>
      <c r="I128" s="8"/>
      <c r="J128" s="9">
        <f>+J124+J126</f>
        <v>3.9499999999999997</v>
      </c>
      <c r="K128" s="957" t="s">
        <v>311</v>
      </c>
      <c r="L128" s="954" t="s">
        <v>312</v>
      </c>
      <c r="M128" s="954" t="s">
        <v>136</v>
      </c>
      <c r="N128" s="930" t="s">
        <v>202</v>
      </c>
      <c r="O128" s="954" t="s">
        <v>313</v>
      </c>
      <c r="P128" s="956">
        <v>6032.28</v>
      </c>
      <c r="Q128" s="956">
        <v>5795.72</v>
      </c>
      <c r="R128" s="954"/>
      <c r="S128" s="930" t="s">
        <v>204</v>
      </c>
      <c r="T128" s="930" t="s">
        <v>204</v>
      </c>
      <c r="U128" s="930" t="s">
        <v>204</v>
      </c>
      <c r="V128" s="938">
        <v>11828</v>
      </c>
    </row>
    <row r="129" spans="1:22" ht="15">
      <c r="A129" s="930"/>
      <c r="B129" s="930"/>
      <c r="C129" s="930"/>
      <c r="D129" s="7" t="s">
        <v>165</v>
      </c>
      <c r="E129" s="428"/>
      <c r="F129" s="428"/>
      <c r="G129" s="428"/>
      <c r="H129" s="428"/>
      <c r="I129" s="428"/>
      <c r="J129" s="428"/>
      <c r="K129" s="957"/>
      <c r="L129" s="954"/>
      <c r="M129" s="954"/>
      <c r="N129" s="930"/>
      <c r="O129" s="954"/>
      <c r="P129" s="956"/>
      <c r="Q129" s="956"/>
      <c r="R129" s="954"/>
      <c r="S129" s="930"/>
      <c r="T129" s="930"/>
      <c r="U129" s="930"/>
      <c r="V129" s="938"/>
    </row>
    <row r="130" spans="1:22" ht="15">
      <c r="A130" s="930"/>
      <c r="B130" s="930"/>
      <c r="C130" s="930"/>
      <c r="D130" s="7" t="s">
        <v>166</v>
      </c>
      <c r="E130" s="19"/>
      <c r="F130" s="19"/>
      <c r="G130" s="8"/>
      <c r="H130" s="8"/>
      <c r="I130" s="8"/>
      <c r="J130" s="8"/>
      <c r="K130" s="957"/>
      <c r="L130" s="954"/>
      <c r="M130" s="954"/>
      <c r="N130" s="930"/>
      <c r="O130" s="954"/>
      <c r="P130" s="956"/>
      <c r="Q130" s="956"/>
      <c r="R130" s="954"/>
      <c r="S130" s="930"/>
      <c r="T130" s="930"/>
      <c r="U130" s="930"/>
      <c r="V130" s="938"/>
    </row>
    <row r="131" spans="1:22" ht="15">
      <c r="A131" s="930"/>
      <c r="B131" s="930"/>
      <c r="C131" s="930"/>
      <c r="D131" s="7" t="s">
        <v>167</v>
      </c>
      <c r="E131" s="428"/>
      <c r="F131" s="428"/>
      <c r="G131" s="428"/>
      <c r="H131" s="428"/>
      <c r="I131" s="428"/>
      <c r="J131" s="428"/>
      <c r="K131" s="957"/>
      <c r="L131" s="954"/>
      <c r="M131" s="954"/>
      <c r="N131" s="930"/>
      <c r="O131" s="954"/>
      <c r="P131" s="956"/>
      <c r="Q131" s="956"/>
      <c r="R131" s="954"/>
      <c r="S131" s="930"/>
      <c r="T131" s="930"/>
      <c r="U131" s="930"/>
      <c r="V131" s="938"/>
    </row>
    <row r="132" spans="1:22" ht="15">
      <c r="A132" s="930">
        <v>13</v>
      </c>
      <c r="B132" s="930" t="s">
        <v>314</v>
      </c>
      <c r="C132" s="930" t="s">
        <v>315</v>
      </c>
      <c r="D132" s="7" t="s">
        <v>164</v>
      </c>
      <c r="E132" s="19"/>
      <c r="F132" s="19"/>
      <c r="G132" s="8"/>
      <c r="H132" s="8"/>
      <c r="I132" s="8"/>
      <c r="J132" s="8"/>
      <c r="K132" s="957" t="s">
        <v>311</v>
      </c>
      <c r="L132" s="954" t="s">
        <v>312</v>
      </c>
      <c r="M132" s="954" t="s">
        <v>136</v>
      </c>
      <c r="N132" s="930" t="s">
        <v>202</v>
      </c>
      <c r="O132" s="954" t="s">
        <v>313</v>
      </c>
      <c r="P132" s="956">
        <v>6032.79</v>
      </c>
      <c r="Q132" s="956">
        <v>5796.21</v>
      </c>
      <c r="R132" s="954"/>
      <c r="S132" s="930" t="s">
        <v>204</v>
      </c>
      <c r="T132" s="930" t="s">
        <v>204</v>
      </c>
      <c r="U132" s="930" t="s">
        <v>204</v>
      </c>
      <c r="V132" s="938">
        <v>11829</v>
      </c>
    </row>
    <row r="133" spans="1:22" ht="15">
      <c r="A133" s="930"/>
      <c r="B133" s="930"/>
      <c r="C133" s="930"/>
      <c r="D133" s="7" t="s">
        <v>165</v>
      </c>
      <c r="E133" s="20"/>
      <c r="F133" s="13"/>
      <c r="G133" s="8"/>
      <c r="H133" s="428"/>
      <c r="I133" s="428"/>
      <c r="J133" s="428"/>
      <c r="K133" s="957"/>
      <c r="L133" s="954"/>
      <c r="M133" s="954"/>
      <c r="N133" s="930"/>
      <c r="O133" s="954"/>
      <c r="P133" s="956"/>
      <c r="Q133" s="956"/>
      <c r="R133" s="954"/>
      <c r="S133" s="930"/>
      <c r="T133" s="930"/>
      <c r="U133" s="930"/>
      <c r="V133" s="938"/>
    </row>
    <row r="134" spans="1:22" ht="15">
      <c r="A134" s="930"/>
      <c r="B134" s="930"/>
      <c r="C134" s="930"/>
      <c r="D134" s="7" t="s">
        <v>166</v>
      </c>
      <c r="E134" s="21"/>
      <c r="F134" s="19"/>
      <c r="G134" s="8"/>
      <c r="H134" s="8"/>
      <c r="I134" s="8"/>
      <c r="J134" s="8"/>
      <c r="K134" s="957"/>
      <c r="L134" s="954"/>
      <c r="M134" s="954"/>
      <c r="N134" s="930"/>
      <c r="O134" s="954"/>
      <c r="P134" s="956"/>
      <c r="Q134" s="956"/>
      <c r="R134" s="954"/>
      <c r="S134" s="930"/>
      <c r="T134" s="930"/>
      <c r="U134" s="930"/>
      <c r="V134" s="938"/>
    </row>
    <row r="135" spans="1:22" ht="15">
      <c r="A135" s="930"/>
      <c r="B135" s="930"/>
      <c r="C135" s="930"/>
      <c r="D135" s="7" t="s">
        <v>167</v>
      </c>
      <c r="E135" s="428"/>
      <c r="F135" s="428"/>
      <c r="G135" s="8"/>
      <c r="H135" s="428"/>
      <c r="I135" s="428"/>
      <c r="J135" s="428"/>
      <c r="K135" s="957"/>
      <c r="L135" s="954"/>
      <c r="M135" s="954"/>
      <c r="N135" s="930"/>
      <c r="O135" s="954"/>
      <c r="P135" s="956"/>
      <c r="Q135" s="956"/>
      <c r="R135" s="954"/>
      <c r="S135" s="930"/>
      <c r="T135" s="930"/>
      <c r="U135" s="930"/>
      <c r="V135" s="938"/>
    </row>
    <row r="136" spans="1:22" ht="15">
      <c r="A136" s="930">
        <v>14</v>
      </c>
      <c r="B136" s="930" t="s">
        <v>153</v>
      </c>
      <c r="C136" s="930" t="s">
        <v>529</v>
      </c>
      <c r="D136" s="7" t="s">
        <v>164</v>
      </c>
      <c r="E136" s="445">
        <v>0.815</v>
      </c>
      <c r="F136" s="9">
        <v>1</v>
      </c>
      <c r="G136" s="14">
        <v>1</v>
      </c>
      <c r="H136" s="450"/>
      <c r="I136" s="9">
        <v>0.815</v>
      </c>
      <c r="J136" s="9">
        <v>0.82</v>
      </c>
      <c r="K136" s="936" t="s">
        <v>194</v>
      </c>
      <c r="L136" s="954" t="s">
        <v>316</v>
      </c>
      <c r="M136" s="954" t="s">
        <v>317</v>
      </c>
      <c r="N136" s="930" t="s">
        <v>318</v>
      </c>
      <c r="O136" s="954" t="s">
        <v>319</v>
      </c>
      <c r="P136" s="956">
        <v>198396</v>
      </c>
      <c r="Q136" s="956">
        <v>207629</v>
      </c>
      <c r="R136" s="930" t="s">
        <v>204</v>
      </c>
      <c r="S136" s="930" t="s">
        <v>204</v>
      </c>
      <c r="T136" s="930" t="s">
        <v>204</v>
      </c>
      <c r="U136" s="930" t="s">
        <v>204</v>
      </c>
      <c r="V136" s="938">
        <v>406025</v>
      </c>
    </row>
    <row r="137" spans="1:24" ht="15">
      <c r="A137" s="930"/>
      <c r="B137" s="930"/>
      <c r="C137" s="930"/>
      <c r="D137" s="7" t="s">
        <v>165</v>
      </c>
      <c r="E137" s="11">
        <v>145730250</v>
      </c>
      <c r="F137" s="11">
        <v>145730250</v>
      </c>
      <c r="G137" s="4">
        <v>58730250</v>
      </c>
      <c r="H137" s="441">
        <v>8392500</v>
      </c>
      <c r="I137" s="11">
        <v>8392500</v>
      </c>
      <c r="J137" s="4">
        <v>8392500</v>
      </c>
      <c r="K137" s="936"/>
      <c r="L137" s="954"/>
      <c r="M137" s="954"/>
      <c r="N137" s="930"/>
      <c r="O137" s="954"/>
      <c r="P137" s="956"/>
      <c r="Q137" s="956"/>
      <c r="R137" s="930"/>
      <c r="S137" s="930"/>
      <c r="T137" s="930"/>
      <c r="U137" s="930"/>
      <c r="V137" s="938"/>
      <c r="X137" s="451"/>
    </row>
    <row r="138" spans="1:22" ht="15">
      <c r="A138" s="930"/>
      <c r="B138" s="930"/>
      <c r="C138" s="930"/>
      <c r="D138" s="7" t="s">
        <v>166</v>
      </c>
      <c r="E138" s="14">
        <v>0</v>
      </c>
      <c r="F138" s="9">
        <v>0</v>
      </c>
      <c r="G138" s="8"/>
      <c r="H138" s="450"/>
      <c r="I138" s="9"/>
      <c r="J138" s="8"/>
      <c r="K138" s="936"/>
      <c r="L138" s="954"/>
      <c r="M138" s="954"/>
      <c r="N138" s="930"/>
      <c r="O138" s="954"/>
      <c r="P138" s="956"/>
      <c r="Q138" s="956"/>
      <c r="R138" s="930"/>
      <c r="S138" s="930"/>
      <c r="T138" s="930"/>
      <c r="U138" s="930"/>
      <c r="V138" s="938"/>
    </row>
    <row r="139" spans="1:24" ht="15">
      <c r="A139" s="930"/>
      <c r="B139" s="930"/>
      <c r="C139" s="930"/>
      <c r="D139" s="7" t="s">
        <v>167</v>
      </c>
      <c r="E139" s="11">
        <v>118800539</v>
      </c>
      <c r="F139" s="11">
        <v>118800539</v>
      </c>
      <c r="G139" s="4">
        <v>118800539</v>
      </c>
      <c r="H139" s="441">
        <v>3802167</v>
      </c>
      <c r="I139" s="11">
        <v>3802167</v>
      </c>
      <c r="J139" s="4">
        <v>3802167</v>
      </c>
      <c r="K139" s="936"/>
      <c r="L139" s="954"/>
      <c r="M139" s="954"/>
      <c r="N139" s="930"/>
      <c r="O139" s="954"/>
      <c r="P139" s="956"/>
      <c r="Q139" s="956"/>
      <c r="R139" s="930"/>
      <c r="S139" s="930"/>
      <c r="T139" s="930"/>
      <c r="U139" s="930"/>
      <c r="V139" s="938"/>
      <c r="X139" s="451"/>
    </row>
    <row r="140" spans="1:22" ht="15">
      <c r="A140" s="930"/>
      <c r="B140" s="930"/>
      <c r="C140" s="930" t="s">
        <v>340</v>
      </c>
      <c r="D140" s="7" t="s">
        <v>164</v>
      </c>
      <c r="E140" s="445">
        <v>0.815</v>
      </c>
      <c r="F140" s="9">
        <v>1</v>
      </c>
      <c r="G140" s="14">
        <v>1</v>
      </c>
      <c r="H140" s="18"/>
      <c r="I140" s="9">
        <v>0.815</v>
      </c>
      <c r="J140" s="9">
        <v>0.82</v>
      </c>
      <c r="K140" s="936" t="s">
        <v>196</v>
      </c>
      <c r="L140" s="954" t="s">
        <v>320</v>
      </c>
      <c r="M140" s="954" t="s">
        <v>321</v>
      </c>
      <c r="N140" s="930" t="s">
        <v>202</v>
      </c>
      <c r="O140" s="954" t="s">
        <v>322</v>
      </c>
      <c r="P140" s="959">
        <v>64</v>
      </c>
      <c r="Q140" s="959">
        <v>45</v>
      </c>
      <c r="R140" s="930" t="s">
        <v>204</v>
      </c>
      <c r="S140" s="930" t="s">
        <v>204</v>
      </c>
      <c r="T140" s="930" t="s">
        <v>204</v>
      </c>
      <c r="U140" s="930" t="s">
        <v>204</v>
      </c>
      <c r="V140" s="938">
        <v>109</v>
      </c>
    </row>
    <row r="141" spans="1:24" ht="15">
      <c r="A141" s="930"/>
      <c r="B141" s="930"/>
      <c r="C141" s="930"/>
      <c r="D141" s="7" t="s">
        <v>165</v>
      </c>
      <c r="E141" s="11">
        <v>145730250</v>
      </c>
      <c r="F141" s="11">
        <v>145730250</v>
      </c>
      <c r="G141" s="4">
        <v>58730250</v>
      </c>
      <c r="H141" s="441">
        <v>8392500</v>
      </c>
      <c r="I141" s="11">
        <v>8392500</v>
      </c>
      <c r="J141" s="4">
        <v>8392500</v>
      </c>
      <c r="K141" s="936"/>
      <c r="L141" s="954"/>
      <c r="M141" s="954"/>
      <c r="N141" s="930"/>
      <c r="O141" s="954"/>
      <c r="P141" s="959"/>
      <c r="Q141" s="959"/>
      <c r="R141" s="930"/>
      <c r="S141" s="930"/>
      <c r="T141" s="930"/>
      <c r="U141" s="930"/>
      <c r="V141" s="938"/>
      <c r="X141" s="451"/>
    </row>
    <row r="142" spans="1:22" ht="15">
      <c r="A142" s="930"/>
      <c r="B142" s="930"/>
      <c r="C142" s="930"/>
      <c r="D142" s="7" t="s">
        <v>166</v>
      </c>
      <c r="E142" s="14">
        <v>0</v>
      </c>
      <c r="F142" s="9">
        <v>0</v>
      </c>
      <c r="G142" s="8"/>
      <c r="H142" s="450"/>
      <c r="I142" s="9"/>
      <c r="J142" s="8"/>
      <c r="K142" s="936"/>
      <c r="L142" s="954"/>
      <c r="M142" s="954"/>
      <c r="N142" s="930"/>
      <c r="O142" s="954"/>
      <c r="P142" s="959"/>
      <c r="Q142" s="959"/>
      <c r="R142" s="930"/>
      <c r="S142" s="930"/>
      <c r="T142" s="930"/>
      <c r="U142" s="930"/>
      <c r="V142" s="938"/>
    </row>
    <row r="143" spans="1:22" ht="15">
      <c r="A143" s="930"/>
      <c r="B143" s="930"/>
      <c r="C143" s="930"/>
      <c r="D143" s="7" t="s">
        <v>167</v>
      </c>
      <c r="E143" s="11">
        <v>118800539</v>
      </c>
      <c r="F143" s="11">
        <v>118800539</v>
      </c>
      <c r="G143" s="4">
        <v>118800539</v>
      </c>
      <c r="H143" s="441">
        <v>3802166</v>
      </c>
      <c r="I143" s="11">
        <v>3802166</v>
      </c>
      <c r="J143" s="4">
        <v>3802166</v>
      </c>
      <c r="K143" s="936"/>
      <c r="L143" s="954"/>
      <c r="M143" s="954"/>
      <c r="N143" s="930"/>
      <c r="O143" s="954"/>
      <c r="P143" s="959"/>
      <c r="Q143" s="959"/>
      <c r="R143" s="930"/>
      <c r="S143" s="930"/>
      <c r="T143" s="930"/>
      <c r="U143" s="930"/>
      <c r="V143" s="938"/>
    </row>
    <row r="144" spans="1:22" ht="15">
      <c r="A144" s="930"/>
      <c r="B144" s="930"/>
      <c r="C144" s="951" t="s">
        <v>168</v>
      </c>
      <c r="D144" s="7" t="s">
        <v>333</v>
      </c>
      <c r="E144" s="445">
        <f>+E140+E136</f>
        <v>1.63</v>
      </c>
      <c r="F144" s="445">
        <v>2</v>
      </c>
      <c r="G144" s="445">
        <f aca="true" t="shared" si="2" ref="G144:J145">+G140+G136</f>
        <v>2</v>
      </c>
      <c r="H144" s="445">
        <f t="shared" si="2"/>
        <v>0</v>
      </c>
      <c r="I144" s="445">
        <f t="shared" si="2"/>
        <v>1.63</v>
      </c>
      <c r="J144" s="445">
        <f t="shared" si="2"/>
        <v>1.64</v>
      </c>
      <c r="K144" s="936"/>
      <c r="L144" s="930"/>
      <c r="M144" s="930"/>
      <c r="N144" s="930"/>
      <c r="O144" s="930"/>
      <c r="P144" s="930"/>
      <c r="Q144" s="930"/>
      <c r="R144" s="930"/>
      <c r="S144" s="930"/>
      <c r="T144" s="930"/>
      <c r="U144" s="930"/>
      <c r="V144" s="960"/>
    </row>
    <row r="145" spans="1:22" ht="15">
      <c r="A145" s="930"/>
      <c r="B145" s="930"/>
      <c r="C145" s="951"/>
      <c r="D145" s="7" t="s">
        <v>334</v>
      </c>
      <c r="E145" s="11">
        <f>+E141+E137</f>
        <v>291460500</v>
      </c>
      <c r="F145" s="11">
        <v>291460500</v>
      </c>
      <c r="G145" s="11">
        <f t="shared" si="2"/>
        <v>117460500</v>
      </c>
      <c r="H145" s="11">
        <f t="shared" si="2"/>
        <v>16785000</v>
      </c>
      <c r="I145" s="11">
        <f t="shared" si="2"/>
        <v>16785000</v>
      </c>
      <c r="J145" s="11">
        <f t="shared" si="2"/>
        <v>16785000</v>
      </c>
      <c r="K145" s="936"/>
      <c r="L145" s="930"/>
      <c r="M145" s="930"/>
      <c r="N145" s="930"/>
      <c r="O145" s="930"/>
      <c r="P145" s="930"/>
      <c r="Q145" s="930"/>
      <c r="R145" s="930"/>
      <c r="S145" s="930"/>
      <c r="T145" s="930"/>
      <c r="U145" s="930"/>
      <c r="V145" s="960"/>
    </row>
    <row r="146" spans="1:22" ht="15">
      <c r="A146" s="930"/>
      <c r="B146" s="930"/>
      <c r="C146" s="951"/>
      <c r="D146" s="7" t="s">
        <v>335</v>
      </c>
      <c r="E146" s="14">
        <v>0</v>
      </c>
      <c r="F146" s="14">
        <v>0</v>
      </c>
      <c r="G146" s="14"/>
      <c r="H146" s="14"/>
      <c r="I146" s="14"/>
      <c r="J146" s="14">
        <v>1</v>
      </c>
      <c r="K146" s="936"/>
      <c r="L146" s="930"/>
      <c r="M146" s="930"/>
      <c r="N146" s="930"/>
      <c r="O146" s="930"/>
      <c r="P146" s="930"/>
      <c r="Q146" s="930"/>
      <c r="R146" s="930"/>
      <c r="S146" s="930"/>
      <c r="T146" s="930"/>
      <c r="U146" s="930"/>
      <c r="V146" s="960"/>
    </row>
    <row r="147" spans="1:22" ht="15">
      <c r="A147" s="930"/>
      <c r="B147" s="930"/>
      <c r="C147" s="951"/>
      <c r="D147" s="7" t="s">
        <v>336</v>
      </c>
      <c r="E147" s="11">
        <f>+E143+E139</f>
        <v>237601078</v>
      </c>
      <c r="F147" s="11">
        <v>237601078</v>
      </c>
      <c r="G147" s="11">
        <f>+G143+G139</f>
        <v>237601078</v>
      </c>
      <c r="H147" s="11">
        <f>+H143+H139</f>
        <v>7604333</v>
      </c>
      <c r="I147" s="11">
        <f>+I143+I139</f>
        <v>7604333</v>
      </c>
      <c r="J147" s="11">
        <f>+J143+J139</f>
        <v>7604333</v>
      </c>
      <c r="K147" s="936"/>
      <c r="L147" s="930"/>
      <c r="M147" s="930"/>
      <c r="N147" s="930"/>
      <c r="O147" s="930"/>
      <c r="P147" s="930"/>
      <c r="Q147" s="930"/>
      <c r="R147" s="930"/>
      <c r="S147" s="930"/>
      <c r="T147" s="930"/>
      <c r="U147" s="930"/>
      <c r="V147" s="960"/>
    </row>
    <row r="148" spans="1:22" ht="15">
      <c r="A148" s="930">
        <v>15</v>
      </c>
      <c r="B148" s="930" t="s">
        <v>154</v>
      </c>
      <c r="C148" s="930" t="s">
        <v>323</v>
      </c>
      <c r="D148" s="7" t="s">
        <v>164</v>
      </c>
      <c r="E148" s="14">
        <v>4</v>
      </c>
      <c r="F148" s="9">
        <v>4</v>
      </c>
      <c r="G148" s="9">
        <v>4</v>
      </c>
      <c r="H148" s="452">
        <v>4</v>
      </c>
      <c r="I148" s="9">
        <v>4</v>
      </c>
      <c r="J148" s="9">
        <v>4</v>
      </c>
      <c r="K148" s="961" t="s">
        <v>327</v>
      </c>
      <c r="L148" s="962" t="s">
        <v>351</v>
      </c>
      <c r="M148" s="962" t="s">
        <v>352</v>
      </c>
      <c r="N148" s="962" t="s">
        <v>328</v>
      </c>
      <c r="O148" s="930" t="s">
        <v>329</v>
      </c>
      <c r="P148" s="954">
        <v>3861626</v>
      </c>
      <c r="Q148" s="954">
        <v>4118375</v>
      </c>
      <c r="R148" s="954" t="s">
        <v>324</v>
      </c>
      <c r="S148" s="954" t="s">
        <v>325</v>
      </c>
      <c r="T148" s="954" t="s">
        <v>330</v>
      </c>
      <c r="U148" s="954" t="s">
        <v>326</v>
      </c>
      <c r="V148" s="938">
        <v>7980001</v>
      </c>
    </row>
    <row r="149" spans="1:22" ht="15">
      <c r="A149" s="930"/>
      <c r="B149" s="930"/>
      <c r="C149" s="930"/>
      <c r="D149" s="7" t="s">
        <v>165</v>
      </c>
      <c r="E149" s="11">
        <v>631425500</v>
      </c>
      <c r="F149" s="11">
        <v>631425500</v>
      </c>
      <c r="G149" s="11">
        <v>631425500</v>
      </c>
      <c r="H149" s="439">
        <v>28476504</v>
      </c>
      <c r="I149" s="11">
        <v>64371504</v>
      </c>
      <c r="J149" s="11">
        <v>85240687</v>
      </c>
      <c r="K149" s="961"/>
      <c r="L149" s="962"/>
      <c r="M149" s="962"/>
      <c r="N149" s="962"/>
      <c r="O149" s="930"/>
      <c r="P149" s="954"/>
      <c r="Q149" s="954"/>
      <c r="R149" s="954"/>
      <c r="S149" s="954"/>
      <c r="T149" s="954"/>
      <c r="U149" s="954"/>
      <c r="V149" s="938"/>
    </row>
    <row r="150" spans="1:22" ht="15">
      <c r="A150" s="930"/>
      <c r="B150" s="930"/>
      <c r="C150" s="930"/>
      <c r="D150" s="7" t="s">
        <v>166</v>
      </c>
      <c r="E150" s="14"/>
      <c r="F150" s="9"/>
      <c r="G150" s="9"/>
      <c r="H150" s="14">
        <v>0</v>
      </c>
      <c r="I150" s="9"/>
      <c r="J150" s="9"/>
      <c r="K150" s="961"/>
      <c r="L150" s="962"/>
      <c r="M150" s="962"/>
      <c r="N150" s="962"/>
      <c r="O150" s="930"/>
      <c r="P150" s="954"/>
      <c r="Q150" s="954"/>
      <c r="R150" s="954"/>
      <c r="S150" s="954"/>
      <c r="T150" s="954"/>
      <c r="U150" s="954"/>
      <c r="V150" s="938"/>
    </row>
    <row r="151" spans="1:22" ht="15">
      <c r="A151" s="930"/>
      <c r="B151" s="930"/>
      <c r="C151" s="930"/>
      <c r="D151" s="7" t="s">
        <v>167</v>
      </c>
      <c r="E151" s="11">
        <v>149759843</v>
      </c>
      <c r="F151" s="11">
        <v>149759843</v>
      </c>
      <c r="G151" s="11">
        <v>149759843</v>
      </c>
      <c r="H151" s="439">
        <v>72698119</v>
      </c>
      <c r="I151" s="11">
        <v>77243523</v>
      </c>
      <c r="J151" s="11">
        <v>104124196</v>
      </c>
      <c r="K151" s="961"/>
      <c r="L151" s="962"/>
      <c r="M151" s="962"/>
      <c r="N151" s="962"/>
      <c r="O151" s="930"/>
      <c r="P151" s="954"/>
      <c r="Q151" s="954"/>
      <c r="R151" s="954"/>
      <c r="S151" s="954"/>
      <c r="T151" s="954"/>
      <c r="U151" s="954"/>
      <c r="V151" s="938"/>
    </row>
    <row r="152" spans="1:22" ht="15">
      <c r="A152" s="930">
        <v>16</v>
      </c>
      <c r="B152" s="930" t="s">
        <v>193</v>
      </c>
      <c r="C152" s="930" t="s">
        <v>530</v>
      </c>
      <c r="D152" s="7" t="s">
        <v>164</v>
      </c>
      <c r="E152" s="444">
        <v>100</v>
      </c>
      <c r="F152" s="9">
        <v>100</v>
      </c>
      <c r="G152" s="9">
        <v>100</v>
      </c>
      <c r="H152" s="14">
        <v>0</v>
      </c>
      <c r="I152" s="9">
        <v>0</v>
      </c>
      <c r="J152" s="448">
        <v>0.01</v>
      </c>
      <c r="K152" s="961" t="s">
        <v>136</v>
      </c>
      <c r="L152" s="963" t="s">
        <v>136</v>
      </c>
      <c r="M152" s="963" t="s">
        <v>136</v>
      </c>
      <c r="N152" s="963" t="s">
        <v>136</v>
      </c>
      <c r="O152" s="963" t="s">
        <v>136</v>
      </c>
      <c r="P152" s="963" t="s">
        <v>136</v>
      </c>
      <c r="Q152" s="963" t="s">
        <v>136</v>
      </c>
      <c r="R152" s="963" t="s">
        <v>136</v>
      </c>
      <c r="S152" s="963" t="s">
        <v>136</v>
      </c>
      <c r="T152" s="963" t="s">
        <v>136</v>
      </c>
      <c r="U152" s="963" t="s">
        <v>136</v>
      </c>
      <c r="V152" s="981" t="s">
        <v>136</v>
      </c>
    </row>
    <row r="153" spans="1:22" ht="15">
      <c r="A153" s="930"/>
      <c r="B153" s="930"/>
      <c r="C153" s="930"/>
      <c r="D153" s="7" t="s">
        <v>165</v>
      </c>
      <c r="E153" s="11">
        <v>947801000</v>
      </c>
      <c r="F153" s="11">
        <v>947801000</v>
      </c>
      <c r="G153" s="11">
        <v>947801000</v>
      </c>
      <c r="H153" s="14">
        <v>0</v>
      </c>
      <c r="I153" s="11">
        <v>0</v>
      </c>
      <c r="J153" s="11">
        <v>5819044</v>
      </c>
      <c r="K153" s="961"/>
      <c r="L153" s="963"/>
      <c r="M153" s="963"/>
      <c r="N153" s="963"/>
      <c r="O153" s="963"/>
      <c r="P153" s="963"/>
      <c r="Q153" s="963"/>
      <c r="R153" s="963"/>
      <c r="S153" s="963"/>
      <c r="T153" s="963"/>
      <c r="U153" s="963"/>
      <c r="V153" s="981"/>
    </row>
    <row r="154" spans="1:22" ht="15">
      <c r="A154" s="930"/>
      <c r="B154" s="930"/>
      <c r="C154" s="930"/>
      <c r="D154" s="7" t="s">
        <v>166</v>
      </c>
      <c r="E154" s="14"/>
      <c r="F154" s="14"/>
      <c r="G154" s="14"/>
      <c r="H154" s="429"/>
      <c r="I154" s="14"/>
      <c r="J154" s="14"/>
      <c r="K154" s="961"/>
      <c r="L154" s="963"/>
      <c r="M154" s="963"/>
      <c r="N154" s="963"/>
      <c r="O154" s="963"/>
      <c r="P154" s="963"/>
      <c r="Q154" s="963"/>
      <c r="R154" s="963"/>
      <c r="S154" s="963"/>
      <c r="T154" s="963"/>
      <c r="U154" s="963"/>
      <c r="V154" s="981"/>
    </row>
    <row r="155" spans="1:22" ht="15">
      <c r="A155" s="930"/>
      <c r="B155" s="930"/>
      <c r="C155" s="930"/>
      <c r="D155" s="7" t="s">
        <v>167</v>
      </c>
      <c r="E155" s="14"/>
      <c r="F155" s="14"/>
      <c r="G155" s="14"/>
      <c r="H155" s="14"/>
      <c r="I155" s="14"/>
      <c r="J155" s="14"/>
      <c r="K155" s="961"/>
      <c r="L155" s="963"/>
      <c r="M155" s="963"/>
      <c r="N155" s="963"/>
      <c r="O155" s="963"/>
      <c r="P155" s="963"/>
      <c r="Q155" s="963"/>
      <c r="R155" s="963"/>
      <c r="S155" s="963"/>
      <c r="T155" s="963"/>
      <c r="U155" s="963"/>
      <c r="V155" s="981"/>
    </row>
    <row r="156" spans="1:22" ht="24">
      <c r="A156" s="964" t="s">
        <v>169</v>
      </c>
      <c r="B156" s="965"/>
      <c r="C156" s="965"/>
      <c r="D156" s="22" t="s">
        <v>188</v>
      </c>
      <c r="E156" s="23">
        <f>+E153+E149+E145+E125+E121+E117+E113+E109+E89+E85+E81+E17+E13+E9</f>
        <v>17301573000</v>
      </c>
      <c r="F156" s="23">
        <f aca="true" t="shared" si="3" ref="F156:J156">+F153+F149+F145+F125+F121+F117+F113+F109+F89+F85+F81+F17+F13+F9</f>
        <v>17301573004</v>
      </c>
      <c r="G156" s="23">
        <f t="shared" si="3"/>
        <v>15316482159</v>
      </c>
      <c r="H156" s="23">
        <f t="shared" si="3"/>
        <v>2359060739</v>
      </c>
      <c r="I156" s="23">
        <f t="shared" si="3"/>
        <v>5506477366</v>
      </c>
      <c r="J156" s="23">
        <f t="shared" si="3"/>
        <v>7326565158.36404</v>
      </c>
      <c r="K156" s="968"/>
      <c r="L156" s="968"/>
      <c r="M156" s="968"/>
      <c r="N156" s="968"/>
      <c r="O156" s="968"/>
      <c r="P156" s="968"/>
      <c r="Q156" s="968"/>
      <c r="R156" s="968"/>
      <c r="S156" s="968"/>
      <c r="T156" s="968"/>
      <c r="U156" s="968"/>
      <c r="V156" s="969"/>
    </row>
    <row r="157" spans="1:22" ht="24">
      <c r="A157" s="964"/>
      <c r="B157" s="965"/>
      <c r="C157" s="965"/>
      <c r="D157" s="24" t="s">
        <v>187</v>
      </c>
      <c r="E157" s="25">
        <f>+E151+E147+E127+E123+E119+E115+E111+E91+E87+E83+E19+E15+E11</f>
        <v>8877753937</v>
      </c>
      <c r="F157" s="25">
        <f aca="true" t="shared" si="4" ref="F157:J157">+F151+F147+F127+F123+F119+F115+F111+F91+F87+F83+F19+F15+F11</f>
        <v>8877753941</v>
      </c>
      <c r="G157" s="25">
        <f t="shared" si="4"/>
        <v>8877753937</v>
      </c>
      <c r="H157" s="25">
        <f t="shared" si="4"/>
        <v>2516472837</v>
      </c>
      <c r="I157" s="25">
        <f t="shared" si="4"/>
        <v>3020896237</v>
      </c>
      <c r="J157" s="25">
        <f t="shared" si="4"/>
        <v>3300189380</v>
      </c>
      <c r="K157" s="968"/>
      <c r="L157" s="968"/>
      <c r="M157" s="968"/>
      <c r="N157" s="968"/>
      <c r="O157" s="968"/>
      <c r="P157" s="968"/>
      <c r="Q157" s="968"/>
      <c r="R157" s="968"/>
      <c r="S157" s="968"/>
      <c r="T157" s="968"/>
      <c r="U157" s="968"/>
      <c r="V157" s="969"/>
    </row>
    <row r="158" spans="1:22" ht="24.75" thickBot="1">
      <c r="A158" s="966"/>
      <c r="B158" s="967"/>
      <c r="C158" s="967"/>
      <c r="D158" s="26" t="s">
        <v>186</v>
      </c>
      <c r="E158" s="27">
        <v>6653265434.124866</v>
      </c>
      <c r="F158" s="27">
        <v>6653265434.124866</v>
      </c>
      <c r="G158" s="27">
        <v>6653265434.124866</v>
      </c>
      <c r="H158" s="27">
        <v>6653265434.124866</v>
      </c>
      <c r="I158" s="27">
        <v>6653265434.12487</v>
      </c>
      <c r="J158" s="28">
        <v>28125937448.97895</v>
      </c>
      <c r="K158" s="970"/>
      <c r="L158" s="970"/>
      <c r="M158" s="970"/>
      <c r="N158" s="970"/>
      <c r="O158" s="970"/>
      <c r="P158" s="970"/>
      <c r="Q158" s="970"/>
      <c r="R158" s="970"/>
      <c r="S158" s="970"/>
      <c r="T158" s="970"/>
      <c r="U158" s="970"/>
      <c r="V158" s="971"/>
    </row>
    <row r="159" spans="1:22" ht="15">
      <c r="A159" s="29"/>
      <c r="B159" s="29"/>
      <c r="C159" s="29"/>
      <c r="D159" s="29"/>
      <c r="E159" s="30"/>
      <c r="F159" s="30"/>
      <c r="G159" s="30"/>
      <c r="H159" s="30"/>
      <c r="I159" s="29"/>
      <c r="J159" s="29"/>
      <c r="K159" s="29"/>
      <c r="L159" s="29"/>
      <c r="M159" s="29"/>
      <c r="N159" s="29"/>
      <c r="O159" s="29"/>
      <c r="P159" s="29"/>
      <c r="Q159" s="29"/>
      <c r="R159" s="29"/>
      <c r="S159" s="29"/>
      <c r="T159" s="29"/>
      <c r="U159" s="29"/>
      <c r="V159" s="29"/>
    </row>
    <row r="160" spans="1:20" ht="18">
      <c r="A160" s="29"/>
      <c r="B160" s="29"/>
      <c r="C160" s="29"/>
      <c r="D160" s="29"/>
      <c r="E160" s="31"/>
      <c r="F160" s="31"/>
      <c r="G160" s="31"/>
      <c r="H160" s="31"/>
      <c r="I160" s="31"/>
      <c r="J160" s="32"/>
      <c r="K160" s="33"/>
      <c r="L160" s="33"/>
      <c r="M160" s="33"/>
      <c r="N160" s="33"/>
      <c r="T160" s="453"/>
    </row>
    <row r="161" spans="1:20" ht="18">
      <c r="A161" s="34" t="s">
        <v>87</v>
      </c>
      <c r="B161" s="29"/>
      <c r="C161" s="29"/>
      <c r="D161" s="29"/>
      <c r="E161" s="30"/>
      <c r="F161" s="30"/>
      <c r="G161" s="30"/>
      <c r="H161" s="30"/>
      <c r="I161" s="29"/>
      <c r="J161" s="32"/>
      <c r="K161" s="35"/>
      <c r="L161" s="35"/>
      <c r="M161" s="35"/>
      <c r="N161" s="35"/>
      <c r="T161" s="453"/>
    </row>
    <row r="162" spans="1:11" ht="18">
      <c r="A162" s="36" t="s">
        <v>88</v>
      </c>
      <c r="B162" s="972" t="s">
        <v>89</v>
      </c>
      <c r="C162" s="973"/>
      <c r="D162" s="974"/>
      <c r="E162" s="975" t="s">
        <v>90</v>
      </c>
      <c r="F162" s="976"/>
      <c r="G162" s="977"/>
      <c r="H162" s="29"/>
      <c r="I162" s="29"/>
      <c r="J162" s="32"/>
      <c r="K162" s="32"/>
    </row>
    <row r="163" spans="1:11" ht="15">
      <c r="A163" s="37">
        <v>11</v>
      </c>
      <c r="B163" s="978" t="s">
        <v>91</v>
      </c>
      <c r="C163" s="979"/>
      <c r="D163" s="980"/>
      <c r="E163" s="978" t="s">
        <v>93</v>
      </c>
      <c r="F163" s="979"/>
      <c r="G163" s="980"/>
      <c r="H163" s="29"/>
      <c r="I163" s="29"/>
      <c r="J163" s="29"/>
      <c r="K163" s="29"/>
    </row>
    <row r="164" spans="1:11" ht="15">
      <c r="A164" s="38"/>
      <c r="B164" s="38"/>
      <c r="C164" s="38"/>
      <c r="D164" s="38"/>
      <c r="E164" s="38"/>
      <c r="F164" s="38"/>
      <c r="G164" s="38"/>
      <c r="H164" s="38"/>
      <c r="I164" s="38"/>
      <c r="J164" s="38"/>
      <c r="K164" s="38"/>
    </row>
    <row r="165" spans="1:11" ht="15">
      <c r="A165" s="38"/>
      <c r="B165" s="38"/>
      <c r="C165" s="38"/>
      <c r="D165" s="38"/>
      <c r="E165" s="38"/>
      <c r="F165" s="38"/>
      <c r="G165" s="38"/>
      <c r="H165" s="38"/>
      <c r="I165" s="38"/>
      <c r="J165" s="38"/>
      <c r="K165" s="38"/>
    </row>
    <row r="166" spans="1:15" ht="15">
      <c r="A166" s="38"/>
      <c r="B166" s="38"/>
      <c r="C166" s="38"/>
      <c r="D166" s="38"/>
      <c r="E166" s="38"/>
      <c r="F166" s="38"/>
      <c r="G166" s="38"/>
      <c r="H166" s="38"/>
      <c r="I166" s="38"/>
      <c r="J166" s="38"/>
      <c r="K166" s="38"/>
      <c r="L166" s="38"/>
      <c r="M166" s="38"/>
      <c r="N166" s="38"/>
      <c r="O166" s="38"/>
    </row>
    <row r="167" spans="1:15" ht="15">
      <c r="A167" s="38"/>
      <c r="B167" s="38"/>
      <c r="C167" s="38"/>
      <c r="D167" s="38"/>
      <c r="E167" s="38"/>
      <c r="F167" s="38"/>
      <c r="G167" s="38"/>
      <c r="H167" s="38"/>
      <c r="I167" s="38"/>
      <c r="J167" s="38"/>
      <c r="K167" s="38"/>
      <c r="L167" s="38"/>
      <c r="M167" s="38"/>
      <c r="N167" s="38"/>
      <c r="O167" s="38"/>
    </row>
    <row r="168" spans="1:15" ht="15">
      <c r="A168" s="38"/>
      <c r="B168" s="38"/>
      <c r="C168" s="38"/>
      <c r="D168" s="38"/>
      <c r="F168" s="38"/>
      <c r="G168" s="38"/>
      <c r="H168" s="38"/>
      <c r="I168" s="38"/>
      <c r="J168" s="38"/>
      <c r="K168" s="38"/>
      <c r="L168" s="38"/>
      <c r="M168" s="38"/>
      <c r="N168" s="38"/>
      <c r="O168" s="38"/>
    </row>
    <row r="169" spans="1:18" ht="15">
      <c r="A169" s="38"/>
      <c r="B169" s="38"/>
      <c r="C169" s="38"/>
      <c r="D169" s="38"/>
      <c r="F169" s="38"/>
      <c r="G169" s="38"/>
      <c r="H169" s="38"/>
      <c r="I169" s="38"/>
      <c r="J169" s="38"/>
      <c r="K169" s="38"/>
      <c r="L169" s="38"/>
      <c r="M169" s="38"/>
      <c r="N169" s="38"/>
      <c r="O169" s="38"/>
      <c r="P169" s="38"/>
      <c r="Q169" s="38"/>
      <c r="R169" s="38"/>
    </row>
    <row r="170" spans="1:22" ht="15">
      <c r="A170" s="38"/>
      <c r="B170" s="38"/>
      <c r="C170" s="38"/>
      <c r="D170" s="38"/>
      <c r="F170" s="38"/>
      <c r="G170" s="38"/>
      <c r="H170" s="38"/>
      <c r="I170" s="38"/>
      <c r="J170" s="38"/>
      <c r="M170" s="38"/>
      <c r="N170" s="38"/>
      <c r="O170" s="38"/>
      <c r="P170" s="38"/>
      <c r="Q170" s="38"/>
      <c r="R170" s="38"/>
      <c r="S170" s="38"/>
      <c r="T170" s="38"/>
      <c r="U170" s="38"/>
      <c r="V170" s="38"/>
    </row>
    <row r="171" spans="1:22" ht="15">
      <c r="A171" s="38"/>
      <c r="B171" s="38"/>
      <c r="C171" s="38"/>
      <c r="D171" s="38"/>
      <c r="F171" s="38"/>
      <c r="G171" s="38"/>
      <c r="H171" s="38"/>
      <c r="I171" s="38"/>
      <c r="J171" s="38"/>
      <c r="M171" s="38"/>
      <c r="N171" s="38"/>
      <c r="O171" s="38"/>
      <c r="P171" s="38"/>
      <c r="Q171" s="38"/>
      <c r="R171" s="38"/>
      <c r="S171" s="38"/>
      <c r="T171" s="38"/>
      <c r="U171" s="38"/>
      <c r="V171" s="38"/>
    </row>
    <row r="172" spans="1:22" ht="15">
      <c r="A172" s="38"/>
      <c r="B172" s="38"/>
      <c r="C172" s="38"/>
      <c r="D172" s="38"/>
      <c r="F172" s="38"/>
      <c r="G172" s="38"/>
      <c r="H172" s="38"/>
      <c r="I172" s="38"/>
      <c r="J172" s="38"/>
      <c r="M172" s="38"/>
      <c r="N172" s="38"/>
      <c r="O172" s="38"/>
      <c r="P172" s="38"/>
      <c r="Q172" s="38"/>
      <c r="R172" s="38"/>
      <c r="S172" s="38"/>
      <c r="T172" s="38"/>
      <c r="U172" s="38"/>
      <c r="V172" s="38"/>
    </row>
    <row r="173" spans="1:22" ht="15">
      <c r="A173" s="38"/>
      <c r="B173" s="38"/>
      <c r="C173" s="38"/>
      <c r="D173" s="38"/>
      <c r="F173" s="38"/>
      <c r="G173" s="38"/>
      <c r="H173" s="38"/>
      <c r="I173" s="38"/>
      <c r="J173" s="38"/>
      <c r="M173" s="38"/>
      <c r="N173" s="38"/>
      <c r="O173" s="38"/>
      <c r="P173" s="38"/>
      <c r="Q173" s="38"/>
      <c r="R173" s="38"/>
      <c r="S173" s="38"/>
      <c r="T173" s="38"/>
      <c r="U173" s="38"/>
      <c r="V173" s="38"/>
    </row>
    <row r="174" spans="6:10" ht="15">
      <c r="F174" s="38"/>
      <c r="G174" s="38"/>
      <c r="H174" s="38"/>
      <c r="I174" s="38"/>
      <c r="J174" s="38"/>
    </row>
    <row r="175" spans="6:10" ht="15">
      <c r="F175" s="38"/>
      <c r="G175" s="38"/>
      <c r="H175" s="38"/>
      <c r="I175" s="38"/>
      <c r="J175" s="38"/>
    </row>
    <row r="176" spans="6:10" ht="15">
      <c r="F176" s="38"/>
      <c r="G176" s="38"/>
      <c r="H176" s="38"/>
      <c r="I176" s="38"/>
      <c r="J176" s="38"/>
    </row>
    <row r="177" spans="6:10" ht="15">
      <c r="F177" s="38"/>
      <c r="G177" s="38"/>
      <c r="H177" s="38"/>
      <c r="I177" s="38"/>
      <c r="J177" s="38"/>
    </row>
    <row r="178" spans="6:10" ht="15">
      <c r="F178" s="38"/>
      <c r="G178" s="38"/>
      <c r="H178" s="38"/>
      <c r="I178" s="38"/>
      <c r="J178" s="38"/>
    </row>
    <row r="179" spans="6:10" ht="15">
      <c r="F179" s="38"/>
      <c r="G179" s="38"/>
      <c r="H179" s="38"/>
      <c r="I179" s="38"/>
      <c r="J179" s="38"/>
    </row>
    <row r="180" spans="6:10" ht="15">
      <c r="F180" s="38"/>
      <c r="G180" s="38"/>
      <c r="H180" s="38"/>
      <c r="I180" s="38"/>
      <c r="J180" s="38"/>
    </row>
    <row r="181" spans="6:10" ht="15">
      <c r="F181" s="38"/>
      <c r="G181" s="38"/>
      <c r="H181" s="38"/>
      <c r="I181" s="38"/>
      <c r="J181" s="38"/>
    </row>
    <row r="182" spans="6:10" ht="15">
      <c r="F182" s="38"/>
      <c r="G182" s="38"/>
      <c r="H182" s="38"/>
      <c r="I182" s="38"/>
      <c r="J182" s="38"/>
    </row>
    <row r="183" spans="6:10" ht="15">
      <c r="F183" s="38"/>
      <c r="G183" s="38"/>
      <c r="H183" s="38"/>
      <c r="I183" s="38"/>
      <c r="J183" s="38"/>
    </row>
    <row r="184" spans="6:10" ht="15">
      <c r="F184" s="38"/>
      <c r="G184" s="38"/>
      <c r="H184" s="38"/>
      <c r="I184" s="38"/>
      <c r="J184" s="38"/>
    </row>
    <row r="185" spans="6:10" ht="15">
      <c r="F185" s="38"/>
      <c r="G185" s="38"/>
      <c r="H185" s="38"/>
      <c r="I185" s="38"/>
      <c r="J185" s="38"/>
    </row>
    <row r="186" spans="6:10" ht="15">
      <c r="F186" s="38"/>
      <c r="G186" s="38"/>
      <c r="H186" s="38"/>
      <c r="I186" s="38"/>
      <c r="J186" s="38"/>
    </row>
    <row r="187" spans="6:10" ht="15">
      <c r="F187" s="38"/>
      <c r="G187" s="38"/>
      <c r="H187" s="38"/>
      <c r="I187" s="38"/>
      <c r="J187" s="38"/>
    </row>
    <row r="188" spans="6:10" ht="15">
      <c r="F188" s="38"/>
      <c r="G188" s="38"/>
      <c r="H188" s="38"/>
      <c r="I188" s="38"/>
      <c r="J188" s="38"/>
    </row>
    <row r="189" spans="6:10" ht="15">
      <c r="F189" s="38"/>
      <c r="G189" s="38"/>
      <c r="H189" s="38"/>
      <c r="I189" s="38"/>
      <c r="J189" s="38"/>
    </row>
    <row r="190" spans="6:10" ht="15">
      <c r="F190" s="38"/>
      <c r="G190" s="38"/>
      <c r="H190" s="38"/>
      <c r="I190" s="38"/>
      <c r="J190" s="38"/>
    </row>
    <row r="191" spans="6:10" ht="15">
      <c r="F191" s="38"/>
      <c r="G191" s="38"/>
      <c r="H191" s="38"/>
      <c r="I191" s="38"/>
      <c r="J191" s="38"/>
    </row>
    <row r="192" spans="6:10" ht="15">
      <c r="F192" s="38"/>
      <c r="G192" s="38"/>
      <c r="H192" s="38"/>
      <c r="I192" s="38"/>
      <c r="J192" s="38"/>
    </row>
    <row r="193" spans="6:10" ht="15">
      <c r="F193" s="38"/>
      <c r="G193" s="38"/>
      <c r="H193" s="38"/>
      <c r="I193" s="38"/>
      <c r="J193" s="38"/>
    </row>
    <row r="194" spans="6:10" ht="15">
      <c r="F194" s="38"/>
      <c r="G194" s="38"/>
      <c r="H194" s="38"/>
      <c r="I194" s="38"/>
      <c r="J194" s="38"/>
    </row>
    <row r="195" spans="6:10" ht="15">
      <c r="F195" s="38"/>
      <c r="G195" s="38"/>
      <c r="H195" s="38"/>
      <c r="I195" s="38"/>
      <c r="J195" s="38"/>
    </row>
    <row r="196" spans="6:10" ht="15">
      <c r="F196" s="38"/>
      <c r="G196" s="38"/>
      <c r="H196" s="38"/>
      <c r="I196" s="38"/>
      <c r="J196" s="38"/>
    </row>
    <row r="197" spans="6:10" ht="15">
      <c r="F197" s="38"/>
      <c r="G197" s="38"/>
      <c r="H197" s="38"/>
      <c r="I197" s="38"/>
      <c r="J197" s="38"/>
    </row>
    <row r="198" spans="6:10" ht="15">
      <c r="F198" s="38"/>
      <c r="G198" s="38"/>
      <c r="H198" s="38"/>
      <c r="I198" s="38"/>
      <c r="J198" s="38"/>
    </row>
    <row r="199" spans="6:10" ht="15">
      <c r="F199" s="38"/>
      <c r="G199" s="38"/>
      <c r="H199" s="38"/>
      <c r="I199" s="38"/>
      <c r="J199" s="38"/>
    </row>
    <row r="200" spans="6:10" ht="15">
      <c r="F200" s="38"/>
      <c r="G200" s="38"/>
      <c r="H200" s="38"/>
      <c r="I200" s="38"/>
      <c r="J200" s="38"/>
    </row>
    <row r="201" spans="6:10" ht="15">
      <c r="F201" s="38"/>
      <c r="G201" s="38"/>
      <c r="H201" s="38"/>
      <c r="I201" s="38"/>
      <c r="J201" s="38"/>
    </row>
    <row r="202" spans="6:10" ht="15">
      <c r="F202" s="38"/>
      <c r="G202" s="38"/>
      <c r="H202" s="38"/>
      <c r="I202" s="38"/>
      <c r="J202" s="38"/>
    </row>
    <row r="203" spans="6:10" ht="15">
      <c r="F203" s="38"/>
      <c r="G203" s="38"/>
      <c r="H203" s="38"/>
      <c r="I203" s="38"/>
      <c r="J203" s="38"/>
    </row>
    <row r="204" spans="6:10" ht="15">
      <c r="F204" s="38"/>
      <c r="G204" s="38"/>
      <c r="H204" s="38"/>
      <c r="I204" s="38"/>
      <c r="J204" s="38"/>
    </row>
    <row r="205" spans="6:10" ht="15">
      <c r="F205" s="38"/>
      <c r="G205" s="38"/>
      <c r="H205" s="38"/>
      <c r="I205" s="38"/>
      <c r="J205" s="38"/>
    </row>
    <row r="206" spans="6:10" ht="15">
      <c r="F206" s="38"/>
      <c r="G206" s="38"/>
      <c r="H206" s="38"/>
      <c r="I206" s="38"/>
      <c r="J206" s="38"/>
    </row>
    <row r="207" spans="6:10" ht="15">
      <c r="F207" s="38"/>
      <c r="G207" s="38"/>
      <c r="H207" s="38"/>
      <c r="I207" s="38"/>
      <c r="J207" s="38"/>
    </row>
    <row r="208" spans="6:10" ht="15">
      <c r="F208" s="38"/>
      <c r="G208" s="38"/>
      <c r="H208" s="38"/>
      <c r="I208" s="38"/>
      <c r="J208" s="38"/>
    </row>
    <row r="209" spans="6:10" ht="15">
      <c r="F209" s="38"/>
      <c r="G209" s="38"/>
      <c r="H209" s="38"/>
      <c r="I209" s="38"/>
      <c r="J209" s="38"/>
    </row>
    <row r="210" spans="6:10" ht="15">
      <c r="F210" s="38"/>
      <c r="G210" s="38"/>
      <c r="H210" s="38"/>
      <c r="I210" s="38"/>
      <c r="J210" s="38"/>
    </row>
    <row r="211" spans="6:10" ht="15">
      <c r="F211" s="38"/>
      <c r="G211" s="38"/>
      <c r="H211" s="38"/>
      <c r="I211" s="38"/>
      <c r="J211" s="38"/>
    </row>
    <row r="212" spans="6:10" ht="15">
      <c r="F212" s="38"/>
      <c r="G212" s="38"/>
      <c r="H212" s="38"/>
      <c r="I212" s="38"/>
      <c r="J212" s="38"/>
    </row>
    <row r="213" spans="6:10" ht="15">
      <c r="F213" s="38"/>
      <c r="G213" s="38"/>
      <c r="H213" s="38"/>
      <c r="I213" s="38"/>
      <c r="J213" s="38"/>
    </row>
    <row r="214" spans="6:10" ht="15">
      <c r="F214" s="38"/>
      <c r="G214" s="38"/>
      <c r="H214" s="38"/>
      <c r="I214" s="38"/>
      <c r="J214" s="38"/>
    </row>
    <row r="215" spans="6:10" ht="15">
      <c r="F215" s="38"/>
      <c r="G215" s="38"/>
      <c r="H215" s="38"/>
      <c r="I215" s="38"/>
      <c r="J215" s="38"/>
    </row>
    <row r="216" spans="6:10" ht="15">
      <c r="F216" s="38"/>
      <c r="G216" s="38"/>
      <c r="H216" s="38"/>
      <c r="I216" s="38"/>
      <c r="J216" s="38"/>
    </row>
    <row r="217" spans="6:10" ht="15">
      <c r="F217" s="38"/>
      <c r="G217" s="38"/>
      <c r="H217" s="38"/>
      <c r="I217" s="38"/>
      <c r="J217" s="38"/>
    </row>
    <row r="218" spans="6:10" ht="15">
      <c r="F218" s="38"/>
      <c r="G218" s="38"/>
      <c r="H218" s="38"/>
      <c r="I218" s="38"/>
      <c r="J218" s="38"/>
    </row>
    <row r="219" spans="6:10" ht="15">
      <c r="F219" s="38"/>
      <c r="G219" s="38"/>
      <c r="H219" s="38"/>
      <c r="I219" s="38"/>
      <c r="J219" s="38"/>
    </row>
    <row r="220" spans="6:10" ht="15">
      <c r="F220" s="38"/>
      <c r="G220" s="38"/>
      <c r="H220" s="38"/>
      <c r="I220" s="38"/>
      <c r="J220" s="38"/>
    </row>
    <row r="221" spans="6:10" ht="15">
      <c r="F221" s="38"/>
      <c r="G221" s="38"/>
      <c r="H221" s="38"/>
      <c r="I221" s="38"/>
      <c r="J221" s="38"/>
    </row>
    <row r="222" spans="6:10" ht="15">
      <c r="F222" s="38"/>
      <c r="G222" s="38"/>
      <c r="H222" s="38"/>
      <c r="I222" s="38"/>
      <c r="J222" s="38"/>
    </row>
    <row r="223" spans="6:10" ht="15">
      <c r="F223" s="38"/>
      <c r="G223" s="38"/>
      <c r="H223" s="38"/>
      <c r="I223" s="38"/>
      <c r="J223" s="38"/>
    </row>
    <row r="224" spans="6:10" ht="15">
      <c r="F224" s="38"/>
      <c r="G224" s="38"/>
      <c r="H224" s="38"/>
      <c r="I224" s="38"/>
      <c r="J224" s="38"/>
    </row>
    <row r="225" spans="6:10" ht="15">
      <c r="F225" s="38"/>
      <c r="G225" s="38"/>
      <c r="H225" s="38"/>
      <c r="I225" s="38"/>
      <c r="J225" s="38"/>
    </row>
    <row r="226" spans="6:10" ht="15">
      <c r="F226" s="38"/>
      <c r="G226" s="38"/>
      <c r="H226" s="38"/>
      <c r="I226" s="38"/>
      <c r="J226" s="38"/>
    </row>
    <row r="227" spans="6:10" ht="15">
      <c r="F227" s="38"/>
      <c r="G227" s="38"/>
      <c r="H227" s="38"/>
      <c r="I227" s="38"/>
      <c r="J227" s="38"/>
    </row>
    <row r="228" spans="6:10" ht="15">
      <c r="F228" s="38"/>
      <c r="G228" s="38"/>
      <c r="H228" s="38"/>
      <c r="I228" s="38"/>
      <c r="J228" s="38"/>
    </row>
    <row r="229" spans="6:10" ht="15">
      <c r="F229" s="38"/>
      <c r="G229" s="38"/>
      <c r="H229" s="38"/>
      <c r="I229" s="38"/>
      <c r="J229" s="38"/>
    </row>
    <row r="230" spans="6:10" ht="15">
      <c r="F230" s="38"/>
      <c r="G230" s="38"/>
      <c r="H230" s="38"/>
      <c r="I230" s="38"/>
      <c r="J230" s="38"/>
    </row>
    <row r="231" spans="6:10" ht="15">
      <c r="F231" s="38"/>
      <c r="G231" s="38"/>
      <c r="H231" s="38"/>
      <c r="I231" s="38"/>
      <c r="J231" s="38"/>
    </row>
    <row r="232" spans="6:10" ht="15">
      <c r="F232" s="38"/>
      <c r="G232" s="38"/>
      <c r="H232" s="38"/>
      <c r="I232" s="38"/>
      <c r="J232" s="38"/>
    </row>
    <row r="233" spans="6:10" ht="15">
      <c r="F233" s="38"/>
      <c r="G233" s="38"/>
      <c r="H233" s="38"/>
      <c r="I233" s="38"/>
      <c r="J233" s="38"/>
    </row>
    <row r="234" spans="6:10" ht="15">
      <c r="F234" s="38"/>
      <c r="G234" s="38"/>
      <c r="H234" s="38"/>
      <c r="I234" s="38"/>
      <c r="J234" s="38"/>
    </row>
    <row r="235" spans="6:10" ht="15">
      <c r="F235" s="38"/>
      <c r="G235" s="38"/>
      <c r="H235" s="38"/>
      <c r="I235" s="38"/>
      <c r="J235" s="38"/>
    </row>
    <row r="236" spans="6:10" ht="15">
      <c r="F236" s="38"/>
      <c r="G236" s="38"/>
      <c r="H236" s="38"/>
      <c r="I236" s="38"/>
      <c r="J236" s="38"/>
    </row>
    <row r="237" spans="6:10" ht="15">
      <c r="F237" s="38"/>
      <c r="G237" s="38"/>
      <c r="H237" s="38"/>
      <c r="I237" s="38"/>
      <c r="J237" s="38"/>
    </row>
    <row r="238" spans="6:10" ht="15">
      <c r="F238" s="38"/>
      <c r="G238" s="38"/>
      <c r="H238" s="38"/>
      <c r="I238" s="38"/>
      <c r="J238" s="38"/>
    </row>
    <row r="239" spans="6:10" ht="15">
      <c r="F239" s="38"/>
      <c r="G239" s="38"/>
      <c r="H239" s="38"/>
      <c r="I239" s="38"/>
      <c r="J239" s="38"/>
    </row>
    <row r="240" spans="6:10" ht="15">
      <c r="F240" s="38"/>
      <c r="G240" s="38"/>
      <c r="H240" s="38"/>
      <c r="I240" s="38"/>
      <c r="J240" s="38"/>
    </row>
    <row r="241" spans="6:10" ht="15">
      <c r="F241" s="38"/>
      <c r="G241" s="38"/>
      <c r="H241" s="38"/>
      <c r="I241" s="38"/>
      <c r="J241" s="38"/>
    </row>
    <row r="242" spans="6:10" ht="15">
      <c r="F242" s="38"/>
      <c r="G242" s="38"/>
      <c r="H242" s="38"/>
      <c r="I242" s="38"/>
      <c r="J242" s="38"/>
    </row>
    <row r="243" spans="6:10" ht="15">
      <c r="F243" s="38"/>
      <c r="G243" s="38"/>
      <c r="H243" s="38"/>
      <c r="I243" s="38"/>
      <c r="J243" s="38"/>
    </row>
    <row r="244" spans="6:10" ht="15">
      <c r="F244" s="38"/>
      <c r="G244" s="38"/>
      <c r="H244" s="38"/>
      <c r="I244" s="38"/>
      <c r="J244" s="38"/>
    </row>
    <row r="245" spans="6:10" ht="15">
      <c r="F245" s="38"/>
      <c r="G245" s="38"/>
      <c r="H245" s="38"/>
      <c r="I245" s="38"/>
      <c r="J245" s="38"/>
    </row>
    <row r="246" spans="6:10" ht="15">
      <c r="F246" s="38"/>
      <c r="G246" s="38"/>
      <c r="H246" s="38"/>
      <c r="I246" s="38"/>
      <c r="J246" s="38"/>
    </row>
    <row r="247" spans="6:10" ht="15">
      <c r="F247" s="38"/>
      <c r="G247" s="38"/>
      <c r="H247" s="38"/>
      <c r="I247" s="38"/>
      <c r="J247" s="38"/>
    </row>
    <row r="248" spans="6:10" ht="15">
      <c r="F248" s="38"/>
      <c r="G248" s="38"/>
      <c r="H248" s="38"/>
      <c r="I248" s="38"/>
      <c r="J248" s="38"/>
    </row>
    <row r="249" spans="6:10" ht="15">
      <c r="F249" s="38"/>
      <c r="G249" s="38"/>
      <c r="H249" s="38"/>
      <c r="I249" s="38"/>
      <c r="J249" s="38"/>
    </row>
    <row r="250" spans="6:10" ht="15">
      <c r="F250" s="38"/>
      <c r="G250" s="38"/>
      <c r="H250" s="38"/>
      <c r="I250" s="38"/>
      <c r="J250" s="38"/>
    </row>
    <row r="251" spans="6:10" ht="15">
      <c r="F251" s="38"/>
      <c r="G251" s="38"/>
      <c r="H251" s="38"/>
      <c r="I251" s="38"/>
      <c r="J251" s="38"/>
    </row>
    <row r="252" spans="6:10" ht="15">
      <c r="F252" s="38"/>
      <c r="G252" s="38"/>
      <c r="H252" s="38"/>
      <c r="I252" s="38"/>
      <c r="J252" s="38"/>
    </row>
    <row r="253" spans="6:10" ht="15">
      <c r="F253" s="38"/>
      <c r="G253" s="38"/>
      <c r="H253" s="38"/>
      <c r="I253" s="38"/>
      <c r="J253" s="38"/>
    </row>
    <row r="254" spans="6:10" ht="15">
      <c r="F254" s="38"/>
      <c r="G254" s="38"/>
      <c r="H254" s="38"/>
      <c r="I254" s="38"/>
      <c r="J254" s="38"/>
    </row>
    <row r="255" spans="6:10" ht="15">
      <c r="F255" s="38"/>
      <c r="G255" s="38"/>
      <c r="H255" s="38"/>
      <c r="I255" s="38"/>
      <c r="J255" s="38"/>
    </row>
    <row r="256" spans="6:10" ht="15">
      <c r="F256" s="38"/>
      <c r="G256" s="38"/>
      <c r="H256" s="38"/>
      <c r="I256" s="38"/>
      <c r="J256" s="38"/>
    </row>
    <row r="257" spans="6:10" ht="15">
      <c r="F257" s="38"/>
      <c r="G257" s="38"/>
      <c r="H257" s="38"/>
      <c r="I257" s="38"/>
      <c r="J257" s="38"/>
    </row>
    <row r="258" spans="6:10" ht="15">
      <c r="F258" s="38"/>
      <c r="G258" s="38"/>
      <c r="H258" s="38"/>
      <c r="I258" s="38"/>
      <c r="J258" s="38"/>
    </row>
    <row r="259" spans="6:10" ht="15">
      <c r="F259" s="38"/>
      <c r="G259" s="38"/>
      <c r="H259" s="38"/>
      <c r="I259" s="38"/>
      <c r="J259" s="38"/>
    </row>
    <row r="260" spans="6:10" ht="15">
      <c r="F260" s="38"/>
      <c r="G260" s="38"/>
      <c r="H260" s="38"/>
      <c r="I260" s="38"/>
      <c r="J260" s="38"/>
    </row>
    <row r="261" spans="6:10" ht="15">
      <c r="F261" s="38"/>
      <c r="G261" s="38"/>
      <c r="H261" s="38"/>
      <c r="I261" s="38"/>
      <c r="J261" s="38"/>
    </row>
    <row r="262" spans="6:10" ht="15">
      <c r="F262" s="38"/>
      <c r="G262" s="38"/>
      <c r="H262" s="38"/>
      <c r="I262" s="38"/>
      <c r="J262" s="38"/>
    </row>
    <row r="263" spans="6:10" ht="15">
      <c r="F263" s="38"/>
      <c r="G263" s="38"/>
      <c r="H263" s="38"/>
      <c r="I263" s="38"/>
      <c r="J263" s="38"/>
    </row>
    <row r="264" spans="6:10" ht="15">
      <c r="F264" s="38"/>
      <c r="G264" s="38"/>
      <c r="H264" s="38"/>
      <c r="I264" s="38"/>
      <c r="J264" s="38"/>
    </row>
    <row r="265" spans="6:10" ht="15">
      <c r="F265" s="38"/>
      <c r="G265" s="38"/>
      <c r="H265" s="38"/>
      <c r="I265" s="38"/>
      <c r="J265" s="38"/>
    </row>
    <row r="266" spans="6:10" ht="15">
      <c r="F266" s="38"/>
      <c r="G266" s="38"/>
      <c r="H266" s="38"/>
      <c r="I266" s="38"/>
      <c r="J266" s="38"/>
    </row>
    <row r="267" spans="6:10" ht="15">
      <c r="F267" s="38"/>
      <c r="G267" s="38"/>
      <c r="H267" s="38"/>
      <c r="I267" s="38"/>
      <c r="J267" s="38"/>
    </row>
    <row r="268" spans="6:10" ht="15">
      <c r="F268" s="38"/>
      <c r="G268" s="38"/>
      <c r="H268" s="38"/>
      <c r="I268" s="38"/>
      <c r="J268" s="38"/>
    </row>
    <row r="269" spans="6:10" ht="15">
      <c r="F269" s="38"/>
      <c r="G269" s="38"/>
      <c r="H269" s="38"/>
      <c r="I269" s="38"/>
      <c r="J269" s="38"/>
    </row>
    <row r="270" spans="6:10" ht="15">
      <c r="F270" s="38"/>
      <c r="G270" s="38"/>
      <c r="H270" s="38"/>
      <c r="I270" s="38"/>
      <c r="J270" s="38"/>
    </row>
    <row r="271" spans="6:10" ht="15">
      <c r="F271" s="38"/>
      <c r="G271" s="38"/>
      <c r="H271" s="38"/>
      <c r="I271" s="38"/>
      <c r="J271" s="38"/>
    </row>
    <row r="272" spans="6:10" ht="15">
      <c r="F272" s="38"/>
      <c r="G272" s="38"/>
      <c r="H272" s="38"/>
      <c r="I272" s="38"/>
      <c r="J272" s="38"/>
    </row>
    <row r="273" spans="6:10" ht="15">
      <c r="F273" s="38"/>
      <c r="G273" s="38"/>
      <c r="H273" s="38"/>
      <c r="I273" s="38"/>
      <c r="J273" s="38"/>
    </row>
    <row r="274" spans="6:10" ht="15">
      <c r="F274" s="38"/>
      <c r="G274" s="38"/>
      <c r="H274" s="38"/>
      <c r="I274" s="38"/>
      <c r="J274" s="38"/>
    </row>
    <row r="275" spans="6:10" ht="15">
      <c r="F275" s="38"/>
      <c r="G275" s="38"/>
      <c r="H275" s="38"/>
      <c r="I275" s="38"/>
      <c r="J275" s="38"/>
    </row>
    <row r="276" spans="6:10" ht="15">
      <c r="F276" s="38"/>
      <c r="G276" s="38"/>
      <c r="H276" s="38"/>
      <c r="I276" s="38"/>
      <c r="J276" s="38"/>
    </row>
    <row r="277" spans="6:10" ht="15">
      <c r="F277" s="38"/>
      <c r="G277" s="38"/>
      <c r="H277" s="38"/>
      <c r="I277" s="38"/>
      <c r="J277" s="38"/>
    </row>
    <row r="278" spans="6:10" ht="15">
      <c r="F278" s="38"/>
      <c r="G278" s="38"/>
      <c r="H278" s="38"/>
      <c r="I278" s="38"/>
      <c r="J278" s="38"/>
    </row>
    <row r="279" spans="6:10" ht="15">
      <c r="F279" s="38"/>
      <c r="G279" s="38"/>
      <c r="H279" s="38"/>
      <c r="I279" s="38"/>
      <c r="J279" s="38"/>
    </row>
    <row r="280" spans="6:10" ht="15">
      <c r="F280" s="38"/>
      <c r="G280" s="38"/>
      <c r="H280" s="38"/>
      <c r="I280" s="38"/>
      <c r="J280" s="38"/>
    </row>
    <row r="281" spans="6:10" ht="15">
      <c r="F281" s="38"/>
      <c r="G281" s="38"/>
      <c r="H281" s="38"/>
      <c r="I281" s="38"/>
      <c r="J281" s="38"/>
    </row>
    <row r="282" spans="6:10" ht="15">
      <c r="F282" s="38"/>
      <c r="G282" s="38"/>
      <c r="H282" s="38"/>
      <c r="I282" s="38"/>
      <c r="J282" s="38"/>
    </row>
    <row r="283" spans="6:10" ht="15">
      <c r="F283" s="38"/>
      <c r="G283" s="38"/>
      <c r="H283" s="38"/>
      <c r="I283" s="38"/>
      <c r="J283" s="38"/>
    </row>
    <row r="284" spans="6:10" ht="15">
      <c r="F284" s="38"/>
      <c r="G284" s="38"/>
      <c r="H284" s="38"/>
      <c r="I284" s="38"/>
      <c r="J284" s="38"/>
    </row>
    <row r="285" spans="6:10" ht="15">
      <c r="F285" s="38"/>
      <c r="G285" s="38"/>
      <c r="H285" s="38"/>
      <c r="I285" s="38"/>
      <c r="J285" s="38"/>
    </row>
    <row r="286" spans="6:10" ht="15">
      <c r="F286" s="38"/>
      <c r="G286" s="38"/>
      <c r="H286" s="38"/>
      <c r="I286" s="38"/>
      <c r="J286" s="38"/>
    </row>
    <row r="287" spans="6:10" ht="15">
      <c r="F287" s="38"/>
      <c r="G287" s="38"/>
      <c r="H287" s="38"/>
      <c r="I287" s="38"/>
      <c r="J287" s="38"/>
    </row>
    <row r="288" spans="6:10" ht="15">
      <c r="F288" s="38"/>
      <c r="G288" s="38"/>
      <c r="H288" s="38"/>
      <c r="I288" s="38"/>
      <c r="J288" s="38"/>
    </row>
    <row r="289" spans="6:10" ht="15">
      <c r="F289" s="38"/>
      <c r="G289" s="38"/>
      <c r="H289" s="38"/>
      <c r="I289" s="38"/>
      <c r="J289" s="38"/>
    </row>
    <row r="290" spans="6:10" ht="15">
      <c r="F290" s="38"/>
      <c r="G290" s="38"/>
      <c r="H290" s="38"/>
      <c r="I290" s="38"/>
      <c r="J290" s="38"/>
    </row>
    <row r="291" spans="6:10" ht="15">
      <c r="F291" s="38"/>
      <c r="G291" s="38"/>
      <c r="H291" s="38"/>
      <c r="I291" s="38"/>
      <c r="J291" s="38"/>
    </row>
    <row r="292" spans="6:10" ht="15">
      <c r="F292" s="38"/>
      <c r="G292" s="38"/>
      <c r="H292" s="38"/>
      <c r="I292" s="38"/>
      <c r="J292" s="38"/>
    </row>
    <row r="293" spans="6:10" ht="15">
      <c r="F293" s="38"/>
      <c r="G293" s="38"/>
      <c r="H293" s="38"/>
      <c r="I293" s="38"/>
      <c r="J293" s="38"/>
    </row>
    <row r="294" spans="6:10" ht="15">
      <c r="F294" s="38"/>
      <c r="G294" s="38"/>
      <c r="H294" s="38"/>
      <c r="I294" s="38"/>
      <c r="J294" s="38"/>
    </row>
    <row r="295" spans="6:10" ht="15">
      <c r="F295" s="38"/>
      <c r="G295" s="38"/>
      <c r="H295" s="38"/>
      <c r="I295" s="38"/>
      <c r="J295" s="38"/>
    </row>
    <row r="296" spans="6:10" ht="15">
      <c r="F296" s="38"/>
      <c r="G296" s="38"/>
      <c r="H296" s="38"/>
      <c r="I296" s="38"/>
      <c r="J296" s="38"/>
    </row>
    <row r="297" spans="6:10" ht="15">
      <c r="F297" s="38"/>
      <c r="G297" s="38"/>
      <c r="H297" s="38"/>
      <c r="I297" s="38"/>
      <c r="J297" s="38"/>
    </row>
    <row r="298" spans="6:10" ht="15">
      <c r="F298" s="38"/>
      <c r="G298" s="38"/>
      <c r="H298" s="38"/>
      <c r="I298" s="38"/>
      <c r="J298" s="38"/>
    </row>
    <row r="299" spans="6:10" ht="15">
      <c r="F299" s="38"/>
      <c r="G299" s="38"/>
      <c r="H299" s="38"/>
      <c r="I299" s="38"/>
      <c r="J299" s="38"/>
    </row>
    <row r="300" spans="6:10" ht="15">
      <c r="F300" s="38"/>
      <c r="G300" s="38"/>
      <c r="H300" s="38"/>
      <c r="I300" s="38"/>
      <c r="J300" s="38"/>
    </row>
    <row r="301" spans="6:10" ht="15">
      <c r="F301" s="38"/>
      <c r="G301" s="38"/>
      <c r="H301" s="38"/>
      <c r="I301" s="38"/>
      <c r="J301" s="38"/>
    </row>
    <row r="302" spans="6:10" ht="15">
      <c r="F302" s="38"/>
      <c r="G302" s="38"/>
      <c r="H302" s="38"/>
      <c r="I302" s="38"/>
      <c r="J302" s="38"/>
    </row>
    <row r="303" spans="6:10" ht="15">
      <c r="F303" s="38"/>
      <c r="G303" s="38"/>
      <c r="H303" s="38"/>
      <c r="I303" s="38"/>
      <c r="J303" s="38"/>
    </row>
    <row r="304" spans="6:10" ht="15">
      <c r="F304" s="38"/>
      <c r="G304" s="38"/>
      <c r="H304" s="38"/>
      <c r="I304" s="38"/>
      <c r="J304" s="38"/>
    </row>
    <row r="305" spans="6:10" ht="15">
      <c r="F305" s="38"/>
      <c r="G305" s="38"/>
      <c r="H305" s="38"/>
      <c r="I305" s="38"/>
      <c r="J305" s="38"/>
    </row>
    <row r="306" spans="6:10" ht="15">
      <c r="F306" s="38"/>
      <c r="G306" s="38"/>
      <c r="H306" s="38"/>
      <c r="I306" s="38"/>
      <c r="J306" s="38"/>
    </row>
    <row r="307" spans="6:10" ht="15">
      <c r="F307" s="38"/>
      <c r="G307" s="38"/>
      <c r="H307" s="38"/>
      <c r="I307" s="38"/>
      <c r="J307" s="38"/>
    </row>
    <row r="308" spans="6:10" ht="15">
      <c r="F308" s="38"/>
      <c r="G308" s="38"/>
      <c r="H308" s="38"/>
      <c r="I308" s="38"/>
      <c r="J308" s="38"/>
    </row>
    <row r="309" spans="6:10" ht="15">
      <c r="F309" s="38"/>
      <c r="G309" s="38"/>
      <c r="H309" s="38"/>
      <c r="I309" s="38"/>
      <c r="J309" s="38"/>
    </row>
    <row r="310" spans="6:10" ht="15">
      <c r="F310" s="38"/>
      <c r="G310" s="38"/>
      <c r="H310" s="38"/>
      <c r="I310" s="38"/>
      <c r="J310" s="38"/>
    </row>
    <row r="311" spans="6:10" ht="15">
      <c r="F311" s="38"/>
      <c r="G311" s="38"/>
      <c r="H311" s="38"/>
      <c r="I311" s="38"/>
      <c r="J311" s="38"/>
    </row>
    <row r="312" spans="6:10" ht="15">
      <c r="F312" s="38"/>
      <c r="G312" s="38"/>
      <c r="H312" s="38"/>
      <c r="I312" s="38"/>
      <c r="J312" s="38"/>
    </row>
    <row r="313" spans="6:10" ht="15">
      <c r="F313" s="38"/>
      <c r="G313" s="38"/>
      <c r="H313" s="38"/>
      <c r="I313" s="38"/>
      <c r="J313" s="38"/>
    </row>
    <row r="314" spans="6:10" ht="15">
      <c r="F314" s="38"/>
      <c r="G314" s="38"/>
      <c r="H314" s="38"/>
      <c r="I314" s="38"/>
      <c r="J314" s="38"/>
    </row>
    <row r="315" spans="6:10" ht="15">
      <c r="F315" s="38"/>
      <c r="G315" s="38"/>
      <c r="H315" s="38"/>
      <c r="I315" s="38"/>
      <c r="J315" s="38"/>
    </row>
    <row r="316" spans="6:10" ht="15">
      <c r="F316" s="38"/>
      <c r="G316" s="38"/>
      <c r="H316" s="38"/>
      <c r="I316" s="38"/>
      <c r="J316" s="38"/>
    </row>
    <row r="317" spans="6:10" ht="15">
      <c r="F317" s="38"/>
      <c r="G317" s="38"/>
      <c r="H317" s="38"/>
      <c r="I317" s="38"/>
      <c r="J317" s="38"/>
    </row>
    <row r="318" spans="6:10" ht="15">
      <c r="F318" s="38"/>
      <c r="G318" s="38"/>
      <c r="H318" s="38"/>
      <c r="I318" s="38"/>
      <c r="J318" s="38"/>
    </row>
    <row r="319" spans="6:10" ht="15">
      <c r="F319" s="38"/>
      <c r="G319" s="38"/>
      <c r="H319" s="38"/>
      <c r="I319" s="38"/>
      <c r="J319" s="38"/>
    </row>
    <row r="320" spans="6:10" ht="15">
      <c r="F320" s="38"/>
      <c r="G320" s="38"/>
      <c r="H320" s="38"/>
      <c r="I320" s="38"/>
      <c r="J320" s="38"/>
    </row>
    <row r="321" spans="6:10" ht="15">
      <c r="F321" s="38"/>
      <c r="G321" s="38"/>
      <c r="H321" s="38"/>
      <c r="I321" s="38"/>
      <c r="J321" s="38"/>
    </row>
    <row r="322" spans="6:10" ht="15">
      <c r="F322" s="38"/>
      <c r="G322" s="38"/>
      <c r="H322" s="38"/>
      <c r="I322" s="38"/>
      <c r="J322" s="38"/>
    </row>
    <row r="323" spans="6:10" ht="15">
      <c r="F323" s="38"/>
      <c r="G323" s="38"/>
      <c r="H323" s="38"/>
      <c r="I323" s="38"/>
      <c r="J323" s="38"/>
    </row>
    <row r="324" spans="6:10" ht="15">
      <c r="F324" s="38"/>
      <c r="G324" s="38"/>
      <c r="H324" s="38"/>
      <c r="I324" s="38"/>
      <c r="J324" s="38"/>
    </row>
    <row r="325" spans="6:10" ht="15">
      <c r="F325" s="38"/>
      <c r="G325" s="38"/>
      <c r="H325" s="38"/>
      <c r="I325" s="38"/>
      <c r="J325" s="38"/>
    </row>
    <row r="326" spans="6:10" ht="15">
      <c r="F326" s="38"/>
      <c r="G326" s="38"/>
      <c r="H326" s="38"/>
      <c r="I326" s="38"/>
      <c r="J326" s="38"/>
    </row>
    <row r="327" spans="6:10" ht="15">
      <c r="F327" s="38"/>
      <c r="G327" s="38"/>
      <c r="H327" s="38"/>
      <c r="I327" s="38"/>
      <c r="J327" s="38"/>
    </row>
    <row r="328" spans="6:10" ht="15">
      <c r="F328" s="38"/>
      <c r="G328" s="38"/>
      <c r="H328" s="38"/>
      <c r="I328" s="38"/>
      <c r="J328" s="38"/>
    </row>
    <row r="329" spans="6:10" ht="15">
      <c r="F329" s="38"/>
      <c r="G329" s="38"/>
      <c r="H329" s="38"/>
      <c r="I329" s="38"/>
      <c r="J329" s="38"/>
    </row>
    <row r="330" spans="6:10" ht="15">
      <c r="F330" s="38"/>
      <c r="G330" s="38"/>
      <c r="H330" s="38"/>
      <c r="I330" s="38"/>
      <c r="J330" s="38"/>
    </row>
    <row r="331" spans="6:10" ht="15">
      <c r="F331" s="38"/>
      <c r="G331" s="38"/>
      <c r="H331" s="38"/>
      <c r="I331" s="38"/>
      <c r="J331" s="38"/>
    </row>
    <row r="332" spans="6:10" ht="15">
      <c r="F332" s="38"/>
      <c r="G332" s="38"/>
      <c r="H332" s="38"/>
      <c r="I332" s="38"/>
      <c r="J332" s="38"/>
    </row>
    <row r="333" spans="6:10" ht="15">
      <c r="F333" s="38"/>
      <c r="G333" s="38"/>
      <c r="H333" s="38"/>
      <c r="I333" s="38"/>
      <c r="J333" s="38"/>
    </row>
    <row r="334" spans="6:10" ht="15">
      <c r="F334" s="38"/>
      <c r="G334" s="38"/>
      <c r="H334" s="38"/>
      <c r="I334" s="38"/>
      <c r="J334" s="38"/>
    </row>
    <row r="335" spans="6:10" ht="15">
      <c r="F335" s="38"/>
      <c r="G335" s="38"/>
      <c r="H335" s="38"/>
      <c r="I335" s="38"/>
      <c r="J335" s="38"/>
    </row>
    <row r="336" spans="6:10" ht="15">
      <c r="F336" s="38"/>
      <c r="G336" s="38"/>
      <c r="H336" s="38"/>
      <c r="I336" s="38"/>
      <c r="J336" s="38"/>
    </row>
    <row r="337" spans="6:10" ht="15">
      <c r="F337" s="38"/>
      <c r="G337" s="38"/>
      <c r="H337" s="38"/>
      <c r="I337" s="38"/>
      <c r="J337" s="38"/>
    </row>
    <row r="338" spans="6:10" ht="15">
      <c r="F338" s="38"/>
      <c r="G338" s="38"/>
      <c r="H338" s="38"/>
      <c r="I338" s="38"/>
      <c r="J338" s="38"/>
    </row>
    <row r="339" spans="6:10" ht="15">
      <c r="F339" s="38"/>
      <c r="G339" s="38"/>
      <c r="H339" s="38"/>
      <c r="I339" s="38"/>
      <c r="J339" s="38"/>
    </row>
    <row r="340" spans="6:10" ht="15">
      <c r="F340" s="38"/>
      <c r="G340" s="38"/>
      <c r="H340" s="38"/>
      <c r="I340" s="38"/>
      <c r="J340" s="38"/>
    </row>
    <row r="341" spans="6:10" ht="15">
      <c r="F341" s="38"/>
      <c r="G341" s="38"/>
      <c r="H341" s="38"/>
      <c r="I341" s="38"/>
      <c r="J341" s="38"/>
    </row>
    <row r="342" spans="6:10" ht="15">
      <c r="F342" s="38"/>
      <c r="G342" s="38"/>
      <c r="H342" s="38"/>
      <c r="I342" s="38"/>
      <c r="J342" s="38"/>
    </row>
    <row r="343" spans="6:10" ht="15">
      <c r="F343" s="38"/>
      <c r="G343" s="38"/>
      <c r="H343" s="38"/>
      <c r="I343" s="38"/>
      <c r="J343" s="38"/>
    </row>
    <row r="344" spans="6:10" ht="15">
      <c r="F344" s="38"/>
      <c r="G344" s="38"/>
      <c r="H344" s="38"/>
      <c r="I344" s="38"/>
      <c r="J344" s="38"/>
    </row>
    <row r="345" spans="6:10" ht="15">
      <c r="F345" s="38"/>
      <c r="G345" s="38"/>
      <c r="H345" s="38"/>
      <c r="I345" s="38"/>
      <c r="J345" s="38"/>
    </row>
    <row r="346" spans="6:10" ht="15">
      <c r="F346" s="38"/>
      <c r="G346" s="38"/>
      <c r="H346" s="38"/>
      <c r="I346" s="38"/>
      <c r="J346" s="38"/>
    </row>
    <row r="347" spans="6:10" ht="15">
      <c r="F347" s="38"/>
      <c r="G347" s="38"/>
      <c r="H347" s="38"/>
      <c r="I347" s="38"/>
      <c r="J347" s="38"/>
    </row>
    <row r="348" spans="6:10" ht="15">
      <c r="F348" s="38"/>
      <c r="G348" s="38"/>
      <c r="H348" s="38"/>
      <c r="I348" s="38"/>
      <c r="J348" s="38"/>
    </row>
    <row r="349" spans="6:10" ht="15">
      <c r="F349" s="38"/>
      <c r="G349" s="38"/>
      <c r="H349" s="38"/>
      <c r="I349" s="38"/>
      <c r="J349" s="38"/>
    </row>
    <row r="350" spans="6:10" ht="15">
      <c r="F350" s="38"/>
      <c r="G350" s="38"/>
      <c r="H350" s="38"/>
      <c r="I350" s="38"/>
      <c r="J350" s="38"/>
    </row>
    <row r="351" spans="6:10" ht="15">
      <c r="F351" s="38"/>
      <c r="G351" s="38"/>
      <c r="H351" s="38"/>
      <c r="I351" s="38"/>
      <c r="J351" s="38"/>
    </row>
    <row r="352" spans="6:10" ht="15">
      <c r="F352" s="38"/>
      <c r="G352" s="38"/>
      <c r="H352" s="38"/>
      <c r="I352" s="38"/>
      <c r="J352" s="38"/>
    </row>
    <row r="353" spans="6:10" ht="15">
      <c r="F353" s="38"/>
      <c r="G353" s="38"/>
      <c r="H353" s="38"/>
      <c r="I353" s="38"/>
      <c r="J353" s="38"/>
    </row>
    <row r="354" spans="6:10" ht="15">
      <c r="F354" s="38"/>
      <c r="G354" s="38"/>
      <c r="H354" s="38"/>
      <c r="I354" s="38"/>
      <c r="J354" s="38"/>
    </row>
    <row r="355" spans="6:10" ht="15">
      <c r="F355" s="38"/>
      <c r="G355" s="38"/>
      <c r="H355" s="38"/>
      <c r="I355" s="38"/>
      <c r="J355" s="38"/>
    </row>
    <row r="356" spans="6:10" ht="15">
      <c r="F356" s="38"/>
      <c r="G356" s="38"/>
      <c r="H356" s="38"/>
      <c r="I356" s="38"/>
      <c r="J356" s="38"/>
    </row>
    <row r="357" spans="6:10" ht="15">
      <c r="F357" s="38"/>
      <c r="G357" s="38"/>
      <c r="H357" s="38"/>
      <c r="I357" s="38"/>
      <c r="J357" s="38"/>
    </row>
    <row r="358" spans="6:10" ht="15">
      <c r="F358" s="38"/>
      <c r="G358" s="38"/>
      <c r="H358" s="38"/>
      <c r="I358" s="38"/>
      <c r="J358" s="38"/>
    </row>
    <row r="359" spans="6:10" ht="15">
      <c r="F359" s="38"/>
      <c r="G359" s="38"/>
      <c r="H359" s="38"/>
      <c r="I359" s="38"/>
      <c r="J359" s="38"/>
    </row>
    <row r="360" spans="6:10" ht="15">
      <c r="F360" s="38"/>
      <c r="G360" s="38"/>
      <c r="H360" s="38"/>
      <c r="I360" s="38"/>
      <c r="J360" s="38"/>
    </row>
    <row r="361" spans="6:10" ht="15">
      <c r="F361" s="38"/>
      <c r="G361" s="38"/>
      <c r="H361" s="38"/>
      <c r="I361" s="38"/>
      <c r="J361" s="38"/>
    </row>
    <row r="362" spans="6:10" ht="15">
      <c r="F362" s="38"/>
      <c r="G362" s="38"/>
      <c r="H362" s="38"/>
      <c r="I362" s="38"/>
      <c r="J362" s="38"/>
    </row>
    <row r="363" spans="6:10" ht="15">
      <c r="F363" s="38"/>
      <c r="G363" s="38"/>
      <c r="H363" s="38"/>
      <c r="I363" s="38"/>
      <c r="J363" s="38"/>
    </row>
    <row r="364" spans="6:10" ht="15">
      <c r="F364" s="38"/>
      <c r="G364" s="38"/>
      <c r="H364" s="38"/>
      <c r="I364" s="38"/>
      <c r="J364" s="38"/>
    </row>
    <row r="365" spans="6:10" ht="15">
      <c r="F365" s="38"/>
      <c r="G365" s="38"/>
      <c r="H365" s="38"/>
      <c r="I365" s="38"/>
      <c r="J365" s="38"/>
    </row>
    <row r="366" spans="6:10" ht="15">
      <c r="F366" s="38"/>
      <c r="G366" s="38"/>
      <c r="H366" s="38"/>
      <c r="I366" s="38"/>
      <c r="J366" s="38"/>
    </row>
    <row r="367" spans="6:10" ht="15">
      <c r="F367" s="38"/>
      <c r="G367" s="38"/>
      <c r="H367" s="38"/>
      <c r="I367" s="38"/>
      <c r="J367" s="38"/>
    </row>
    <row r="368" spans="6:10" ht="15">
      <c r="F368" s="38"/>
      <c r="G368" s="38"/>
      <c r="H368" s="38"/>
      <c r="I368" s="38"/>
      <c r="J368" s="38"/>
    </row>
    <row r="369" spans="6:10" ht="15">
      <c r="F369" s="38"/>
      <c r="G369" s="38"/>
      <c r="H369" s="38"/>
      <c r="I369" s="38"/>
      <c r="J369" s="38"/>
    </row>
    <row r="370" spans="6:10" ht="15">
      <c r="F370" s="38"/>
      <c r="G370" s="38"/>
      <c r="H370" s="38"/>
      <c r="I370" s="38"/>
      <c r="J370" s="38"/>
    </row>
    <row r="371" spans="6:10" ht="15">
      <c r="F371" s="38"/>
      <c r="G371" s="38"/>
      <c r="H371" s="38"/>
      <c r="I371" s="38"/>
      <c r="J371" s="38"/>
    </row>
    <row r="372" spans="6:10" ht="15">
      <c r="F372" s="38"/>
      <c r="G372" s="38"/>
      <c r="H372" s="38"/>
      <c r="I372" s="38"/>
      <c r="J372" s="38"/>
    </row>
    <row r="373" spans="6:10" ht="15">
      <c r="F373" s="38"/>
      <c r="G373" s="38"/>
      <c r="H373" s="38"/>
      <c r="I373" s="38"/>
      <c r="J373" s="38"/>
    </row>
    <row r="374" spans="6:10" ht="15">
      <c r="F374" s="38"/>
      <c r="G374" s="38"/>
      <c r="H374" s="38"/>
      <c r="I374" s="38"/>
      <c r="J374" s="38"/>
    </row>
    <row r="375" spans="6:10" ht="15">
      <c r="F375" s="38"/>
      <c r="G375" s="38"/>
      <c r="H375" s="38"/>
      <c r="I375" s="38"/>
      <c r="J375" s="38"/>
    </row>
    <row r="376" spans="6:10" ht="15">
      <c r="F376" s="38"/>
      <c r="G376" s="38"/>
      <c r="H376" s="38"/>
      <c r="I376" s="38"/>
      <c r="J376" s="38"/>
    </row>
    <row r="377" spans="6:10" ht="15">
      <c r="F377" s="38"/>
      <c r="G377" s="38"/>
      <c r="H377" s="38"/>
      <c r="I377" s="38"/>
      <c r="J377" s="38"/>
    </row>
    <row r="378" spans="6:10" ht="15">
      <c r="F378" s="38"/>
      <c r="G378" s="38"/>
      <c r="H378" s="38"/>
      <c r="I378" s="38"/>
      <c r="J378" s="38"/>
    </row>
    <row r="379" spans="6:10" ht="15">
      <c r="F379" s="38"/>
      <c r="G379" s="38"/>
      <c r="H379" s="38"/>
      <c r="I379" s="38"/>
      <c r="J379" s="38"/>
    </row>
    <row r="380" spans="6:10" ht="15">
      <c r="F380" s="38"/>
      <c r="G380" s="38"/>
      <c r="H380" s="38"/>
      <c r="I380" s="38"/>
      <c r="J380" s="38"/>
    </row>
    <row r="381" spans="6:10" ht="15">
      <c r="F381" s="38"/>
      <c r="G381" s="38"/>
      <c r="H381" s="38"/>
      <c r="I381" s="38"/>
      <c r="J381" s="38"/>
    </row>
    <row r="382" spans="6:10" ht="15">
      <c r="F382" s="38"/>
      <c r="G382" s="38"/>
      <c r="H382" s="38"/>
      <c r="I382" s="38"/>
      <c r="J382" s="38"/>
    </row>
    <row r="383" spans="6:10" ht="15">
      <c r="F383" s="38"/>
      <c r="G383" s="38"/>
      <c r="H383" s="38"/>
      <c r="I383" s="38"/>
      <c r="J383" s="38"/>
    </row>
    <row r="384" spans="6:10" ht="15">
      <c r="F384" s="38"/>
      <c r="G384" s="38"/>
      <c r="H384" s="38"/>
      <c r="I384" s="38"/>
      <c r="J384" s="38"/>
    </row>
    <row r="385" spans="6:10" ht="15">
      <c r="F385" s="38"/>
      <c r="G385" s="38"/>
      <c r="H385" s="38"/>
      <c r="I385" s="38"/>
      <c r="J385" s="38"/>
    </row>
    <row r="386" spans="6:10" ht="15">
      <c r="F386" s="38"/>
      <c r="G386" s="38"/>
      <c r="H386" s="38"/>
      <c r="I386" s="38"/>
      <c r="J386" s="38"/>
    </row>
    <row r="387" spans="6:10" ht="15">
      <c r="F387" s="38"/>
      <c r="G387" s="38"/>
      <c r="H387" s="38"/>
      <c r="I387" s="38"/>
      <c r="J387" s="38"/>
    </row>
    <row r="388" spans="6:10" ht="15">
      <c r="F388" s="38"/>
      <c r="G388" s="38"/>
      <c r="H388" s="38"/>
      <c r="I388" s="38"/>
      <c r="J388" s="38"/>
    </row>
    <row r="389" spans="6:10" ht="15">
      <c r="F389" s="38"/>
      <c r="G389" s="38"/>
      <c r="H389" s="38"/>
      <c r="I389" s="38"/>
      <c r="J389" s="38"/>
    </row>
    <row r="390" spans="6:10" ht="15">
      <c r="F390" s="38"/>
      <c r="G390" s="38"/>
      <c r="H390" s="38"/>
      <c r="I390" s="38"/>
      <c r="J390" s="38"/>
    </row>
    <row r="391" spans="6:10" ht="15">
      <c r="F391" s="38"/>
      <c r="G391" s="38"/>
      <c r="H391" s="38"/>
      <c r="I391" s="38"/>
      <c r="J391" s="38"/>
    </row>
    <row r="392" spans="6:10" ht="15">
      <c r="F392" s="38"/>
      <c r="G392" s="38"/>
      <c r="H392" s="38"/>
      <c r="I392" s="38"/>
      <c r="J392" s="38"/>
    </row>
    <row r="393" spans="6:10" ht="15">
      <c r="F393" s="38"/>
      <c r="G393" s="38"/>
      <c r="H393" s="38"/>
      <c r="I393" s="38"/>
      <c r="J393" s="38"/>
    </row>
    <row r="394" spans="6:10" ht="15">
      <c r="F394" s="38"/>
      <c r="G394" s="38"/>
      <c r="H394" s="38"/>
      <c r="I394" s="38"/>
      <c r="J394" s="38"/>
    </row>
    <row r="395" spans="6:10" ht="15">
      <c r="F395" s="38"/>
      <c r="G395" s="38"/>
      <c r="H395" s="38"/>
      <c r="I395" s="38"/>
      <c r="J395" s="38"/>
    </row>
    <row r="396" spans="6:10" ht="15">
      <c r="F396" s="38"/>
      <c r="G396" s="38"/>
      <c r="H396" s="38"/>
      <c r="I396" s="38"/>
      <c r="J396" s="38"/>
    </row>
    <row r="397" spans="6:10" ht="15">
      <c r="F397" s="38"/>
      <c r="G397" s="38"/>
      <c r="H397" s="38"/>
      <c r="I397" s="38"/>
      <c r="J397" s="38"/>
    </row>
    <row r="398" spans="6:10" ht="15">
      <c r="F398" s="38"/>
      <c r="G398" s="38"/>
      <c r="H398" s="38"/>
      <c r="I398" s="38"/>
      <c r="J398" s="38"/>
    </row>
    <row r="399" spans="6:10" ht="15">
      <c r="F399" s="38"/>
      <c r="G399" s="38"/>
      <c r="H399" s="38"/>
      <c r="I399" s="38"/>
      <c r="J399" s="38"/>
    </row>
    <row r="400" spans="6:10" ht="15">
      <c r="F400" s="38"/>
      <c r="G400" s="38"/>
      <c r="H400" s="38"/>
      <c r="I400" s="38"/>
      <c r="J400" s="38"/>
    </row>
    <row r="401" spans="6:10" ht="15">
      <c r="F401" s="38"/>
      <c r="G401" s="38"/>
      <c r="H401" s="38"/>
      <c r="I401" s="38"/>
      <c r="J401" s="38"/>
    </row>
    <row r="402" spans="6:10" ht="15">
      <c r="F402" s="38"/>
      <c r="G402" s="38"/>
      <c r="H402" s="38"/>
      <c r="I402" s="38"/>
      <c r="J402" s="38"/>
    </row>
    <row r="403" spans="6:10" ht="15">
      <c r="F403" s="38"/>
      <c r="G403" s="38"/>
      <c r="H403" s="38"/>
      <c r="I403" s="38"/>
      <c r="J403" s="38"/>
    </row>
    <row r="404" spans="6:10" ht="15">
      <c r="F404" s="38"/>
      <c r="G404" s="38"/>
      <c r="H404" s="38"/>
      <c r="I404" s="38"/>
      <c r="J404" s="38"/>
    </row>
    <row r="405" spans="6:10" ht="15">
      <c r="F405" s="38"/>
      <c r="G405" s="38"/>
      <c r="H405" s="38"/>
      <c r="I405" s="38"/>
      <c r="J405" s="38"/>
    </row>
    <row r="406" spans="6:10" ht="15">
      <c r="F406" s="38"/>
      <c r="G406" s="38"/>
      <c r="H406" s="38"/>
      <c r="I406" s="38"/>
      <c r="J406" s="38"/>
    </row>
    <row r="407" spans="6:10" ht="15">
      <c r="F407" s="38"/>
      <c r="G407" s="38"/>
      <c r="H407" s="38"/>
      <c r="I407" s="38"/>
      <c r="J407" s="38"/>
    </row>
    <row r="408" spans="6:10" ht="15">
      <c r="F408" s="38"/>
      <c r="G408" s="38"/>
      <c r="H408" s="38"/>
      <c r="I408" s="38"/>
      <c r="J408" s="38"/>
    </row>
    <row r="409" spans="6:10" ht="15">
      <c r="F409" s="38"/>
      <c r="G409" s="38"/>
      <c r="H409" s="38"/>
      <c r="I409" s="38"/>
      <c r="J409" s="38"/>
    </row>
    <row r="410" spans="6:10" ht="15">
      <c r="F410" s="38"/>
      <c r="G410" s="38"/>
      <c r="H410" s="38"/>
      <c r="I410" s="38"/>
      <c r="J410" s="38"/>
    </row>
    <row r="411" spans="6:10" ht="15">
      <c r="F411" s="38"/>
      <c r="G411" s="38"/>
      <c r="H411" s="38"/>
      <c r="I411" s="38"/>
      <c r="J411" s="38"/>
    </row>
    <row r="412" spans="6:10" ht="15">
      <c r="F412" s="38"/>
      <c r="G412" s="38"/>
      <c r="H412" s="38"/>
      <c r="I412" s="38"/>
      <c r="J412" s="38"/>
    </row>
    <row r="413" spans="6:10" ht="15">
      <c r="F413" s="38"/>
      <c r="G413" s="38"/>
      <c r="H413" s="38"/>
      <c r="I413" s="38"/>
      <c r="J413" s="38"/>
    </row>
    <row r="414" spans="6:10" ht="15">
      <c r="F414" s="38"/>
      <c r="G414" s="38"/>
      <c r="H414" s="38"/>
      <c r="I414" s="38"/>
      <c r="J414" s="38"/>
    </row>
    <row r="415" spans="6:10" ht="15">
      <c r="F415" s="38"/>
      <c r="G415" s="38"/>
      <c r="H415" s="38"/>
      <c r="I415" s="38"/>
      <c r="J415" s="38"/>
    </row>
    <row r="416" spans="6:10" ht="15">
      <c r="F416" s="38"/>
      <c r="G416" s="38"/>
      <c r="H416" s="38"/>
      <c r="I416" s="38"/>
      <c r="J416" s="38"/>
    </row>
    <row r="417" spans="6:10" ht="15">
      <c r="F417" s="38"/>
      <c r="G417" s="38"/>
      <c r="H417" s="38"/>
      <c r="I417" s="38"/>
      <c r="J417" s="38"/>
    </row>
    <row r="418" spans="6:10" ht="15">
      <c r="F418" s="38"/>
      <c r="G418" s="38"/>
      <c r="H418" s="38"/>
      <c r="I418" s="38"/>
      <c r="J418" s="38"/>
    </row>
    <row r="419" spans="6:10" ht="15">
      <c r="F419" s="38"/>
      <c r="G419" s="38"/>
      <c r="H419" s="38"/>
      <c r="I419" s="38"/>
      <c r="J419" s="38"/>
    </row>
    <row r="420" spans="6:10" ht="15">
      <c r="F420" s="38"/>
      <c r="G420" s="38"/>
      <c r="H420" s="38"/>
      <c r="I420" s="38"/>
      <c r="J420" s="38"/>
    </row>
    <row r="421" spans="6:10" ht="15">
      <c r="F421" s="38"/>
      <c r="G421" s="38"/>
      <c r="H421" s="38"/>
      <c r="I421" s="38"/>
      <c r="J421" s="38"/>
    </row>
    <row r="422" spans="6:10" ht="15">
      <c r="F422" s="38"/>
      <c r="G422" s="38"/>
      <c r="H422" s="38"/>
      <c r="I422" s="38"/>
      <c r="J422" s="38"/>
    </row>
    <row r="423" spans="6:10" ht="15">
      <c r="F423" s="38"/>
      <c r="G423" s="38"/>
      <c r="H423" s="38"/>
      <c r="I423" s="38"/>
      <c r="J423" s="38"/>
    </row>
    <row r="424" spans="6:10" ht="15">
      <c r="F424" s="38"/>
      <c r="G424" s="38"/>
      <c r="H424" s="38"/>
      <c r="I424" s="38"/>
      <c r="J424" s="38"/>
    </row>
    <row r="425" spans="6:10" ht="15">
      <c r="F425" s="38"/>
      <c r="G425" s="38"/>
      <c r="H425" s="38"/>
      <c r="I425" s="38"/>
      <c r="J425" s="38"/>
    </row>
    <row r="426" spans="6:10" ht="15">
      <c r="F426" s="38"/>
      <c r="G426" s="38"/>
      <c r="H426" s="38"/>
      <c r="I426" s="38"/>
      <c r="J426" s="38"/>
    </row>
    <row r="427" spans="6:10" ht="15">
      <c r="F427" s="38"/>
      <c r="G427" s="38"/>
      <c r="H427" s="38"/>
      <c r="I427" s="38"/>
      <c r="J427" s="38"/>
    </row>
    <row r="428" spans="6:10" ht="15">
      <c r="F428" s="38"/>
      <c r="G428" s="38"/>
      <c r="H428" s="38"/>
      <c r="I428" s="38"/>
      <c r="J428" s="38"/>
    </row>
    <row r="429" spans="6:10" ht="15">
      <c r="F429" s="38"/>
      <c r="G429" s="38"/>
      <c r="H429" s="38"/>
      <c r="I429" s="38"/>
      <c r="J429" s="38"/>
    </row>
    <row r="430" spans="6:10" ht="15">
      <c r="F430" s="38"/>
      <c r="G430" s="38"/>
      <c r="H430" s="38"/>
      <c r="I430" s="38"/>
      <c r="J430" s="38"/>
    </row>
    <row r="431" spans="6:10" ht="15">
      <c r="F431" s="38"/>
      <c r="G431" s="38"/>
      <c r="H431" s="38"/>
      <c r="I431" s="38"/>
      <c r="J431" s="38"/>
    </row>
    <row r="432" spans="6:10" ht="15">
      <c r="F432" s="38"/>
      <c r="G432" s="38"/>
      <c r="H432" s="38"/>
      <c r="I432" s="38"/>
      <c r="J432" s="38"/>
    </row>
    <row r="433" spans="6:10" ht="15">
      <c r="F433" s="38"/>
      <c r="G433" s="38"/>
      <c r="H433" s="38"/>
      <c r="I433" s="38"/>
      <c r="J433" s="38"/>
    </row>
    <row r="434" spans="6:10" ht="15">
      <c r="F434" s="38"/>
      <c r="G434" s="38"/>
      <c r="H434" s="38"/>
      <c r="I434" s="38"/>
      <c r="J434" s="38"/>
    </row>
    <row r="435" spans="6:10" ht="15">
      <c r="F435" s="38"/>
      <c r="G435" s="38"/>
      <c r="H435" s="38"/>
      <c r="I435" s="38"/>
      <c r="J435" s="38"/>
    </row>
    <row r="436" spans="6:10" ht="15">
      <c r="F436" s="38"/>
      <c r="G436" s="38"/>
      <c r="H436" s="38"/>
      <c r="I436" s="38"/>
      <c r="J436" s="38"/>
    </row>
    <row r="437" spans="6:10" ht="15">
      <c r="F437" s="38"/>
      <c r="G437" s="38"/>
      <c r="H437" s="38"/>
      <c r="I437" s="38"/>
      <c r="J437" s="38"/>
    </row>
    <row r="438" spans="6:10" ht="15">
      <c r="F438" s="38"/>
      <c r="G438" s="38"/>
      <c r="H438" s="38"/>
      <c r="I438" s="38"/>
      <c r="J438" s="38"/>
    </row>
    <row r="439" spans="6:10" ht="15">
      <c r="F439" s="38"/>
      <c r="G439" s="38"/>
      <c r="H439" s="38"/>
      <c r="I439" s="38"/>
      <c r="J439" s="38"/>
    </row>
    <row r="440" spans="6:10" ht="15">
      <c r="F440" s="38"/>
      <c r="G440" s="38"/>
      <c r="H440" s="38"/>
      <c r="I440" s="38"/>
      <c r="J440" s="38"/>
    </row>
    <row r="441" spans="6:10" ht="15">
      <c r="F441" s="38"/>
      <c r="G441" s="38"/>
      <c r="H441" s="38"/>
      <c r="I441" s="38"/>
      <c r="J441" s="38"/>
    </row>
    <row r="442" spans="6:10" ht="15">
      <c r="F442" s="38"/>
      <c r="G442" s="38"/>
      <c r="H442" s="38"/>
      <c r="I442" s="38"/>
      <c r="J442" s="38"/>
    </row>
    <row r="443" spans="6:10" ht="15">
      <c r="F443" s="38"/>
      <c r="G443" s="38"/>
      <c r="H443" s="38"/>
      <c r="I443" s="38"/>
      <c r="J443" s="38"/>
    </row>
    <row r="444" spans="6:10" ht="15">
      <c r="F444" s="38"/>
      <c r="G444" s="38"/>
      <c r="H444" s="38"/>
      <c r="I444" s="38"/>
      <c r="J444" s="38"/>
    </row>
    <row r="445" spans="6:10" ht="15">
      <c r="F445" s="38"/>
      <c r="G445" s="38"/>
      <c r="H445" s="38"/>
      <c r="I445" s="38"/>
      <c r="J445" s="38"/>
    </row>
    <row r="446" spans="6:10" ht="15">
      <c r="F446" s="38"/>
      <c r="G446" s="38"/>
      <c r="H446" s="38"/>
      <c r="I446" s="38"/>
      <c r="J446" s="38"/>
    </row>
    <row r="447" spans="6:10" ht="15">
      <c r="F447" s="38"/>
      <c r="G447" s="38"/>
      <c r="H447" s="38"/>
      <c r="I447" s="38"/>
      <c r="J447" s="38"/>
    </row>
    <row r="448" spans="6:10" ht="15">
      <c r="F448" s="38"/>
      <c r="G448" s="38"/>
      <c r="H448" s="38"/>
      <c r="I448" s="38"/>
      <c r="J448" s="38"/>
    </row>
    <row r="449" spans="6:10" ht="15">
      <c r="F449" s="38"/>
      <c r="G449" s="38"/>
      <c r="H449" s="38"/>
      <c r="I449" s="38"/>
      <c r="J449" s="38"/>
    </row>
    <row r="450" spans="6:10" ht="15">
      <c r="F450" s="38"/>
      <c r="G450" s="38"/>
      <c r="H450" s="38"/>
      <c r="I450" s="38"/>
      <c r="J450" s="38"/>
    </row>
    <row r="451" spans="6:10" ht="15">
      <c r="F451" s="38"/>
      <c r="G451" s="38"/>
      <c r="H451" s="38"/>
      <c r="I451" s="38"/>
      <c r="J451" s="38"/>
    </row>
    <row r="452" spans="6:10" ht="15">
      <c r="F452" s="38"/>
      <c r="G452" s="38"/>
      <c r="H452" s="38"/>
      <c r="I452" s="38"/>
      <c r="J452" s="38"/>
    </row>
    <row r="453" spans="6:10" ht="15">
      <c r="F453" s="38"/>
      <c r="G453" s="38"/>
      <c r="H453" s="38"/>
      <c r="I453" s="38"/>
      <c r="J453" s="38"/>
    </row>
    <row r="454" spans="6:10" ht="15">
      <c r="F454" s="38"/>
      <c r="G454" s="38"/>
      <c r="H454" s="38"/>
      <c r="I454" s="38"/>
      <c r="J454" s="38"/>
    </row>
    <row r="455" spans="6:10" ht="15">
      <c r="F455" s="38"/>
      <c r="G455" s="38"/>
      <c r="H455" s="38"/>
      <c r="I455" s="38"/>
      <c r="J455" s="38"/>
    </row>
    <row r="456" spans="6:10" ht="15">
      <c r="F456" s="38"/>
      <c r="G456" s="38"/>
      <c r="H456" s="38"/>
      <c r="I456" s="38"/>
      <c r="J456" s="38"/>
    </row>
    <row r="457" spans="6:10" ht="15">
      <c r="F457" s="38"/>
      <c r="G457" s="38"/>
      <c r="H457" s="38"/>
      <c r="I457" s="38"/>
      <c r="J457" s="38"/>
    </row>
    <row r="458" spans="6:10" ht="15">
      <c r="F458" s="38"/>
      <c r="G458" s="38"/>
      <c r="H458" s="38"/>
      <c r="I458" s="38"/>
      <c r="J458" s="38"/>
    </row>
    <row r="459" spans="6:10" ht="15">
      <c r="F459" s="38"/>
      <c r="G459" s="38"/>
      <c r="H459" s="38"/>
      <c r="I459" s="38"/>
      <c r="J459" s="38"/>
    </row>
    <row r="460" spans="6:10" ht="15">
      <c r="F460" s="38"/>
      <c r="G460" s="38"/>
      <c r="H460" s="38"/>
      <c r="I460" s="38"/>
      <c r="J460" s="38"/>
    </row>
    <row r="461" spans="6:10" ht="15">
      <c r="F461" s="38"/>
      <c r="G461" s="38"/>
      <c r="H461" s="38"/>
      <c r="I461" s="38"/>
      <c r="J461" s="38"/>
    </row>
    <row r="462" spans="6:10" ht="15">
      <c r="F462" s="38"/>
      <c r="G462" s="38"/>
      <c r="H462" s="38"/>
      <c r="I462" s="38"/>
      <c r="J462" s="38"/>
    </row>
    <row r="463" spans="6:10" ht="15">
      <c r="F463" s="38"/>
      <c r="G463" s="38"/>
      <c r="H463" s="38"/>
      <c r="I463" s="38"/>
      <c r="J463" s="38"/>
    </row>
    <row r="464" spans="6:10" ht="15">
      <c r="F464" s="38"/>
      <c r="G464" s="38"/>
      <c r="H464" s="38"/>
      <c r="I464" s="38"/>
      <c r="J464" s="38"/>
    </row>
    <row r="465" spans="6:10" ht="15">
      <c r="F465" s="38"/>
      <c r="G465" s="38"/>
      <c r="H465" s="38"/>
      <c r="I465" s="38"/>
      <c r="J465" s="38"/>
    </row>
    <row r="466" spans="6:10" ht="15">
      <c r="F466" s="38"/>
      <c r="G466" s="38"/>
      <c r="H466" s="38"/>
      <c r="I466" s="38"/>
      <c r="J466" s="38"/>
    </row>
    <row r="467" spans="6:10" ht="15">
      <c r="F467" s="38"/>
      <c r="G467" s="38"/>
      <c r="H467" s="38"/>
      <c r="I467" s="38"/>
      <c r="J467" s="38"/>
    </row>
    <row r="468" spans="6:10" ht="15">
      <c r="F468" s="38"/>
      <c r="G468" s="38"/>
      <c r="H468" s="38"/>
      <c r="I468" s="38"/>
      <c r="J468" s="38"/>
    </row>
    <row r="469" spans="6:10" ht="15">
      <c r="F469" s="38"/>
      <c r="G469" s="38"/>
      <c r="H469" s="38"/>
      <c r="I469" s="38"/>
      <c r="J469" s="38"/>
    </row>
    <row r="470" spans="6:10" ht="15">
      <c r="F470" s="38"/>
      <c r="G470" s="38"/>
      <c r="H470" s="38"/>
      <c r="I470" s="38"/>
      <c r="J470" s="38"/>
    </row>
    <row r="471" spans="6:10" ht="15">
      <c r="F471" s="38"/>
      <c r="G471" s="38"/>
      <c r="H471" s="38"/>
      <c r="I471" s="38"/>
      <c r="J471" s="38"/>
    </row>
    <row r="472" spans="6:10" ht="15">
      <c r="F472" s="38"/>
      <c r="G472" s="38"/>
      <c r="H472" s="38"/>
      <c r="I472" s="38"/>
      <c r="J472" s="38"/>
    </row>
    <row r="473" spans="6:10" ht="15">
      <c r="F473" s="38"/>
      <c r="G473" s="38"/>
      <c r="H473" s="38"/>
      <c r="I473" s="38"/>
      <c r="J473" s="38"/>
    </row>
    <row r="474" spans="6:10" ht="15">
      <c r="F474" s="38"/>
      <c r="G474" s="38"/>
      <c r="H474" s="38"/>
      <c r="I474" s="38"/>
      <c r="J474" s="38"/>
    </row>
    <row r="475" spans="6:10" ht="15">
      <c r="F475" s="38"/>
      <c r="G475" s="38"/>
      <c r="H475" s="38"/>
      <c r="I475" s="38"/>
      <c r="J475" s="38"/>
    </row>
    <row r="476" spans="6:10" ht="15">
      <c r="F476" s="38"/>
      <c r="G476" s="38"/>
      <c r="H476" s="38"/>
      <c r="I476" s="38"/>
      <c r="J476" s="38"/>
    </row>
    <row r="477" spans="6:10" ht="15">
      <c r="F477" s="38"/>
      <c r="G477" s="38"/>
      <c r="H477" s="38"/>
      <c r="I477" s="38"/>
      <c r="J477" s="38"/>
    </row>
    <row r="478" spans="6:10" ht="15">
      <c r="F478" s="38"/>
      <c r="G478" s="38"/>
      <c r="H478" s="38"/>
      <c r="I478" s="38"/>
      <c r="J478" s="38"/>
    </row>
    <row r="479" spans="6:10" ht="15">
      <c r="F479" s="38"/>
      <c r="G479" s="38"/>
      <c r="H479" s="38"/>
      <c r="I479" s="38"/>
      <c r="J479" s="38"/>
    </row>
    <row r="480" spans="6:10" ht="15">
      <c r="F480" s="38"/>
      <c r="G480" s="38"/>
      <c r="H480" s="38"/>
      <c r="I480" s="38"/>
      <c r="J480" s="38"/>
    </row>
    <row r="481" spans="6:10" ht="15">
      <c r="F481" s="38"/>
      <c r="G481" s="38"/>
      <c r="H481" s="38"/>
      <c r="I481" s="38"/>
      <c r="J481" s="38"/>
    </row>
    <row r="482" spans="6:10" ht="15">
      <c r="F482" s="38"/>
      <c r="G482" s="38"/>
      <c r="H482" s="38"/>
      <c r="I482" s="38"/>
      <c r="J482" s="38"/>
    </row>
    <row r="483" spans="6:10" ht="15">
      <c r="F483" s="38"/>
      <c r="G483" s="38"/>
      <c r="H483" s="38"/>
      <c r="I483" s="38"/>
      <c r="J483" s="38"/>
    </row>
    <row r="484" spans="6:10" ht="15">
      <c r="F484" s="38"/>
      <c r="G484" s="38"/>
      <c r="H484" s="38"/>
      <c r="I484" s="38"/>
      <c r="J484" s="38"/>
    </row>
    <row r="485" spans="6:10" ht="15">
      <c r="F485" s="38"/>
      <c r="G485" s="38"/>
      <c r="H485" s="38"/>
      <c r="I485" s="38"/>
      <c r="J485" s="38"/>
    </row>
    <row r="486" spans="6:10" ht="15">
      <c r="F486" s="38"/>
      <c r="G486" s="38"/>
      <c r="H486" s="38"/>
      <c r="I486" s="38"/>
      <c r="J486" s="38"/>
    </row>
    <row r="487" spans="6:10" ht="15">
      <c r="F487" s="38"/>
      <c r="G487" s="38"/>
      <c r="H487" s="38"/>
      <c r="I487" s="38"/>
      <c r="J487" s="38"/>
    </row>
    <row r="488" spans="6:10" ht="15">
      <c r="F488" s="38"/>
      <c r="G488" s="38"/>
      <c r="H488" s="38"/>
      <c r="I488" s="38"/>
      <c r="J488" s="38"/>
    </row>
    <row r="489" spans="6:10" ht="15">
      <c r="F489" s="38"/>
      <c r="G489" s="38"/>
      <c r="H489" s="38"/>
      <c r="I489" s="38"/>
      <c r="J489" s="38"/>
    </row>
    <row r="490" spans="6:10" ht="15">
      <c r="F490" s="38"/>
      <c r="G490" s="38"/>
      <c r="H490" s="38"/>
      <c r="I490" s="38"/>
      <c r="J490" s="38"/>
    </row>
    <row r="491" spans="6:10" ht="15">
      <c r="F491" s="38"/>
      <c r="G491" s="38"/>
      <c r="H491" s="38"/>
      <c r="I491" s="38"/>
      <c r="J491" s="38"/>
    </row>
    <row r="492" spans="6:10" ht="15">
      <c r="F492" s="38"/>
      <c r="G492" s="38"/>
      <c r="H492" s="38"/>
      <c r="I492" s="38"/>
      <c r="J492" s="38"/>
    </row>
    <row r="493" spans="6:10" ht="15">
      <c r="F493" s="38"/>
      <c r="G493" s="38"/>
      <c r="H493" s="38"/>
      <c r="I493" s="38"/>
      <c r="J493" s="38"/>
    </row>
    <row r="494" spans="6:10" ht="15">
      <c r="F494" s="38"/>
      <c r="G494" s="38"/>
      <c r="H494" s="38"/>
      <c r="I494" s="38"/>
      <c r="J494" s="38"/>
    </row>
    <row r="495" spans="6:10" ht="15">
      <c r="F495" s="38"/>
      <c r="G495" s="38"/>
      <c r="H495" s="38"/>
      <c r="I495" s="38"/>
      <c r="J495" s="38"/>
    </row>
    <row r="496" spans="6:10" ht="15">
      <c r="F496" s="38"/>
      <c r="G496" s="38"/>
      <c r="H496" s="38"/>
      <c r="I496" s="38"/>
      <c r="J496" s="38"/>
    </row>
    <row r="497" spans="6:10" ht="15">
      <c r="F497" s="38"/>
      <c r="G497" s="38"/>
      <c r="H497" s="38"/>
      <c r="I497" s="38"/>
      <c r="J497" s="38"/>
    </row>
    <row r="498" spans="6:10" ht="15">
      <c r="F498" s="38"/>
      <c r="G498" s="38"/>
      <c r="H498" s="38"/>
      <c r="I498" s="38"/>
      <c r="J498" s="38"/>
    </row>
    <row r="499" spans="6:10" ht="15">
      <c r="F499" s="38"/>
      <c r="G499" s="38"/>
      <c r="H499" s="38"/>
      <c r="I499" s="38"/>
      <c r="J499" s="38"/>
    </row>
    <row r="500" spans="6:10" ht="15">
      <c r="F500" s="38"/>
      <c r="G500" s="38"/>
      <c r="H500" s="38"/>
      <c r="I500" s="38"/>
      <c r="J500" s="38"/>
    </row>
    <row r="501" spans="6:10" ht="15">
      <c r="F501" s="38"/>
      <c r="G501" s="38"/>
      <c r="H501" s="38"/>
      <c r="I501" s="38"/>
      <c r="J501" s="38"/>
    </row>
    <row r="502" spans="6:10" ht="15">
      <c r="F502" s="38"/>
      <c r="G502" s="38"/>
      <c r="H502" s="38"/>
      <c r="I502" s="38"/>
      <c r="J502" s="38"/>
    </row>
    <row r="503" spans="6:10" ht="15">
      <c r="F503" s="38"/>
      <c r="G503" s="38"/>
      <c r="H503" s="38"/>
      <c r="I503" s="38"/>
      <c r="J503" s="38"/>
    </row>
    <row r="504" spans="6:10" ht="15">
      <c r="F504" s="38"/>
      <c r="G504" s="38"/>
      <c r="H504" s="38"/>
      <c r="I504" s="38"/>
      <c r="J504" s="38"/>
    </row>
    <row r="505" spans="6:10" ht="15">
      <c r="F505" s="38"/>
      <c r="G505" s="38"/>
      <c r="H505" s="38"/>
      <c r="I505" s="38"/>
      <c r="J505" s="38"/>
    </row>
    <row r="506" spans="6:10" ht="15">
      <c r="F506" s="38"/>
      <c r="G506" s="38"/>
      <c r="H506" s="38"/>
      <c r="I506" s="38"/>
      <c r="J506" s="38"/>
    </row>
    <row r="507" spans="6:10" ht="15">
      <c r="F507" s="38"/>
      <c r="G507" s="38"/>
      <c r="H507" s="38"/>
      <c r="I507" s="38"/>
      <c r="J507" s="38"/>
    </row>
    <row r="508" spans="6:10" ht="15">
      <c r="F508" s="38"/>
      <c r="G508" s="38"/>
      <c r="H508" s="38"/>
      <c r="I508" s="38"/>
      <c r="J508" s="38"/>
    </row>
    <row r="509" spans="6:10" ht="15">
      <c r="F509" s="38"/>
      <c r="G509" s="38"/>
      <c r="H509" s="38"/>
      <c r="I509" s="38"/>
      <c r="J509" s="38"/>
    </row>
    <row r="510" spans="6:10" ht="15">
      <c r="F510" s="38"/>
      <c r="G510" s="38"/>
      <c r="H510" s="38"/>
      <c r="I510" s="38"/>
      <c r="J510" s="38"/>
    </row>
    <row r="511" spans="6:10" ht="15">
      <c r="F511" s="38"/>
      <c r="G511" s="38"/>
      <c r="H511" s="38"/>
      <c r="I511" s="38"/>
      <c r="J511" s="38"/>
    </row>
    <row r="512" spans="6:10" ht="15">
      <c r="F512" s="38"/>
      <c r="G512" s="38"/>
      <c r="H512" s="38"/>
      <c r="I512" s="38"/>
      <c r="J512" s="38"/>
    </row>
    <row r="513" spans="6:10" ht="15">
      <c r="F513" s="38"/>
      <c r="G513" s="38"/>
      <c r="H513" s="38"/>
      <c r="I513" s="38"/>
      <c r="J513" s="38"/>
    </row>
    <row r="514" spans="6:10" ht="15">
      <c r="F514" s="38"/>
      <c r="G514" s="38"/>
      <c r="H514" s="38"/>
      <c r="I514" s="38"/>
      <c r="J514" s="38"/>
    </row>
    <row r="515" spans="6:10" ht="15">
      <c r="F515" s="38"/>
      <c r="G515" s="38"/>
      <c r="H515" s="38"/>
      <c r="I515" s="38"/>
      <c r="J515" s="38"/>
    </row>
    <row r="516" spans="6:10" ht="15">
      <c r="F516" s="38"/>
      <c r="G516" s="38"/>
      <c r="H516" s="38"/>
      <c r="I516" s="38"/>
      <c r="J516" s="38"/>
    </row>
    <row r="517" spans="6:10" ht="15">
      <c r="F517" s="38"/>
      <c r="G517" s="38"/>
      <c r="H517" s="38"/>
      <c r="I517" s="38"/>
      <c r="J517" s="38"/>
    </row>
    <row r="518" spans="6:10" ht="15">
      <c r="F518" s="38"/>
      <c r="G518" s="38"/>
      <c r="H518" s="38"/>
      <c r="I518" s="38"/>
      <c r="J518" s="38"/>
    </row>
    <row r="519" spans="6:10" ht="15">
      <c r="F519" s="38"/>
      <c r="G519" s="38"/>
      <c r="H519" s="38"/>
      <c r="I519" s="38"/>
      <c r="J519" s="38"/>
    </row>
    <row r="520" spans="6:10" ht="15">
      <c r="F520" s="38"/>
      <c r="G520" s="38"/>
      <c r="H520" s="38"/>
      <c r="I520" s="38"/>
      <c r="J520" s="38"/>
    </row>
    <row r="521" spans="6:10" ht="15">
      <c r="F521" s="38"/>
      <c r="G521" s="38"/>
      <c r="H521" s="38"/>
      <c r="I521" s="38"/>
      <c r="J521" s="38"/>
    </row>
    <row r="522" spans="6:10" ht="15">
      <c r="F522" s="38"/>
      <c r="G522" s="38"/>
      <c r="H522" s="38"/>
      <c r="I522" s="38"/>
      <c r="J522" s="38"/>
    </row>
    <row r="523" spans="6:10" ht="15">
      <c r="F523" s="38"/>
      <c r="G523" s="38"/>
      <c r="H523" s="38"/>
      <c r="I523" s="38"/>
      <c r="J523" s="38"/>
    </row>
    <row r="524" spans="6:10" ht="15">
      <c r="F524" s="38"/>
      <c r="G524" s="38"/>
      <c r="H524" s="38"/>
      <c r="I524" s="38"/>
      <c r="J524" s="38"/>
    </row>
    <row r="525" spans="6:10" ht="15">
      <c r="F525" s="38"/>
      <c r="G525" s="38"/>
      <c r="H525" s="38"/>
      <c r="I525" s="38"/>
      <c r="J525" s="38"/>
    </row>
    <row r="526" spans="6:10" ht="15">
      <c r="F526" s="38"/>
      <c r="G526" s="38"/>
      <c r="H526" s="38"/>
      <c r="I526" s="38"/>
      <c r="J526" s="38"/>
    </row>
    <row r="527" spans="6:10" ht="15">
      <c r="F527" s="38"/>
      <c r="G527" s="38"/>
      <c r="H527" s="38"/>
      <c r="I527" s="38"/>
      <c r="J527" s="38"/>
    </row>
    <row r="528" spans="6:10" ht="15">
      <c r="F528" s="38"/>
      <c r="G528" s="38"/>
      <c r="H528" s="38"/>
      <c r="I528" s="38"/>
      <c r="J528" s="38"/>
    </row>
    <row r="529" spans="6:10" ht="15">
      <c r="F529" s="38"/>
      <c r="G529" s="38"/>
      <c r="H529" s="38"/>
      <c r="I529" s="38"/>
      <c r="J529" s="38"/>
    </row>
    <row r="530" spans="6:10" ht="15">
      <c r="F530" s="38"/>
      <c r="G530" s="38"/>
      <c r="H530" s="38"/>
      <c r="I530" s="38"/>
      <c r="J530" s="38"/>
    </row>
    <row r="531" spans="6:10" ht="15">
      <c r="F531" s="38"/>
      <c r="G531" s="38"/>
      <c r="H531" s="38"/>
      <c r="I531" s="38"/>
      <c r="J531" s="38"/>
    </row>
    <row r="532" spans="6:10" ht="15">
      <c r="F532" s="38"/>
      <c r="G532" s="38"/>
      <c r="H532" s="38"/>
      <c r="I532" s="38"/>
      <c r="J532" s="38"/>
    </row>
    <row r="533" spans="6:10" ht="15">
      <c r="F533" s="38"/>
      <c r="G533" s="38"/>
      <c r="H533" s="38"/>
      <c r="I533" s="38"/>
      <c r="J533" s="38"/>
    </row>
    <row r="534" spans="6:10" ht="15">
      <c r="F534" s="38"/>
      <c r="G534" s="38"/>
      <c r="H534" s="38"/>
      <c r="I534" s="38"/>
      <c r="J534" s="38"/>
    </row>
    <row r="535" spans="6:10" ht="15">
      <c r="F535" s="38"/>
      <c r="G535" s="38"/>
      <c r="H535" s="38"/>
      <c r="I535" s="38"/>
      <c r="J535" s="38"/>
    </row>
    <row r="536" spans="6:10" ht="15">
      <c r="F536" s="38"/>
      <c r="G536" s="38"/>
      <c r="H536" s="38"/>
      <c r="I536" s="38"/>
      <c r="J536" s="38"/>
    </row>
    <row r="537" spans="6:10" ht="15">
      <c r="F537" s="38"/>
      <c r="G537" s="38"/>
      <c r="H537" s="38"/>
      <c r="I537" s="38"/>
      <c r="J537" s="38"/>
    </row>
    <row r="538" spans="6:10" ht="15">
      <c r="F538" s="38"/>
      <c r="G538" s="38"/>
      <c r="H538" s="38"/>
      <c r="I538" s="38"/>
      <c r="J538" s="38"/>
    </row>
    <row r="539" spans="6:10" ht="15">
      <c r="F539" s="38"/>
      <c r="G539" s="38"/>
      <c r="H539" s="38"/>
      <c r="I539" s="38"/>
      <c r="J539" s="38"/>
    </row>
    <row r="540" spans="6:10" ht="15">
      <c r="F540" s="38"/>
      <c r="G540" s="38"/>
      <c r="H540" s="38"/>
      <c r="I540" s="38"/>
      <c r="J540" s="38"/>
    </row>
    <row r="541" spans="6:10" ht="15">
      <c r="F541" s="38"/>
      <c r="G541" s="38"/>
      <c r="H541" s="38"/>
      <c r="I541" s="38"/>
      <c r="J541" s="38"/>
    </row>
    <row r="542" spans="6:10" ht="15">
      <c r="F542" s="38"/>
      <c r="G542" s="38"/>
      <c r="H542" s="38"/>
      <c r="I542" s="38"/>
      <c r="J542" s="38"/>
    </row>
    <row r="543" spans="6:10" ht="15">
      <c r="F543" s="38"/>
      <c r="G543" s="38"/>
      <c r="H543" s="38"/>
      <c r="I543" s="38"/>
      <c r="J543" s="38"/>
    </row>
    <row r="544" spans="6:10" ht="15">
      <c r="F544" s="38"/>
      <c r="G544" s="38"/>
      <c r="H544" s="38"/>
      <c r="I544" s="38"/>
      <c r="J544" s="38"/>
    </row>
    <row r="545" spans="6:10" ht="15">
      <c r="F545" s="38"/>
      <c r="G545" s="38"/>
      <c r="H545" s="38"/>
      <c r="I545" s="38"/>
      <c r="J545" s="38"/>
    </row>
    <row r="546" spans="6:10" ht="15">
      <c r="F546" s="38"/>
      <c r="G546" s="38"/>
      <c r="H546" s="38"/>
      <c r="I546" s="38"/>
      <c r="J546" s="38"/>
    </row>
    <row r="547" spans="6:10" ht="15">
      <c r="F547" s="38"/>
      <c r="G547" s="38"/>
      <c r="H547" s="38"/>
      <c r="I547" s="38"/>
      <c r="J547" s="38"/>
    </row>
    <row r="548" spans="6:10" ht="15">
      <c r="F548" s="38"/>
      <c r="G548" s="38"/>
      <c r="H548" s="38"/>
      <c r="I548" s="38"/>
      <c r="J548" s="38"/>
    </row>
    <row r="549" spans="6:10" ht="15">
      <c r="F549" s="38"/>
      <c r="G549" s="38"/>
      <c r="H549" s="38"/>
      <c r="I549" s="38"/>
      <c r="J549" s="38"/>
    </row>
    <row r="550" spans="6:10" ht="15">
      <c r="F550" s="38"/>
      <c r="G550" s="38"/>
      <c r="H550" s="38"/>
      <c r="I550" s="38"/>
      <c r="J550" s="38"/>
    </row>
    <row r="551" spans="6:10" ht="15">
      <c r="F551" s="38"/>
      <c r="G551" s="38"/>
      <c r="H551" s="38"/>
      <c r="I551" s="38"/>
      <c r="J551" s="38"/>
    </row>
    <row r="552" spans="6:10" ht="15">
      <c r="F552" s="38"/>
      <c r="G552" s="38"/>
      <c r="H552" s="38"/>
      <c r="I552" s="38"/>
      <c r="J552" s="38"/>
    </row>
    <row r="553" spans="6:10" ht="15">
      <c r="F553" s="38"/>
      <c r="G553" s="38"/>
      <c r="H553" s="38"/>
      <c r="I553" s="38"/>
      <c r="J553" s="38"/>
    </row>
    <row r="554" spans="6:10" ht="15">
      <c r="F554" s="38"/>
      <c r="G554" s="38"/>
      <c r="H554" s="38"/>
      <c r="I554" s="38"/>
      <c r="J554" s="38"/>
    </row>
    <row r="555" spans="6:10" ht="15">
      <c r="F555" s="38"/>
      <c r="G555" s="38"/>
      <c r="H555" s="38"/>
      <c r="I555" s="38"/>
      <c r="J555" s="38"/>
    </row>
    <row r="556" spans="6:10" ht="15">
      <c r="F556" s="38"/>
      <c r="G556" s="38"/>
      <c r="H556" s="38"/>
      <c r="I556" s="38"/>
      <c r="J556" s="38"/>
    </row>
    <row r="557" spans="6:10" ht="15">
      <c r="F557" s="38"/>
      <c r="G557" s="38"/>
      <c r="H557" s="38"/>
      <c r="I557" s="38"/>
      <c r="J557" s="38"/>
    </row>
    <row r="558" spans="6:10" ht="15">
      <c r="F558" s="38"/>
      <c r="G558" s="38"/>
      <c r="H558" s="38"/>
      <c r="I558" s="38"/>
      <c r="J558" s="38"/>
    </row>
    <row r="559" spans="6:10" ht="15">
      <c r="F559" s="38"/>
      <c r="G559" s="38"/>
      <c r="H559" s="38"/>
      <c r="I559" s="38"/>
      <c r="J559" s="38"/>
    </row>
    <row r="560" spans="6:10" ht="15">
      <c r="F560" s="38"/>
      <c r="G560" s="38"/>
      <c r="H560" s="38"/>
      <c r="I560" s="38"/>
      <c r="J560" s="38"/>
    </row>
    <row r="561" spans="6:10" ht="15">
      <c r="F561" s="38"/>
      <c r="G561" s="38"/>
      <c r="H561" s="38"/>
      <c r="I561" s="38"/>
      <c r="J561" s="38"/>
    </row>
    <row r="562" spans="6:10" ht="15">
      <c r="F562" s="38"/>
      <c r="G562" s="38"/>
      <c r="H562" s="38"/>
      <c r="I562" s="38"/>
      <c r="J562" s="38"/>
    </row>
    <row r="563" spans="6:10" ht="15">
      <c r="F563" s="38"/>
      <c r="G563" s="38"/>
      <c r="H563" s="38"/>
      <c r="I563" s="38"/>
      <c r="J563" s="38"/>
    </row>
    <row r="564" spans="6:10" ht="15">
      <c r="F564" s="38"/>
      <c r="G564" s="38"/>
      <c r="H564" s="38"/>
      <c r="I564" s="38"/>
      <c r="J564" s="38"/>
    </row>
    <row r="565" spans="6:10" ht="15">
      <c r="F565" s="38"/>
      <c r="G565" s="38"/>
      <c r="H565" s="38"/>
      <c r="I565" s="38"/>
      <c r="J565" s="38"/>
    </row>
    <row r="566" spans="6:10" ht="15">
      <c r="F566" s="38"/>
      <c r="G566" s="38"/>
      <c r="H566" s="38"/>
      <c r="I566" s="38"/>
      <c r="J566" s="38"/>
    </row>
    <row r="567" spans="6:10" ht="15">
      <c r="F567" s="38"/>
      <c r="G567" s="38"/>
      <c r="H567" s="38"/>
      <c r="I567" s="38"/>
      <c r="J567" s="38"/>
    </row>
    <row r="568" spans="6:10" ht="15">
      <c r="F568" s="38"/>
      <c r="G568" s="38"/>
      <c r="H568" s="38"/>
      <c r="I568" s="38"/>
      <c r="J568" s="38"/>
    </row>
    <row r="569" spans="6:10" ht="15">
      <c r="F569" s="38"/>
      <c r="G569" s="38"/>
      <c r="H569" s="38"/>
      <c r="I569" s="38"/>
      <c r="J569" s="38"/>
    </row>
    <row r="570" spans="6:10" ht="15">
      <c r="F570" s="38"/>
      <c r="G570" s="38"/>
      <c r="H570" s="38"/>
      <c r="I570" s="38"/>
      <c r="J570" s="38"/>
    </row>
    <row r="571" spans="6:10" ht="15">
      <c r="F571" s="38"/>
      <c r="G571" s="38"/>
      <c r="H571" s="38"/>
      <c r="I571" s="38"/>
      <c r="J571" s="38"/>
    </row>
    <row r="572" spans="6:10" ht="15">
      <c r="F572" s="38"/>
      <c r="G572" s="38"/>
      <c r="H572" s="38"/>
      <c r="I572" s="38"/>
      <c r="J572" s="38"/>
    </row>
    <row r="573" spans="6:10" ht="15">
      <c r="F573" s="38"/>
      <c r="G573" s="38"/>
      <c r="H573" s="38"/>
      <c r="I573" s="38"/>
      <c r="J573" s="38"/>
    </row>
    <row r="574" spans="6:10" ht="15">
      <c r="F574" s="38"/>
      <c r="G574" s="38"/>
      <c r="H574" s="38"/>
      <c r="I574" s="38"/>
      <c r="J574" s="38"/>
    </row>
    <row r="575" spans="6:10" ht="15">
      <c r="F575" s="38"/>
      <c r="G575" s="38"/>
      <c r="H575" s="38"/>
      <c r="I575" s="38"/>
      <c r="J575" s="38"/>
    </row>
    <row r="576" spans="6:10" ht="15">
      <c r="F576" s="38"/>
      <c r="G576" s="38"/>
      <c r="H576" s="38"/>
      <c r="I576" s="38"/>
      <c r="J576" s="38"/>
    </row>
    <row r="577" spans="6:10" ht="15">
      <c r="F577" s="38"/>
      <c r="G577" s="38"/>
      <c r="H577" s="38"/>
      <c r="I577" s="38"/>
      <c r="J577" s="38"/>
    </row>
    <row r="578" spans="6:10" ht="15">
      <c r="F578" s="38"/>
      <c r="G578" s="38"/>
      <c r="H578" s="38"/>
      <c r="I578" s="38"/>
      <c r="J578" s="38"/>
    </row>
    <row r="579" spans="6:10" ht="15">
      <c r="F579" s="38"/>
      <c r="G579" s="38"/>
      <c r="H579" s="38"/>
      <c r="I579" s="38"/>
      <c r="J579" s="38"/>
    </row>
    <row r="580" spans="6:10" ht="15">
      <c r="F580" s="38"/>
      <c r="G580" s="38"/>
      <c r="H580" s="38"/>
      <c r="I580" s="38"/>
      <c r="J580" s="38"/>
    </row>
    <row r="581" spans="6:10" ht="15">
      <c r="F581" s="38"/>
      <c r="G581" s="38"/>
      <c r="H581" s="38"/>
      <c r="I581" s="38"/>
      <c r="J581" s="38"/>
    </row>
    <row r="582" spans="6:10" ht="15">
      <c r="F582" s="38"/>
      <c r="G582" s="38"/>
      <c r="H582" s="38"/>
      <c r="I582" s="38"/>
      <c r="J582" s="38"/>
    </row>
    <row r="583" spans="6:10" ht="15">
      <c r="F583" s="38"/>
      <c r="G583" s="38"/>
      <c r="H583" s="38"/>
      <c r="I583" s="38"/>
      <c r="J583" s="38"/>
    </row>
    <row r="584" spans="6:10" ht="15">
      <c r="F584" s="38"/>
      <c r="G584" s="38"/>
      <c r="H584" s="38"/>
      <c r="I584" s="38"/>
      <c r="J584" s="38"/>
    </row>
    <row r="585" spans="6:10" ht="15">
      <c r="F585" s="38"/>
      <c r="G585" s="38"/>
      <c r="H585" s="38"/>
      <c r="I585" s="38"/>
      <c r="J585" s="38"/>
    </row>
    <row r="586" spans="6:10" ht="15">
      <c r="F586" s="38"/>
      <c r="G586" s="38"/>
      <c r="H586" s="38"/>
      <c r="I586" s="38"/>
      <c r="J586" s="38"/>
    </row>
    <row r="587" spans="6:10" ht="15">
      <c r="F587" s="38"/>
      <c r="G587" s="38"/>
      <c r="H587" s="38"/>
      <c r="I587" s="38"/>
      <c r="J587" s="38"/>
    </row>
    <row r="588" spans="6:10" ht="15">
      <c r="F588" s="38"/>
      <c r="G588" s="38"/>
      <c r="H588" s="38"/>
      <c r="I588" s="38"/>
      <c r="J588" s="38"/>
    </row>
    <row r="589" spans="6:10" ht="15">
      <c r="F589" s="38"/>
      <c r="G589" s="38"/>
      <c r="H589" s="38"/>
      <c r="I589" s="38"/>
      <c r="J589" s="38"/>
    </row>
    <row r="590" spans="6:10" ht="15">
      <c r="F590" s="38"/>
      <c r="G590" s="38"/>
      <c r="H590" s="38"/>
      <c r="I590" s="38"/>
      <c r="J590" s="38"/>
    </row>
    <row r="591" spans="6:10" ht="15">
      <c r="F591" s="38"/>
      <c r="G591" s="38"/>
      <c r="H591" s="38"/>
      <c r="I591" s="38"/>
      <c r="J591" s="38"/>
    </row>
    <row r="592" spans="6:10" ht="15">
      <c r="F592" s="38"/>
      <c r="G592" s="38"/>
      <c r="H592" s="38"/>
      <c r="I592" s="38"/>
      <c r="J592" s="38"/>
    </row>
    <row r="593" spans="6:10" ht="15">
      <c r="F593" s="38"/>
      <c r="G593" s="38"/>
      <c r="H593" s="38"/>
      <c r="I593" s="38"/>
      <c r="J593" s="38"/>
    </row>
    <row r="594" spans="6:10" ht="15">
      <c r="F594" s="38"/>
      <c r="G594" s="38"/>
      <c r="H594" s="38"/>
      <c r="I594" s="38"/>
      <c r="J594" s="38"/>
    </row>
    <row r="595" spans="6:10" ht="15">
      <c r="F595" s="38"/>
      <c r="G595" s="38"/>
      <c r="H595" s="38"/>
      <c r="I595" s="38"/>
      <c r="J595" s="38"/>
    </row>
    <row r="596" spans="6:10" ht="15">
      <c r="F596" s="38"/>
      <c r="G596" s="38"/>
      <c r="H596" s="38"/>
      <c r="I596" s="38"/>
      <c r="J596" s="38"/>
    </row>
    <row r="597" spans="6:10" ht="15">
      <c r="F597" s="38"/>
      <c r="G597" s="38"/>
      <c r="H597" s="38"/>
      <c r="I597" s="38"/>
      <c r="J597" s="38"/>
    </row>
    <row r="598" spans="6:10" ht="15">
      <c r="F598" s="38"/>
      <c r="G598" s="38"/>
      <c r="H598" s="38"/>
      <c r="I598" s="38"/>
      <c r="J598" s="38"/>
    </row>
    <row r="599" spans="6:10" ht="15">
      <c r="F599" s="38"/>
      <c r="G599" s="38"/>
      <c r="H599" s="38"/>
      <c r="I599" s="38"/>
      <c r="J599" s="38"/>
    </row>
    <row r="600" spans="6:10" ht="15">
      <c r="F600" s="38"/>
      <c r="G600" s="38"/>
      <c r="H600" s="38"/>
      <c r="I600" s="38"/>
      <c r="J600" s="38"/>
    </row>
    <row r="601" spans="6:10" ht="15">
      <c r="F601" s="38"/>
      <c r="G601" s="38"/>
      <c r="H601" s="38"/>
      <c r="I601" s="38"/>
      <c r="J601" s="38"/>
    </row>
    <row r="602" spans="6:10" ht="15">
      <c r="F602" s="38"/>
      <c r="G602" s="38"/>
      <c r="H602" s="38"/>
      <c r="I602" s="38"/>
      <c r="J602" s="38"/>
    </row>
    <row r="603" spans="6:10" ht="15">
      <c r="F603" s="38"/>
      <c r="G603" s="38"/>
      <c r="H603" s="38"/>
      <c r="I603" s="38"/>
      <c r="J603" s="38"/>
    </row>
    <row r="604" spans="6:10" ht="15">
      <c r="F604" s="38"/>
      <c r="G604" s="38"/>
      <c r="H604" s="38"/>
      <c r="I604" s="38"/>
      <c r="J604" s="38"/>
    </row>
    <row r="605" spans="6:10" ht="15">
      <c r="F605" s="38"/>
      <c r="G605" s="38"/>
      <c r="H605" s="38"/>
      <c r="I605" s="38"/>
      <c r="J605" s="38"/>
    </row>
    <row r="606" spans="6:10" ht="15">
      <c r="F606" s="38"/>
      <c r="G606" s="38"/>
      <c r="H606" s="38"/>
      <c r="I606" s="38"/>
      <c r="J606" s="38"/>
    </row>
    <row r="607" spans="6:10" ht="15">
      <c r="F607" s="38"/>
      <c r="G607" s="38"/>
      <c r="H607" s="38"/>
      <c r="I607" s="38"/>
      <c r="J607" s="38"/>
    </row>
    <row r="608" spans="6:10" ht="15">
      <c r="F608" s="38"/>
      <c r="G608" s="38"/>
      <c r="H608" s="38"/>
      <c r="I608" s="38"/>
      <c r="J608" s="38"/>
    </row>
    <row r="609" spans="6:10" ht="15">
      <c r="F609" s="38"/>
      <c r="G609" s="38"/>
      <c r="H609" s="38"/>
      <c r="I609" s="38"/>
      <c r="J609" s="38"/>
    </row>
    <row r="610" spans="6:10" ht="15">
      <c r="F610" s="38"/>
      <c r="G610" s="38"/>
      <c r="H610" s="38"/>
      <c r="I610" s="38"/>
      <c r="J610" s="38"/>
    </row>
    <row r="611" spans="6:10" ht="15">
      <c r="F611" s="38"/>
      <c r="G611" s="38"/>
      <c r="H611" s="38"/>
      <c r="I611" s="38"/>
      <c r="J611" s="38"/>
    </row>
    <row r="612" spans="6:10" ht="15">
      <c r="F612" s="38"/>
      <c r="G612" s="38"/>
      <c r="H612" s="38"/>
      <c r="I612" s="38"/>
      <c r="J612" s="38"/>
    </row>
    <row r="613" spans="6:10" ht="15">
      <c r="F613" s="38"/>
      <c r="G613" s="38"/>
      <c r="H613" s="38"/>
      <c r="I613" s="38"/>
      <c r="J613" s="38"/>
    </row>
    <row r="614" spans="6:10" ht="15">
      <c r="F614" s="38"/>
      <c r="G614" s="38"/>
      <c r="H614" s="38"/>
      <c r="I614" s="38"/>
      <c r="J614" s="38"/>
    </row>
    <row r="615" spans="6:10" ht="15">
      <c r="F615" s="38"/>
      <c r="G615" s="38"/>
      <c r="H615" s="38"/>
      <c r="I615" s="38"/>
      <c r="J615" s="38"/>
    </row>
    <row r="616" spans="6:10" ht="15">
      <c r="F616" s="38"/>
      <c r="G616" s="38"/>
      <c r="H616" s="38"/>
      <c r="I616" s="38"/>
      <c r="J616" s="38"/>
    </row>
    <row r="617" spans="6:10" ht="15">
      <c r="F617" s="38"/>
      <c r="G617" s="38"/>
      <c r="H617" s="38"/>
      <c r="I617" s="38"/>
      <c r="J617" s="38"/>
    </row>
    <row r="618" spans="6:10" ht="15">
      <c r="F618" s="38"/>
      <c r="G618" s="38"/>
      <c r="H618" s="38"/>
      <c r="I618" s="38"/>
      <c r="J618" s="38"/>
    </row>
    <row r="619" spans="6:10" ht="15">
      <c r="F619" s="38"/>
      <c r="G619" s="38"/>
      <c r="H619" s="38"/>
      <c r="I619" s="38"/>
      <c r="J619" s="38"/>
    </row>
    <row r="620" spans="6:10" ht="15">
      <c r="F620" s="38"/>
      <c r="G620" s="38"/>
      <c r="H620" s="38"/>
      <c r="I620" s="38"/>
      <c r="J620" s="38"/>
    </row>
    <row r="621" spans="6:10" ht="15">
      <c r="F621" s="38"/>
      <c r="G621" s="38"/>
      <c r="H621" s="38"/>
      <c r="I621" s="38"/>
      <c r="J621" s="38"/>
    </row>
    <row r="622" spans="6:10" ht="15">
      <c r="F622" s="38"/>
      <c r="G622" s="38"/>
      <c r="H622" s="38"/>
      <c r="I622" s="38"/>
      <c r="J622" s="38"/>
    </row>
    <row r="623" spans="6:10" ht="15">
      <c r="F623" s="38"/>
      <c r="G623" s="38"/>
      <c r="H623" s="38"/>
      <c r="I623" s="38"/>
      <c r="J623" s="38"/>
    </row>
    <row r="624" spans="6:10" ht="15">
      <c r="F624" s="38"/>
      <c r="G624" s="38"/>
      <c r="H624" s="38"/>
      <c r="I624" s="38"/>
      <c r="J624" s="38"/>
    </row>
    <row r="625" spans="6:10" ht="15">
      <c r="F625" s="38"/>
      <c r="G625" s="38"/>
      <c r="H625" s="38"/>
      <c r="I625" s="38"/>
      <c r="J625" s="38"/>
    </row>
    <row r="626" spans="6:10" ht="15">
      <c r="F626" s="38"/>
      <c r="G626" s="38"/>
      <c r="H626" s="38"/>
      <c r="I626" s="38"/>
      <c r="J626" s="38"/>
    </row>
    <row r="627" spans="6:10" ht="15">
      <c r="F627" s="38"/>
      <c r="G627" s="38"/>
      <c r="H627" s="38"/>
      <c r="I627" s="38"/>
      <c r="J627" s="38"/>
    </row>
    <row r="628" spans="6:10" ht="15">
      <c r="F628" s="38"/>
      <c r="G628" s="38"/>
      <c r="H628" s="38"/>
      <c r="I628" s="38"/>
      <c r="J628" s="38"/>
    </row>
    <row r="629" spans="6:10" ht="15">
      <c r="F629" s="38"/>
      <c r="G629" s="38"/>
      <c r="H629" s="38"/>
      <c r="I629" s="38"/>
      <c r="J629" s="38"/>
    </row>
    <row r="630" spans="6:10" ht="15">
      <c r="F630" s="38"/>
      <c r="G630" s="38"/>
      <c r="H630" s="38"/>
      <c r="I630" s="38"/>
      <c r="J630" s="38"/>
    </row>
    <row r="631" spans="6:10" ht="15">
      <c r="F631" s="38"/>
      <c r="G631" s="38"/>
      <c r="H631" s="38"/>
      <c r="I631" s="38"/>
      <c r="J631" s="38"/>
    </row>
    <row r="632" spans="6:10" ht="15">
      <c r="F632" s="38"/>
      <c r="G632" s="38"/>
      <c r="H632" s="38"/>
      <c r="I632" s="38"/>
      <c r="J632" s="38"/>
    </row>
    <row r="633" spans="6:10" ht="15">
      <c r="F633" s="38"/>
      <c r="G633" s="38"/>
      <c r="H633" s="38"/>
      <c r="I633" s="38"/>
      <c r="J633" s="38"/>
    </row>
    <row r="634" spans="6:10" ht="15">
      <c r="F634" s="38"/>
      <c r="G634" s="38"/>
      <c r="H634" s="38"/>
      <c r="I634" s="38"/>
      <c r="J634" s="38"/>
    </row>
    <row r="635" spans="6:10" ht="15">
      <c r="F635" s="38"/>
      <c r="G635" s="38"/>
      <c r="H635" s="38"/>
      <c r="I635" s="38"/>
      <c r="J635" s="38"/>
    </row>
    <row r="636" spans="6:10" ht="15">
      <c r="F636" s="38"/>
      <c r="G636" s="38"/>
      <c r="H636" s="38"/>
      <c r="I636" s="38"/>
      <c r="J636" s="38"/>
    </row>
    <row r="637" spans="6:10" ht="15">
      <c r="F637" s="38"/>
      <c r="G637" s="38"/>
      <c r="H637" s="38"/>
      <c r="I637" s="38"/>
      <c r="J637" s="38"/>
    </row>
    <row r="638" spans="6:10" ht="15">
      <c r="F638" s="38"/>
      <c r="G638" s="38"/>
      <c r="H638" s="38"/>
      <c r="I638" s="38"/>
      <c r="J638" s="38"/>
    </row>
    <row r="639" spans="6:10" ht="15">
      <c r="F639" s="38"/>
      <c r="G639" s="38"/>
      <c r="H639" s="38"/>
      <c r="I639" s="38"/>
      <c r="J639" s="38"/>
    </row>
    <row r="640" spans="6:10" ht="15">
      <c r="F640" s="38"/>
      <c r="G640" s="38"/>
      <c r="H640" s="38"/>
      <c r="I640" s="38"/>
      <c r="J640" s="38"/>
    </row>
    <row r="641" spans="6:10" ht="15">
      <c r="F641" s="38"/>
      <c r="G641" s="38"/>
      <c r="H641" s="38"/>
      <c r="I641" s="38"/>
      <c r="J641" s="38"/>
    </row>
    <row r="642" spans="6:10" ht="15">
      <c r="F642" s="38"/>
      <c r="G642" s="38"/>
      <c r="H642" s="38"/>
      <c r="I642" s="38"/>
      <c r="J642" s="38"/>
    </row>
    <row r="643" spans="6:10" ht="15">
      <c r="F643" s="38"/>
      <c r="G643" s="38"/>
      <c r="H643" s="38"/>
      <c r="I643" s="38"/>
      <c r="J643" s="38"/>
    </row>
    <row r="644" spans="6:10" ht="15">
      <c r="F644" s="38"/>
      <c r="G644" s="38"/>
      <c r="H644" s="38"/>
      <c r="I644" s="38"/>
      <c r="J644" s="38"/>
    </row>
    <row r="645" spans="6:10" ht="15">
      <c r="F645" s="38"/>
      <c r="G645" s="38"/>
      <c r="H645" s="38"/>
      <c r="I645" s="38"/>
      <c r="J645" s="38"/>
    </row>
    <row r="646" spans="6:10" ht="15">
      <c r="F646" s="38"/>
      <c r="G646" s="38"/>
      <c r="H646" s="38"/>
      <c r="I646" s="38"/>
      <c r="J646" s="38"/>
    </row>
    <row r="647" spans="6:10" ht="15">
      <c r="F647" s="38"/>
      <c r="G647" s="38"/>
      <c r="H647" s="38"/>
      <c r="I647" s="38"/>
      <c r="J647" s="38"/>
    </row>
    <row r="648" spans="6:10" ht="15">
      <c r="F648" s="38"/>
      <c r="G648" s="38"/>
      <c r="H648" s="38"/>
      <c r="I648" s="38"/>
      <c r="J648" s="38"/>
    </row>
    <row r="649" spans="6:10" ht="15">
      <c r="F649" s="38"/>
      <c r="G649" s="38"/>
      <c r="H649" s="38"/>
      <c r="I649" s="38"/>
      <c r="J649" s="38"/>
    </row>
    <row r="650" spans="6:10" ht="15">
      <c r="F650" s="38"/>
      <c r="G650" s="38"/>
      <c r="H650" s="38"/>
      <c r="I650" s="38"/>
      <c r="J650" s="38"/>
    </row>
    <row r="651" spans="6:10" ht="15">
      <c r="F651" s="38"/>
      <c r="G651" s="38"/>
      <c r="H651" s="38"/>
      <c r="I651" s="38"/>
      <c r="J651" s="38"/>
    </row>
    <row r="652" spans="6:10" ht="15">
      <c r="F652" s="38"/>
      <c r="G652" s="38"/>
      <c r="H652" s="38"/>
      <c r="I652" s="38"/>
      <c r="J652" s="38"/>
    </row>
    <row r="653" spans="6:10" ht="15">
      <c r="F653" s="38"/>
      <c r="G653" s="38"/>
      <c r="H653" s="38"/>
      <c r="I653" s="38"/>
      <c r="J653" s="38"/>
    </row>
    <row r="654" spans="6:10" ht="15">
      <c r="F654" s="38"/>
      <c r="G654" s="38"/>
      <c r="H654" s="38"/>
      <c r="I654" s="38"/>
      <c r="J654" s="38"/>
    </row>
    <row r="655" spans="6:10" ht="15">
      <c r="F655" s="38"/>
      <c r="G655" s="38"/>
      <c r="H655" s="38"/>
      <c r="I655" s="38"/>
      <c r="J655" s="38"/>
    </row>
    <row r="656" spans="6:10" ht="15">
      <c r="F656" s="38"/>
      <c r="G656" s="38"/>
      <c r="H656" s="38"/>
      <c r="I656" s="38"/>
      <c r="J656" s="38"/>
    </row>
    <row r="657" spans="6:10" ht="15">
      <c r="F657" s="38"/>
      <c r="G657" s="38"/>
      <c r="H657" s="38"/>
      <c r="I657" s="38"/>
      <c r="J657" s="38"/>
    </row>
    <row r="658" spans="6:10" ht="15">
      <c r="F658" s="38"/>
      <c r="G658" s="38"/>
      <c r="H658" s="38"/>
      <c r="I658" s="38"/>
      <c r="J658" s="38"/>
    </row>
    <row r="659" spans="6:10" ht="15">
      <c r="F659" s="38"/>
      <c r="G659" s="38"/>
      <c r="H659" s="38"/>
      <c r="I659" s="38"/>
      <c r="J659" s="38"/>
    </row>
    <row r="660" spans="6:10" ht="15">
      <c r="F660" s="38"/>
      <c r="G660" s="38"/>
      <c r="H660" s="38"/>
      <c r="I660" s="38"/>
      <c r="J660" s="38"/>
    </row>
    <row r="661" spans="6:10" ht="15">
      <c r="F661" s="38"/>
      <c r="G661" s="38"/>
      <c r="H661" s="38"/>
      <c r="I661" s="38"/>
      <c r="J661" s="38"/>
    </row>
    <row r="662" spans="6:10" ht="15">
      <c r="F662" s="38"/>
      <c r="G662" s="38"/>
      <c r="H662" s="38"/>
      <c r="I662" s="38"/>
      <c r="J662" s="38"/>
    </row>
    <row r="663" spans="6:10" ht="15">
      <c r="F663" s="38"/>
      <c r="G663" s="38"/>
      <c r="H663" s="38"/>
      <c r="I663" s="38"/>
      <c r="J663" s="38"/>
    </row>
    <row r="664" spans="6:10" ht="15">
      <c r="F664" s="38"/>
      <c r="G664" s="38"/>
      <c r="H664" s="38"/>
      <c r="I664" s="38"/>
      <c r="J664" s="38"/>
    </row>
    <row r="665" spans="6:10" ht="15">
      <c r="F665" s="38"/>
      <c r="G665" s="38"/>
      <c r="H665" s="38"/>
      <c r="I665" s="38"/>
      <c r="J665" s="38"/>
    </row>
    <row r="666" spans="6:10" ht="15">
      <c r="F666" s="38"/>
      <c r="G666" s="38"/>
      <c r="H666" s="38"/>
      <c r="I666" s="38"/>
      <c r="J666" s="38"/>
    </row>
    <row r="667" spans="6:10" ht="15">
      <c r="F667" s="38"/>
      <c r="G667" s="38"/>
      <c r="H667" s="38"/>
      <c r="I667" s="38"/>
      <c r="J667" s="38"/>
    </row>
    <row r="668" spans="6:10" ht="15">
      <c r="F668" s="38"/>
      <c r="G668" s="38"/>
      <c r="H668" s="38"/>
      <c r="I668" s="38"/>
      <c r="J668" s="38"/>
    </row>
    <row r="669" spans="6:10" ht="15">
      <c r="F669" s="38"/>
      <c r="G669" s="38"/>
      <c r="H669" s="38"/>
      <c r="I669" s="38"/>
      <c r="J669" s="38"/>
    </row>
    <row r="670" spans="6:10" ht="15">
      <c r="F670" s="38"/>
      <c r="G670" s="38"/>
      <c r="H670" s="38"/>
      <c r="I670" s="38"/>
      <c r="J670" s="38"/>
    </row>
    <row r="671" spans="6:10" ht="15">
      <c r="F671" s="38"/>
      <c r="G671" s="38"/>
      <c r="H671" s="38"/>
      <c r="I671" s="38"/>
      <c r="J671" s="38"/>
    </row>
    <row r="672" spans="6:10" ht="15">
      <c r="F672" s="38"/>
      <c r="G672" s="38"/>
      <c r="H672" s="38"/>
      <c r="I672" s="38"/>
      <c r="J672" s="38"/>
    </row>
    <row r="673" spans="6:10" ht="15">
      <c r="F673" s="38"/>
      <c r="G673" s="38"/>
      <c r="H673" s="38"/>
      <c r="I673" s="38"/>
      <c r="J673" s="38"/>
    </row>
    <row r="674" spans="6:10" ht="15">
      <c r="F674" s="38"/>
      <c r="G674" s="38"/>
      <c r="H674" s="38"/>
      <c r="I674" s="38"/>
      <c r="J674" s="38"/>
    </row>
    <row r="675" spans="6:10" ht="15">
      <c r="F675" s="38"/>
      <c r="G675" s="38"/>
      <c r="H675" s="38"/>
      <c r="I675" s="38"/>
      <c r="J675" s="38"/>
    </row>
    <row r="676" spans="6:10" ht="15">
      <c r="F676" s="38"/>
      <c r="G676" s="38"/>
      <c r="H676" s="38"/>
      <c r="I676" s="38"/>
      <c r="J676" s="38"/>
    </row>
    <row r="677" spans="6:10" ht="15">
      <c r="F677" s="38"/>
      <c r="G677" s="38"/>
      <c r="H677" s="38"/>
      <c r="I677" s="38"/>
      <c r="J677" s="38"/>
    </row>
    <row r="678" spans="6:10" ht="15">
      <c r="F678" s="38"/>
      <c r="G678" s="38"/>
      <c r="H678" s="38"/>
      <c r="I678" s="38"/>
      <c r="J678" s="38"/>
    </row>
    <row r="679" spans="6:10" ht="15">
      <c r="F679" s="38"/>
      <c r="G679" s="38"/>
      <c r="H679" s="38"/>
      <c r="I679" s="38"/>
      <c r="J679" s="38"/>
    </row>
    <row r="680" spans="6:10" ht="15">
      <c r="F680" s="38"/>
      <c r="G680" s="38"/>
      <c r="H680" s="38"/>
      <c r="I680" s="38"/>
      <c r="J680" s="38"/>
    </row>
    <row r="681" spans="6:10" ht="15">
      <c r="F681" s="38"/>
      <c r="G681" s="38"/>
      <c r="H681" s="38"/>
      <c r="I681" s="38"/>
      <c r="J681" s="38"/>
    </row>
    <row r="682" spans="6:10" ht="15">
      <c r="F682" s="38"/>
      <c r="G682" s="38"/>
      <c r="H682" s="38"/>
      <c r="I682" s="38"/>
      <c r="J682" s="38"/>
    </row>
    <row r="683" spans="6:10" ht="15">
      <c r="F683" s="38"/>
      <c r="G683" s="38"/>
      <c r="H683" s="38"/>
      <c r="I683" s="38"/>
      <c r="J683" s="38"/>
    </row>
    <row r="684" spans="6:10" ht="15">
      <c r="F684" s="38"/>
      <c r="G684" s="38"/>
      <c r="H684" s="38"/>
      <c r="I684" s="38"/>
      <c r="J684" s="38"/>
    </row>
    <row r="685" spans="6:10" ht="15">
      <c r="F685" s="38"/>
      <c r="G685" s="38"/>
      <c r="H685" s="38"/>
      <c r="I685" s="38"/>
      <c r="J685" s="38"/>
    </row>
    <row r="686" spans="6:10" ht="15">
      <c r="F686" s="38"/>
      <c r="G686" s="38"/>
      <c r="H686" s="38"/>
      <c r="I686" s="38"/>
      <c r="J686" s="38"/>
    </row>
    <row r="687" spans="6:10" ht="15">
      <c r="F687" s="38"/>
      <c r="G687" s="38"/>
      <c r="H687" s="38"/>
      <c r="I687" s="38"/>
      <c r="J687" s="38"/>
    </row>
    <row r="688" spans="6:10" ht="15">
      <c r="F688" s="38"/>
      <c r="G688" s="38"/>
      <c r="H688" s="38"/>
      <c r="I688" s="38"/>
      <c r="J688" s="38"/>
    </row>
    <row r="689" spans="6:10" ht="15">
      <c r="F689" s="38"/>
      <c r="G689" s="38"/>
      <c r="H689" s="38"/>
      <c r="I689" s="38"/>
      <c r="J689" s="38"/>
    </row>
    <row r="690" spans="6:10" ht="15">
      <c r="F690" s="38"/>
      <c r="G690" s="38"/>
      <c r="H690" s="38"/>
      <c r="I690" s="38"/>
      <c r="J690" s="38"/>
    </row>
    <row r="691" spans="6:10" ht="15">
      <c r="F691" s="38"/>
      <c r="G691" s="38"/>
      <c r="H691" s="38"/>
      <c r="I691" s="38"/>
      <c r="J691" s="38"/>
    </row>
    <row r="692" spans="6:10" ht="15">
      <c r="F692" s="38"/>
      <c r="G692" s="38"/>
      <c r="H692" s="38"/>
      <c r="I692" s="38"/>
      <c r="J692" s="38"/>
    </row>
    <row r="693" spans="6:10" ht="15">
      <c r="F693" s="38"/>
      <c r="G693" s="38"/>
      <c r="H693" s="38"/>
      <c r="I693" s="38"/>
      <c r="J693" s="38"/>
    </row>
    <row r="694" spans="6:10" ht="15">
      <c r="F694" s="38"/>
      <c r="G694" s="38"/>
      <c r="H694" s="38"/>
      <c r="I694" s="38"/>
      <c r="J694" s="38"/>
    </row>
    <row r="695" spans="6:10" ht="15">
      <c r="F695" s="38"/>
      <c r="G695" s="38"/>
      <c r="H695" s="38"/>
      <c r="I695" s="38"/>
      <c r="J695" s="38"/>
    </row>
    <row r="696" spans="6:10" ht="15">
      <c r="F696" s="38"/>
      <c r="G696" s="38"/>
      <c r="H696" s="38"/>
      <c r="I696" s="38"/>
      <c r="J696" s="38"/>
    </row>
    <row r="697" spans="6:10" ht="15">
      <c r="F697" s="38"/>
      <c r="G697" s="38"/>
      <c r="H697" s="38"/>
      <c r="I697" s="38"/>
      <c r="J697" s="38"/>
    </row>
    <row r="698" spans="6:10" ht="15">
      <c r="F698" s="38"/>
      <c r="G698" s="38"/>
      <c r="H698" s="38"/>
      <c r="I698" s="38"/>
      <c r="J698" s="38"/>
    </row>
    <row r="699" spans="6:10" ht="15">
      <c r="F699" s="38"/>
      <c r="G699" s="38"/>
      <c r="H699" s="38"/>
      <c r="I699" s="38"/>
      <c r="J699" s="38"/>
    </row>
    <row r="700" spans="6:10" ht="15">
      <c r="F700" s="38"/>
      <c r="G700" s="38"/>
      <c r="H700" s="38"/>
      <c r="I700" s="38"/>
      <c r="J700" s="38"/>
    </row>
    <row r="701" spans="6:10" ht="15">
      <c r="F701" s="38"/>
      <c r="G701" s="38"/>
      <c r="H701" s="38"/>
      <c r="I701" s="38"/>
      <c r="J701" s="38"/>
    </row>
    <row r="702" spans="6:10" ht="15">
      <c r="F702" s="38"/>
      <c r="G702" s="38"/>
      <c r="H702" s="38"/>
      <c r="I702" s="38"/>
      <c r="J702" s="38"/>
    </row>
    <row r="703" spans="6:10" ht="15">
      <c r="F703" s="38"/>
      <c r="G703" s="38"/>
      <c r="H703" s="38"/>
      <c r="I703" s="38"/>
      <c r="J703" s="38"/>
    </row>
    <row r="704" spans="6:10" ht="15">
      <c r="F704" s="38"/>
      <c r="G704" s="38"/>
      <c r="H704" s="38"/>
      <c r="I704" s="38"/>
      <c r="J704" s="38"/>
    </row>
    <row r="705" spans="6:10" ht="15">
      <c r="F705" s="38"/>
      <c r="G705" s="38"/>
      <c r="H705" s="38"/>
      <c r="I705" s="38"/>
      <c r="J705" s="38"/>
    </row>
    <row r="706" spans="6:10" ht="15">
      <c r="F706" s="38"/>
      <c r="G706" s="38"/>
      <c r="H706" s="38"/>
      <c r="I706" s="38"/>
      <c r="J706" s="38"/>
    </row>
    <row r="707" spans="6:10" ht="15">
      <c r="F707" s="38"/>
      <c r="G707" s="38"/>
      <c r="H707" s="38"/>
      <c r="I707" s="38"/>
      <c r="J707" s="38"/>
    </row>
    <row r="708" spans="6:10" ht="15">
      <c r="F708" s="38"/>
      <c r="G708" s="38"/>
      <c r="H708" s="38"/>
      <c r="I708" s="38"/>
      <c r="J708" s="38"/>
    </row>
    <row r="709" spans="6:10" ht="15">
      <c r="F709" s="38"/>
      <c r="G709" s="38"/>
      <c r="H709" s="38"/>
      <c r="I709" s="38"/>
      <c r="J709" s="38"/>
    </row>
    <row r="710" spans="6:10" ht="15">
      <c r="F710" s="38"/>
      <c r="G710" s="38"/>
      <c r="H710" s="38"/>
      <c r="I710" s="38"/>
      <c r="J710" s="38"/>
    </row>
    <row r="711" spans="6:10" ht="15">
      <c r="F711" s="38"/>
      <c r="G711" s="38"/>
      <c r="H711" s="38"/>
      <c r="I711" s="38"/>
      <c r="J711" s="38"/>
    </row>
    <row r="712" spans="6:10" ht="15">
      <c r="F712" s="38"/>
      <c r="G712" s="38"/>
      <c r="H712" s="38"/>
      <c r="I712" s="38"/>
      <c r="J712" s="38"/>
    </row>
    <row r="713" spans="6:10" ht="15">
      <c r="F713" s="38"/>
      <c r="G713" s="38"/>
      <c r="H713" s="38"/>
      <c r="I713" s="38"/>
      <c r="J713" s="38"/>
    </row>
    <row r="714" spans="6:10" ht="15">
      <c r="F714" s="38"/>
      <c r="G714" s="38"/>
      <c r="H714" s="38"/>
      <c r="I714" s="38"/>
      <c r="J714" s="38"/>
    </row>
    <row r="715" spans="6:10" ht="15">
      <c r="F715" s="38"/>
      <c r="G715" s="38"/>
      <c r="H715" s="38"/>
      <c r="I715" s="38"/>
      <c r="J715" s="38"/>
    </row>
    <row r="716" spans="6:10" ht="15">
      <c r="F716" s="38"/>
      <c r="G716" s="38"/>
      <c r="H716" s="38"/>
      <c r="I716" s="38"/>
      <c r="J716" s="38"/>
    </row>
    <row r="717" spans="6:10" ht="15">
      <c r="F717" s="38"/>
      <c r="G717" s="38"/>
      <c r="H717" s="38"/>
      <c r="I717" s="38"/>
      <c r="J717" s="38"/>
    </row>
    <row r="718" spans="6:10" ht="15">
      <c r="F718" s="38"/>
      <c r="G718" s="38"/>
      <c r="H718" s="38"/>
      <c r="I718" s="38"/>
      <c r="J718" s="38"/>
    </row>
    <row r="719" spans="6:10" ht="15">
      <c r="F719" s="38"/>
      <c r="G719" s="38"/>
      <c r="H719" s="38"/>
      <c r="I719" s="38"/>
      <c r="J719" s="38"/>
    </row>
    <row r="720" spans="6:10" ht="15">
      <c r="F720" s="38"/>
      <c r="G720" s="38"/>
      <c r="H720" s="38"/>
      <c r="I720" s="38"/>
      <c r="J720" s="38"/>
    </row>
    <row r="721" spans="6:10" ht="15">
      <c r="F721" s="38"/>
      <c r="G721" s="38"/>
      <c r="H721" s="38"/>
      <c r="I721" s="38"/>
      <c r="J721" s="38"/>
    </row>
    <row r="722" spans="6:10" ht="15">
      <c r="F722" s="38"/>
      <c r="G722" s="38"/>
      <c r="H722" s="38"/>
      <c r="I722" s="38"/>
      <c r="J722" s="38"/>
    </row>
    <row r="723" spans="6:10" ht="15">
      <c r="F723" s="38"/>
      <c r="G723" s="38"/>
      <c r="H723" s="38"/>
      <c r="I723" s="38"/>
      <c r="J723" s="38"/>
    </row>
    <row r="724" spans="6:10" ht="15">
      <c r="F724" s="38"/>
      <c r="G724" s="38"/>
      <c r="H724" s="38"/>
      <c r="I724" s="38"/>
      <c r="J724" s="38"/>
    </row>
    <row r="725" spans="6:10" ht="15">
      <c r="F725" s="38"/>
      <c r="G725" s="38"/>
      <c r="H725" s="38"/>
      <c r="I725" s="38"/>
      <c r="J725" s="38"/>
    </row>
    <row r="726" spans="6:10" ht="15">
      <c r="F726" s="38"/>
      <c r="G726" s="38"/>
      <c r="H726" s="38"/>
      <c r="I726" s="38"/>
      <c r="J726" s="38"/>
    </row>
    <row r="727" spans="6:10" ht="15">
      <c r="F727" s="38"/>
      <c r="G727" s="38"/>
      <c r="H727" s="38"/>
      <c r="I727" s="38"/>
      <c r="J727" s="38"/>
    </row>
    <row r="728" spans="6:10" ht="15">
      <c r="F728" s="38"/>
      <c r="G728" s="38"/>
      <c r="H728" s="38"/>
      <c r="I728" s="38"/>
      <c r="J728" s="38"/>
    </row>
    <row r="729" spans="6:10" ht="15">
      <c r="F729" s="38"/>
      <c r="G729" s="38"/>
      <c r="H729" s="38"/>
      <c r="I729" s="38"/>
      <c r="J729" s="38"/>
    </row>
    <row r="730" spans="6:10" ht="15">
      <c r="F730" s="38"/>
      <c r="G730" s="38"/>
      <c r="H730" s="38"/>
      <c r="I730" s="38"/>
      <c r="J730" s="38"/>
    </row>
    <row r="731" spans="6:10" ht="15">
      <c r="F731" s="38"/>
      <c r="G731" s="38"/>
      <c r="H731" s="38"/>
      <c r="I731" s="38"/>
      <c r="J731" s="38"/>
    </row>
    <row r="732" spans="6:10" ht="15">
      <c r="F732" s="38"/>
      <c r="G732" s="38"/>
      <c r="H732" s="38"/>
      <c r="I732" s="38"/>
      <c r="J732" s="38"/>
    </row>
    <row r="733" spans="6:10" ht="15">
      <c r="F733" s="38"/>
      <c r="G733" s="38"/>
      <c r="H733" s="38"/>
      <c r="I733" s="38"/>
      <c r="J733" s="38"/>
    </row>
    <row r="734" spans="6:10" ht="15">
      <c r="F734" s="38"/>
      <c r="G734" s="38"/>
      <c r="H734" s="38"/>
      <c r="I734" s="38"/>
      <c r="J734" s="38"/>
    </row>
    <row r="735" spans="6:10" ht="15">
      <c r="F735" s="38"/>
      <c r="G735" s="38"/>
      <c r="H735" s="38"/>
      <c r="I735" s="38"/>
      <c r="J735" s="38"/>
    </row>
    <row r="736" spans="6:10" ht="15">
      <c r="F736" s="38"/>
      <c r="G736" s="38"/>
      <c r="H736" s="38"/>
      <c r="I736" s="38"/>
      <c r="J736" s="38"/>
    </row>
    <row r="737" spans="6:10" ht="15">
      <c r="F737" s="38"/>
      <c r="G737" s="38"/>
      <c r="H737" s="38"/>
      <c r="I737" s="38"/>
      <c r="J737" s="38"/>
    </row>
    <row r="738" spans="6:10" ht="15">
      <c r="F738" s="38"/>
      <c r="G738" s="38"/>
      <c r="H738" s="38"/>
      <c r="I738" s="38"/>
      <c r="J738" s="38"/>
    </row>
    <row r="739" spans="6:10" ht="15">
      <c r="F739" s="38"/>
      <c r="G739" s="38"/>
      <c r="H739" s="38"/>
      <c r="I739" s="38"/>
      <c r="J739" s="38"/>
    </row>
    <row r="740" spans="6:10" ht="15">
      <c r="F740" s="38"/>
      <c r="G740" s="38"/>
      <c r="H740" s="38"/>
      <c r="I740" s="38"/>
      <c r="J740" s="38"/>
    </row>
    <row r="741" spans="6:10" ht="15">
      <c r="F741" s="38"/>
      <c r="G741" s="38"/>
      <c r="H741" s="38"/>
      <c r="I741" s="38"/>
      <c r="J741" s="38"/>
    </row>
    <row r="742" spans="6:10" ht="15">
      <c r="F742" s="38"/>
      <c r="G742" s="38"/>
      <c r="H742" s="38"/>
      <c r="I742" s="38"/>
      <c r="J742" s="38"/>
    </row>
    <row r="743" spans="6:10" ht="15">
      <c r="F743" s="38"/>
      <c r="G743" s="38"/>
      <c r="H743" s="38"/>
      <c r="I743" s="38"/>
      <c r="J743" s="38"/>
    </row>
    <row r="744" spans="6:10" ht="15">
      <c r="F744" s="38"/>
      <c r="G744" s="38"/>
      <c r="H744" s="38"/>
      <c r="I744" s="38"/>
      <c r="J744" s="38"/>
    </row>
    <row r="745" spans="6:10" ht="15">
      <c r="F745" s="38"/>
      <c r="G745" s="38"/>
      <c r="H745" s="38"/>
      <c r="I745" s="38"/>
      <c r="J745" s="38"/>
    </row>
    <row r="746" spans="6:10" ht="15">
      <c r="F746" s="38"/>
      <c r="G746" s="38"/>
      <c r="H746" s="38"/>
      <c r="I746" s="38"/>
      <c r="J746" s="38"/>
    </row>
    <row r="747" spans="6:10" ht="15">
      <c r="F747" s="38"/>
      <c r="G747" s="38"/>
      <c r="H747" s="38"/>
      <c r="I747" s="38"/>
      <c r="J747" s="38"/>
    </row>
    <row r="748" spans="6:10" ht="15">
      <c r="F748" s="38"/>
      <c r="G748" s="38"/>
      <c r="H748" s="38"/>
      <c r="I748" s="38"/>
      <c r="J748" s="38"/>
    </row>
    <row r="749" spans="6:10" ht="15">
      <c r="F749" s="38"/>
      <c r="G749" s="38"/>
      <c r="H749" s="38"/>
      <c r="I749" s="38"/>
      <c r="J749" s="38"/>
    </row>
    <row r="750" spans="6:10" ht="15">
      <c r="F750" s="38"/>
      <c r="G750" s="38"/>
      <c r="H750" s="38"/>
      <c r="I750" s="38"/>
      <c r="J750" s="38"/>
    </row>
    <row r="751" spans="6:10" ht="15">
      <c r="F751" s="38"/>
      <c r="G751" s="38"/>
      <c r="H751" s="38"/>
      <c r="I751" s="38"/>
      <c r="J751" s="38"/>
    </row>
    <row r="752" spans="6:10" ht="15">
      <c r="F752" s="38"/>
      <c r="G752" s="38"/>
      <c r="H752" s="38"/>
      <c r="I752" s="38"/>
      <c r="J752" s="38"/>
    </row>
    <row r="753" spans="6:10" ht="15">
      <c r="F753" s="38"/>
      <c r="G753" s="38"/>
      <c r="H753" s="38"/>
      <c r="I753" s="38"/>
      <c r="J753" s="38"/>
    </row>
    <row r="754" spans="6:10" ht="15">
      <c r="F754" s="38"/>
      <c r="G754" s="38"/>
      <c r="H754" s="38"/>
      <c r="I754" s="38"/>
      <c r="J754" s="38"/>
    </row>
    <row r="755" spans="6:10" ht="15">
      <c r="F755" s="38"/>
      <c r="G755" s="38"/>
      <c r="H755" s="38"/>
      <c r="I755" s="38"/>
      <c r="J755" s="38"/>
    </row>
    <row r="756" spans="6:10" ht="15">
      <c r="F756" s="38"/>
      <c r="G756" s="38"/>
      <c r="H756" s="38"/>
      <c r="I756" s="38"/>
      <c r="J756" s="38"/>
    </row>
    <row r="757" spans="6:10" ht="15">
      <c r="F757" s="38"/>
      <c r="G757" s="38"/>
      <c r="H757" s="38"/>
      <c r="I757" s="38"/>
      <c r="J757" s="38"/>
    </row>
    <row r="758" spans="6:10" ht="15">
      <c r="F758" s="38"/>
      <c r="G758" s="38"/>
      <c r="H758" s="38"/>
      <c r="I758" s="38"/>
      <c r="J758" s="38"/>
    </row>
    <row r="759" spans="6:10" ht="15">
      <c r="F759" s="38"/>
      <c r="G759" s="38"/>
      <c r="H759" s="38"/>
      <c r="I759" s="38"/>
      <c r="J759" s="38"/>
    </row>
    <row r="760" spans="6:10" ht="15">
      <c r="F760" s="38"/>
      <c r="G760" s="38"/>
      <c r="H760" s="38"/>
      <c r="I760" s="38"/>
      <c r="J760" s="38"/>
    </row>
    <row r="761" spans="6:10" ht="15">
      <c r="F761" s="38"/>
      <c r="G761" s="38"/>
      <c r="H761" s="38"/>
      <c r="I761" s="38"/>
      <c r="J761" s="38"/>
    </row>
    <row r="762" spans="6:10" ht="15">
      <c r="F762" s="38"/>
      <c r="G762" s="38"/>
      <c r="H762" s="38"/>
      <c r="I762" s="38"/>
      <c r="J762" s="38"/>
    </row>
    <row r="763" spans="6:10" ht="15">
      <c r="F763" s="38"/>
      <c r="G763" s="38"/>
      <c r="H763" s="38"/>
      <c r="I763" s="38"/>
      <c r="J763" s="38"/>
    </row>
    <row r="764" spans="6:10" ht="15">
      <c r="F764" s="38"/>
      <c r="G764" s="38"/>
      <c r="H764" s="38"/>
      <c r="I764" s="38"/>
      <c r="J764" s="38"/>
    </row>
    <row r="765" spans="6:10" ht="15">
      <c r="F765" s="38"/>
      <c r="G765" s="38"/>
      <c r="H765" s="38"/>
      <c r="I765" s="38"/>
      <c r="J765" s="38"/>
    </row>
    <row r="766" spans="6:10" ht="15">
      <c r="F766" s="38"/>
      <c r="G766" s="38"/>
      <c r="H766" s="38"/>
      <c r="I766" s="38"/>
      <c r="J766" s="38"/>
    </row>
    <row r="767" spans="6:10" ht="15">
      <c r="F767" s="38"/>
      <c r="G767" s="38"/>
      <c r="H767" s="38"/>
      <c r="I767" s="38"/>
      <c r="J767" s="38"/>
    </row>
    <row r="768" spans="6:10" ht="15">
      <c r="F768" s="38"/>
      <c r="G768" s="38"/>
      <c r="H768" s="38"/>
      <c r="I768" s="38"/>
      <c r="J768" s="38"/>
    </row>
    <row r="769" spans="6:10" ht="15">
      <c r="F769" s="38"/>
      <c r="G769" s="38"/>
      <c r="H769" s="38"/>
      <c r="I769" s="38"/>
      <c r="J769" s="38"/>
    </row>
    <row r="770" spans="6:10" ht="15">
      <c r="F770" s="38"/>
      <c r="G770" s="38"/>
      <c r="H770" s="38"/>
      <c r="I770" s="38"/>
      <c r="J770" s="38"/>
    </row>
    <row r="771" spans="6:10" ht="15">
      <c r="F771" s="38"/>
      <c r="G771" s="38"/>
      <c r="H771" s="38"/>
      <c r="I771" s="38"/>
      <c r="J771" s="38"/>
    </row>
    <row r="772" spans="6:10" ht="15">
      <c r="F772" s="38"/>
      <c r="G772" s="38"/>
      <c r="H772" s="38"/>
      <c r="I772" s="38"/>
      <c r="J772" s="38"/>
    </row>
    <row r="773" spans="6:10" ht="15">
      <c r="F773" s="38"/>
      <c r="G773" s="38"/>
      <c r="H773" s="38"/>
      <c r="I773" s="38"/>
      <c r="J773" s="38"/>
    </row>
    <row r="774" spans="6:10" ht="15">
      <c r="F774" s="38"/>
      <c r="G774" s="38"/>
      <c r="H774" s="38"/>
      <c r="I774" s="38"/>
      <c r="J774" s="38"/>
    </row>
    <row r="775" spans="6:10" ht="15">
      <c r="F775" s="38"/>
      <c r="G775" s="38"/>
      <c r="H775" s="38"/>
      <c r="I775" s="38"/>
      <c r="J775" s="38"/>
    </row>
    <row r="776" spans="6:10" ht="15">
      <c r="F776" s="38"/>
      <c r="G776" s="38"/>
      <c r="H776" s="38"/>
      <c r="I776" s="38"/>
      <c r="J776" s="38"/>
    </row>
    <row r="777" spans="6:10" ht="15">
      <c r="F777" s="38"/>
      <c r="G777" s="38"/>
      <c r="H777" s="38"/>
      <c r="I777" s="38"/>
      <c r="J777" s="38"/>
    </row>
    <row r="778" spans="6:10" ht="15">
      <c r="F778" s="38"/>
      <c r="G778" s="38"/>
      <c r="H778" s="38"/>
      <c r="I778" s="38"/>
      <c r="J778" s="38"/>
    </row>
    <row r="779" spans="6:10" ht="15">
      <c r="F779" s="38"/>
      <c r="G779" s="38"/>
      <c r="H779" s="38"/>
      <c r="I779" s="38"/>
      <c r="J779" s="38"/>
    </row>
    <row r="780" spans="6:10" ht="15">
      <c r="F780" s="38"/>
      <c r="G780" s="38"/>
      <c r="H780" s="38"/>
      <c r="I780" s="38"/>
      <c r="J780" s="38"/>
    </row>
    <row r="781" spans="6:10" ht="15">
      <c r="F781" s="38"/>
      <c r="G781" s="38"/>
      <c r="H781" s="38"/>
      <c r="I781" s="38"/>
      <c r="J781" s="38"/>
    </row>
    <row r="782" spans="6:10" ht="15">
      <c r="F782" s="38"/>
      <c r="G782" s="38"/>
      <c r="H782" s="38"/>
      <c r="I782" s="38"/>
      <c r="J782" s="38"/>
    </row>
    <row r="783" spans="6:10" ht="15">
      <c r="F783" s="38"/>
      <c r="G783" s="38"/>
      <c r="H783" s="38"/>
      <c r="I783" s="38"/>
      <c r="J783" s="38"/>
    </row>
    <row r="784" spans="6:10" ht="15">
      <c r="F784" s="38"/>
      <c r="G784" s="38"/>
      <c r="H784" s="38"/>
      <c r="I784" s="38"/>
      <c r="J784" s="38"/>
    </row>
    <row r="785" spans="6:10" ht="15">
      <c r="F785" s="38"/>
      <c r="G785" s="38"/>
      <c r="H785" s="38"/>
      <c r="I785" s="38"/>
      <c r="J785" s="38"/>
    </row>
    <row r="786" spans="6:10" ht="15">
      <c r="F786" s="38"/>
      <c r="G786" s="38"/>
      <c r="H786" s="38"/>
      <c r="I786" s="38"/>
      <c r="J786" s="38"/>
    </row>
    <row r="787" spans="6:10" ht="15">
      <c r="F787" s="38"/>
      <c r="G787" s="38"/>
      <c r="H787" s="38"/>
      <c r="I787" s="38"/>
      <c r="J787" s="38"/>
    </row>
    <row r="788" spans="6:10" ht="15">
      <c r="F788" s="38"/>
      <c r="G788" s="38"/>
      <c r="H788" s="38"/>
      <c r="I788" s="38"/>
      <c r="J788" s="38"/>
    </row>
    <row r="789" spans="6:10" ht="15">
      <c r="F789" s="38"/>
      <c r="G789" s="38"/>
      <c r="H789" s="38"/>
      <c r="I789" s="38"/>
      <c r="J789" s="38"/>
    </row>
    <row r="790" spans="6:10" ht="15">
      <c r="F790" s="38"/>
      <c r="G790" s="38"/>
      <c r="H790" s="38"/>
      <c r="I790" s="38"/>
      <c r="J790" s="38"/>
    </row>
    <row r="791" spans="6:10" ht="15">
      <c r="F791" s="38"/>
      <c r="G791" s="38"/>
      <c r="H791" s="38"/>
      <c r="I791" s="38"/>
      <c r="J791" s="38"/>
    </row>
    <row r="792" spans="6:10" ht="15">
      <c r="F792" s="38"/>
      <c r="G792" s="38"/>
      <c r="H792" s="38"/>
      <c r="I792" s="38"/>
      <c r="J792" s="38"/>
    </row>
    <row r="793" spans="6:10" ht="15">
      <c r="F793" s="38"/>
      <c r="G793" s="38"/>
      <c r="H793" s="38"/>
      <c r="I793" s="38"/>
      <c r="J793" s="38"/>
    </row>
    <row r="794" spans="6:10" ht="15">
      <c r="F794" s="38"/>
      <c r="G794" s="38"/>
      <c r="H794" s="38"/>
      <c r="I794" s="38"/>
      <c r="J794" s="38"/>
    </row>
    <row r="795" spans="6:10" ht="15">
      <c r="F795" s="38"/>
      <c r="G795" s="38"/>
      <c r="H795" s="38"/>
      <c r="I795" s="38"/>
      <c r="J795" s="38"/>
    </row>
    <row r="796" spans="6:10" ht="15">
      <c r="F796" s="38"/>
      <c r="G796" s="38"/>
      <c r="H796" s="38"/>
      <c r="I796" s="38"/>
      <c r="J796" s="38"/>
    </row>
    <row r="797" spans="6:10" ht="15">
      <c r="F797" s="38"/>
      <c r="G797" s="38"/>
      <c r="H797" s="38"/>
      <c r="I797" s="38"/>
      <c r="J797" s="38"/>
    </row>
    <row r="798" spans="6:10" ht="15">
      <c r="F798" s="38"/>
      <c r="G798" s="38"/>
      <c r="H798" s="38"/>
      <c r="I798" s="38"/>
      <c r="J798" s="38"/>
    </row>
    <row r="799" spans="6:10" ht="15">
      <c r="F799" s="38"/>
      <c r="G799" s="38"/>
      <c r="H799" s="38"/>
      <c r="I799" s="38"/>
      <c r="J799" s="38"/>
    </row>
    <row r="800" spans="6:10" ht="15">
      <c r="F800" s="38"/>
      <c r="G800" s="38"/>
      <c r="H800" s="38"/>
      <c r="I800" s="38"/>
      <c r="J800" s="38"/>
    </row>
    <row r="801" spans="6:10" ht="15">
      <c r="F801" s="38"/>
      <c r="G801" s="38"/>
      <c r="H801" s="38"/>
      <c r="I801" s="38"/>
      <c r="J801" s="38"/>
    </row>
    <row r="802" spans="6:10" ht="15">
      <c r="F802" s="38"/>
      <c r="G802" s="38"/>
      <c r="H802" s="38"/>
      <c r="I802" s="38"/>
      <c r="J802" s="38"/>
    </row>
    <row r="803" spans="6:10" ht="15">
      <c r="F803" s="38"/>
      <c r="G803" s="38"/>
      <c r="H803" s="38"/>
      <c r="I803" s="38"/>
      <c r="J803" s="38"/>
    </row>
    <row r="804" spans="6:10" ht="15">
      <c r="F804" s="38"/>
      <c r="G804" s="38"/>
      <c r="H804" s="38"/>
      <c r="I804" s="38"/>
      <c r="J804" s="38"/>
    </row>
    <row r="805" spans="6:10" ht="15">
      <c r="F805" s="38"/>
      <c r="G805" s="38"/>
      <c r="H805" s="38"/>
      <c r="I805" s="38"/>
      <c r="J805" s="38"/>
    </row>
    <row r="806" spans="6:10" ht="15">
      <c r="F806" s="38"/>
      <c r="G806" s="38"/>
      <c r="H806" s="38"/>
      <c r="I806" s="38"/>
      <c r="J806" s="38"/>
    </row>
    <row r="807" spans="6:10" ht="15">
      <c r="F807" s="38"/>
      <c r="G807" s="38"/>
      <c r="H807" s="38"/>
      <c r="I807" s="38"/>
      <c r="J807" s="38"/>
    </row>
    <row r="808" spans="6:10" ht="15">
      <c r="F808" s="38"/>
      <c r="G808" s="38"/>
      <c r="H808" s="38"/>
      <c r="I808" s="38"/>
      <c r="J808" s="38"/>
    </row>
    <row r="809" spans="6:10" ht="15">
      <c r="F809" s="38"/>
      <c r="G809" s="38"/>
      <c r="H809" s="38"/>
      <c r="I809" s="38"/>
      <c r="J809" s="38"/>
    </row>
    <row r="810" spans="6:10" ht="15">
      <c r="F810" s="38"/>
      <c r="G810" s="38"/>
      <c r="H810" s="38"/>
      <c r="I810" s="38"/>
      <c r="J810" s="38"/>
    </row>
    <row r="811" spans="6:10" ht="15">
      <c r="F811" s="38"/>
      <c r="G811" s="38"/>
      <c r="H811" s="38"/>
      <c r="I811" s="38"/>
      <c r="J811" s="38"/>
    </row>
    <row r="812" spans="6:10" ht="15">
      <c r="F812" s="38"/>
      <c r="G812" s="38"/>
      <c r="H812" s="38"/>
      <c r="I812" s="38"/>
      <c r="J812" s="38"/>
    </row>
    <row r="813" spans="6:10" ht="15">
      <c r="F813" s="38"/>
      <c r="G813" s="38"/>
      <c r="H813" s="38"/>
      <c r="I813" s="38"/>
      <c r="J813" s="38"/>
    </row>
    <row r="814" spans="6:10" ht="15">
      <c r="F814" s="38"/>
      <c r="G814" s="38"/>
      <c r="H814" s="38"/>
      <c r="I814" s="38"/>
      <c r="J814" s="38"/>
    </row>
    <row r="815" spans="6:10" ht="15">
      <c r="F815" s="38"/>
      <c r="G815" s="38"/>
      <c r="H815" s="38"/>
      <c r="I815" s="38"/>
      <c r="J815" s="38"/>
    </row>
    <row r="816" spans="6:10" ht="15">
      <c r="F816" s="38"/>
      <c r="G816" s="38"/>
      <c r="H816" s="38"/>
      <c r="I816" s="38"/>
      <c r="J816" s="38"/>
    </row>
    <row r="817" spans="6:10" ht="15">
      <c r="F817" s="38"/>
      <c r="G817" s="38"/>
      <c r="H817" s="38"/>
      <c r="I817" s="38"/>
      <c r="J817" s="38"/>
    </row>
    <row r="818" spans="6:10" ht="15">
      <c r="F818" s="38"/>
      <c r="G818" s="38"/>
      <c r="H818" s="38"/>
      <c r="I818" s="38"/>
      <c r="J818" s="38"/>
    </row>
    <row r="819" spans="6:10" ht="15">
      <c r="F819" s="38"/>
      <c r="G819" s="38"/>
      <c r="H819" s="38"/>
      <c r="I819" s="38"/>
      <c r="J819" s="38"/>
    </row>
    <row r="820" spans="6:10" ht="15">
      <c r="F820" s="38"/>
      <c r="G820" s="38"/>
      <c r="H820" s="38"/>
      <c r="I820" s="38"/>
      <c r="J820" s="38"/>
    </row>
    <row r="821" spans="6:10" ht="15">
      <c r="F821" s="38"/>
      <c r="G821" s="38"/>
      <c r="H821" s="38"/>
      <c r="I821" s="38"/>
      <c r="J821" s="38"/>
    </row>
    <row r="822" spans="6:10" ht="15">
      <c r="F822" s="38"/>
      <c r="G822" s="38"/>
      <c r="H822" s="38"/>
      <c r="I822" s="38"/>
      <c r="J822" s="38"/>
    </row>
    <row r="823" spans="6:10" ht="15">
      <c r="F823" s="38"/>
      <c r="G823" s="38"/>
      <c r="H823" s="38"/>
      <c r="I823" s="38"/>
      <c r="J823" s="38"/>
    </row>
    <row r="824" spans="6:10" ht="15">
      <c r="F824" s="38"/>
      <c r="G824" s="38"/>
      <c r="H824" s="38"/>
      <c r="I824" s="38"/>
      <c r="J824" s="38"/>
    </row>
    <row r="825" spans="6:10" ht="15">
      <c r="F825" s="38"/>
      <c r="G825" s="38"/>
      <c r="H825" s="38"/>
      <c r="I825" s="38"/>
      <c r="J825" s="38"/>
    </row>
    <row r="826" spans="6:10" ht="15">
      <c r="F826" s="38"/>
      <c r="G826" s="38"/>
      <c r="H826" s="38"/>
      <c r="I826" s="38"/>
      <c r="J826" s="38"/>
    </row>
    <row r="827" spans="6:10" ht="15">
      <c r="F827" s="38"/>
      <c r="G827" s="38"/>
      <c r="H827" s="38"/>
      <c r="I827" s="38"/>
      <c r="J827" s="38"/>
    </row>
    <row r="828" spans="6:10" ht="15">
      <c r="F828" s="38"/>
      <c r="G828" s="38"/>
      <c r="H828" s="38"/>
      <c r="I828" s="38"/>
      <c r="J828" s="38"/>
    </row>
    <row r="829" spans="6:10" ht="15">
      <c r="F829" s="38"/>
      <c r="G829" s="38"/>
      <c r="H829" s="38"/>
      <c r="I829" s="38"/>
      <c r="J829" s="38"/>
    </row>
    <row r="830" spans="6:10" ht="15">
      <c r="F830" s="38"/>
      <c r="G830" s="38"/>
      <c r="H830" s="38"/>
      <c r="I830" s="38"/>
      <c r="J830" s="38"/>
    </row>
    <row r="831" spans="6:10" ht="15">
      <c r="F831" s="38"/>
      <c r="G831" s="38"/>
      <c r="H831" s="38"/>
      <c r="I831" s="38"/>
      <c r="J831" s="38"/>
    </row>
    <row r="832" spans="6:10" ht="15">
      <c r="F832" s="38"/>
      <c r="G832" s="38"/>
      <c r="H832" s="38"/>
      <c r="I832" s="38"/>
      <c r="J832" s="38"/>
    </row>
    <row r="833" spans="6:10" ht="15">
      <c r="F833" s="38"/>
      <c r="G833" s="38"/>
      <c r="H833" s="38"/>
      <c r="I833" s="38"/>
      <c r="J833" s="38"/>
    </row>
    <row r="834" spans="6:10" ht="15">
      <c r="F834" s="38"/>
      <c r="G834" s="38"/>
      <c r="H834" s="38"/>
      <c r="I834" s="38"/>
      <c r="J834" s="38"/>
    </row>
    <row r="835" spans="6:10" ht="15">
      <c r="F835" s="38"/>
      <c r="G835" s="38"/>
      <c r="H835" s="38"/>
      <c r="I835" s="38"/>
      <c r="J835" s="38"/>
    </row>
    <row r="836" spans="6:10" ht="15">
      <c r="F836" s="38"/>
      <c r="G836" s="38"/>
      <c r="H836" s="38"/>
      <c r="I836" s="38"/>
      <c r="J836" s="38"/>
    </row>
    <row r="837" spans="6:10" ht="15">
      <c r="F837" s="38"/>
      <c r="G837" s="38"/>
      <c r="H837" s="38"/>
      <c r="I837" s="38"/>
      <c r="J837" s="38"/>
    </row>
    <row r="838" spans="6:10" ht="15">
      <c r="F838" s="38"/>
      <c r="G838" s="38"/>
      <c r="H838" s="38"/>
      <c r="I838" s="38"/>
      <c r="J838" s="38"/>
    </row>
    <row r="839" spans="6:10" ht="15">
      <c r="F839" s="38"/>
      <c r="G839" s="38"/>
      <c r="H839" s="38"/>
      <c r="I839" s="38"/>
      <c r="J839" s="38"/>
    </row>
    <row r="840" spans="6:10" ht="15">
      <c r="F840" s="38"/>
      <c r="G840" s="38"/>
      <c r="H840" s="38"/>
      <c r="I840" s="38"/>
      <c r="J840" s="38"/>
    </row>
    <row r="841" spans="6:10" ht="15">
      <c r="F841" s="38"/>
      <c r="G841" s="38"/>
      <c r="H841" s="38"/>
      <c r="I841" s="38"/>
      <c r="J841" s="38"/>
    </row>
    <row r="842" spans="6:10" ht="15">
      <c r="F842" s="38"/>
      <c r="G842" s="38"/>
      <c r="H842" s="38"/>
      <c r="I842" s="38"/>
      <c r="J842" s="38"/>
    </row>
    <row r="843" spans="6:10" ht="15">
      <c r="F843" s="38"/>
      <c r="G843" s="38"/>
      <c r="H843" s="38"/>
      <c r="I843" s="38"/>
      <c r="J843" s="38"/>
    </row>
    <row r="844" spans="6:10" ht="15">
      <c r="F844" s="38"/>
      <c r="G844" s="38"/>
      <c r="H844" s="38"/>
      <c r="I844" s="38"/>
      <c r="J844" s="38"/>
    </row>
    <row r="845" spans="6:10" ht="15">
      <c r="F845" s="38"/>
      <c r="G845" s="38"/>
      <c r="H845" s="38"/>
      <c r="I845" s="38"/>
      <c r="J845" s="38"/>
    </row>
    <row r="846" spans="6:10" ht="15">
      <c r="F846" s="38"/>
      <c r="G846" s="38"/>
      <c r="H846" s="38"/>
      <c r="I846" s="38"/>
      <c r="J846" s="38"/>
    </row>
    <row r="847" spans="6:10" ht="15">
      <c r="F847" s="38"/>
      <c r="G847" s="38"/>
      <c r="H847" s="38"/>
      <c r="I847" s="38"/>
      <c r="J847" s="38"/>
    </row>
    <row r="848" spans="6:10" ht="15">
      <c r="F848" s="38"/>
      <c r="G848" s="38"/>
      <c r="H848" s="38"/>
      <c r="I848" s="38"/>
      <c r="J848" s="38"/>
    </row>
    <row r="849" spans="6:10" ht="15">
      <c r="F849" s="38"/>
      <c r="G849" s="38"/>
      <c r="H849" s="38"/>
      <c r="I849" s="38"/>
      <c r="J849" s="38"/>
    </row>
    <row r="850" spans="6:10" ht="15">
      <c r="F850" s="38"/>
      <c r="G850" s="38"/>
      <c r="H850" s="38"/>
      <c r="I850" s="38"/>
      <c r="J850" s="38"/>
    </row>
    <row r="851" spans="6:10" ht="15">
      <c r="F851" s="38"/>
      <c r="G851" s="38"/>
      <c r="H851" s="38"/>
      <c r="I851" s="38"/>
      <c r="J851" s="38"/>
    </row>
    <row r="852" spans="6:10" ht="15">
      <c r="F852" s="38"/>
      <c r="G852" s="38"/>
      <c r="H852" s="38"/>
      <c r="I852" s="38"/>
      <c r="J852" s="38"/>
    </row>
    <row r="853" spans="6:10" ht="15">
      <c r="F853" s="38"/>
      <c r="G853" s="38"/>
      <c r="H853" s="38"/>
      <c r="I853" s="38"/>
      <c r="J853" s="38"/>
    </row>
    <row r="854" spans="6:10" ht="15">
      <c r="F854" s="38"/>
      <c r="G854" s="38"/>
      <c r="H854" s="38"/>
      <c r="I854" s="38"/>
      <c r="J854" s="38"/>
    </row>
    <row r="855" spans="6:10" ht="15">
      <c r="F855" s="38"/>
      <c r="G855" s="38"/>
      <c r="H855" s="38"/>
      <c r="I855" s="38"/>
      <c r="J855" s="38"/>
    </row>
    <row r="856" spans="6:10" ht="15">
      <c r="F856" s="38"/>
      <c r="G856" s="38"/>
      <c r="H856" s="38"/>
      <c r="I856" s="38"/>
      <c r="J856" s="38"/>
    </row>
    <row r="857" spans="6:10" ht="15">
      <c r="F857" s="38"/>
      <c r="G857" s="38"/>
      <c r="H857" s="38"/>
      <c r="I857" s="38"/>
      <c r="J857" s="38"/>
    </row>
    <row r="858" spans="6:10" ht="15">
      <c r="F858" s="38"/>
      <c r="G858" s="38"/>
      <c r="H858" s="38"/>
      <c r="I858" s="38"/>
      <c r="J858" s="38"/>
    </row>
    <row r="859" spans="6:10" ht="15">
      <c r="F859" s="38"/>
      <c r="G859" s="38"/>
      <c r="H859" s="38"/>
      <c r="I859" s="38"/>
      <c r="J859" s="38"/>
    </row>
    <row r="860" spans="6:10" ht="15">
      <c r="F860" s="38"/>
      <c r="G860" s="38"/>
      <c r="H860" s="38"/>
      <c r="I860" s="38"/>
      <c r="J860" s="38"/>
    </row>
    <row r="861" spans="6:10" ht="15">
      <c r="F861" s="38"/>
      <c r="G861" s="38"/>
      <c r="H861" s="38"/>
      <c r="I861" s="38"/>
      <c r="J861" s="38"/>
    </row>
    <row r="862" spans="6:10" ht="15">
      <c r="F862" s="38"/>
      <c r="G862" s="38"/>
      <c r="H862" s="38"/>
      <c r="I862" s="38"/>
      <c r="J862" s="38"/>
    </row>
    <row r="863" spans="6:10" ht="15">
      <c r="F863" s="38"/>
      <c r="G863" s="38"/>
      <c r="H863" s="38"/>
      <c r="I863" s="38"/>
      <c r="J863" s="38"/>
    </row>
    <row r="864" spans="6:10" ht="15">
      <c r="F864" s="38"/>
      <c r="G864" s="38"/>
      <c r="H864" s="38"/>
      <c r="I864" s="38"/>
      <c r="J864" s="38"/>
    </row>
    <row r="865" spans="6:10" ht="15">
      <c r="F865" s="38"/>
      <c r="G865" s="38"/>
      <c r="H865" s="38"/>
      <c r="I865" s="38"/>
      <c r="J865" s="38"/>
    </row>
    <row r="866" spans="6:10" ht="15">
      <c r="F866" s="38"/>
      <c r="G866" s="38"/>
      <c r="H866" s="38"/>
      <c r="I866" s="38"/>
      <c r="J866" s="38"/>
    </row>
    <row r="867" spans="6:10" ht="15">
      <c r="F867" s="38"/>
      <c r="G867" s="38"/>
      <c r="H867" s="38"/>
      <c r="I867" s="38"/>
      <c r="J867" s="38"/>
    </row>
    <row r="868" spans="6:10" ht="15">
      <c r="F868" s="38"/>
      <c r="G868" s="38"/>
      <c r="H868" s="38"/>
      <c r="I868" s="38"/>
      <c r="J868" s="38"/>
    </row>
    <row r="869" spans="6:10" ht="15">
      <c r="F869" s="38"/>
      <c r="G869" s="38"/>
      <c r="H869" s="38"/>
      <c r="I869" s="38"/>
      <c r="J869" s="38"/>
    </row>
    <row r="870" spans="6:10" ht="15">
      <c r="F870" s="38"/>
      <c r="G870" s="38"/>
      <c r="H870" s="38"/>
      <c r="I870" s="38"/>
      <c r="J870" s="38"/>
    </row>
    <row r="871" spans="6:10" ht="15">
      <c r="F871" s="38"/>
      <c r="G871" s="38"/>
      <c r="H871" s="38"/>
      <c r="I871" s="38"/>
      <c r="J871" s="38"/>
    </row>
    <row r="872" spans="6:10" ht="15">
      <c r="F872" s="38"/>
      <c r="G872" s="38"/>
      <c r="H872" s="38"/>
      <c r="I872" s="38"/>
      <c r="J872" s="38"/>
    </row>
    <row r="873" spans="6:10" ht="15">
      <c r="F873" s="38"/>
      <c r="G873" s="38"/>
      <c r="H873" s="38"/>
      <c r="I873" s="38"/>
      <c r="J873" s="38"/>
    </row>
    <row r="874" spans="6:10" ht="15">
      <c r="F874" s="38"/>
      <c r="G874" s="38"/>
      <c r="H874" s="38"/>
      <c r="I874" s="38"/>
      <c r="J874" s="38"/>
    </row>
    <row r="875" spans="6:10" ht="15">
      <c r="F875" s="38"/>
      <c r="G875" s="38"/>
      <c r="H875" s="38"/>
      <c r="I875" s="38"/>
      <c r="J875" s="38"/>
    </row>
    <row r="876" spans="6:10" ht="15">
      <c r="F876" s="38"/>
      <c r="G876" s="38"/>
      <c r="H876" s="38"/>
      <c r="I876" s="38"/>
      <c r="J876" s="38"/>
    </row>
    <row r="877" spans="6:10" ht="15">
      <c r="F877" s="38"/>
      <c r="G877" s="38"/>
      <c r="H877" s="38"/>
      <c r="I877" s="38"/>
      <c r="J877" s="38"/>
    </row>
    <row r="878" spans="6:10" ht="15">
      <c r="F878" s="38"/>
      <c r="G878" s="38"/>
      <c r="H878" s="38"/>
      <c r="I878" s="38"/>
      <c r="J878" s="38"/>
    </row>
    <row r="879" spans="6:10" ht="15">
      <c r="F879" s="38"/>
      <c r="G879" s="38"/>
      <c r="H879" s="38"/>
      <c r="I879" s="38"/>
      <c r="J879" s="38"/>
    </row>
    <row r="880" spans="6:10" ht="15">
      <c r="F880" s="38"/>
      <c r="G880" s="38"/>
      <c r="H880" s="38"/>
      <c r="I880" s="38"/>
      <c r="J880" s="38"/>
    </row>
    <row r="881" spans="6:10" ht="15">
      <c r="F881" s="38"/>
      <c r="G881" s="38"/>
      <c r="H881" s="38"/>
      <c r="I881" s="38"/>
      <c r="J881" s="38"/>
    </row>
    <row r="882" spans="6:10" ht="15">
      <c r="F882" s="38"/>
      <c r="G882" s="38"/>
      <c r="H882" s="38"/>
      <c r="I882" s="38"/>
      <c r="J882" s="38"/>
    </row>
    <row r="883" spans="6:10" ht="15">
      <c r="F883" s="38"/>
      <c r="G883" s="38"/>
      <c r="H883" s="38"/>
      <c r="I883" s="38"/>
      <c r="J883" s="38"/>
    </row>
    <row r="884" spans="6:10" ht="15">
      <c r="F884" s="38"/>
      <c r="G884" s="38"/>
      <c r="H884" s="38"/>
      <c r="I884" s="38"/>
      <c r="J884" s="38"/>
    </row>
    <row r="885" spans="6:10" ht="15">
      <c r="F885" s="38"/>
      <c r="G885" s="38"/>
      <c r="H885" s="38"/>
      <c r="I885" s="38"/>
      <c r="J885" s="38"/>
    </row>
    <row r="886" spans="6:10" ht="15">
      <c r="F886" s="38"/>
      <c r="G886" s="38"/>
      <c r="H886" s="38"/>
      <c r="I886" s="38"/>
      <c r="J886" s="38"/>
    </row>
    <row r="887" spans="6:10" ht="15">
      <c r="F887" s="38"/>
      <c r="G887" s="38"/>
      <c r="H887" s="38"/>
      <c r="I887" s="38"/>
      <c r="J887" s="38"/>
    </row>
    <row r="888" spans="6:10" ht="15">
      <c r="F888" s="38"/>
      <c r="G888" s="38"/>
      <c r="H888" s="38"/>
      <c r="I888" s="38"/>
      <c r="J888" s="38"/>
    </row>
    <row r="889" spans="6:10" ht="15">
      <c r="F889" s="38"/>
      <c r="G889" s="38"/>
      <c r="H889" s="38"/>
      <c r="I889" s="38"/>
      <c r="J889" s="38"/>
    </row>
    <row r="890" spans="6:10" ht="15">
      <c r="F890" s="38"/>
      <c r="G890" s="38"/>
      <c r="H890" s="38"/>
      <c r="I890" s="38"/>
      <c r="J890" s="38"/>
    </row>
    <row r="891" spans="6:10" ht="15">
      <c r="F891" s="38"/>
      <c r="G891" s="38"/>
      <c r="H891" s="38"/>
      <c r="I891" s="38"/>
      <c r="J891" s="38"/>
    </row>
    <row r="892" spans="6:10" ht="15">
      <c r="F892" s="38"/>
      <c r="G892" s="38"/>
      <c r="H892" s="38"/>
      <c r="I892" s="38"/>
      <c r="J892" s="38"/>
    </row>
    <row r="893" spans="6:10" ht="15">
      <c r="F893" s="38"/>
      <c r="G893" s="38"/>
      <c r="H893" s="38"/>
      <c r="I893" s="38"/>
      <c r="J893" s="38"/>
    </row>
    <row r="894" spans="6:10" ht="15">
      <c r="F894" s="38"/>
      <c r="G894" s="38"/>
      <c r="H894" s="38"/>
      <c r="I894" s="38"/>
      <c r="J894" s="38"/>
    </row>
    <row r="895" spans="6:10" ht="15">
      <c r="F895" s="38"/>
      <c r="G895" s="38"/>
      <c r="H895" s="38"/>
      <c r="I895" s="38"/>
      <c r="J895" s="38"/>
    </row>
    <row r="896" spans="6:10" ht="15">
      <c r="F896" s="38"/>
      <c r="G896" s="38"/>
      <c r="H896" s="38"/>
      <c r="I896" s="38"/>
      <c r="J896" s="38"/>
    </row>
    <row r="897" spans="6:10" ht="15">
      <c r="F897" s="38"/>
      <c r="G897" s="38"/>
      <c r="H897" s="38"/>
      <c r="I897" s="38"/>
      <c r="J897" s="38"/>
    </row>
    <row r="898" spans="6:10" ht="15">
      <c r="F898" s="38"/>
      <c r="G898" s="38"/>
      <c r="H898" s="38"/>
      <c r="I898" s="38"/>
      <c r="J898" s="38"/>
    </row>
    <row r="899" spans="6:10" ht="15">
      <c r="F899" s="38"/>
      <c r="G899" s="38"/>
      <c r="H899" s="38"/>
      <c r="I899" s="38"/>
      <c r="J899" s="38"/>
    </row>
    <row r="900" spans="6:10" ht="15">
      <c r="F900" s="38"/>
      <c r="G900" s="38"/>
      <c r="H900" s="38"/>
      <c r="I900" s="38"/>
      <c r="J900" s="38"/>
    </row>
    <row r="901" spans="6:10" ht="15">
      <c r="F901" s="38"/>
      <c r="G901" s="38"/>
      <c r="H901" s="38"/>
      <c r="I901" s="38"/>
      <c r="J901" s="38"/>
    </row>
    <row r="902" spans="6:10" ht="15">
      <c r="F902" s="38"/>
      <c r="G902" s="38"/>
      <c r="H902" s="38"/>
      <c r="I902" s="38"/>
      <c r="J902" s="38"/>
    </row>
    <row r="903" spans="6:10" ht="15">
      <c r="F903" s="38"/>
      <c r="G903" s="38"/>
      <c r="H903" s="38"/>
      <c r="I903" s="38"/>
      <c r="J903" s="38"/>
    </row>
    <row r="904" spans="6:10" ht="15">
      <c r="F904" s="38"/>
      <c r="G904" s="38"/>
      <c r="H904" s="38"/>
      <c r="I904" s="38"/>
      <c r="J904" s="38"/>
    </row>
    <row r="905" spans="6:10" ht="15">
      <c r="F905" s="38"/>
      <c r="G905" s="38"/>
      <c r="H905" s="38"/>
      <c r="I905" s="38"/>
      <c r="J905" s="38"/>
    </row>
    <row r="906" spans="6:10" ht="15">
      <c r="F906" s="38"/>
      <c r="G906" s="38"/>
      <c r="H906" s="38"/>
      <c r="I906" s="38"/>
      <c r="J906" s="38"/>
    </row>
    <row r="907" spans="6:10" ht="15">
      <c r="F907" s="38"/>
      <c r="G907" s="38"/>
      <c r="H907" s="38"/>
      <c r="I907" s="38"/>
      <c r="J907" s="38"/>
    </row>
    <row r="908" spans="6:10" ht="15">
      <c r="F908" s="38"/>
      <c r="G908" s="38"/>
      <c r="H908" s="38"/>
      <c r="I908" s="38"/>
      <c r="J908" s="38"/>
    </row>
    <row r="909" spans="6:10" ht="15">
      <c r="F909" s="38"/>
      <c r="G909" s="38"/>
      <c r="H909" s="38"/>
      <c r="I909" s="38"/>
      <c r="J909" s="38"/>
    </row>
    <row r="910" spans="6:10" ht="15">
      <c r="F910" s="38"/>
      <c r="G910" s="38"/>
      <c r="H910" s="38"/>
      <c r="I910" s="38"/>
      <c r="J910" s="38"/>
    </row>
    <row r="911" spans="6:10" ht="15">
      <c r="F911" s="38"/>
      <c r="G911" s="38"/>
      <c r="H911" s="38"/>
      <c r="I911" s="38"/>
      <c r="J911" s="38"/>
    </row>
    <row r="912" spans="6:10" ht="15">
      <c r="F912" s="38"/>
      <c r="G912" s="38"/>
      <c r="H912" s="38"/>
      <c r="I912" s="38"/>
      <c r="J912" s="38"/>
    </row>
    <row r="913" spans="6:10" ht="15">
      <c r="F913" s="38"/>
      <c r="G913" s="38"/>
      <c r="H913" s="38"/>
      <c r="I913" s="38"/>
      <c r="J913" s="38"/>
    </row>
    <row r="914" spans="6:10" ht="15">
      <c r="F914" s="38"/>
      <c r="G914" s="38"/>
      <c r="H914" s="38"/>
      <c r="I914" s="38"/>
      <c r="J914" s="38"/>
    </row>
    <row r="915" spans="6:10" ht="15">
      <c r="F915" s="38"/>
      <c r="G915" s="38"/>
      <c r="H915" s="38"/>
      <c r="I915" s="38"/>
      <c r="J915" s="38"/>
    </row>
    <row r="916" spans="6:10" ht="15">
      <c r="F916" s="38"/>
      <c r="G916" s="38"/>
      <c r="H916" s="38"/>
      <c r="I916" s="38"/>
      <c r="J916" s="38"/>
    </row>
    <row r="917" spans="6:10" ht="15">
      <c r="F917" s="38"/>
      <c r="G917" s="38"/>
      <c r="H917" s="38"/>
      <c r="I917" s="38"/>
      <c r="J917" s="38"/>
    </row>
    <row r="918" spans="6:10" ht="15">
      <c r="F918" s="38"/>
      <c r="G918" s="38"/>
      <c r="H918" s="38"/>
      <c r="I918" s="38"/>
      <c r="J918" s="38"/>
    </row>
    <row r="919" spans="6:10" ht="15">
      <c r="F919" s="38"/>
      <c r="G919" s="38"/>
      <c r="H919" s="38"/>
      <c r="I919" s="38"/>
      <c r="J919" s="38"/>
    </row>
    <row r="920" spans="6:10" ht="15">
      <c r="F920" s="38"/>
      <c r="G920" s="38"/>
      <c r="H920" s="38"/>
      <c r="I920" s="38"/>
      <c r="J920" s="38"/>
    </row>
    <row r="921" spans="6:10" ht="15">
      <c r="F921" s="38"/>
      <c r="G921" s="38"/>
      <c r="H921" s="38"/>
      <c r="I921" s="38"/>
      <c r="J921" s="38"/>
    </row>
    <row r="922" spans="6:10" ht="15">
      <c r="F922" s="38"/>
      <c r="G922" s="38"/>
      <c r="H922" s="38"/>
      <c r="I922" s="38"/>
      <c r="J922" s="38"/>
    </row>
    <row r="923" spans="6:10" ht="15">
      <c r="F923" s="38"/>
      <c r="G923" s="38"/>
      <c r="H923" s="38"/>
      <c r="I923" s="38"/>
      <c r="J923" s="38"/>
    </row>
    <row r="924" spans="6:10" ht="15">
      <c r="F924" s="38"/>
      <c r="G924" s="38"/>
      <c r="H924" s="38"/>
      <c r="I924" s="38"/>
      <c r="J924" s="38"/>
    </row>
    <row r="925" spans="6:10" ht="15">
      <c r="F925" s="38"/>
      <c r="G925" s="38"/>
      <c r="H925" s="38"/>
      <c r="I925" s="38"/>
      <c r="J925" s="38"/>
    </row>
    <row r="926" spans="6:10" ht="15">
      <c r="F926" s="38"/>
      <c r="G926" s="38"/>
      <c r="H926" s="38"/>
      <c r="I926" s="38"/>
      <c r="J926" s="38"/>
    </row>
    <row r="927" spans="6:10" ht="15">
      <c r="F927" s="38"/>
      <c r="G927" s="38"/>
      <c r="H927" s="38"/>
      <c r="I927" s="38"/>
      <c r="J927" s="38"/>
    </row>
    <row r="928" spans="6:10" ht="15">
      <c r="F928" s="38"/>
      <c r="G928" s="38"/>
      <c r="H928" s="38"/>
      <c r="I928" s="38"/>
      <c r="J928" s="38"/>
    </row>
    <row r="929" spans="6:10" ht="15">
      <c r="F929" s="38"/>
      <c r="G929" s="38"/>
      <c r="H929" s="38"/>
      <c r="I929" s="38"/>
      <c r="J929" s="38"/>
    </row>
    <row r="930" spans="6:10" ht="15">
      <c r="F930" s="38"/>
      <c r="G930" s="38"/>
      <c r="H930" s="38"/>
      <c r="I930" s="38"/>
      <c r="J930" s="38"/>
    </row>
    <row r="931" spans="6:10" ht="15">
      <c r="F931" s="38"/>
      <c r="G931" s="38"/>
      <c r="H931" s="38"/>
      <c r="I931" s="38"/>
      <c r="J931" s="38"/>
    </row>
    <row r="932" spans="6:10" ht="15">
      <c r="F932" s="38"/>
      <c r="G932" s="38"/>
      <c r="H932" s="38"/>
      <c r="I932" s="38"/>
      <c r="J932" s="38"/>
    </row>
    <row r="933" spans="6:10" ht="15">
      <c r="F933" s="38"/>
      <c r="G933" s="38"/>
      <c r="H933" s="38"/>
      <c r="I933" s="38"/>
      <c r="J933" s="38"/>
    </row>
    <row r="934" spans="6:10" ht="15">
      <c r="F934" s="38"/>
      <c r="G934" s="38"/>
      <c r="H934" s="38"/>
      <c r="I934" s="38"/>
      <c r="J934" s="38"/>
    </row>
    <row r="935" spans="6:10" ht="15">
      <c r="F935" s="38"/>
      <c r="G935" s="38"/>
      <c r="H935" s="38"/>
      <c r="I935" s="38"/>
      <c r="J935" s="38"/>
    </row>
    <row r="936" spans="6:10" ht="15">
      <c r="F936" s="38"/>
      <c r="G936" s="38"/>
      <c r="H936" s="38"/>
      <c r="I936" s="38"/>
      <c r="J936" s="38"/>
    </row>
    <row r="937" spans="6:10" ht="15">
      <c r="F937" s="38"/>
      <c r="G937" s="38"/>
      <c r="H937" s="38"/>
      <c r="I937" s="38"/>
      <c r="J937" s="38"/>
    </row>
    <row r="938" spans="6:10" ht="15">
      <c r="F938" s="38"/>
      <c r="G938" s="38"/>
      <c r="H938" s="38"/>
      <c r="I938" s="38"/>
      <c r="J938" s="38"/>
    </row>
    <row r="939" spans="6:10" ht="15">
      <c r="F939" s="38"/>
      <c r="G939" s="38"/>
      <c r="H939" s="38"/>
      <c r="I939" s="38"/>
      <c r="J939" s="38"/>
    </row>
    <row r="940" spans="6:10" ht="15">
      <c r="F940" s="38"/>
      <c r="G940" s="38"/>
      <c r="H940" s="38"/>
      <c r="I940" s="38"/>
      <c r="J940" s="38"/>
    </row>
    <row r="941" spans="6:10" ht="15">
      <c r="F941" s="38"/>
      <c r="G941" s="38"/>
      <c r="H941" s="38"/>
      <c r="I941" s="38"/>
      <c r="J941" s="38"/>
    </row>
    <row r="942" spans="6:10" ht="15">
      <c r="F942" s="38"/>
      <c r="G942" s="38"/>
      <c r="H942" s="38"/>
      <c r="I942" s="38"/>
      <c r="J942" s="38"/>
    </row>
    <row r="943" spans="6:10" ht="15">
      <c r="F943" s="38"/>
      <c r="G943" s="38"/>
      <c r="H943" s="38"/>
      <c r="I943" s="38"/>
      <c r="J943" s="38"/>
    </row>
    <row r="944" spans="6:10" ht="15">
      <c r="F944" s="38"/>
      <c r="G944" s="38"/>
      <c r="H944" s="38"/>
      <c r="I944" s="38"/>
      <c r="J944" s="38"/>
    </row>
    <row r="945" spans="6:10" ht="15">
      <c r="F945" s="38"/>
      <c r="G945" s="38"/>
      <c r="H945" s="38"/>
      <c r="I945" s="38"/>
      <c r="J945" s="38"/>
    </row>
    <row r="946" spans="6:10" ht="15">
      <c r="F946" s="38"/>
      <c r="G946" s="38"/>
      <c r="H946" s="38"/>
      <c r="I946" s="38"/>
      <c r="J946" s="38"/>
    </row>
    <row r="947" spans="6:10" ht="15">
      <c r="F947" s="38"/>
      <c r="G947" s="38"/>
      <c r="H947" s="38"/>
      <c r="I947" s="38"/>
      <c r="J947" s="38"/>
    </row>
    <row r="948" spans="6:10" ht="15">
      <c r="F948" s="38"/>
      <c r="G948" s="38"/>
      <c r="H948" s="38"/>
      <c r="I948" s="38"/>
      <c r="J948" s="38"/>
    </row>
    <row r="949" spans="6:10" ht="15">
      <c r="F949" s="38"/>
      <c r="G949" s="38"/>
      <c r="H949" s="38"/>
      <c r="I949" s="38"/>
      <c r="J949" s="38"/>
    </row>
    <row r="950" spans="6:10" ht="15">
      <c r="F950" s="38"/>
      <c r="G950" s="38"/>
      <c r="H950" s="38"/>
      <c r="I950" s="38"/>
      <c r="J950" s="38"/>
    </row>
    <row r="951" spans="6:10" ht="15">
      <c r="F951" s="38"/>
      <c r="G951" s="38"/>
      <c r="H951" s="38"/>
      <c r="I951" s="38"/>
      <c r="J951" s="38"/>
    </row>
    <row r="952" spans="6:10" ht="15">
      <c r="F952" s="38"/>
      <c r="G952" s="38"/>
      <c r="H952" s="38"/>
      <c r="I952" s="38"/>
      <c r="J952" s="38"/>
    </row>
    <row r="953" spans="6:10" ht="15">
      <c r="F953" s="38"/>
      <c r="G953" s="38"/>
      <c r="H953" s="38"/>
      <c r="I953" s="38"/>
      <c r="J953" s="38"/>
    </row>
    <row r="954" spans="6:10" ht="15">
      <c r="F954" s="38"/>
      <c r="G954" s="38"/>
      <c r="H954" s="38"/>
      <c r="I954" s="38"/>
      <c r="J954" s="38"/>
    </row>
    <row r="955" spans="6:10" ht="15">
      <c r="F955" s="38"/>
      <c r="G955" s="38"/>
      <c r="H955" s="38"/>
      <c r="I955" s="38"/>
      <c r="J955" s="38"/>
    </row>
    <row r="956" spans="6:10" ht="15">
      <c r="F956" s="38"/>
      <c r="G956" s="38"/>
      <c r="H956" s="38"/>
      <c r="I956" s="38"/>
      <c r="J956" s="38"/>
    </row>
    <row r="957" spans="6:10" ht="15">
      <c r="F957" s="38"/>
      <c r="G957" s="38"/>
      <c r="H957" s="38"/>
      <c r="I957" s="38"/>
      <c r="J957" s="38"/>
    </row>
    <row r="958" spans="6:10" ht="15">
      <c r="F958" s="38"/>
      <c r="G958" s="38"/>
      <c r="H958" s="38"/>
      <c r="I958" s="38"/>
      <c r="J958" s="38"/>
    </row>
    <row r="959" spans="6:10" ht="15">
      <c r="F959" s="38"/>
      <c r="G959" s="38"/>
      <c r="H959" s="38"/>
      <c r="I959" s="38"/>
      <c r="J959" s="38"/>
    </row>
    <row r="960" spans="6:10" ht="15">
      <c r="F960" s="38"/>
      <c r="G960" s="38"/>
      <c r="H960" s="38"/>
      <c r="I960" s="38"/>
      <c r="J960" s="38"/>
    </row>
    <row r="961" spans="6:10" ht="15">
      <c r="F961" s="38"/>
      <c r="G961" s="38"/>
      <c r="H961" s="38"/>
      <c r="I961" s="38"/>
      <c r="J961" s="38"/>
    </row>
    <row r="962" spans="6:10" ht="15">
      <c r="F962" s="38"/>
      <c r="G962" s="38"/>
      <c r="H962" s="38"/>
      <c r="I962" s="38"/>
      <c r="J962" s="38"/>
    </row>
    <row r="963" spans="6:10" ht="15">
      <c r="F963" s="38"/>
      <c r="G963" s="38"/>
      <c r="H963" s="38"/>
      <c r="I963" s="38"/>
      <c r="J963" s="38"/>
    </row>
    <row r="964" spans="6:10" ht="15">
      <c r="F964" s="38"/>
      <c r="G964" s="38"/>
      <c r="H964" s="38"/>
      <c r="I964" s="38"/>
      <c r="J964" s="38"/>
    </row>
    <row r="965" spans="6:10" ht="15">
      <c r="F965" s="38"/>
      <c r="G965" s="38"/>
      <c r="H965" s="38"/>
      <c r="I965" s="38"/>
      <c r="J965" s="38"/>
    </row>
    <row r="966" spans="6:10" ht="15">
      <c r="F966" s="38"/>
      <c r="G966" s="38"/>
      <c r="H966" s="38"/>
      <c r="I966" s="38"/>
      <c r="J966" s="38"/>
    </row>
    <row r="967" spans="6:10" ht="15">
      <c r="F967" s="38"/>
      <c r="G967" s="38"/>
      <c r="H967" s="38"/>
      <c r="I967" s="38"/>
      <c r="J967" s="38"/>
    </row>
    <row r="968" spans="6:10" ht="15">
      <c r="F968" s="38"/>
      <c r="G968" s="38"/>
      <c r="H968" s="38"/>
      <c r="I968" s="38"/>
      <c r="J968" s="38"/>
    </row>
    <row r="969" spans="6:10" ht="15">
      <c r="F969" s="38"/>
      <c r="G969" s="38"/>
      <c r="H969" s="38"/>
      <c r="I969" s="38"/>
      <c r="J969" s="38"/>
    </row>
    <row r="970" spans="6:10" ht="15">
      <c r="F970" s="38"/>
      <c r="G970" s="38"/>
      <c r="H970" s="38"/>
      <c r="I970" s="38"/>
      <c r="J970" s="38"/>
    </row>
    <row r="971" spans="6:10" ht="15">
      <c r="F971" s="38"/>
      <c r="G971" s="38"/>
      <c r="H971" s="38"/>
      <c r="I971" s="38"/>
      <c r="J971" s="38"/>
    </row>
    <row r="972" spans="6:10" ht="15">
      <c r="F972" s="38"/>
      <c r="G972" s="38"/>
      <c r="H972" s="38"/>
      <c r="I972" s="38"/>
      <c r="J972" s="38"/>
    </row>
    <row r="973" spans="6:10" ht="15">
      <c r="F973" s="38"/>
      <c r="G973" s="38"/>
      <c r="H973" s="38"/>
      <c r="I973" s="38"/>
      <c r="J973" s="38"/>
    </row>
    <row r="974" spans="6:10" ht="15">
      <c r="F974" s="38"/>
      <c r="G974" s="38"/>
      <c r="H974" s="38"/>
      <c r="I974" s="38"/>
      <c r="J974" s="38"/>
    </row>
    <row r="975" spans="6:10" ht="15">
      <c r="F975" s="38"/>
      <c r="G975" s="38"/>
      <c r="H975" s="38"/>
      <c r="I975" s="38"/>
      <c r="J975" s="38"/>
    </row>
    <row r="976" spans="6:10" ht="15">
      <c r="F976" s="38"/>
      <c r="G976" s="38"/>
      <c r="H976" s="38"/>
      <c r="I976" s="38"/>
      <c r="J976" s="38"/>
    </row>
    <row r="977" spans="6:10" ht="15">
      <c r="F977" s="38"/>
      <c r="G977" s="38"/>
      <c r="H977" s="38"/>
      <c r="I977" s="38"/>
      <c r="J977" s="38"/>
    </row>
    <row r="978" spans="6:10" ht="15">
      <c r="F978" s="38"/>
      <c r="G978" s="38"/>
      <c r="H978" s="38"/>
      <c r="I978" s="38"/>
      <c r="J978" s="38"/>
    </row>
    <row r="979" spans="6:10" ht="15">
      <c r="F979" s="38"/>
      <c r="G979" s="38"/>
      <c r="H979" s="38"/>
      <c r="I979" s="38"/>
      <c r="J979" s="38"/>
    </row>
    <row r="980" spans="6:10" ht="15">
      <c r="F980" s="38"/>
      <c r="G980" s="38"/>
      <c r="H980" s="38"/>
      <c r="I980" s="38"/>
      <c r="J980" s="38"/>
    </row>
    <row r="981" spans="6:10" ht="15">
      <c r="F981" s="38"/>
      <c r="G981" s="38"/>
      <c r="H981" s="38"/>
      <c r="I981" s="38"/>
      <c r="J981" s="38"/>
    </row>
    <row r="982" spans="6:10" ht="15">
      <c r="F982" s="38"/>
      <c r="G982" s="38"/>
      <c r="H982" s="38"/>
      <c r="I982" s="38"/>
      <c r="J982" s="38"/>
    </row>
    <row r="983" spans="6:10" ht="15">
      <c r="F983" s="38"/>
      <c r="G983" s="38"/>
      <c r="H983" s="38"/>
      <c r="I983" s="38"/>
      <c r="J983" s="38"/>
    </row>
    <row r="984" spans="6:10" ht="15">
      <c r="F984" s="38"/>
      <c r="G984" s="38"/>
      <c r="H984" s="38"/>
      <c r="I984" s="38"/>
      <c r="J984" s="38"/>
    </row>
    <row r="985" spans="6:10" ht="15">
      <c r="F985" s="38"/>
      <c r="G985" s="38"/>
      <c r="H985" s="38"/>
      <c r="I985" s="38"/>
      <c r="J985" s="38"/>
    </row>
    <row r="986" spans="6:10" ht="15">
      <c r="F986" s="38"/>
      <c r="G986" s="38"/>
      <c r="H986" s="38"/>
      <c r="I986" s="38"/>
      <c r="J986" s="38"/>
    </row>
    <row r="987" spans="6:10" ht="15">
      <c r="F987" s="38"/>
      <c r="G987" s="38"/>
      <c r="H987" s="38"/>
      <c r="I987" s="38"/>
      <c r="J987" s="38"/>
    </row>
    <row r="988" spans="6:10" ht="15">
      <c r="F988" s="38"/>
      <c r="G988" s="38"/>
      <c r="H988" s="38"/>
      <c r="I988" s="38"/>
      <c r="J988" s="38"/>
    </row>
    <row r="989" spans="6:10" ht="15">
      <c r="F989" s="38"/>
      <c r="G989" s="38"/>
      <c r="H989" s="38"/>
      <c r="I989" s="38"/>
      <c r="J989" s="38"/>
    </row>
    <row r="990" spans="6:10" ht="15">
      <c r="F990" s="38"/>
      <c r="G990" s="38"/>
      <c r="H990" s="38"/>
      <c r="I990" s="38"/>
      <c r="J990" s="38"/>
    </row>
    <row r="991" spans="6:10" ht="15">
      <c r="F991" s="38"/>
      <c r="G991" s="38"/>
      <c r="H991" s="38"/>
      <c r="I991" s="38"/>
      <c r="J991" s="38"/>
    </row>
    <row r="992" spans="6:10" ht="15">
      <c r="F992" s="38"/>
      <c r="G992" s="38"/>
      <c r="H992" s="38"/>
      <c r="I992" s="38"/>
      <c r="J992" s="38"/>
    </row>
    <row r="993" spans="6:10" ht="15">
      <c r="F993" s="38"/>
      <c r="G993" s="38"/>
      <c r="H993" s="38"/>
      <c r="I993" s="38"/>
      <c r="J993" s="38"/>
    </row>
    <row r="994" spans="6:10" ht="15">
      <c r="F994" s="38"/>
      <c r="G994" s="38"/>
      <c r="H994" s="38"/>
      <c r="I994" s="38"/>
      <c r="J994" s="38"/>
    </row>
    <row r="995" spans="6:10" ht="15">
      <c r="F995" s="38"/>
      <c r="G995" s="38"/>
      <c r="H995" s="38"/>
      <c r="I995" s="38"/>
      <c r="J995" s="38"/>
    </row>
    <row r="996" spans="6:10" ht="15">
      <c r="F996" s="38"/>
      <c r="G996" s="38"/>
      <c r="H996" s="38"/>
      <c r="I996" s="38"/>
      <c r="J996" s="38"/>
    </row>
    <row r="997" spans="6:10" ht="15">
      <c r="F997" s="38"/>
      <c r="G997" s="38"/>
      <c r="H997" s="38"/>
      <c r="I997" s="38"/>
      <c r="J997" s="38"/>
    </row>
    <row r="998" spans="6:10" ht="15">
      <c r="F998" s="38"/>
      <c r="G998" s="38"/>
      <c r="H998" s="38"/>
      <c r="I998" s="38"/>
      <c r="J998" s="38"/>
    </row>
    <row r="999" spans="6:10" ht="15">
      <c r="F999" s="38"/>
      <c r="G999" s="38"/>
      <c r="H999" s="38"/>
      <c r="I999" s="38"/>
      <c r="J999" s="38"/>
    </row>
    <row r="1000" spans="6:10" ht="15">
      <c r="F1000" s="38"/>
      <c r="G1000" s="38"/>
      <c r="H1000" s="38"/>
      <c r="I1000" s="38"/>
      <c r="J1000" s="38"/>
    </row>
    <row r="1001" spans="6:10" ht="15">
      <c r="F1001" s="38"/>
      <c r="G1001" s="38"/>
      <c r="H1001" s="38"/>
      <c r="I1001" s="38"/>
      <c r="J1001" s="38"/>
    </row>
    <row r="1002" spans="6:10" ht="15">
      <c r="F1002" s="38"/>
      <c r="G1002" s="38"/>
      <c r="H1002" s="38"/>
      <c r="I1002" s="38"/>
      <c r="J1002" s="38"/>
    </row>
    <row r="1003" spans="6:10" ht="15">
      <c r="F1003" s="38"/>
      <c r="G1003" s="38"/>
      <c r="H1003" s="38"/>
      <c r="I1003" s="38"/>
      <c r="J1003" s="38"/>
    </row>
    <row r="1004" spans="6:10" ht="15">
      <c r="F1004" s="38"/>
      <c r="G1004" s="38"/>
      <c r="H1004" s="38"/>
      <c r="I1004" s="38"/>
      <c r="J1004" s="38"/>
    </row>
    <row r="1005" spans="6:10" ht="15">
      <c r="F1005" s="38"/>
      <c r="G1005" s="38"/>
      <c r="H1005" s="38"/>
      <c r="I1005" s="38"/>
      <c r="J1005" s="38"/>
    </row>
    <row r="1006" spans="6:10" ht="15">
      <c r="F1006" s="38"/>
      <c r="G1006" s="38"/>
      <c r="H1006" s="38"/>
      <c r="I1006" s="38"/>
      <c r="J1006" s="38"/>
    </row>
    <row r="1007" spans="6:10" ht="15">
      <c r="F1007" s="38"/>
      <c r="G1007" s="38"/>
      <c r="H1007" s="38"/>
      <c r="I1007" s="38"/>
      <c r="J1007" s="38"/>
    </row>
    <row r="1008" spans="6:10" ht="15">
      <c r="F1008" s="38"/>
      <c r="G1008" s="38"/>
      <c r="H1008" s="38"/>
      <c r="I1008" s="38"/>
      <c r="J1008" s="38"/>
    </row>
    <row r="1009" spans="6:10" ht="15">
      <c r="F1009" s="38"/>
      <c r="G1009" s="38"/>
      <c r="H1009" s="38"/>
      <c r="I1009" s="38"/>
      <c r="J1009" s="38"/>
    </row>
    <row r="1010" spans="6:10" ht="15">
      <c r="F1010" s="38"/>
      <c r="G1010" s="38"/>
      <c r="H1010" s="38"/>
      <c r="I1010" s="38"/>
      <c r="J1010" s="38"/>
    </row>
    <row r="1011" spans="6:10" ht="15">
      <c r="F1011" s="38"/>
      <c r="G1011" s="38"/>
      <c r="H1011" s="38"/>
      <c r="I1011" s="38"/>
      <c r="J1011" s="38"/>
    </row>
    <row r="1012" spans="6:10" ht="15">
      <c r="F1012" s="38"/>
      <c r="G1012" s="38"/>
      <c r="H1012" s="38"/>
      <c r="I1012" s="38"/>
      <c r="J1012" s="38"/>
    </row>
    <row r="1013" spans="6:10" ht="15">
      <c r="F1013" s="38"/>
      <c r="G1013" s="38"/>
      <c r="H1013" s="38"/>
      <c r="I1013" s="38"/>
      <c r="J1013" s="38"/>
    </row>
    <row r="1014" spans="6:10" ht="15">
      <c r="F1014" s="38"/>
      <c r="G1014" s="38"/>
      <c r="H1014" s="38"/>
      <c r="I1014" s="38"/>
      <c r="J1014" s="38"/>
    </row>
    <row r="1015" spans="6:10" ht="15">
      <c r="F1015" s="38"/>
      <c r="G1015" s="38"/>
      <c r="H1015" s="38"/>
      <c r="I1015" s="38"/>
      <c r="J1015" s="38"/>
    </row>
    <row r="1016" spans="6:10" ht="15">
      <c r="F1016" s="38"/>
      <c r="G1016" s="38"/>
      <c r="H1016" s="38"/>
      <c r="I1016" s="38"/>
      <c r="J1016" s="38"/>
    </row>
    <row r="1017" spans="6:10" ht="15">
      <c r="F1017" s="38"/>
      <c r="G1017" s="38"/>
      <c r="H1017" s="38"/>
      <c r="I1017" s="38"/>
      <c r="J1017" s="38"/>
    </row>
    <row r="1018" spans="6:10" ht="15">
      <c r="F1018" s="38"/>
      <c r="G1018" s="38"/>
      <c r="H1018" s="38"/>
      <c r="I1018" s="38"/>
      <c r="J1018" s="38"/>
    </row>
    <row r="1019" spans="6:10" ht="15">
      <c r="F1019" s="38"/>
      <c r="G1019" s="38"/>
      <c r="H1019" s="38"/>
      <c r="I1019" s="38"/>
      <c r="J1019" s="38"/>
    </row>
    <row r="1020" spans="6:10" ht="15">
      <c r="F1020" s="38"/>
      <c r="G1020" s="38"/>
      <c r="H1020" s="38"/>
      <c r="I1020" s="38"/>
      <c r="J1020" s="38"/>
    </row>
    <row r="1021" spans="6:10" ht="15">
      <c r="F1021" s="38"/>
      <c r="G1021" s="38"/>
      <c r="H1021" s="38"/>
      <c r="I1021" s="38"/>
      <c r="J1021" s="38"/>
    </row>
    <row r="1022" spans="6:10" ht="15">
      <c r="F1022" s="38"/>
      <c r="G1022" s="38"/>
      <c r="H1022" s="38"/>
      <c r="I1022" s="38"/>
      <c r="J1022" s="38"/>
    </row>
    <row r="1023" spans="6:10" ht="15">
      <c r="F1023" s="38"/>
      <c r="G1023" s="38"/>
      <c r="H1023" s="38"/>
      <c r="I1023" s="38"/>
      <c r="J1023" s="38"/>
    </row>
    <row r="1024" spans="6:10" ht="15">
      <c r="F1024" s="38"/>
      <c r="G1024" s="38"/>
      <c r="H1024" s="38"/>
      <c r="I1024" s="38"/>
      <c r="J1024" s="38"/>
    </row>
    <row r="1025" spans="6:10" ht="15">
      <c r="F1025" s="38"/>
      <c r="G1025" s="38"/>
      <c r="H1025" s="38"/>
      <c r="I1025" s="38"/>
      <c r="J1025" s="38"/>
    </row>
    <row r="1026" spans="6:10" ht="15">
      <c r="F1026" s="38"/>
      <c r="G1026" s="38"/>
      <c r="H1026" s="38"/>
      <c r="I1026" s="38"/>
      <c r="J1026" s="38"/>
    </row>
    <row r="1027" spans="6:10" ht="15">
      <c r="F1027" s="38"/>
      <c r="G1027" s="38"/>
      <c r="H1027" s="38"/>
      <c r="I1027" s="38"/>
      <c r="J1027" s="38"/>
    </row>
    <row r="1028" spans="6:10" ht="15">
      <c r="F1028" s="38"/>
      <c r="G1028" s="38"/>
      <c r="H1028" s="38"/>
      <c r="I1028" s="38"/>
      <c r="J1028" s="38"/>
    </row>
    <row r="1029" spans="6:10" ht="15">
      <c r="F1029" s="38"/>
      <c r="G1029" s="38"/>
      <c r="H1029" s="38"/>
      <c r="I1029" s="38"/>
      <c r="J1029" s="38"/>
    </row>
    <row r="1030" spans="6:10" ht="15">
      <c r="F1030" s="38"/>
      <c r="G1030" s="38"/>
      <c r="H1030" s="38"/>
      <c r="I1030" s="38"/>
      <c r="J1030" s="38"/>
    </row>
    <row r="1031" spans="6:10" ht="15">
      <c r="F1031" s="38"/>
      <c r="G1031" s="38"/>
      <c r="H1031" s="38"/>
      <c r="I1031" s="38"/>
      <c r="J1031" s="38"/>
    </row>
    <row r="1032" spans="6:10" ht="15">
      <c r="F1032" s="38"/>
      <c r="G1032" s="38"/>
      <c r="H1032" s="38"/>
      <c r="I1032" s="38"/>
      <c r="J1032" s="38"/>
    </row>
    <row r="1033" spans="6:10" ht="15">
      <c r="F1033" s="38"/>
      <c r="G1033" s="38"/>
      <c r="H1033" s="38"/>
      <c r="I1033" s="38"/>
      <c r="J1033" s="38"/>
    </row>
    <row r="1034" spans="6:10" ht="15">
      <c r="F1034" s="38"/>
      <c r="G1034" s="38"/>
      <c r="H1034" s="38"/>
      <c r="I1034" s="38"/>
      <c r="J1034" s="38"/>
    </row>
    <row r="1035" spans="6:10" ht="15">
      <c r="F1035" s="38"/>
      <c r="G1035" s="38"/>
      <c r="H1035" s="38"/>
      <c r="I1035" s="38"/>
      <c r="J1035" s="38"/>
    </row>
    <row r="1036" spans="6:10" ht="15">
      <c r="F1036" s="38"/>
      <c r="G1036" s="38"/>
      <c r="H1036" s="38"/>
      <c r="I1036" s="38"/>
      <c r="J1036" s="38"/>
    </row>
    <row r="1037" spans="6:10" ht="15">
      <c r="F1037" s="38"/>
      <c r="G1037" s="38"/>
      <c r="H1037" s="38"/>
      <c r="I1037" s="38"/>
      <c r="J1037" s="38"/>
    </row>
    <row r="1038" spans="6:10" ht="15">
      <c r="F1038" s="38"/>
      <c r="G1038" s="38"/>
      <c r="H1038" s="38"/>
      <c r="I1038" s="38"/>
      <c r="J1038" s="38"/>
    </row>
    <row r="1039" spans="6:10" ht="15">
      <c r="F1039" s="38"/>
      <c r="G1039" s="38"/>
      <c r="H1039" s="38"/>
      <c r="I1039" s="38"/>
      <c r="J1039" s="38"/>
    </row>
    <row r="1040" spans="6:10" ht="15">
      <c r="F1040" s="38"/>
      <c r="G1040" s="38"/>
      <c r="H1040" s="38"/>
      <c r="I1040" s="38"/>
      <c r="J1040" s="38"/>
    </row>
    <row r="1041" spans="6:10" ht="15">
      <c r="F1041" s="38"/>
      <c r="G1041" s="38"/>
      <c r="H1041" s="38"/>
      <c r="I1041" s="38"/>
      <c r="J1041" s="38"/>
    </row>
    <row r="1042" spans="6:10" ht="15">
      <c r="F1042" s="38"/>
      <c r="G1042" s="38"/>
      <c r="H1042" s="38"/>
      <c r="I1042" s="38"/>
      <c r="J1042" s="38"/>
    </row>
    <row r="1043" spans="6:10" ht="15">
      <c r="F1043" s="38"/>
      <c r="G1043" s="38"/>
      <c r="H1043" s="38"/>
      <c r="I1043" s="38"/>
      <c r="J1043" s="38"/>
    </row>
    <row r="1044" spans="6:10" ht="15">
      <c r="F1044" s="38"/>
      <c r="G1044" s="38"/>
      <c r="H1044" s="38"/>
      <c r="I1044" s="38"/>
      <c r="J1044" s="38"/>
    </row>
    <row r="1045" spans="6:10" ht="15">
      <c r="F1045" s="38"/>
      <c r="G1045" s="38"/>
      <c r="H1045" s="38"/>
      <c r="I1045" s="38"/>
      <c r="J1045" s="38"/>
    </row>
    <row r="1046" spans="6:10" ht="15">
      <c r="F1046" s="38"/>
      <c r="G1046" s="38"/>
      <c r="H1046" s="38"/>
      <c r="I1046" s="38"/>
      <c r="J1046" s="38"/>
    </row>
    <row r="1047" spans="6:10" ht="15">
      <c r="F1047" s="38"/>
      <c r="G1047" s="38"/>
      <c r="H1047" s="38"/>
      <c r="I1047" s="38"/>
      <c r="J1047" s="38"/>
    </row>
    <row r="1048" spans="6:10" ht="15">
      <c r="F1048" s="38"/>
      <c r="G1048" s="38"/>
      <c r="H1048" s="38"/>
      <c r="I1048" s="38"/>
      <c r="J1048" s="38"/>
    </row>
    <row r="1049" spans="6:10" ht="15">
      <c r="F1049" s="38"/>
      <c r="G1049" s="38"/>
      <c r="H1049" s="38"/>
      <c r="I1049" s="38"/>
      <c r="J1049" s="38"/>
    </row>
    <row r="1050" spans="6:10" ht="15">
      <c r="F1050" s="38"/>
      <c r="G1050" s="38"/>
      <c r="H1050" s="38"/>
      <c r="I1050" s="38"/>
      <c r="J1050" s="38"/>
    </row>
    <row r="1051" spans="6:10" ht="15">
      <c r="F1051" s="38"/>
      <c r="G1051" s="38"/>
      <c r="H1051" s="38"/>
      <c r="I1051" s="38"/>
      <c r="J1051" s="38"/>
    </row>
    <row r="1052" spans="6:10" ht="15">
      <c r="F1052" s="38"/>
      <c r="G1052" s="38"/>
      <c r="H1052" s="38"/>
      <c r="I1052" s="38"/>
      <c r="J1052" s="38"/>
    </row>
    <row r="1053" spans="6:10" ht="15">
      <c r="F1053" s="38"/>
      <c r="G1053" s="38"/>
      <c r="H1053" s="38"/>
      <c r="I1053" s="38"/>
      <c r="J1053" s="38"/>
    </row>
    <row r="1054" spans="6:10" ht="15">
      <c r="F1054" s="38"/>
      <c r="G1054" s="38"/>
      <c r="H1054" s="38"/>
      <c r="I1054" s="38"/>
      <c r="J1054" s="38"/>
    </row>
    <row r="1055" spans="6:10" ht="15">
      <c r="F1055" s="38"/>
      <c r="G1055" s="38"/>
      <c r="H1055" s="38"/>
      <c r="I1055" s="38"/>
      <c r="J1055" s="38"/>
    </row>
    <row r="1056" spans="6:10" ht="15">
      <c r="F1056" s="38"/>
      <c r="G1056" s="38"/>
      <c r="H1056" s="38"/>
      <c r="I1056" s="38"/>
      <c r="J1056" s="38"/>
    </row>
    <row r="1057" spans="6:10" ht="15">
      <c r="F1057" s="38"/>
      <c r="G1057" s="38"/>
      <c r="H1057" s="38"/>
      <c r="I1057" s="38"/>
      <c r="J1057" s="38"/>
    </row>
    <row r="1058" spans="6:10" ht="15">
      <c r="F1058" s="38"/>
      <c r="G1058" s="38"/>
      <c r="H1058" s="38"/>
      <c r="I1058" s="38"/>
      <c r="J1058" s="38"/>
    </row>
    <row r="1059" spans="6:10" ht="15">
      <c r="F1059" s="38"/>
      <c r="G1059" s="38"/>
      <c r="H1059" s="38"/>
      <c r="I1059" s="38"/>
      <c r="J1059" s="38"/>
    </row>
    <row r="1060" spans="6:10" ht="15">
      <c r="F1060" s="38"/>
      <c r="G1060" s="38"/>
      <c r="H1060" s="38"/>
      <c r="I1060" s="38"/>
      <c r="J1060" s="38"/>
    </row>
    <row r="1061" spans="6:10" ht="15">
      <c r="F1061" s="38"/>
      <c r="G1061" s="38"/>
      <c r="H1061" s="38"/>
      <c r="I1061" s="38"/>
      <c r="J1061" s="38"/>
    </row>
    <row r="1062" spans="6:10" ht="15">
      <c r="F1062" s="38"/>
      <c r="G1062" s="38"/>
      <c r="H1062" s="38"/>
      <c r="I1062" s="38"/>
      <c r="J1062" s="38"/>
    </row>
    <row r="1063" spans="6:10" ht="15">
      <c r="F1063" s="38"/>
      <c r="G1063" s="38"/>
      <c r="H1063" s="38"/>
      <c r="I1063" s="38"/>
      <c r="J1063" s="38"/>
    </row>
    <row r="1064" spans="6:10" ht="15">
      <c r="F1064" s="38"/>
      <c r="G1064" s="38"/>
      <c r="H1064" s="38"/>
      <c r="I1064" s="38"/>
      <c r="J1064" s="38"/>
    </row>
    <row r="1065" spans="6:10" ht="15">
      <c r="F1065" s="38"/>
      <c r="G1065" s="38"/>
      <c r="H1065" s="38"/>
      <c r="I1065" s="38"/>
      <c r="J1065" s="38"/>
    </row>
    <row r="1066" spans="6:10" ht="15">
      <c r="F1066" s="38"/>
      <c r="G1066" s="38"/>
      <c r="H1066" s="38"/>
      <c r="I1066" s="38"/>
      <c r="J1066" s="38"/>
    </row>
    <row r="1067" spans="6:10" ht="15">
      <c r="F1067" s="38"/>
      <c r="G1067" s="38"/>
      <c r="H1067" s="38"/>
      <c r="I1067" s="38"/>
      <c r="J1067" s="38"/>
    </row>
    <row r="1068" spans="6:10" ht="15">
      <c r="F1068" s="38"/>
      <c r="G1068" s="38"/>
      <c r="H1068" s="38"/>
      <c r="I1068" s="38"/>
      <c r="J1068" s="38"/>
    </row>
    <row r="1069" spans="6:10" ht="15">
      <c r="F1069" s="38"/>
      <c r="G1069" s="38"/>
      <c r="H1069" s="38"/>
      <c r="I1069" s="38"/>
      <c r="J1069" s="38"/>
    </row>
    <row r="1070" spans="6:10" ht="15">
      <c r="F1070" s="38"/>
      <c r="G1070" s="38"/>
      <c r="H1070" s="38"/>
      <c r="I1070" s="38"/>
      <c r="J1070" s="38"/>
    </row>
    <row r="1071" spans="6:10" ht="15">
      <c r="F1071" s="38"/>
      <c r="G1071" s="38"/>
      <c r="H1071" s="38"/>
      <c r="I1071" s="38"/>
      <c r="J1071" s="38"/>
    </row>
    <row r="1072" spans="6:10" ht="15">
      <c r="F1072" s="38"/>
      <c r="G1072" s="38"/>
      <c r="H1072" s="38"/>
      <c r="I1072" s="38"/>
      <c r="J1072" s="38"/>
    </row>
    <row r="1073" spans="6:10" ht="15">
      <c r="F1073" s="38"/>
      <c r="G1073" s="38"/>
      <c r="H1073" s="38"/>
      <c r="I1073" s="38"/>
      <c r="J1073" s="38"/>
    </row>
    <row r="1074" spans="6:10" ht="15">
      <c r="F1074" s="38"/>
      <c r="G1074" s="38"/>
      <c r="H1074" s="38"/>
      <c r="I1074" s="38"/>
      <c r="J1074" s="38"/>
    </row>
    <row r="1075" spans="6:10" ht="15">
      <c r="F1075" s="38"/>
      <c r="G1075" s="38"/>
      <c r="H1075" s="38"/>
      <c r="I1075" s="38"/>
      <c r="J1075" s="38"/>
    </row>
    <row r="1076" spans="6:10" ht="15">
      <c r="F1076" s="38"/>
      <c r="G1076" s="38"/>
      <c r="H1076" s="38"/>
      <c r="I1076" s="38"/>
      <c r="J1076" s="38"/>
    </row>
    <row r="1077" spans="6:10" ht="15">
      <c r="F1077" s="38"/>
      <c r="G1077" s="38"/>
      <c r="H1077" s="38"/>
      <c r="I1077" s="38"/>
      <c r="J1077" s="38"/>
    </row>
    <row r="1078" spans="6:10" ht="15">
      <c r="F1078" s="38"/>
      <c r="G1078" s="38"/>
      <c r="H1078" s="38"/>
      <c r="I1078" s="38"/>
      <c r="J1078" s="38"/>
    </row>
    <row r="1079" spans="6:10" ht="15">
      <c r="F1079" s="38"/>
      <c r="G1079" s="38"/>
      <c r="H1079" s="38"/>
      <c r="I1079" s="38"/>
      <c r="J1079" s="38"/>
    </row>
    <row r="1080" spans="6:10" ht="15">
      <c r="F1080" s="38"/>
      <c r="G1080" s="38"/>
      <c r="H1080" s="38"/>
      <c r="I1080" s="38"/>
      <c r="J1080" s="38"/>
    </row>
    <row r="1081" spans="6:10" ht="15">
      <c r="F1081" s="38"/>
      <c r="G1081" s="38"/>
      <c r="H1081" s="38"/>
      <c r="I1081" s="38"/>
      <c r="J1081" s="38"/>
    </row>
    <row r="1082" spans="6:10" ht="15">
      <c r="F1082" s="38"/>
      <c r="G1082" s="38"/>
      <c r="H1082" s="38"/>
      <c r="I1082" s="38"/>
      <c r="J1082" s="38"/>
    </row>
    <row r="1083" spans="6:10" ht="15">
      <c r="F1083" s="38"/>
      <c r="G1083" s="38"/>
      <c r="H1083" s="38"/>
      <c r="I1083" s="38"/>
      <c r="J1083" s="38"/>
    </row>
    <row r="1084" spans="6:10" ht="15">
      <c r="F1084" s="38"/>
      <c r="G1084" s="38"/>
      <c r="H1084" s="38"/>
      <c r="I1084" s="38"/>
      <c r="J1084" s="38"/>
    </row>
    <row r="1085" spans="6:10" ht="15">
      <c r="F1085" s="38"/>
      <c r="G1085" s="38"/>
      <c r="H1085" s="38"/>
      <c r="I1085" s="38"/>
      <c r="J1085" s="38"/>
    </row>
    <row r="1086" spans="6:10" ht="15">
      <c r="F1086" s="38"/>
      <c r="G1086" s="38"/>
      <c r="H1086" s="38"/>
      <c r="I1086" s="38"/>
      <c r="J1086" s="38"/>
    </row>
    <row r="1087" spans="6:10" ht="15">
      <c r="F1087" s="38"/>
      <c r="G1087" s="38"/>
      <c r="H1087" s="38"/>
      <c r="I1087" s="38"/>
      <c r="J1087" s="38"/>
    </row>
    <row r="1088" spans="6:10" ht="15">
      <c r="F1088" s="38"/>
      <c r="G1088" s="38"/>
      <c r="H1088" s="38"/>
      <c r="I1088" s="38"/>
      <c r="J1088" s="38"/>
    </row>
    <row r="1089" spans="6:10" ht="15">
      <c r="F1089" s="38"/>
      <c r="G1089" s="38"/>
      <c r="H1089" s="38"/>
      <c r="I1089" s="38"/>
      <c r="J1089" s="38"/>
    </row>
    <row r="1090" spans="6:10" ht="15">
      <c r="F1090" s="38"/>
      <c r="G1090" s="38"/>
      <c r="H1090" s="38"/>
      <c r="I1090" s="38"/>
      <c r="J1090" s="38"/>
    </row>
    <row r="1091" spans="6:10" ht="15">
      <c r="F1091" s="38"/>
      <c r="G1091" s="38"/>
      <c r="H1091" s="38"/>
      <c r="I1091" s="38"/>
      <c r="J1091" s="38"/>
    </row>
    <row r="1092" spans="6:10" ht="15">
      <c r="F1092" s="38"/>
      <c r="G1092" s="38"/>
      <c r="H1092" s="38"/>
      <c r="I1092" s="38"/>
      <c r="J1092" s="38"/>
    </row>
    <row r="1093" spans="6:10" ht="15">
      <c r="F1093" s="38"/>
      <c r="G1093" s="38"/>
      <c r="H1093" s="38"/>
      <c r="I1093" s="38"/>
      <c r="J1093" s="38"/>
    </row>
    <row r="1094" spans="6:10" ht="15">
      <c r="F1094" s="38"/>
      <c r="G1094" s="38"/>
      <c r="H1094" s="38"/>
      <c r="I1094" s="38"/>
      <c r="J1094" s="38"/>
    </row>
    <row r="1095" spans="6:10" ht="15">
      <c r="F1095" s="38"/>
      <c r="G1095" s="38"/>
      <c r="H1095" s="38"/>
      <c r="I1095" s="38"/>
      <c r="J1095" s="38"/>
    </row>
    <row r="1096" spans="6:10" ht="15">
      <c r="F1096" s="38"/>
      <c r="G1096" s="38"/>
      <c r="H1096" s="38"/>
      <c r="I1096" s="38"/>
      <c r="J1096" s="38"/>
    </row>
    <row r="1097" spans="6:10" ht="15">
      <c r="F1097" s="38"/>
      <c r="G1097" s="38"/>
      <c r="H1097" s="38"/>
      <c r="I1097" s="38"/>
      <c r="J1097" s="38"/>
    </row>
    <row r="1098" spans="6:10" ht="15">
      <c r="F1098" s="38"/>
      <c r="G1098" s="38"/>
      <c r="H1098" s="38"/>
      <c r="I1098" s="38"/>
      <c r="J1098" s="38"/>
    </row>
    <row r="1099" spans="6:10" ht="15">
      <c r="F1099" s="38"/>
      <c r="G1099" s="38"/>
      <c r="H1099" s="38"/>
      <c r="I1099" s="38"/>
      <c r="J1099" s="38"/>
    </row>
    <row r="1100" spans="6:10" ht="15">
      <c r="F1100" s="38"/>
      <c r="G1100" s="38"/>
      <c r="H1100" s="38"/>
      <c r="I1100" s="38"/>
      <c r="J1100" s="38"/>
    </row>
    <row r="1101" spans="6:10" ht="15">
      <c r="F1101" s="38"/>
      <c r="G1101" s="38"/>
      <c r="H1101" s="38"/>
      <c r="I1101" s="38"/>
      <c r="J1101" s="38"/>
    </row>
    <row r="1102" spans="6:10" ht="15">
      <c r="F1102" s="38"/>
      <c r="G1102" s="38"/>
      <c r="H1102" s="38"/>
      <c r="I1102" s="38"/>
      <c r="J1102" s="38"/>
    </row>
    <row r="1103" spans="6:10" ht="15">
      <c r="F1103" s="38"/>
      <c r="G1103" s="38"/>
      <c r="H1103" s="38"/>
      <c r="I1103" s="38"/>
      <c r="J1103" s="38"/>
    </row>
    <row r="1104" spans="6:10" ht="15">
      <c r="F1104" s="38"/>
      <c r="G1104" s="38"/>
      <c r="H1104" s="38"/>
      <c r="I1104" s="38"/>
      <c r="J1104" s="38"/>
    </row>
    <row r="1105" spans="6:10" ht="15">
      <c r="F1105" s="38"/>
      <c r="G1105" s="38"/>
      <c r="H1105" s="38"/>
      <c r="I1105" s="38"/>
      <c r="J1105" s="38"/>
    </row>
    <row r="1106" spans="6:10" ht="15">
      <c r="F1106" s="38"/>
      <c r="G1106" s="38"/>
      <c r="H1106" s="38"/>
      <c r="I1106" s="38"/>
      <c r="J1106" s="38"/>
    </row>
    <row r="1107" spans="6:10" ht="15">
      <c r="F1107" s="38"/>
      <c r="G1107" s="38"/>
      <c r="H1107" s="38"/>
      <c r="I1107" s="38"/>
      <c r="J1107" s="38"/>
    </row>
    <row r="1108" spans="6:10" ht="15">
      <c r="F1108" s="38"/>
      <c r="G1108" s="38"/>
      <c r="H1108" s="38"/>
      <c r="I1108" s="38"/>
      <c r="J1108" s="38"/>
    </row>
    <row r="1109" spans="6:10" ht="15">
      <c r="F1109" s="38"/>
      <c r="G1109" s="38"/>
      <c r="H1109" s="38"/>
      <c r="I1109" s="38"/>
      <c r="J1109" s="38"/>
    </row>
    <row r="1110" spans="6:10" ht="15">
      <c r="F1110" s="38"/>
      <c r="G1110" s="38"/>
      <c r="H1110" s="38"/>
      <c r="I1110" s="38"/>
      <c r="J1110" s="38"/>
    </row>
    <row r="1111" spans="6:10" ht="15">
      <c r="F1111" s="38"/>
      <c r="G1111" s="38"/>
      <c r="H1111" s="38"/>
      <c r="I1111" s="38"/>
      <c r="J1111" s="38"/>
    </row>
    <row r="1112" spans="6:10" ht="15">
      <c r="F1112" s="38"/>
      <c r="G1112" s="38"/>
      <c r="H1112" s="38"/>
      <c r="I1112" s="38"/>
      <c r="J1112" s="38"/>
    </row>
    <row r="1113" spans="6:10" ht="15">
      <c r="F1113" s="38"/>
      <c r="G1113" s="38"/>
      <c r="H1113" s="38"/>
      <c r="I1113" s="38"/>
      <c r="J1113" s="38"/>
    </row>
    <row r="1114" spans="6:10" ht="15">
      <c r="F1114" s="38"/>
      <c r="G1114" s="38"/>
      <c r="H1114" s="38"/>
      <c r="I1114" s="38"/>
      <c r="J1114" s="38"/>
    </row>
    <row r="1115" spans="6:10" ht="15">
      <c r="F1115" s="38"/>
      <c r="G1115" s="38"/>
      <c r="H1115" s="38"/>
      <c r="I1115" s="38"/>
      <c r="J1115" s="38"/>
    </row>
    <row r="1116" spans="6:10" ht="15">
      <c r="F1116" s="38"/>
      <c r="G1116" s="38"/>
      <c r="H1116" s="38"/>
      <c r="I1116" s="38"/>
      <c r="J1116" s="38"/>
    </row>
    <row r="1117" spans="6:10" ht="15">
      <c r="F1117" s="38"/>
      <c r="G1117" s="38"/>
      <c r="H1117" s="38"/>
      <c r="I1117" s="38"/>
      <c r="J1117" s="38"/>
    </row>
    <row r="1118" spans="6:10" ht="15">
      <c r="F1118" s="38"/>
      <c r="G1118" s="38"/>
      <c r="H1118" s="38"/>
      <c r="I1118" s="38"/>
      <c r="J1118" s="38"/>
    </row>
    <row r="1119" spans="6:10" ht="15">
      <c r="F1119" s="38"/>
      <c r="G1119" s="38"/>
      <c r="H1119" s="38"/>
      <c r="I1119" s="38"/>
      <c r="J1119" s="38"/>
    </row>
    <row r="1120" spans="6:10" ht="15">
      <c r="F1120" s="38"/>
      <c r="G1120" s="38"/>
      <c r="H1120" s="38"/>
      <c r="I1120" s="38"/>
      <c r="J1120" s="38"/>
    </row>
    <row r="1121" spans="6:10" ht="15">
      <c r="F1121" s="38"/>
      <c r="G1121" s="38"/>
      <c r="H1121" s="38"/>
      <c r="I1121" s="38"/>
      <c r="J1121" s="38"/>
    </row>
    <row r="1122" spans="6:10" ht="15">
      <c r="F1122" s="38"/>
      <c r="G1122" s="38"/>
      <c r="H1122" s="38"/>
      <c r="I1122" s="38"/>
      <c r="J1122" s="38"/>
    </row>
    <row r="1123" spans="6:10" ht="15">
      <c r="F1123" s="38"/>
      <c r="G1123" s="38"/>
      <c r="H1123" s="38"/>
      <c r="I1123" s="38"/>
      <c r="J1123" s="38"/>
    </row>
    <row r="1124" spans="6:10" ht="15">
      <c r="F1124" s="38"/>
      <c r="G1124" s="38"/>
      <c r="H1124" s="38"/>
      <c r="I1124" s="38"/>
      <c r="J1124" s="38"/>
    </row>
    <row r="1125" spans="6:10" ht="15">
      <c r="F1125" s="38"/>
      <c r="G1125" s="38"/>
      <c r="H1125" s="38"/>
      <c r="I1125" s="38"/>
      <c r="J1125" s="38"/>
    </row>
    <row r="1126" spans="6:10" ht="15">
      <c r="F1126" s="38"/>
      <c r="G1126" s="38"/>
      <c r="H1126" s="38"/>
      <c r="I1126" s="38"/>
      <c r="J1126" s="38"/>
    </row>
    <row r="1127" spans="6:10" ht="15">
      <c r="F1127" s="38"/>
      <c r="G1127" s="38"/>
      <c r="H1127" s="38"/>
      <c r="I1127" s="38"/>
      <c r="J1127" s="38"/>
    </row>
    <row r="1128" spans="6:10" ht="15">
      <c r="F1128" s="38"/>
      <c r="G1128" s="38"/>
      <c r="H1128" s="38"/>
      <c r="I1128" s="38"/>
      <c r="J1128" s="38"/>
    </row>
    <row r="1129" spans="6:10" ht="15">
      <c r="F1129" s="38"/>
      <c r="G1129" s="38"/>
      <c r="H1129" s="38"/>
      <c r="I1129" s="38"/>
      <c r="J1129" s="38"/>
    </row>
    <row r="1130" spans="6:10" ht="15">
      <c r="F1130" s="38"/>
      <c r="G1130" s="38"/>
      <c r="H1130" s="38"/>
      <c r="I1130" s="38"/>
      <c r="J1130" s="38"/>
    </row>
    <row r="1131" spans="6:10" ht="15">
      <c r="F1131" s="38"/>
      <c r="G1131" s="38"/>
      <c r="H1131" s="38"/>
      <c r="I1131" s="38"/>
      <c r="J1131" s="38"/>
    </row>
    <row r="1132" spans="6:10" ht="15">
      <c r="F1132" s="38"/>
      <c r="G1132" s="38"/>
      <c r="H1132" s="38"/>
      <c r="I1132" s="38"/>
      <c r="J1132" s="38"/>
    </row>
    <row r="1133" spans="6:10" ht="15">
      <c r="F1133" s="38"/>
      <c r="G1133" s="38"/>
      <c r="H1133" s="38"/>
      <c r="I1133" s="38"/>
      <c r="J1133" s="38"/>
    </row>
    <row r="1134" spans="6:10" ht="15">
      <c r="F1134" s="38"/>
      <c r="G1134" s="38"/>
      <c r="H1134" s="38"/>
      <c r="I1134" s="38"/>
      <c r="J1134" s="38"/>
    </row>
    <row r="1135" spans="6:10" ht="15">
      <c r="F1135" s="38"/>
      <c r="G1135" s="38"/>
      <c r="H1135" s="38"/>
      <c r="I1135" s="38"/>
      <c r="J1135" s="38"/>
    </row>
    <row r="1136" spans="6:10" ht="15">
      <c r="F1136" s="38"/>
      <c r="G1136" s="38"/>
      <c r="H1136" s="38"/>
      <c r="I1136" s="38"/>
      <c r="J1136" s="38"/>
    </row>
    <row r="1137" spans="6:10" ht="15">
      <c r="F1137" s="38"/>
      <c r="G1137" s="38"/>
      <c r="H1137" s="38"/>
      <c r="I1137" s="38"/>
      <c r="J1137" s="38"/>
    </row>
    <row r="1138" spans="6:10" ht="15">
      <c r="F1138" s="38"/>
      <c r="G1138" s="38"/>
      <c r="H1138" s="38"/>
      <c r="I1138" s="38"/>
      <c r="J1138" s="38"/>
    </row>
    <row r="1139" spans="6:10" ht="15">
      <c r="F1139" s="38"/>
      <c r="G1139" s="38"/>
      <c r="H1139" s="38"/>
      <c r="I1139" s="38"/>
      <c r="J1139" s="38"/>
    </row>
    <row r="1140" spans="6:10" ht="15">
      <c r="F1140" s="38"/>
      <c r="G1140" s="38"/>
      <c r="H1140" s="38"/>
      <c r="I1140" s="38"/>
      <c r="J1140" s="38"/>
    </row>
    <row r="1141" spans="6:10" ht="15">
      <c r="F1141" s="38"/>
      <c r="G1141" s="38"/>
      <c r="H1141" s="38"/>
      <c r="I1141" s="38"/>
      <c r="J1141" s="38"/>
    </row>
    <row r="1142" spans="6:10" ht="15">
      <c r="F1142" s="38"/>
      <c r="G1142" s="38"/>
      <c r="H1142" s="38"/>
      <c r="I1142" s="38"/>
      <c r="J1142" s="38"/>
    </row>
    <row r="1143" spans="6:10" ht="15">
      <c r="F1143" s="38"/>
      <c r="G1143" s="38"/>
      <c r="H1143" s="38"/>
      <c r="I1143" s="38"/>
      <c r="J1143" s="38"/>
    </row>
    <row r="1144" spans="6:10" ht="15">
      <c r="F1144" s="38"/>
      <c r="G1144" s="38"/>
      <c r="H1144" s="38"/>
      <c r="I1144" s="38"/>
      <c r="J1144" s="38"/>
    </row>
    <row r="1145" spans="6:10" ht="15">
      <c r="F1145" s="38"/>
      <c r="G1145" s="38"/>
      <c r="H1145" s="38"/>
      <c r="I1145" s="38"/>
      <c r="J1145" s="38"/>
    </row>
    <row r="1146" spans="6:10" ht="15">
      <c r="F1146" s="38"/>
      <c r="G1146" s="38"/>
      <c r="H1146" s="38"/>
      <c r="I1146" s="38"/>
      <c r="J1146" s="38"/>
    </row>
    <row r="1147" spans="6:10" ht="15">
      <c r="F1147" s="38"/>
      <c r="G1147" s="38"/>
      <c r="H1147" s="38"/>
      <c r="I1147" s="38"/>
      <c r="J1147" s="38"/>
    </row>
    <row r="1148" spans="6:10" ht="15">
      <c r="F1148" s="38"/>
      <c r="G1148" s="38"/>
      <c r="H1148" s="38"/>
      <c r="I1148" s="38"/>
      <c r="J1148" s="38"/>
    </row>
    <row r="1149" spans="6:10" ht="15">
      <c r="F1149" s="38"/>
      <c r="G1149" s="38"/>
      <c r="H1149" s="38"/>
      <c r="I1149" s="38"/>
      <c r="J1149" s="38"/>
    </row>
    <row r="1150" spans="6:10" ht="15">
      <c r="F1150" s="38"/>
      <c r="G1150" s="38"/>
      <c r="H1150" s="38"/>
      <c r="I1150" s="38"/>
      <c r="J1150" s="38"/>
    </row>
    <row r="1151" spans="6:10" ht="15">
      <c r="F1151" s="38"/>
      <c r="G1151" s="38"/>
      <c r="H1151" s="38"/>
      <c r="I1151" s="38"/>
      <c r="J1151" s="38"/>
    </row>
    <row r="1152" spans="6:10" ht="15">
      <c r="F1152" s="38"/>
      <c r="G1152" s="38"/>
      <c r="H1152" s="38"/>
      <c r="I1152" s="38"/>
      <c r="J1152" s="38"/>
    </row>
    <row r="1153" spans="6:10" ht="15">
      <c r="F1153" s="38"/>
      <c r="G1153" s="38"/>
      <c r="H1153" s="38"/>
      <c r="I1153" s="38"/>
      <c r="J1153" s="38"/>
    </row>
    <row r="1154" spans="6:10" ht="15">
      <c r="F1154" s="38"/>
      <c r="G1154" s="38"/>
      <c r="H1154" s="38"/>
      <c r="I1154" s="38"/>
      <c r="J1154" s="38"/>
    </row>
    <row r="1155" spans="6:10" ht="15">
      <c r="F1155" s="38"/>
      <c r="G1155" s="38"/>
      <c r="H1155" s="38"/>
      <c r="I1155" s="38"/>
      <c r="J1155" s="38"/>
    </row>
    <row r="1156" spans="6:10" ht="15">
      <c r="F1156" s="38"/>
      <c r="G1156" s="38"/>
      <c r="H1156" s="38"/>
      <c r="I1156" s="38"/>
      <c r="J1156" s="38"/>
    </row>
    <row r="1157" spans="6:10" ht="15">
      <c r="F1157" s="38"/>
      <c r="G1157" s="38"/>
      <c r="H1157" s="38"/>
      <c r="I1157" s="38"/>
      <c r="J1157" s="38"/>
    </row>
    <row r="1158" spans="6:10" ht="15">
      <c r="F1158" s="38"/>
      <c r="G1158" s="38"/>
      <c r="H1158" s="38"/>
      <c r="I1158" s="38"/>
      <c r="J1158" s="38"/>
    </row>
    <row r="1159" spans="6:10" ht="15">
      <c r="F1159" s="38"/>
      <c r="G1159" s="38"/>
      <c r="H1159" s="38"/>
      <c r="I1159" s="38"/>
      <c r="J1159" s="38"/>
    </row>
    <row r="1160" spans="6:10" ht="15">
      <c r="F1160" s="38"/>
      <c r="G1160" s="38"/>
      <c r="H1160" s="38"/>
      <c r="I1160" s="38"/>
      <c r="J1160" s="38"/>
    </row>
    <row r="1161" spans="6:10" ht="15">
      <c r="F1161" s="38"/>
      <c r="G1161" s="38"/>
      <c r="H1161" s="38"/>
      <c r="I1161" s="38"/>
      <c r="J1161" s="38"/>
    </row>
    <row r="1162" spans="6:10" ht="15">
      <c r="F1162" s="38"/>
      <c r="G1162" s="38"/>
      <c r="H1162" s="38"/>
      <c r="I1162" s="38"/>
      <c r="J1162" s="38"/>
    </row>
    <row r="1163" spans="6:10" ht="15">
      <c r="F1163" s="38"/>
      <c r="G1163" s="38"/>
      <c r="H1163" s="38"/>
      <c r="I1163" s="38"/>
      <c r="J1163" s="38"/>
    </row>
    <row r="1164" spans="6:10" ht="15">
      <c r="F1164" s="38"/>
      <c r="G1164" s="38"/>
      <c r="H1164" s="38"/>
      <c r="I1164" s="38"/>
      <c r="J1164" s="38"/>
    </row>
    <row r="1165" spans="6:10" ht="15">
      <c r="F1165" s="38"/>
      <c r="G1165" s="38"/>
      <c r="H1165" s="38"/>
      <c r="I1165" s="38"/>
      <c r="J1165" s="38"/>
    </row>
    <row r="1166" spans="6:10" ht="15">
      <c r="F1166" s="38"/>
      <c r="G1166" s="38"/>
      <c r="H1166" s="38"/>
      <c r="I1166" s="38"/>
      <c r="J1166" s="38"/>
    </row>
    <row r="1167" spans="6:10" ht="15">
      <c r="F1167" s="38"/>
      <c r="G1167" s="38"/>
      <c r="H1167" s="38"/>
      <c r="I1167" s="38"/>
      <c r="J1167" s="38"/>
    </row>
    <row r="1168" spans="6:10" ht="15">
      <c r="F1168" s="38"/>
      <c r="G1168" s="38"/>
      <c r="H1168" s="38"/>
      <c r="I1168" s="38"/>
      <c r="J1168" s="38"/>
    </row>
    <row r="1169" spans="6:10" ht="15">
      <c r="F1169" s="38"/>
      <c r="G1169" s="38"/>
      <c r="H1169" s="38"/>
      <c r="I1169" s="38"/>
      <c r="J1169" s="38"/>
    </row>
    <row r="1170" spans="6:10" ht="15">
      <c r="F1170" s="38"/>
      <c r="G1170" s="38"/>
      <c r="H1170" s="38"/>
      <c r="I1170" s="38"/>
      <c r="J1170" s="38"/>
    </row>
    <row r="1171" spans="6:10" ht="15">
      <c r="F1171" s="38"/>
      <c r="G1171" s="38"/>
      <c r="H1171" s="38"/>
      <c r="I1171" s="38"/>
      <c r="J1171" s="38"/>
    </row>
    <row r="1172" spans="6:10" ht="15">
      <c r="F1172" s="38"/>
      <c r="G1172" s="38"/>
      <c r="H1172" s="38"/>
      <c r="I1172" s="38"/>
      <c r="J1172" s="38"/>
    </row>
    <row r="1173" spans="6:10" ht="15">
      <c r="F1173" s="38"/>
      <c r="G1173" s="38"/>
      <c r="H1173" s="38"/>
      <c r="I1173" s="38"/>
      <c r="J1173" s="38"/>
    </row>
    <row r="1174" spans="6:10" ht="15">
      <c r="F1174" s="38"/>
      <c r="G1174" s="38"/>
      <c r="H1174" s="38"/>
      <c r="I1174" s="38"/>
      <c r="J1174" s="38"/>
    </row>
    <row r="1175" spans="6:10" ht="15">
      <c r="F1175" s="38"/>
      <c r="G1175" s="38"/>
      <c r="H1175" s="38"/>
      <c r="I1175" s="38"/>
      <c r="J1175" s="38"/>
    </row>
    <row r="1176" spans="6:10" ht="15">
      <c r="F1176" s="38"/>
      <c r="G1176" s="38"/>
      <c r="H1176" s="38"/>
      <c r="I1176" s="38"/>
      <c r="J1176" s="38"/>
    </row>
    <row r="1177" spans="6:10" ht="15">
      <c r="F1177" s="38"/>
      <c r="G1177" s="38"/>
      <c r="H1177" s="38"/>
      <c r="I1177" s="38"/>
      <c r="J1177" s="38"/>
    </row>
    <row r="1178" spans="6:10" ht="15">
      <c r="F1178" s="38"/>
      <c r="G1178" s="38"/>
      <c r="H1178" s="38"/>
      <c r="I1178" s="38"/>
      <c r="J1178" s="38"/>
    </row>
    <row r="1179" spans="6:10" ht="15">
      <c r="F1179" s="38"/>
      <c r="G1179" s="38"/>
      <c r="H1179" s="38"/>
      <c r="I1179" s="38"/>
      <c r="J1179" s="38"/>
    </row>
    <row r="1180" spans="6:10" ht="15">
      <c r="F1180" s="38"/>
      <c r="G1180" s="38"/>
      <c r="H1180" s="38"/>
      <c r="I1180" s="38"/>
      <c r="J1180" s="38"/>
    </row>
    <row r="1181" spans="6:10" ht="15">
      <c r="F1181" s="38"/>
      <c r="G1181" s="38"/>
      <c r="H1181" s="38"/>
      <c r="I1181" s="38"/>
      <c r="J1181" s="38"/>
    </row>
    <row r="1182" spans="6:10" ht="15">
      <c r="F1182" s="38"/>
      <c r="G1182" s="38"/>
      <c r="H1182" s="38"/>
      <c r="I1182" s="38"/>
      <c r="J1182" s="38"/>
    </row>
    <row r="1183" spans="6:10" ht="15">
      <c r="F1183" s="38"/>
      <c r="G1183" s="38"/>
      <c r="H1183" s="38"/>
      <c r="I1183" s="38"/>
      <c r="J1183" s="38"/>
    </row>
    <row r="1184" spans="6:10" ht="15">
      <c r="F1184" s="38"/>
      <c r="G1184" s="38"/>
      <c r="H1184" s="38"/>
      <c r="I1184" s="38"/>
      <c r="J1184" s="38"/>
    </row>
    <row r="1185" spans="6:10" ht="15">
      <c r="F1185" s="38"/>
      <c r="G1185" s="38"/>
      <c r="H1185" s="38"/>
      <c r="I1185" s="38"/>
      <c r="J1185" s="38"/>
    </row>
    <row r="1186" spans="6:10" ht="15">
      <c r="F1186" s="38"/>
      <c r="G1186" s="38"/>
      <c r="H1186" s="38"/>
      <c r="I1186" s="38"/>
      <c r="J1186" s="38"/>
    </row>
    <row r="1187" spans="6:10" ht="15">
      <c r="F1187" s="38"/>
      <c r="G1187" s="38"/>
      <c r="H1187" s="38"/>
      <c r="I1187" s="38"/>
      <c r="J1187" s="38"/>
    </row>
    <row r="1188" spans="6:10" ht="15">
      <c r="F1188" s="38"/>
      <c r="G1188" s="38"/>
      <c r="H1188" s="38"/>
      <c r="I1188" s="38"/>
      <c r="J1188" s="38"/>
    </row>
    <row r="1189" spans="6:10" ht="15">
      <c r="F1189" s="38"/>
      <c r="G1189" s="38"/>
      <c r="H1189" s="38"/>
      <c r="I1189" s="38"/>
      <c r="J1189" s="38"/>
    </row>
    <row r="1190" spans="6:10" ht="15">
      <c r="F1190" s="38"/>
      <c r="G1190" s="38"/>
      <c r="H1190" s="38"/>
      <c r="I1190" s="38"/>
      <c r="J1190" s="38"/>
    </row>
    <row r="1191" spans="6:10" ht="15">
      <c r="F1191" s="38"/>
      <c r="G1191" s="38"/>
      <c r="H1191" s="38"/>
      <c r="I1191" s="38"/>
      <c r="J1191" s="38"/>
    </row>
    <row r="1192" spans="6:10" ht="15">
      <c r="F1192" s="38"/>
      <c r="G1192" s="38"/>
      <c r="H1192" s="38"/>
      <c r="I1192" s="38"/>
      <c r="J1192" s="38"/>
    </row>
    <row r="1193" spans="6:10" ht="15">
      <c r="F1193" s="38"/>
      <c r="G1193" s="38"/>
      <c r="H1193" s="38"/>
      <c r="I1193" s="38"/>
      <c r="J1193" s="38"/>
    </row>
    <row r="1194" spans="6:10" ht="15">
      <c r="F1194" s="38"/>
      <c r="G1194" s="38"/>
      <c r="H1194" s="38"/>
      <c r="I1194" s="38"/>
      <c r="J1194" s="38"/>
    </row>
    <row r="1195" spans="6:10" ht="15">
      <c r="F1195" s="38"/>
      <c r="G1195" s="38"/>
      <c r="H1195" s="38"/>
      <c r="I1195" s="38"/>
      <c r="J1195" s="38"/>
    </row>
    <row r="1196" spans="6:10" ht="15">
      <c r="F1196" s="38"/>
      <c r="G1196" s="38"/>
      <c r="H1196" s="38"/>
      <c r="I1196" s="38"/>
      <c r="J1196" s="38"/>
    </row>
    <row r="1197" spans="6:10" ht="15">
      <c r="F1197" s="38"/>
      <c r="G1197" s="38"/>
      <c r="H1197" s="38"/>
      <c r="I1197" s="38"/>
      <c r="J1197" s="38"/>
    </row>
    <row r="1198" spans="6:10" ht="15">
      <c r="F1198" s="38"/>
      <c r="G1198" s="38"/>
      <c r="H1198" s="38"/>
      <c r="I1198" s="38"/>
      <c r="J1198" s="38"/>
    </row>
    <row r="1199" spans="6:10" ht="15">
      <c r="F1199" s="38"/>
      <c r="G1199" s="38"/>
      <c r="H1199" s="38"/>
      <c r="I1199" s="38"/>
      <c r="J1199" s="38"/>
    </row>
    <row r="1200" spans="6:10" ht="15">
      <c r="F1200" s="38"/>
      <c r="G1200" s="38"/>
      <c r="H1200" s="38"/>
      <c r="I1200" s="38"/>
      <c r="J1200" s="38"/>
    </row>
    <row r="1201" spans="6:10" ht="15">
      <c r="F1201" s="38"/>
      <c r="G1201" s="38"/>
      <c r="H1201" s="38"/>
      <c r="I1201" s="38"/>
      <c r="J1201" s="38"/>
    </row>
    <row r="1202" spans="6:10" ht="15">
      <c r="F1202" s="38"/>
      <c r="G1202" s="38"/>
      <c r="H1202" s="38"/>
      <c r="I1202" s="38"/>
      <c r="J1202" s="38"/>
    </row>
    <row r="1203" spans="6:10" ht="15">
      <c r="F1203" s="38"/>
      <c r="G1203" s="38"/>
      <c r="H1203" s="38"/>
      <c r="I1203" s="38"/>
      <c r="J1203" s="38"/>
    </row>
    <row r="1204" spans="6:10" ht="15">
      <c r="F1204" s="38"/>
      <c r="G1204" s="38"/>
      <c r="H1204" s="38"/>
      <c r="I1204" s="38"/>
      <c r="J1204" s="38"/>
    </row>
    <row r="1205" spans="6:10" ht="15">
      <c r="F1205" s="38"/>
      <c r="G1205" s="38"/>
      <c r="H1205" s="38"/>
      <c r="I1205" s="38"/>
      <c r="J1205" s="38"/>
    </row>
    <row r="1206" spans="6:10" ht="15">
      <c r="F1206" s="38"/>
      <c r="G1206" s="38"/>
      <c r="H1206" s="38"/>
      <c r="I1206" s="38"/>
      <c r="J1206" s="38"/>
    </row>
    <row r="1207" spans="6:10" ht="15">
      <c r="F1207" s="38"/>
      <c r="G1207" s="38"/>
      <c r="H1207" s="38"/>
      <c r="I1207" s="38"/>
      <c r="J1207" s="38"/>
    </row>
    <row r="1208" spans="6:10" ht="15">
      <c r="F1208" s="38"/>
      <c r="G1208" s="38"/>
      <c r="H1208" s="38"/>
      <c r="I1208" s="38"/>
      <c r="J1208" s="38"/>
    </row>
    <row r="1209" spans="6:10" ht="15">
      <c r="F1209" s="38"/>
      <c r="G1209" s="38"/>
      <c r="H1209" s="38"/>
      <c r="I1209" s="38"/>
      <c r="J1209" s="38"/>
    </row>
    <row r="1210" spans="6:10" ht="15">
      <c r="F1210" s="38"/>
      <c r="G1210" s="38"/>
      <c r="H1210" s="38"/>
      <c r="I1210" s="38"/>
      <c r="J1210" s="38"/>
    </row>
    <row r="1211" spans="6:10" ht="15">
      <c r="F1211" s="38"/>
      <c r="G1211" s="38"/>
      <c r="H1211" s="38"/>
      <c r="I1211" s="38"/>
      <c r="J1211" s="38"/>
    </row>
    <row r="1212" spans="6:10" ht="15">
      <c r="F1212" s="38"/>
      <c r="G1212" s="38"/>
      <c r="H1212" s="38"/>
      <c r="I1212" s="38"/>
      <c r="J1212" s="38"/>
    </row>
    <row r="1213" spans="6:10" ht="15">
      <c r="F1213" s="38"/>
      <c r="G1213" s="38"/>
      <c r="H1213" s="38"/>
      <c r="I1213" s="38"/>
      <c r="J1213" s="38"/>
    </row>
    <row r="1214" spans="6:10" ht="15">
      <c r="F1214" s="38"/>
      <c r="G1214" s="38"/>
      <c r="H1214" s="38"/>
      <c r="I1214" s="38"/>
      <c r="J1214" s="38"/>
    </row>
    <row r="1215" spans="6:10" ht="15">
      <c r="F1215" s="38"/>
      <c r="G1215" s="38"/>
      <c r="H1215" s="38"/>
      <c r="I1215" s="38"/>
      <c r="J1215" s="38"/>
    </row>
    <row r="1216" spans="6:10" ht="15">
      <c r="F1216" s="38"/>
      <c r="G1216" s="38"/>
      <c r="H1216" s="38"/>
      <c r="I1216" s="38"/>
      <c r="J1216" s="38"/>
    </row>
    <row r="1217" spans="6:10" ht="15">
      <c r="F1217" s="38"/>
      <c r="G1217" s="38"/>
      <c r="H1217" s="38"/>
      <c r="I1217" s="38"/>
      <c r="J1217" s="38"/>
    </row>
    <row r="1218" spans="6:10" ht="15">
      <c r="F1218" s="38"/>
      <c r="G1218" s="38"/>
      <c r="H1218" s="38"/>
      <c r="I1218" s="38"/>
      <c r="J1218" s="38"/>
    </row>
    <row r="1219" spans="6:10" ht="15">
      <c r="F1219" s="38"/>
      <c r="G1219" s="38"/>
      <c r="H1219" s="38"/>
      <c r="I1219" s="38"/>
      <c r="J1219" s="38"/>
    </row>
    <row r="1220" spans="6:10" ht="15">
      <c r="F1220" s="38"/>
      <c r="G1220" s="38"/>
      <c r="H1220" s="38"/>
      <c r="I1220" s="38"/>
      <c r="J1220" s="38"/>
    </row>
    <row r="1221" spans="6:10" ht="15">
      <c r="F1221" s="38"/>
      <c r="G1221" s="38"/>
      <c r="H1221" s="38"/>
      <c r="I1221" s="38"/>
      <c r="J1221" s="38"/>
    </row>
    <row r="1222" spans="6:10" ht="15">
      <c r="F1222" s="38"/>
      <c r="G1222" s="38"/>
      <c r="H1222" s="38"/>
      <c r="I1222" s="38"/>
      <c r="J1222" s="38"/>
    </row>
    <row r="1223" spans="6:10" ht="15">
      <c r="F1223" s="38"/>
      <c r="G1223" s="38"/>
      <c r="H1223" s="38"/>
      <c r="I1223" s="38"/>
      <c r="J1223" s="38"/>
    </row>
    <row r="1224" spans="6:10" ht="15">
      <c r="F1224" s="38"/>
      <c r="G1224" s="38"/>
      <c r="H1224" s="38"/>
      <c r="I1224" s="38"/>
      <c r="J1224" s="38"/>
    </row>
    <row r="1225" spans="6:10" ht="15">
      <c r="F1225" s="38"/>
      <c r="G1225" s="38"/>
      <c r="H1225" s="38"/>
      <c r="I1225" s="38"/>
      <c r="J1225" s="38"/>
    </row>
    <row r="1226" spans="6:10" ht="15">
      <c r="F1226" s="38"/>
      <c r="G1226" s="38"/>
      <c r="H1226" s="38"/>
      <c r="I1226" s="38"/>
      <c r="J1226" s="38"/>
    </row>
    <row r="1227" spans="6:10" ht="15">
      <c r="F1227" s="38"/>
      <c r="G1227" s="38"/>
      <c r="H1227" s="38"/>
      <c r="I1227" s="38"/>
      <c r="J1227" s="38"/>
    </row>
    <row r="1228" spans="6:10" ht="15">
      <c r="F1228" s="38"/>
      <c r="G1228" s="38"/>
      <c r="H1228" s="38"/>
      <c r="I1228" s="38"/>
      <c r="J1228" s="38"/>
    </row>
    <row r="1229" spans="6:10" ht="15">
      <c r="F1229" s="38"/>
      <c r="G1229" s="38"/>
      <c r="H1229" s="38"/>
      <c r="I1229" s="38"/>
      <c r="J1229" s="38"/>
    </row>
    <row r="1230" spans="6:10" ht="15">
      <c r="F1230" s="38"/>
      <c r="G1230" s="38"/>
      <c r="H1230" s="38"/>
      <c r="I1230" s="38"/>
      <c r="J1230" s="38"/>
    </row>
    <row r="1231" spans="6:10" ht="15">
      <c r="F1231" s="38"/>
      <c r="G1231" s="38"/>
      <c r="H1231" s="38"/>
      <c r="I1231" s="38"/>
      <c r="J1231" s="38"/>
    </row>
    <row r="1232" spans="6:10" ht="15">
      <c r="F1232" s="38"/>
      <c r="G1232" s="38"/>
      <c r="H1232" s="38"/>
      <c r="I1232" s="38"/>
      <c r="J1232" s="38"/>
    </row>
    <row r="1233" spans="6:10" ht="15">
      <c r="F1233" s="38"/>
      <c r="G1233" s="38"/>
      <c r="H1233" s="38"/>
      <c r="I1233" s="38"/>
      <c r="J1233" s="38"/>
    </row>
    <row r="1234" spans="6:10" ht="15">
      <c r="F1234" s="38"/>
      <c r="G1234" s="38"/>
      <c r="H1234" s="38"/>
      <c r="I1234" s="38"/>
      <c r="J1234" s="38"/>
    </row>
    <row r="1235" spans="6:10" ht="15">
      <c r="F1235" s="38"/>
      <c r="G1235" s="38"/>
      <c r="H1235" s="38"/>
      <c r="I1235" s="38"/>
      <c r="J1235" s="38"/>
    </row>
    <row r="1236" spans="6:10" ht="15">
      <c r="F1236" s="38"/>
      <c r="G1236" s="38"/>
      <c r="H1236" s="38"/>
      <c r="I1236" s="38"/>
      <c r="J1236" s="38"/>
    </row>
    <row r="1237" spans="6:10" ht="15">
      <c r="F1237" s="38"/>
      <c r="G1237" s="38"/>
      <c r="H1237" s="38"/>
      <c r="I1237" s="38"/>
      <c r="J1237" s="38"/>
    </row>
    <row r="1238" spans="6:10" ht="15">
      <c r="F1238" s="38"/>
      <c r="G1238" s="38"/>
      <c r="H1238" s="38"/>
      <c r="I1238" s="38"/>
      <c r="J1238" s="38"/>
    </row>
    <row r="1239" spans="6:10" ht="15">
      <c r="F1239" s="38"/>
      <c r="G1239" s="38"/>
      <c r="H1239" s="38"/>
      <c r="I1239" s="38"/>
      <c r="J1239" s="38"/>
    </row>
    <row r="1240" spans="6:10" ht="15">
      <c r="F1240" s="38"/>
      <c r="G1240" s="38"/>
      <c r="H1240" s="38"/>
      <c r="I1240" s="38"/>
      <c r="J1240" s="38"/>
    </row>
    <row r="1241" spans="6:10" ht="15">
      <c r="F1241" s="38"/>
      <c r="G1241" s="38"/>
      <c r="H1241" s="38"/>
      <c r="I1241" s="38"/>
      <c r="J1241" s="38"/>
    </row>
    <row r="1242" spans="6:10" ht="15">
      <c r="F1242" s="38"/>
      <c r="G1242" s="38"/>
      <c r="H1242" s="38"/>
      <c r="I1242" s="38"/>
      <c r="J1242" s="38"/>
    </row>
    <row r="1243" spans="6:10" ht="15">
      <c r="F1243" s="38"/>
      <c r="G1243" s="38"/>
      <c r="H1243" s="38"/>
      <c r="I1243" s="38"/>
      <c r="J1243" s="38"/>
    </row>
    <row r="1244" spans="6:10" ht="15">
      <c r="F1244" s="38"/>
      <c r="G1244" s="38"/>
      <c r="H1244" s="38"/>
      <c r="I1244" s="38"/>
      <c r="J1244" s="38"/>
    </row>
    <row r="1245" spans="6:10" ht="15">
      <c r="F1245" s="38"/>
      <c r="G1245" s="38"/>
      <c r="H1245" s="38"/>
      <c r="I1245" s="38"/>
      <c r="J1245" s="38"/>
    </row>
    <row r="1246" spans="6:10" ht="15">
      <c r="F1246" s="38"/>
      <c r="G1246" s="38"/>
      <c r="H1246" s="38"/>
      <c r="I1246" s="38"/>
      <c r="J1246" s="38"/>
    </row>
    <row r="1247" spans="6:10" ht="15">
      <c r="F1247" s="38"/>
      <c r="G1247" s="38"/>
      <c r="H1247" s="38"/>
      <c r="I1247" s="38"/>
      <c r="J1247" s="38"/>
    </row>
    <row r="1248" spans="6:10" ht="15">
      <c r="F1248" s="38"/>
      <c r="G1248" s="38"/>
      <c r="H1248" s="38"/>
      <c r="I1248" s="38"/>
      <c r="J1248" s="38"/>
    </row>
    <row r="1249" spans="6:10" ht="15">
      <c r="F1249" s="38"/>
      <c r="G1249" s="38"/>
      <c r="H1249" s="38"/>
      <c r="I1249" s="38"/>
      <c r="J1249" s="38"/>
    </row>
    <row r="1250" spans="6:10" ht="15">
      <c r="F1250" s="38"/>
      <c r="G1250" s="38"/>
      <c r="H1250" s="38"/>
      <c r="I1250" s="38"/>
      <c r="J1250" s="38"/>
    </row>
    <row r="1251" spans="6:10" ht="15">
      <c r="F1251" s="38"/>
      <c r="G1251" s="38"/>
      <c r="H1251" s="38"/>
      <c r="I1251" s="38"/>
      <c r="J1251" s="38"/>
    </row>
    <row r="1252" spans="6:10" ht="15">
      <c r="F1252" s="38"/>
      <c r="G1252" s="38"/>
      <c r="H1252" s="38"/>
      <c r="I1252" s="38"/>
      <c r="J1252" s="38"/>
    </row>
    <row r="1253" spans="6:10" ht="15">
      <c r="F1253" s="38"/>
      <c r="G1253" s="38"/>
      <c r="H1253" s="38"/>
      <c r="I1253" s="38"/>
      <c r="J1253" s="38"/>
    </row>
    <row r="1254" spans="6:10" ht="15">
      <c r="F1254" s="38"/>
      <c r="G1254" s="38"/>
      <c r="H1254" s="38"/>
      <c r="I1254" s="38"/>
      <c r="J1254" s="38"/>
    </row>
    <row r="1255" spans="6:10" ht="15">
      <c r="F1255" s="38"/>
      <c r="G1255" s="38"/>
      <c r="H1255" s="38"/>
      <c r="I1255" s="38"/>
      <c r="J1255" s="38"/>
    </row>
    <row r="1256" spans="6:10" ht="15">
      <c r="F1256" s="38"/>
      <c r="G1256" s="38"/>
      <c r="H1256" s="38"/>
      <c r="I1256" s="38"/>
      <c r="J1256" s="38"/>
    </row>
    <row r="1257" spans="6:10" ht="15">
      <c r="F1257" s="38"/>
      <c r="G1257" s="38"/>
      <c r="H1257" s="38"/>
      <c r="I1257" s="38"/>
      <c r="J1257" s="38"/>
    </row>
    <row r="1258" spans="6:10" ht="15">
      <c r="F1258" s="38"/>
      <c r="G1258" s="38"/>
      <c r="H1258" s="38"/>
      <c r="I1258" s="38"/>
      <c r="J1258" s="38"/>
    </row>
    <row r="1259" spans="6:10" ht="15">
      <c r="F1259" s="38"/>
      <c r="G1259" s="38"/>
      <c r="H1259" s="38"/>
      <c r="I1259" s="38"/>
      <c r="J1259" s="38"/>
    </row>
    <row r="1260" spans="6:10" ht="15">
      <c r="F1260" s="38"/>
      <c r="G1260" s="38"/>
      <c r="H1260" s="38"/>
      <c r="I1260" s="38"/>
      <c r="J1260" s="38"/>
    </row>
    <row r="1261" spans="6:10" ht="15">
      <c r="F1261" s="38"/>
      <c r="G1261" s="38"/>
      <c r="H1261" s="38"/>
      <c r="I1261" s="38"/>
      <c r="J1261" s="38"/>
    </row>
    <row r="1262" spans="6:10" ht="15">
      <c r="F1262" s="38"/>
      <c r="G1262" s="38"/>
      <c r="H1262" s="38"/>
      <c r="I1262" s="38"/>
      <c r="J1262" s="38"/>
    </row>
    <row r="1263" spans="6:10" ht="15">
      <c r="F1263" s="38"/>
      <c r="G1263" s="38"/>
      <c r="H1263" s="38"/>
      <c r="I1263" s="38"/>
      <c r="J1263" s="38"/>
    </row>
    <row r="1264" spans="6:10" ht="15">
      <c r="F1264" s="38"/>
      <c r="G1264" s="38"/>
      <c r="H1264" s="38"/>
      <c r="I1264" s="38"/>
      <c r="J1264" s="38"/>
    </row>
    <row r="1265" spans="6:10" ht="15">
      <c r="F1265" s="38"/>
      <c r="G1265" s="38"/>
      <c r="H1265" s="38"/>
      <c r="I1265" s="38"/>
      <c r="J1265" s="38"/>
    </row>
    <row r="1266" spans="6:10" ht="15">
      <c r="F1266" s="38"/>
      <c r="G1266" s="38"/>
      <c r="H1266" s="38"/>
      <c r="I1266" s="38"/>
      <c r="J1266" s="38"/>
    </row>
    <row r="1267" spans="6:10" ht="15">
      <c r="F1267" s="38"/>
      <c r="G1267" s="38"/>
      <c r="H1267" s="38"/>
      <c r="I1267" s="38"/>
      <c r="J1267" s="38"/>
    </row>
    <row r="1268" spans="6:10" ht="15">
      <c r="F1268" s="38"/>
      <c r="G1268" s="38"/>
      <c r="H1268" s="38"/>
      <c r="I1268" s="38"/>
      <c r="J1268" s="38"/>
    </row>
    <row r="1269" spans="6:10" ht="15">
      <c r="F1269" s="38"/>
      <c r="G1269" s="38"/>
      <c r="H1269" s="38"/>
      <c r="I1269" s="38"/>
      <c r="J1269" s="38"/>
    </row>
    <row r="1270" spans="6:10" ht="15">
      <c r="F1270" s="38"/>
      <c r="G1270" s="38"/>
      <c r="H1270" s="38"/>
      <c r="I1270" s="38"/>
      <c r="J1270" s="38"/>
    </row>
    <row r="1271" spans="6:10" ht="15">
      <c r="F1271" s="38"/>
      <c r="G1271" s="38"/>
      <c r="H1271" s="38"/>
      <c r="I1271" s="38"/>
      <c r="J1271" s="38"/>
    </row>
    <row r="1272" spans="6:10" ht="15">
      <c r="F1272" s="38"/>
      <c r="G1272" s="38"/>
      <c r="H1272" s="38"/>
      <c r="I1272" s="38"/>
      <c r="J1272" s="38"/>
    </row>
    <row r="1273" spans="6:10" ht="15">
      <c r="F1273" s="38"/>
      <c r="G1273" s="38"/>
      <c r="H1273" s="38"/>
      <c r="I1273" s="38"/>
      <c r="J1273" s="38"/>
    </row>
    <row r="1274" spans="6:10" ht="15">
      <c r="F1274" s="38"/>
      <c r="G1274" s="38"/>
      <c r="H1274" s="38"/>
      <c r="I1274" s="38"/>
      <c r="J1274" s="38"/>
    </row>
    <row r="1275" spans="6:10" ht="15">
      <c r="F1275" s="38"/>
      <c r="G1275" s="38"/>
      <c r="H1275" s="38"/>
      <c r="I1275" s="38"/>
      <c r="J1275" s="38"/>
    </row>
    <row r="1276" spans="6:10" ht="15">
      <c r="F1276" s="38"/>
      <c r="G1276" s="38"/>
      <c r="H1276" s="38"/>
      <c r="I1276" s="38"/>
      <c r="J1276" s="38"/>
    </row>
    <row r="1277" spans="6:10" ht="15">
      <c r="F1277" s="38"/>
      <c r="G1277" s="38"/>
      <c r="H1277" s="38"/>
      <c r="I1277" s="38"/>
      <c r="J1277" s="38"/>
    </row>
    <row r="1278" spans="6:10" ht="15">
      <c r="F1278" s="38"/>
      <c r="G1278" s="38"/>
      <c r="H1278" s="38"/>
      <c r="I1278" s="38"/>
      <c r="J1278" s="38"/>
    </row>
    <row r="1279" spans="6:10" ht="15">
      <c r="F1279" s="38"/>
      <c r="G1279" s="38"/>
      <c r="H1279" s="38"/>
      <c r="I1279" s="38"/>
      <c r="J1279" s="38"/>
    </row>
    <row r="1280" spans="6:10" ht="15">
      <c r="F1280" s="38"/>
      <c r="G1280" s="38"/>
      <c r="H1280" s="38"/>
      <c r="I1280" s="38"/>
      <c r="J1280" s="38"/>
    </row>
    <row r="1281" spans="6:10" ht="15">
      <c r="F1281" s="38"/>
      <c r="G1281" s="38"/>
      <c r="H1281" s="38"/>
      <c r="I1281" s="38"/>
      <c r="J1281" s="38"/>
    </row>
    <row r="1282" spans="6:10" ht="15">
      <c r="F1282" s="38"/>
      <c r="G1282" s="38"/>
      <c r="H1282" s="38"/>
      <c r="I1282" s="38"/>
      <c r="J1282" s="38"/>
    </row>
    <row r="1283" spans="6:10" ht="15">
      <c r="F1283" s="38"/>
      <c r="G1283" s="38"/>
      <c r="H1283" s="38"/>
      <c r="I1283" s="38"/>
      <c r="J1283" s="38"/>
    </row>
    <row r="1284" spans="6:10" ht="15">
      <c r="F1284" s="38"/>
      <c r="G1284" s="38"/>
      <c r="H1284" s="38"/>
      <c r="I1284" s="38"/>
      <c r="J1284" s="38"/>
    </row>
    <row r="1285" spans="6:10" ht="15">
      <c r="F1285" s="38"/>
      <c r="G1285" s="38"/>
      <c r="H1285" s="38"/>
      <c r="I1285" s="38"/>
      <c r="J1285" s="38"/>
    </row>
    <row r="1286" spans="6:10" ht="15">
      <c r="F1286" s="38"/>
      <c r="G1286" s="38"/>
      <c r="H1286" s="38"/>
      <c r="I1286" s="38"/>
      <c r="J1286" s="38"/>
    </row>
    <row r="1287" spans="6:10" ht="15">
      <c r="F1287" s="38"/>
      <c r="G1287" s="38"/>
      <c r="H1287" s="38"/>
      <c r="I1287" s="38"/>
      <c r="J1287" s="38"/>
    </row>
    <row r="1288" spans="6:10" ht="15">
      <c r="F1288" s="38"/>
      <c r="G1288" s="38"/>
      <c r="H1288" s="38"/>
      <c r="I1288" s="38"/>
      <c r="J1288" s="38"/>
    </row>
    <row r="1289" spans="6:10" ht="15">
      <c r="F1289" s="38"/>
      <c r="G1289" s="38"/>
      <c r="H1289" s="38"/>
      <c r="I1289" s="38"/>
      <c r="J1289" s="38"/>
    </row>
    <row r="1290" spans="6:10" ht="15">
      <c r="F1290" s="38"/>
      <c r="G1290" s="38"/>
      <c r="H1290" s="38"/>
      <c r="I1290" s="38"/>
      <c r="J1290" s="38"/>
    </row>
    <row r="1291" spans="6:10" ht="15">
      <c r="F1291" s="38"/>
      <c r="G1291" s="38"/>
      <c r="H1291" s="38"/>
      <c r="I1291" s="38"/>
      <c r="J1291" s="38"/>
    </row>
    <row r="1292" spans="6:10" ht="15">
      <c r="F1292" s="38"/>
      <c r="G1292" s="38"/>
      <c r="H1292" s="38"/>
      <c r="I1292" s="38"/>
      <c r="J1292" s="38"/>
    </row>
    <row r="1293" spans="6:10" ht="15">
      <c r="F1293" s="38"/>
      <c r="G1293" s="38"/>
      <c r="H1293" s="38"/>
      <c r="I1293" s="38"/>
      <c r="J1293" s="38"/>
    </row>
    <row r="1294" spans="6:10" ht="15">
      <c r="F1294" s="38"/>
      <c r="G1294" s="38"/>
      <c r="H1294" s="38"/>
      <c r="I1294" s="38"/>
      <c r="J1294" s="38"/>
    </row>
    <row r="1295" spans="6:10" ht="15">
      <c r="F1295" s="38"/>
      <c r="G1295" s="38"/>
      <c r="H1295" s="38"/>
      <c r="I1295" s="38"/>
      <c r="J1295" s="38"/>
    </row>
    <row r="1296" spans="6:10" ht="15">
      <c r="F1296" s="38"/>
      <c r="G1296" s="38"/>
      <c r="H1296" s="38"/>
      <c r="I1296" s="38"/>
      <c r="J1296" s="38"/>
    </row>
    <row r="1297" spans="6:10" ht="15">
      <c r="F1297" s="38"/>
      <c r="G1297" s="38"/>
      <c r="H1297" s="38"/>
      <c r="I1297" s="38"/>
      <c r="J1297" s="38"/>
    </row>
    <row r="1298" spans="6:10" ht="15">
      <c r="F1298" s="38"/>
      <c r="G1298" s="38"/>
      <c r="H1298" s="38"/>
      <c r="I1298" s="38"/>
      <c r="J1298" s="38"/>
    </row>
    <row r="1299" spans="6:10" ht="15">
      <c r="F1299" s="38"/>
      <c r="G1299" s="38"/>
      <c r="H1299" s="38"/>
      <c r="I1299" s="38"/>
      <c r="J1299" s="38"/>
    </row>
    <row r="1300" spans="6:10" ht="15">
      <c r="F1300" s="38"/>
      <c r="G1300" s="38"/>
      <c r="H1300" s="38"/>
      <c r="I1300" s="38"/>
      <c r="J1300" s="38"/>
    </row>
    <row r="1301" spans="6:10" ht="15">
      <c r="F1301" s="38"/>
      <c r="G1301" s="38"/>
      <c r="H1301" s="38"/>
      <c r="I1301" s="38"/>
      <c r="J1301" s="38"/>
    </row>
    <row r="1302" spans="6:10" ht="15">
      <c r="F1302" s="38"/>
      <c r="G1302" s="38"/>
      <c r="H1302" s="38"/>
      <c r="I1302" s="38"/>
      <c r="J1302" s="38"/>
    </row>
    <row r="1303" spans="6:10" ht="15">
      <c r="F1303" s="38"/>
      <c r="G1303" s="38"/>
      <c r="H1303" s="38"/>
      <c r="I1303" s="38"/>
      <c r="J1303" s="38"/>
    </row>
    <row r="1304" spans="6:10" ht="15">
      <c r="F1304" s="38"/>
      <c r="G1304" s="38"/>
      <c r="H1304" s="38"/>
      <c r="I1304" s="38"/>
      <c r="J1304" s="38"/>
    </row>
    <row r="1305" spans="6:10" ht="15">
      <c r="F1305" s="38"/>
      <c r="G1305" s="38"/>
      <c r="H1305" s="38"/>
      <c r="I1305" s="38"/>
      <c r="J1305" s="38"/>
    </row>
    <row r="1306" spans="6:10" ht="15">
      <c r="F1306" s="38"/>
      <c r="G1306" s="38"/>
      <c r="H1306" s="38"/>
      <c r="I1306" s="38"/>
      <c r="J1306" s="38"/>
    </row>
    <row r="1307" spans="6:10" ht="15">
      <c r="F1307" s="38"/>
      <c r="G1307" s="38"/>
      <c r="H1307" s="38"/>
      <c r="I1307" s="38"/>
      <c r="J1307" s="38"/>
    </row>
    <row r="1308" spans="6:10" ht="15">
      <c r="F1308" s="38"/>
      <c r="G1308" s="38"/>
      <c r="H1308" s="38"/>
      <c r="I1308" s="38"/>
      <c r="J1308" s="38"/>
    </row>
    <row r="1309" spans="6:10" ht="15">
      <c r="F1309" s="38"/>
      <c r="G1309" s="38"/>
      <c r="H1309" s="38"/>
      <c r="I1309" s="38"/>
      <c r="J1309" s="38"/>
    </row>
    <row r="1310" spans="6:10" ht="15">
      <c r="F1310" s="38"/>
      <c r="G1310" s="38"/>
      <c r="H1310" s="38"/>
      <c r="I1310" s="38"/>
      <c r="J1310" s="38"/>
    </row>
    <row r="1311" spans="6:10" ht="15">
      <c r="F1311" s="38"/>
      <c r="G1311" s="38"/>
      <c r="H1311" s="38"/>
      <c r="I1311" s="38"/>
      <c r="J1311" s="38"/>
    </row>
    <row r="1312" spans="6:10" ht="15">
      <c r="F1312" s="38"/>
      <c r="G1312" s="38"/>
      <c r="H1312" s="38"/>
      <c r="I1312" s="38"/>
      <c r="J1312" s="38"/>
    </row>
    <row r="1313" spans="6:10" ht="15">
      <c r="F1313" s="38"/>
      <c r="G1313" s="38"/>
      <c r="H1313" s="38"/>
      <c r="I1313" s="38"/>
      <c r="J1313" s="38"/>
    </row>
    <row r="1314" spans="6:10" ht="15">
      <c r="F1314" s="38"/>
      <c r="G1314" s="38"/>
      <c r="H1314" s="38"/>
      <c r="I1314" s="38"/>
      <c r="J1314" s="38"/>
    </row>
    <row r="1315" spans="6:10" ht="15">
      <c r="F1315" s="38"/>
      <c r="G1315" s="38"/>
      <c r="H1315" s="38"/>
      <c r="I1315" s="38"/>
      <c r="J1315" s="38"/>
    </row>
    <row r="1316" spans="6:10" ht="15">
      <c r="F1316" s="38"/>
      <c r="G1316" s="38"/>
      <c r="H1316" s="38"/>
      <c r="I1316" s="38"/>
      <c r="J1316" s="38"/>
    </row>
    <row r="1317" spans="6:10" ht="15">
      <c r="F1317" s="38"/>
      <c r="G1317" s="38"/>
      <c r="H1317" s="38"/>
      <c r="I1317" s="38"/>
      <c r="J1317" s="38"/>
    </row>
    <row r="1318" spans="6:10" ht="15">
      <c r="F1318" s="38"/>
      <c r="G1318" s="38"/>
      <c r="H1318" s="38"/>
      <c r="I1318" s="38"/>
      <c r="J1318" s="38"/>
    </row>
    <row r="1319" spans="6:10" ht="15">
      <c r="F1319" s="38"/>
      <c r="G1319" s="38"/>
      <c r="H1319" s="38"/>
      <c r="I1319" s="38"/>
      <c r="J1319" s="38"/>
    </row>
    <row r="1320" spans="6:10" ht="15">
      <c r="F1320" s="38"/>
      <c r="G1320" s="38"/>
      <c r="H1320" s="38"/>
      <c r="I1320" s="38"/>
      <c r="J1320" s="38"/>
    </row>
    <row r="1321" spans="6:10" ht="15">
      <c r="F1321" s="38"/>
      <c r="G1321" s="38"/>
      <c r="H1321" s="38"/>
      <c r="I1321" s="38"/>
      <c r="J1321" s="38"/>
    </row>
    <row r="1322" spans="6:10" ht="15">
      <c r="F1322" s="38"/>
      <c r="G1322" s="38"/>
      <c r="H1322" s="38"/>
      <c r="I1322" s="38"/>
      <c r="J1322" s="38"/>
    </row>
    <row r="1323" spans="6:10" ht="15">
      <c r="F1323" s="38"/>
      <c r="G1323" s="38"/>
      <c r="H1323" s="38"/>
      <c r="I1323" s="38"/>
      <c r="J1323" s="38"/>
    </row>
    <row r="1324" spans="6:10" ht="15">
      <c r="F1324" s="38"/>
      <c r="G1324" s="38"/>
      <c r="H1324" s="38"/>
      <c r="I1324" s="38"/>
      <c r="J1324" s="38"/>
    </row>
    <row r="1325" spans="6:10" ht="15">
      <c r="F1325" s="38"/>
      <c r="G1325" s="38"/>
      <c r="H1325" s="38"/>
      <c r="I1325" s="38"/>
      <c r="J1325" s="38"/>
    </row>
    <row r="1326" spans="6:10" ht="15">
      <c r="F1326" s="38"/>
      <c r="G1326" s="38"/>
      <c r="H1326" s="38"/>
      <c r="I1326" s="38"/>
      <c r="J1326" s="38"/>
    </row>
    <row r="1327" spans="6:10" ht="15">
      <c r="F1327" s="38"/>
      <c r="G1327" s="38"/>
      <c r="H1327" s="38"/>
      <c r="I1327" s="38"/>
      <c r="J1327" s="38"/>
    </row>
    <row r="1328" spans="6:10" ht="15">
      <c r="F1328" s="38"/>
      <c r="G1328" s="38"/>
      <c r="H1328" s="38"/>
      <c r="I1328" s="38"/>
      <c r="J1328" s="38"/>
    </row>
    <row r="1329" spans="6:10" ht="15">
      <c r="F1329" s="38"/>
      <c r="G1329" s="38"/>
      <c r="H1329" s="38"/>
      <c r="I1329" s="38"/>
      <c r="J1329" s="38"/>
    </row>
    <row r="1330" spans="6:10" ht="15">
      <c r="F1330" s="38"/>
      <c r="G1330" s="38"/>
      <c r="H1330" s="38"/>
      <c r="I1330" s="38"/>
      <c r="J1330" s="38"/>
    </row>
    <row r="1331" spans="6:10" ht="15">
      <c r="F1331" s="38"/>
      <c r="G1331" s="38"/>
      <c r="H1331" s="38"/>
      <c r="I1331" s="38"/>
      <c r="J1331" s="38"/>
    </row>
    <row r="1332" spans="6:10" ht="15">
      <c r="F1332" s="38"/>
      <c r="G1332" s="38"/>
      <c r="H1332" s="38"/>
      <c r="I1332" s="38"/>
      <c r="J1332" s="38"/>
    </row>
    <row r="1333" spans="6:10" ht="15">
      <c r="F1333" s="38"/>
      <c r="G1333" s="38"/>
      <c r="H1333" s="38"/>
      <c r="I1333" s="38"/>
      <c r="J1333" s="38"/>
    </row>
    <row r="1334" spans="6:10" ht="15">
      <c r="F1334" s="38"/>
      <c r="G1334" s="38"/>
      <c r="H1334" s="38"/>
      <c r="I1334" s="38"/>
      <c r="J1334" s="38"/>
    </row>
    <row r="1335" spans="6:10" ht="15">
      <c r="F1335" s="38"/>
      <c r="G1335" s="38"/>
      <c r="H1335" s="38"/>
      <c r="I1335" s="38"/>
      <c r="J1335" s="38"/>
    </row>
    <row r="1336" spans="6:10" ht="15">
      <c r="F1336" s="38"/>
      <c r="G1336" s="38"/>
      <c r="H1336" s="38"/>
      <c r="I1336" s="38"/>
      <c r="J1336" s="38"/>
    </row>
    <row r="1337" spans="6:10" ht="15">
      <c r="F1337" s="38"/>
      <c r="G1337" s="38"/>
      <c r="H1337" s="38"/>
      <c r="I1337" s="38"/>
      <c r="J1337" s="38"/>
    </row>
    <row r="1338" spans="6:10" ht="15">
      <c r="F1338" s="38"/>
      <c r="G1338" s="38"/>
      <c r="H1338" s="38"/>
      <c r="I1338" s="38"/>
      <c r="J1338" s="38"/>
    </row>
    <row r="1339" spans="6:10" ht="15">
      <c r="F1339" s="38"/>
      <c r="G1339" s="38"/>
      <c r="H1339" s="38"/>
      <c r="I1339" s="38"/>
      <c r="J1339" s="38"/>
    </row>
    <row r="1340" spans="6:10" ht="15">
      <c r="F1340" s="38"/>
      <c r="G1340" s="38"/>
      <c r="H1340" s="38"/>
      <c r="I1340" s="38"/>
      <c r="J1340" s="38"/>
    </row>
    <row r="1341" spans="6:10" ht="15">
      <c r="F1341" s="38"/>
      <c r="G1341" s="38"/>
      <c r="H1341" s="38"/>
      <c r="I1341" s="38"/>
      <c r="J1341" s="38"/>
    </row>
    <row r="1342" spans="6:10" ht="15">
      <c r="F1342" s="38"/>
      <c r="G1342" s="38"/>
      <c r="H1342" s="38"/>
      <c r="I1342" s="38"/>
      <c r="J1342" s="38"/>
    </row>
    <row r="1343" spans="6:10" ht="15">
      <c r="F1343" s="38"/>
      <c r="G1343" s="38"/>
      <c r="H1343" s="38"/>
      <c r="I1343" s="38"/>
      <c r="J1343" s="38"/>
    </row>
    <row r="1344" spans="6:10" ht="15">
      <c r="F1344" s="38"/>
      <c r="G1344" s="38"/>
      <c r="H1344" s="38"/>
      <c r="I1344" s="38"/>
      <c r="J1344" s="38"/>
    </row>
    <row r="1345" spans="6:10" ht="15">
      <c r="F1345" s="38"/>
      <c r="G1345" s="38"/>
      <c r="H1345" s="38"/>
      <c r="I1345" s="38"/>
      <c r="J1345" s="38"/>
    </row>
    <row r="1346" spans="6:10" ht="15">
      <c r="F1346" s="38"/>
      <c r="G1346" s="38"/>
      <c r="H1346" s="38"/>
      <c r="I1346" s="38"/>
      <c r="J1346" s="38"/>
    </row>
    <row r="1347" spans="6:10" ht="15">
      <c r="F1347" s="38"/>
      <c r="G1347" s="38"/>
      <c r="H1347" s="38"/>
      <c r="I1347" s="38"/>
      <c r="J1347" s="38"/>
    </row>
    <row r="1348" spans="6:10" ht="15">
      <c r="F1348" s="38"/>
      <c r="G1348" s="38"/>
      <c r="H1348" s="38"/>
      <c r="I1348" s="38"/>
      <c r="J1348" s="38"/>
    </row>
    <row r="1349" spans="6:10" ht="15">
      <c r="F1349" s="38"/>
      <c r="G1349" s="38"/>
      <c r="H1349" s="38"/>
      <c r="I1349" s="38"/>
      <c r="J1349" s="38"/>
    </row>
    <row r="1350" spans="6:10" ht="15">
      <c r="F1350" s="38"/>
      <c r="G1350" s="38"/>
      <c r="H1350" s="38"/>
      <c r="I1350" s="38"/>
      <c r="J1350" s="38"/>
    </row>
    <row r="1351" spans="6:10" ht="15">
      <c r="F1351" s="38"/>
      <c r="G1351" s="38"/>
      <c r="H1351" s="38"/>
      <c r="I1351" s="38"/>
      <c r="J1351" s="38"/>
    </row>
    <row r="1352" spans="6:10" ht="15">
      <c r="F1352" s="38"/>
      <c r="G1352" s="38"/>
      <c r="H1352" s="38"/>
      <c r="I1352" s="38"/>
      <c r="J1352" s="38"/>
    </row>
    <row r="1353" spans="6:10" ht="15">
      <c r="F1353" s="38"/>
      <c r="G1353" s="38"/>
      <c r="H1353" s="38"/>
      <c r="I1353" s="38"/>
      <c r="J1353" s="38"/>
    </row>
    <row r="1354" spans="6:10" ht="15">
      <c r="F1354" s="38"/>
      <c r="G1354" s="38"/>
      <c r="H1354" s="38"/>
      <c r="I1354" s="38"/>
      <c r="J1354" s="38"/>
    </row>
    <row r="1355" spans="6:10" ht="15">
      <c r="F1355" s="38"/>
      <c r="G1355" s="38"/>
      <c r="H1355" s="38"/>
      <c r="I1355" s="38"/>
      <c r="J1355" s="38"/>
    </row>
    <row r="1356" spans="6:10" ht="15">
      <c r="F1356" s="38"/>
      <c r="G1356" s="38"/>
      <c r="H1356" s="38"/>
      <c r="I1356" s="38"/>
      <c r="J1356" s="38"/>
    </row>
    <row r="1357" spans="6:10" ht="15">
      <c r="F1357" s="38"/>
      <c r="G1357" s="38"/>
      <c r="H1357" s="38"/>
      <c r="I1357" s="38"/>
      <c r="J1357" s="38"/>
    </row>
    <row r="1358" spans="6:10" ht="15">
      <c r="F1358" s="38"/>
      <c r="G1358" s="38"/>
      <c r="H1358" s="38"/>
      <c r="I1358" s="38"/>
      <c r="J1358" s="38"/>
    </row>
    <row r="1359" spans="6:10" ht="15">
      <c r="F1359" s="38"/>
      <c r="G1359" s="38"/>
      <c r="H1359" s="38"/>
      <c r="I1359" s="38"/>
      <c r="J1359" s="38"/>
    </row>
    <row r="1360" spans="6:10" ht="15">
      <c r="F1360" s="38"/>
      <c r="G1360" s="38"/>
      <c r="H1360" s="38"/>
      <c r="I1360" s="38"/>
      <c r="J1360" s="38"/>
    </row>
    <row r="1361" spans="6:10" ht="15">
      <c r="F1361" s="38"/>
      <c r="G1361" s="38"/>
      <c r="H1361" s="38"/>
      <c r="I1361" s="38"/>
      <c r="J1361" s="38"/>
    </row>
    <row r="1362" spans="6:10" ht="15">
      <c r="F1362" s="38"/>
      <c r="G1362" s="38"/>
      <c r="H1362" s="38"/>
      <c r="I1362" s="38"/>
      <c r="J1362" s="38"/>
    </row>
    <row r="1363" spans="6:10" ht="15">
      <c r="F1363" s="38"/>
      <c r="G1363" s="38"/>
      <c r="H1363" s="38"/>
      <c r="I1363" s="38"/>
      <c r="J1363" s="38"/>
    </row>
    <row r="1364" spans="6:10" ht="15">
      <c r="F1364" s="38"/>
      <c r="G1364" s="38"/>
      <c r="H1364" s="38"/>
      <c r="I1364" s="38"/>
      <c r="J1364" s="38"/>
    </row>
    <row r="1365" spans="6:10" ht="15">
      <c r="F1365" s="38"/>
      <c r="G1365" s="38"/>
      <c r="H1365" s="38"/>
      <c r="I1365" s="38"/>
      <c r="J1365" s="38"/>
    </row>
    <row r="1366" spans="6:10" ht="15">
      <c r="F1366" s="38"/>
      <c r="G1366" s="38"/>
      <c r="H1366" s="38"/>
      <c r="I1366" s="38"/>
      <c r="J1366" s="38"/>
    </row>
    <row r="1367" spans="6:10" ht="15">
      <c r="F1367" s="38"/>
      <c r="G1367" s="38"/>
      <c r="H1367" s="38"/>
      <c r="I1367" s="38"/>
      <c r="J1367" s="38"/>
    </row>
    <row r="1368" spans="6:10" ht="15">
      <c r="F1368" s="38"/>
      <c r="G1368" s="38"/>
      <c r="H1368" s="38"/>
      <c r="I1368" s="38"/>
      <c r="J1368" s="38"/>
    </row>
    <row r="1369" spans="6:10" ht="15">
      <c r="F1369" s="38"/>
      <c r="G1369" s="38"/>
      <c r="H1369" s="38"/>
      <c r="I1369" s="38"/>
      <c r="J1369" s="38"/>
    </row>
    <row r="1370" spans="6:10" ht="15">
      <c r="F1370" s="38"/>
      <c r="G1370" s="38"/>
      <c r="H1370" s="38"/>
      <c r="I1370" s="38"/>
      <c r="J1370" s="38"/>
    </row>
    <row r="1371" spans="6:10" ht="15">
      <c r="F1371" s="38"/>
      <c r="G1371" s="38"/>
      <c r="H1371" s="38"/>
      <c r="I1371" s="38"/>
      <c r="J1371" s="38"/>
    </row>
    <row r="1372" spans="6:10" ht="15">
      <c r="F1372" s="38"/>
      <c r="G1372" s="38"/>
      <c r="H1372" s="38"/>
      <c r="I1372" s="38"/>
      <c r="J1372" s="38"/>
    </row>
    <row r="1373" spans="6:10" ht="15">
      <c r="F1373" s="38"/>
      <c r="G1373" s="38"/>
      <c r="H1373" s="38"/>
      <c r="I1373" s="38"/>
      <c r="J1373" s="38"/>
    </row>
    <row r="1374" spans="6:10" ht="15">
      <c r="F1374" s="38"/>
      <c r="G1374" s="38"/>
      <c r="H1374" s="38"/>
      <c r="I1374" s="38"/>
      <c r="J1374" s="38"/>
    </row>
    <row r="1375" spans="6:10" ht="15">
      <c r="F1375" s="38"/>
      <c r="G1375" s="38"/>
      <c r="H1375" s="38"/>
      <c r="I1375" s="38"/>
      <c r="J1375" s="38"/>
    </row>
    <row r="1376" spans="6:10" ht="15">
      <c r="F1376" s="38"/>
      <c r="G1376" s="38"/>
      <c r="H1376" s="38"/>
      <c r="I1376" s="38"/>
      <c r="J1376" s="38"/>
    </row>
    <row r="1377" spans="6:10" ht="15">
      <c r="F1377" s="38"/>
      <c r="G1377" s="38"/>
      <c r="H1377" s="38"/>
      <c r="I1377" s="38"/>
      <c r="J1377" s="38"/>
    </row>
    <row r="1378" spans="6:10" ht="15">
      <c r="F1378" s="38"/>
      <c r="G1378" s="38"/>
      <c r="H1378" s="38"/>
      <c r="I1378" s="38"/>
      <c r="J1378" s="38"/>
    </row>
    <row r="1379" spans="6:10" ht="15">
      <c r="F1379" s="38"/>
      <c r="G1379" s="38"/>
      <c r="H1379" s="38"/>
      <c r="I1379" s="38"/>
      <c r="J1379" s="38"/>
    </row>
    <row r="1380" spans="6:10" ht="15">
      <c r="F1380" s="38"/>
      <c r="G1380" s="38"/>
      <c r="H1380" s="38"/>
      <c r="I1380" s="38"/>
      <c r="J1380" s="38"/>
    </row>
    <row r="1381" spans="6:10" ht="15">
      <c r="F1381" s="38"/>
      <c r="G1381" s="38"/>
      <c r="H1381" s="38"/>
      <c r="I1381" s="38"/>
      <c r="J1381" s="38"/>
    </row>
    <row r="1382" spans="6:10" ht="15">
      <c r="F1382" s="38"/>
      <c r="G1382" s="38"/>
      <c r="H1382" s="38"/>
      <c r="I1382" s="38"/>
      <c r="J1382" s="38"/>
    </row>
    <row r="1383" spans="6:10" ht="15">
      <c r="F1383" s="38"/>
      <c r="G1383" s="38"/>
      <c r="H1383" s="38"/>
      <c r="I1383" s="38"/>
      <c r="J1383" s="38"/>
    </row>
    <row r="1384" spans="6:10" ht="15">
      <c r="F1384" s="38"/>
      <c r="G1384" s="38"/>
      <c r="H1384" s="38"/>
      <c r="I1384" s="38"/>
      <c r="J1384" s="38"/>
    </row>
    <row r="1385" spans="6:10" ht="15">
      <c r="F1385" s="38"/>
      <c r="G1385" s="38"/>
      <c r="H1385" s="38"/>
      <c r="I1385" s="38"/>
      <c r="J1385" s="38"/>
    </row>
    <row r="1386" spans="6:10" ht="15">
      <c r="F1386" s="38"/>
      <c r="G1386" s="38"/>
      <c r="H1386" s="38"/>
      <c r="I1386" s="38"/>
      <c r="J1386" s="38"/>
    </row>
    <row r="1387" spans="6:10" ht="15">
      <c r="F1387" s="38"/>
      <c r="G1387" s="38"/>
      <c r="H1387" s="38"/>
      <c r="I1387" s="38"/>
      <c r="J1387" s="38"/>
    </row>
    <row r="1388" spans="6:10" ht="15">
      <c r="F1388" s="38"/>
      <c r="G1388" s="38"/>
      <c r="H1388" s="38"/>
      <c r="I1388" s="38"/>
      <c r="J1388" s="38"/>
    </row>
    <row r="1389" spans="6:10" ht="15">
      <c r="F1389" s="38"/>
      <c r="G1389" s="38"/>
      <c r="H1389" s="38"/>
      <c r="I1389" s="38"/>
      <c r="J1389" s="38"/>
    </row>
    <row r="1390" spans="6:10" ht="15">
      <c r="F1390" s="38"/>
      <c r="G1390" s="38"/>
      <c r="H1390" s="38"/>
      <c r="I1390" s="38"/>
      <c r="J1390" s="38"/>
    </row>
    <row r="1391" spans="6:10" ht="15">
      <c r="F1391" s="38"/>
      <c r="G1391" s="38"/>
      <c r="H1391" s="38"/>
      <c r="I1391" s="38"/>
      <c r="J1391" s="38"/>
    </row>
    <row r="1392" spans="6:10" ht="15">
      <c r="F1392" s="38"/>
      <c r="G1392" s="38"/>
      <c r="H1392" s="38"/>
      <c r="I1392" s="38"/>
      <c r="J1392" s="38"/>
    </row>
    <row r="1393" spans="6:10" ht="15">
      <c r="F1393" s="38"/>
      <c r="G1393" s="38"/>
      <c r="H1393" s="38"/>
      <c r="I1393" s="38"/>
      <c r="J1393" s="38"/>
    </row>
    <row r="1394" spans="6:10" ht="15">
      <c r="F1394" s="38"/>
      <c r="G1394" s="38"/>
      <c r="H1394" s="38"/>
      <c r="I1394" s="38"/>
      <c r="J1394" s="38"/>
    </row>
    <row r="1395" spans="6:10" ht="15">
      <c r="F1395" s="38"/>
      <c r="G1395" s="38"/>
      <c r="H1395" s="38"/>
      <c r="I1395" s="38"/>
      <c r="J1395" s="38"/>
    </row>
    <row r="1396" spans="6:10" ht="15">
      <c r="F1396" s="38"/>
      <c r="G1396" s="38"/>
      <c r="H1396" s="38"/>
      <c r="I1396" s="38"/>
      <c r="J1396" s="38"/>
    </row>
    <row r="1397" spans="6:10" ht="15">
      <c r="F1397" s="38"/>
      <c r="G1397" s="38"/>
      <c r="H1397" s="38"/>
      <c r="I1397" s="38"/>
      <c r="J1397" s="38"/>
    </row>
    <row r="1398" spans="6:10" ht="15">
      <c r="F1398" s="38"/>
      <c r="G1398" s="38"/>
      <c r="H1398" s="38"/>
      <c r="I1398" s="38"/>
      <c r="J1398" s="38"/>
    </row>
    <row r="1399" spans="6:10" ht="15">
      <c r="F1399" s="38"/>
      <c r="G1399" s="38"/>
      <c r="H1399" s="38"/>
      <c r="I1399" s="38"/>
      <c r="J1399" s="38"/>
    </row>
    <row r="1400" spans="6:10" ht="15">
      <c r="F1400" s="38"/>
      <c r="G1400" s="38"/>
      <c r="H1400" s="38"/>
      <c r="I1400" s="38"/>
      <c r="J1400" s="38"/>
    </row>
    <row r="1401" spans="6:10" ht="15">
      <c r="F1401" s="38"/>
      <c r="G1401" s="38"/>
      <c r="H1401" s="38"/>
      <c r="I1401" s="38"/>
      <c r="J1401" s="38"/>
    </row>
    <row r="1402" spans="6:10" ht="15">
      <c r="F1402" s="38"/>
      <c r="G1402" s="38"/>
      <c r="H1402" s="38"/>
      <c r="I1402" s="38"/>
      <c r="J1402" s="38"/>
    </row>
    <row r="1403" spans="6:10" ht="15">
      <c r="F1403" s="38"/>
      <c r="G1403" s="38"/>
      <c r="H1403" s="38"/>
      <c r="I1403" s="38"/>
      <c r="J1403" s="38"/>
    </row>
    <row r="1404" spans="6:10" ht="15">
      <c r="F1404" s="38"/>
      <c r="G1404" s="38"/>
      <c r="H1404" s="38"/>
      <c r="I1404" s="38"/>
      <c r="J1404" s="38"/>
    </row>
    <row r="1405" spans="6:10" ht="15">
      <c r="F1405" s="38"/>
      <c r="G1405" s="38"/>
      <c r="H1405" s="38"/>
      <c r="I1405" s="38"/>
      <c r="J1405" s="38"/>
    </row>
    <row r="1406" spans="6:10" ht="15">
      <c r="F1406" s="38"/>
      <c r="G1406" s="38"/>
      <c r="H1406" s="38"/>
      <c r="I1406" s="38"/>
      <c r="J1406" s="38"/>
    </row>
    <row r="1407" spans="6:10" ht="15">
      <c r="F1407" s="38"/>
      <c r="G1407" s="38"/>
      <c r="H1407" s="38"/>
      <c r="I1407" s="38"/>
      <c r="J1407" s="38"/>
    </row>
    <row r="1408" spans="6:10" ht="15">
      <c r="F1408" s="38"/>
      <c r="G1408" s="38"/>
      <c r="H1408" s="38"/>
      <c r="I1408" s="38"/>
      <c r="J1408" s="38"/>
    </row>
    <row r="1409" spans="6:10" ht="15">
      <c r="F1409" s="38"/>
      <c r="G1409" s="38"/>
      <c r="H1409" s="38"/>
      <c r="I1409" s="38"/>
      <c r="J1409" s="38"/>
    </row>
    <row r="1410" spans="6:10" ht="15">
      <c r="F1410" s="38"/>
      <c r="G1410" s="38"/>
      <c r="H1410" s="38"/>
      <c r="I1410" s="38"/>
      <c r="J1410" s="38"/>
    </row>
    <row r="1411" spans="6:10" ht="15">
      <c r="F1411" s="38"/>
      <c r="G1411" s="38"/>
      <c r="H1411" s="38"/>
      <c r="I1411" s="38"/>
      <c r="J1411" s="38"/>
    </row>
    <row r="1412" spans="6:10" ht="15">
      <c r="F1412" s="38"/>
      <c r="G1412" s="38"/>
      <c r="H1412" s="38"/>
      <c r="I1412" s="38"/>
      <c r="J1412" s="38"/>
    </row>
    <row r="1413" spans="6:10" ht="15">
      <c r="F1413" s="38"/>
      <c r="G1413" s="38"/>
      <c r="H1413" s="38"/>
      <c r="I1413" s="38"/>
      <c r="J1413" s="38"/>
    </row>
    <row r="1414" spans="6:10" ht="15">
      <c r="F1414" s="38"/>
      <c r="G1414" s="38"/>
      <c r="H1414" s="38"/>
      <c r="I1414" s="38"/>
      <c r="J1414" s="38"/>
    </row>
    <row r="1415" spans="6:10" ht="15">
      <c r="F1415" s="38"/>
      <c r="G1415" s="38"/>
      <c r="H1415" s="38"/>
      <c r="I1415" s="38"/>
      <c r="J1415" s="38"/>
    </row>
    <row r="1416" spans="6:10" ht="15">
      <c r="F1416" s="38"/>
      <c r="G1416" s="38"/>
      <c r="H1416" s="38"/>
      <c r="I1416" s="38"/>
      <c r="J1416" s="38"/>
    </row>
    <row r="1417" spans="6:10" ht="15">
      <c r="F1417" s="38"/>
      <c r="G1417" s="38"/>
      <c r="H1417" s="38"/>
      <c r="I1417" s="38"/>
      <c r="J1417" s="38"/>
    </row>
    <row r="1418" spans="6:10" ht="15">
      <c r="F1418" s="38"/>
      <c r="G1418" s="38"/>
      <c r="H1418" s="38"/>
      <c r="I1418" s="38"/>
      <c r="J1418" s="38"/>
    </row>
    <row r="1419" spans="6:10" ht="15">
      <c r="F1419" s="38"/>
      <c r="G1419" s="38"/>
      <c r="H1419" s="38"/>
      <c r="I1419" s="38"/>
      <c r="J1419" s="38"/>
    </row>
    <row r="1420" spans="6:10" ht="15">
      <c r="F1420" s="38"/>
      <c r="G1420" s="38"/>
      <c r="H1420" s="38"/>
      <c r="I1420" s="38"/>
      <c r="J1420" s="38"/>
    </row>
    <row r="1421" spans="6:10" ht="15">
      <c r="F1421" s="38"/>
      <c r="G1421" s="38"/>
      <c r="H1421" s="38"/>
      <c r="I1421" s="38"/>
      <c r="J1421" s="38"/>
    </row>
    <row r="1422" spans="6:10" ht="15">
      <c r="F1422" s="38"/>
      <c r="G1422" s="38"/>
      <c r="H1422" s="38"/>
      <c r="I1422" s="38"/>
      <c r="J1422" s="38"/>
    </row>
    <row r="1423" spans="6:10" ht="15">
      <c r="F1423" s="38"/>
      <c r="G1423" s="38"/>
      <c r="H1423" s="38"/>
      <c r="I1423" s="38"/>
      <c r="J1423" s="38"/>
    </row>
    <row r="1424" spans="6:10" ht="15">
      <c r="F1424" s="38"/>
      <c r="G1424" s="38"/>
      <c r="H1424" s="38"/>
      <c r="I1424" s="38"/>
      <c r="J1424" s="38"/>
    </row>
    <row r="1425" spans="6:10" ht="15">
      <c r="F1425" s="38"/>
      <c r="G1425" s="38"/>
      <c r="H1425" s="38"/>
      <c r="I1425" s="38"/>
      <c r="J1425" s="38"/>
    </row>
    <row r="1426" spans="6:10" ht="15">
      <c r="F1426" s="38"/>
      <c r="G1426" s="38"/>
      <c r="H1426" s="38"/>
      <c r="I1426" s="38"/>
      <c r="J1426" s="38"/>
    </row>
    <row r="1427" spans="6:10" ht="15">
      <c r="F1427" s="38"/>
      <c r="G1427" s="38"/>
      <c r="H1427" s="38"/>
      <c r="I1427" s="38"/>
      <c r="J1427" s="38"/>
    </row>
    <row r="1428" spans="6:10" ht="15">
      <c r="F1428" s="38"/>
      <c r="G1428" s="38"/>
      <c r="H1428" s="38"/>
      <c r="I1428" s="38"/>
      <c r="J1428" s="38"/>
    </row>
    <row r="1429" spans="6:10" ht="15">
      <c r="F1429" s="38"/>
      <c r="G1429" s="38"/>
      <c r="H1429" s="38"/>
      <c r="I1429" s="38"/>
      <c r="J1429" s="38"/>
    </row>
    <row r="1430" spans="6:10" ht="15">
      <c r="F1430" s="38"/>
      <c r="G1430" s="38"/>
      <c r="H1430" s="38"/>
      <c r="I1430" s="38"/>
      <c r="J1430" s="38"/>
    </row>
    <row r="1431" spans="6:10" ht="15">
      <c r="F1431" s="38"/>
      <c r="G1431" s="38"/>
      <c r="H1431" s="38"/>
      <c r="I1431" s="38"/>
      <c r="J1431" s="38"/>
    </row>
    <row r="1432" spans="6:10" ht="15">
      <c r="F1432" s="38"/>
      <c r="G1432" s="38"/>
      <c r="H1432" s="38"/>
      <c r="I1432" s="38"/>
      <c r="J1432" s="38"/>
    </row>
    <row r="1433" spans="6:10" ht="15">
      <c r="F1433" s="38"/>
      <c r="G1433" s="38"/>
      <c r="H1433" s="38"/>
      <c r="I1433" s="38"/>
      <c r="J1433" s="38"/>
    </row>
    <row r="1434" spans="6:10" ht="15">
      <c r="F1434" s="38"/>
      <c r="G1434" s="38"/>
      <c r="H1434" s="38"/>
      <c r="I1434" s="38"/>
      <c r="J1434" s="38"/>
    </row>
    <row r="1435" spans="6:10" ht="15">
      <c r="F1435" s="38"/>
      <c r="G1435" s="38"/>
      <c r="H1435" s="38"/>
      <c r="I1435" s="38"/>
      <c r="J1435" s="38"/>
    </row>
    <row r="1436" spans="6:10" ht="15">
      <c r="F1436" s="38"/>
      <c r="G1436" s="38"/>
      <c r="H1436" s="38"/>
      <c r="I1436" s="38"/>
      <c r="J1436" s="38"/>
    </row>
    <row r="1437" spans="6:10" ht="15">
      <c r="F1437" s="38"/>
      <c r="G1437" s="38"/>
      <c r="H1437" s="38"/>
      <c r="I1437" s="38"/>
      <c r="J1437" s="38"/>
    </row>
    <row r="1438" spans="6:10" ht="15">
      <c r="F1438" s="38"/>
      <c r="G1438" s="38"/>
      <c r="H1438" s="38"/>
      <c r="I1438" s="38"/>
      <c r="J1438" s="38"/>
    </row>
    <row r="1439" spans="6:10" ht="15">
      <c r="F1439" s="38"/>
      <c r="G1439" s="38"/>
      <c r="H1439" s="38"/>
      <c r="I1439" s="38"/>
      <c r="J1439" s="38"/>
    </row>
    <row r="1440" spans="6:10" ht="15">
      <c r="F1440" s="38"/>
      <c r="G1440" s="38"/>
      <c r="H1440" s="38"/>
      <c r="I1440" s="38"/>
      <c r="J1440" s="38"/>
    </row>
    <row r="1441" spans="6:10" ht="15">
      <c r="F1441" s="38"/>
      <c r="G1441" s="38"/>
      <c r="H1441" s="38"/>
      <c r="I1441" s="38"/>
      <c r="J1441" s="38"/>
    </row>
    <row r="1442" spans="6:10" ht="15">
      <c r="F1442" s="38"/>
      <c r="G1442" s="38"/>
      <c r="H1442" s="38"/>
      <c r="I1442" s="38"/>
      <c r="J1442" s="38"/>
    </row>
    <row r="1443" spans="6:10" ht="15">
      <c r="F1443" s="38"/>
      <c r="G1443" s="38"/>
      <c r="H1443" s="38"/>
      <c r="I1443" s="38"/>
      <c r="J1443" s="38"/>
    </row>
    <row r="1444" spans="6:10" ht="15">
      <c r="F1444" s="38"/>
      <c r="G1444" s="38"/>
      <c r="H1444" s="38"/>
      <c r="I1444" s="38"/>
      <c r="J1444" s="38"/>
    </row>
    <row r="1445" spans="6:10" ht="15">
      <c r="F1445" s="38"/>
      <c r="G1445" s="38"/>
      <c r="H1445" s="38"/>
      <c r="I1445" s="38"/>
      <c r="J1445" s="38"/>
    </row>
    <row r="1446" spans="6:10" ht="15">
      <c r="F1446" s="38"/>
      <c r="G1446" s="38"/>
      <c r="H1446" s="38"/>
      <c r="I1446" s="38"/>
      <c r="J1446" s="38"/>
    </row>
    <row r="1447" spans="6:10" ht="15">
      <c r="F1447" s="38"/>
      <c r="G1447" s="38"/>
      <c r="H1447" s="38"/>
      <c r="I1447" s="38"/>
      <c r="J1447" s="38"/>
    </row>
    <row r="1448" spans="6:10" ht="15">
      <c r="F1448" s="38"/>
      <c r="G1448" s="38"/>
      <c r="H1448" s="38"/>
      <c r="I1448" s="38"/>
      <c r="J1448" s="38"/>
    </row>
    <row r="1449" spans="6:10" ht="15">
      <c r="F1449" s="38"/>
      <c r="G1449" s="38"/>
      <c r="H1449" s="38"/>
      <c r="I1449" s="38"/>
      <c r="J1449" s="38"/>
    </row>
    <row r="1450" spans="6:10" ht="15">
      <c r="F1450" s="38"/>
      <c r="G1450" s="38"/>
      <c r="H1450" s="38"/>
      <c r="I1450" s="38"/>
      <c r="J1450" s="38"/>
    </row>
    <row r="1451" spans="6:10" ht="15">
      <c r="F1451" s="38"/>
      <c r="G1451" s="38"/>
      <c r="H1451" s="38"/>
      <c r="I1451" s="38"/>
      <c r="J1451" s="38"/>
    </row>
    <row r="1452" spans="6:10" ht="15">
      <c r="F1452" s="38"/>
      <c r="G1452" s="38"/>
      <c r="H1452" s="38"/>
      <c r="I1452" s="38"/>
      <c r="J1452" s="38"/>
    </row>
    <row r="1453" spans="6:10" ht="15">
      <c r="F1453" s="38"/>
      <c r="G1453" s="38"/>
      <c r="H1453" s="38"/>
      <c r="I1453" s="38"/>
      <c r="J1453" s="38"/>
    </row>
    <row r="1454" spans="6:10" ht="15">
      <c r="F1454" s="38"/>
      <c r="G1454" s="38"/>
      <c r="H1454" s="38"/>
      <c r="I1454" s="38"/>
      <c r="J1454" s="38"/>
    </row>
    <row r="1455" spans="6:10" ht="15">
      <c r="F1455" s="38"/>
      <c r="G1455" s="38"/>
      <c r="H1455" s="38"/>
      <c r="I1455" s="38"/>
      <c r="J1455" s="38"/>
    </row>
    <row r="1456" spans="6:10" ht="15">
      <c r="F1456" s="38"/>
      <c r="G1456" s="38"/>
      <c r="H1456" s="38"/>
      <c r="I1456" s="38"/>
      <c r="J1456" s="38"/>
    </row>
    <row r="1457" spans="6:10" ht="15">
      <c r="F1457" s="38"/>
      <c r="G1457" s="38"/>
      <c r="H1457" s="38"/>
      <c r="I1457" s="38"/>
      <c r="J1457" s="38"/>
    </row>
    <row r="1458" spans="6:10" ht="15">
      <c r="F1458" s="38"/>
      <c r="G1458" s="38"/>
      <c r="H1458" s="38"/>
      <c r="I1458" s="38"/>
      <c r="J1458" s="38"/>
    </row>
    <row r="1459" spans="6:10" ht="15">
      <c r="F1459" s="38"/>
      <c r="G1459" s="38"/>
      <c r="H1459" s="38"/>
      <c r="I1459" s="38"/>
      <c r="J1459" s="38"/>
    </row>
    <row r="1460" spans="6:10" ht="15">
      <c r="F1460" s="38"/>
      <c r="G1460" s="38"/>
      <c r="H1460" s="38"/>
      <c r="I1460" s="38"/>
      <c r="J1460" s="38"/>
    </row>
    <row r="1461" spans="6:10" ht="15">
      <c r="F1461" s="38"/>
      <c r="G1461" s="38"/>
      <c r="H1461" s="38"/>
      <c r="I1461" s="38"/>
      <c r="J1461" s="38"/>
    </row>
    <row r="1462" spans="6:10" ht="15">
      <c r="F1462" s="38"/>
      <c r="G1462" s="38"/>
      <c r="H1462" s="38"/>
      <c r="I1462" s="38"/>
      <c r="J1462" s="38"/>
    </row>
    <row r="1463" spans="6:10" ht="15">
      <c r="F1463" s="38"/>
      <c r="G1463" s="38"/>
      <c r="H1463" s="38"/>
      <c r="I1463" s="38"/>
      <c r="J1463" s="38"/>
    </row>
    <row r="1464" spans="6:10" ht="15">
      <c r="F1464" s="38"/>
      <c r="G1464" s="38"/>
      <c r="H1464" s="38"/>
      <c r="I1464" s="38"/>
      <c r="J1464" s="38"/>
    </row>
    <row r="1465" spans="6:10" ht="15">
      <c r="F1465" s="38"/>
      <c r="G1465" s="38"/>
      <c r="H1465" s="38"/>
      <c r="I1465" s="38"/>
      <c r="J1465" s="38"/>
    </row>
    <row r="1466" spans="6:10" ht="15">
      <c r="F1466" s="38"/>
      <c r="G1466" s="38"/>
      <c r="H1466" s="38"/>
      <c r="I1466" s="38"/>
      <c r="J1466" s="38"/>
    </row>
    <row r="1467" spans="6:10" ht="15">
      <c r="F1467" s="38"/>
      <c r="G1467" s="38"/>
      <c r="H1467" s="38"/>
      <c r="I1467" s="38"/>
      <c r="J1467" s="38"/>
    </row>
    <row r="1468" spans="6:10" ht="15">
      <c r="F1468" s="38"/>
      <c r="G1468" s="38"/>
      <c r="H1468" s="38"/>
      <c r="I1468" s="38"/>
      <c r="J1468" s="38"/>
    </row>
    <row r="1469" spans="6:10" ht="15">
      <c r="F1469" s="38"/>
      <c r="G1469" s="38"/>
      <c r="H1469" s="38"/>
      <c r="I1469" s="38"/>
      <c r="J1469" s="38"/>
    </row>
    <row r="1470" spans="6:10" ht="15">
      <c r="F1470" s="38"/>
      <c r="G1470" s="38"/>
      <c r="H1470" s="38"/>
      <c r="I1470" s="38"/>
      <c r="J1470" s="38"/>
    </row>
    <row r="1471" spans="6:10" ht="15">
      <c r="F1471" s="38"/>
      <c r="G1471" s="38"/>
      <c r="H1471" s="38"/>
      <c r="I1471" s="38"/>
      <c r="J1471" s="38"/>
    </row>
    <row r="1472" spans="6:10" ht="15">
      <c r="F1472" s="38"/>
      <c r="G1472" s="38"/>
      <c r="H1472" s="38"/>
      <c r="I1472" s="38"/>
      <c r="J1472" s="38"/>
    </row>
    <row r="1473" spans="6:10" ht="15">
      <c r="F1473" s="38"/>
      <c r="G1473" s="38"/>
      <c r="H1473" s="38"/>
      <c r="I1473" s="38"/>
      <c r="J1473" s="38"/>
    </row>
    <row r="1474" spans="6:10" ht="15">
      <c r="F1474" s="38"/>
      <c r="G1474" s="38"/>
      <c r="H1474" s="38"/>
      <c r="I1474" s="38"/>
      <c r="J1474" s="38"/>
    </row>
    <row r="1475" spans="6:10" ht="15">
      <c r="F1475" s="38"/>
      <c r="G1475" s="38"/>
      <c r="H1475" s="38"/>
      <c r="I1475" s="38"/>
      <c r="J1475" s="38"/>
    </row>
    <row r="1476" spans="6:10" ht="15">
      <c r="F1476" s="38"/>
      <c r="G1476" s="38"/>
      <c r="H1476" s="38"/>
      <c r="I1476" s="38"/>
      <c r="J1476" s="38"/>
    </row>
    <row r="1477" spans="6:10" ht="15">
      <c r="F1477" s="38"/>
      <c r="G1477" s="38"/>
      <c r="H1477" s="38"/>
      <c r="I1477" s="38"/>
      <c r="J1477" s="38"/>
    </row>
    <row r="1478" spans="6:10" ht="15">
      <c r="F1478" s="38"/>
      <c r="G1478" s="38"/>
      <c r="H1478" s="38"/>
      <c r="I1478" s="38"/>
      <c r="J1478" s="38"/>
    </row>
    <row r="1479" spans="6:10" ht="15">
      <c r="F1479" s="38"/>
      <c r="G1479" s="38"/>
      <c r="H1479" s="38"/>
      <c r="I1479" s="38"/>
      <c r="J1479" s="38"/>
    </row>
    <row r="1480" spans="6:10" ht="15">
      <c r="F1480" s="38"/>
      <c r="G1480" s="38"/>
      <c r="H1480" s="38"/>
      <c r="I1480" s="38"/>
      <c r="J1480" s="38"/>
    </row>
    <row r="1481" spans="6:10" ht="15">
      <c r="F1481" s="38"/>
      <c r="G1481" s="38"/>
      <c r="H1481" s="38"/>
      <c r="I1481" s="38"/>
      <c r="J1481" s="38"/>
    </row>
    <row r="1482" spans="6:10" ht="15">
      <c r="F1482" s="38"/>
      <c r="G1482" s="38"/>
      <c r="H1482" s="38"/>
      <c r="I1482" s="38"/>
      <c r="J1482" s="38"/>
    </row>
    <row r="1483" spans="6:10" ht="15">
      <c r="F1483" s="38"/>
      <c r="G1483" s="38"/>
      <c r="H1483" s="38"/>
      <c r="I1483" s="38"/>
      <c r="J1483" s="38"/>
    </row>
    <row r="1484" spans="6:10" ht="15">
      <c r="F1484" s="38"/>
      <c r="G1484" s="38"/>
      <c r="H1484" s="38"/>
      <c r="I1484" s="38"/>
      <c r="J1484" s="38"/>
    </row>
    <row r="1485" spans="6:10" ht="15">
      <c r="F1485" s="38"/>
      <c r="G1485" s="38"/>
      <c r="H1485" s="38"/>
      <c r="I1485" s="38"/>
      <c r="J1485" s="38"/>
    </row>
    <row r="1486" spans="6:10" ht="15">
      <c r="F1486" s="38"/>
      <c r="G1486" s="38"/>
      <c r="H1486" s="38"/>
      <c r="I1486" s="38"/>
      <c r="J1486" s="38"/>
    </row>
    <row r="1487" spans="6:10" ht="15">
      <c r="F1487" s="38"/>
      <c r="G1487" s="38"/>
      <c r="H1487" s="38"/>
      <c r="I1487" s="38"/>
      <c r="J1487" s="38"/>
    </row>
    <row r="1488" spans="6:10" ht="15">
      <c r="F1488" s="38"/>
      <c r="G1488" s="38"/>
      <c r="H1488" s="38"/>
      <c r="I1488" s="38"/>
      <c r="J1488" s="38"/>
    </row>
    <row r="1489" spans="6:10" ht="15">
      <c r="F1489" s="38"/>
      <c r="G1489" s="38"/>
      <c r="H1489" s="38"/>
      <c r="I1489" s="38"/>
      <c r="J1489" s="38"/>
    </row>
    <row r="1490" spans="6:10" ht="15">
      <c r="F1490" s="38"/>
      <c r="G1490" s="38"/>
      <c r="H1490" s="38"/>
      <c r="I1490" s="38"/>
      <c r="J1490" s="38"/>
    </row>
    <row r="1491" spans="6:10" ht="15">
      <c r="F1491" s="38"/>
      <c r="G1491" s="38"/>
      <c r="H1491" s="38"/>
      <c r="I1491" s="38"/>
      <c r="J1491" s="38"/>
    </row>
    <row r="1492" spans="6:10" ht="15">
      <c r="F1492" s="38"/>
      <c r="G1492" s="38"/>
      <c r="H1492" s="38"/>
      <c r="I1492" s="38"/>
      <c r="J1492" s="38"/>
    </row>
    <row r="1493" spans="6:10" ht="15">
      <c r="F1493" s="38"/>
      <c r="G1493" s="38"/>
      <c r="H1493" s="38"/>
      <c r="I1493" s="38"/>
      <c r="J1493" s="38"/>
    </row>
    <row r="1494" spans="6:10" ht="15">
      <c r="F1494" s="38"/>
      <c r="G1494" s="38"/>
      <c r="H1494" s="38"/>
      <c r="I1494" s="38"/>
      <c r="J1494" s="38"/>
    </row>
    <row r="1495" spans="6:10" ht="15">
      <c r="F1495" s="38"/>
      <c r="G1495" s="38"/>
      <c r="H1495" s="38"/>
      <c r="I1495" s="38"/>
      <c r="J1495" s="38"/>
    </row>
    <row r="1496" spans="6:10" ht="15">
      <c r="F1496" s="38"/>
      <c r="G1496" s="38"/>
      <c r="H1496" s="38"/>
      <c r="I1496" s="38"/>
      <c r="J1496" s="38"/>
    </row>
    <row r="1497" spans="6:10" ht="15">
      <c r="F1497" s="38"/>
      <c r="G1497" s="38"/>
      <c r="H1497" s="38"/>
      <c r="I1497" s="38"/>
      <c r="J1497" s="38"/>
    </row>
    <row r="1498" spans="6:10" ht="15">
      <c r="F1498" s="38"/>
      <c r="G1498" s="38"/>
      <c r="H1498" s="38"/>
      <c r="I1498" s="38"/>
      <c r="J1498" s="38"/>
    </row>
    <row r="1499" spans="6:10" ht="15">
      <c r="F1499" s="38"/>
      <c r="G1499" s="38"/>
      <c r="H1499" s="38"/>
      <c r="I1499" s="38"/>
      <c r="J1499" s="38"/>
    </row>
    <row r="1500" spans="6:10" ht="15">
      <c r="F1500" s="38"/>
      <c r="G1500" s="38"/>
      <c r="H1500" s="38"/>
      <c r="I1500" s="38"/>
      <c r="J1500" s="38"/>
    </row>
    <row r="1501" spans="6:10" ht="15">
      <c r="F1501" s="38"/>
      <c r="G1501" s="38"/>
      <c r="H1501" s="38"/>
      <c r="I1501" s="38"/>
      <c r="J1501" s="38"/>
    </row>
    <row r="1502" spans="6:10" ht="15">
      <c r="F1502" s="38"/>
      <c r="G1502" s="38"/>
      <c r="H1502" s="38"/>
      <c r="I1502" s="38"/>
      <c r="J1502" s="38"/>
    </row>
    <row r="1503" spans="6:10" ht="15">
      <c r="F1503" s="38"/>
      <c r="G1503" s="38"/>
      <c r="H1503" s="38"/>
      <c r="I1503" s="38"/>
      <c r="J1503" s="38"/>
    </row>
    <row r="1504" spans="6:10" ht="15">
      <c r="F1504" s="38"/>
      <c r="G1504" s="38"/>
      <c r="H1504" s="38"/>
      <c r="I1504" s="38"/>
      <c r="J1504" s="38"/>
    </row>
    <row r="1505" spans="6:10" ht="15">
      <c r="F1505" s="38"/>
      <c r="G1505" s="38"/>
      <c r="H1505" s="38"/>
      <c r="I1505" s="38"/>
      <c r="J1505" s="38"/>
    </row>
    <row r="1506" spans="6:10" ht="15">
      <c r="F1506" s="38"/>
      <c r="G1506" s="38"/>
      <c r="H1506" s="38"/>
      <c r="I1506" s="38"/>
      <c r="J1506" s="38"/>
    </row>
    <row r="1507" spans="6:10" ht="15">
      <c r="F1507" s="38"/>
      <c r="G1507" s="38"/>
      <c r="H1507" s="38"/>
      <c r="I1507" s="38"/>
      <c r="J1507" s="38"/>
    </row>
    <row r="1508" spans="6:10" ht="15">
      <c r="F1508" s="38"/>
      <c r="G1508" s="38"/>
      <c r="H1508" s="38"/>
      <c r="I1508" s="38"/>
      <c r="J1508" s="38"/>
    </row>
    <row r="1509" spans="6:10" ht="15">
      <c r="F1509" s="38"/>
      <c r="G1509" s="38"/>
      <c r="H1509" s="38"/>
      <c r="I1509" s="38"/>
      <c r="J1509" s="38"/>
    </row>
    <row r="1510" spans="6:10" ht="15">
      <c r="F1510" s="38"/>
      <c r="G1510" s="38"/>
      <c r="H1510" s="38"/>
      <c r="I1510" s="38"/>
      <c r="J1510" s="38"/>
    </row>
    <row r="1511" spans="6:10" ht="15">
      <c r="F1511" s="38"/>
      <c r="G1511" s="38"/>
      <c r="H1511" s="38"/>
      <c r="I1511" s="38"/>
      <c r="J1511" s="38"/>
    </row>
    <row r="1512" spans="6:10" ht="15">
      <c r="F1512" s="38"/>
      <c r="G1512" s="38"/>
      <c r="H1512" s="38"/>
      <c r="I1512" s="38"/>
      <c r="J1512" s="38"/>
    </row>
    <row r="1513" spans="6:10" ht="15">
      <c r="F1513" s="38"/>
      <c r="G1513" s="38"/>
      <c r="H1513" s="38"/>
      <c r="I1513" s="38"/>
      <c r="J1513" s="38"/>
    </row>
    <row r="1514" spans="6:10" ht="15">
      <c r="F1514" s="38"/>
      <c r="G1514" s="38"/>
      <c r="H1514" s="38"/>
      <c r="I1514" s="38"/>
      <c r="J1514" s="38"/>
    </row>
    <row r="1515" spans="6:10" ht="15">
      <c r="F1515" s="38"/>
      <c r="G1515" s="38"/>
      <c r="H1515" s="38"/>
      <c r="I1515" s="38"/>
      <c r="J1515" s="38"/>
    </row>
    <row r="1516" spans="6:10" ht="15">
      <c r="F1516" s="38"/>
      <c r="G1516" s="38"/>
      <c r="H1516" s="38"/>
      <c r="I1516" s="38"/>
      <c r="J1516" s="38"/>
    </row>
    <row r="1517" spans="6:10" ht="15">
      <c r="F1517" s="38"/>
      <c r="G1517" s="38"/>
      <c r="H1517" s="38"/>
      <c r="I1517" s="38"/>
      <c r="J1517" s="38"/>
    </row>
    <row r="1518" spans="6:10" ht="15">
      <c r="F1518" s="38"/>
      <c r="G1518" s="38"/>
      <c r="H1518" s="38"/>
      <c r="I1518" s="38"/>
      <c r="J1518" s="38"/>
    </row>
    <row r="1519" spans="6:10" ht="15">
      <c r="F1519" s="38"/>
      <c r="G1519" s="38"/>
      <c r="H1519" s="38"/>
      <c r="I1519" s="38"/>
      <c r="J1519" s="38"/>
    </row>
    <row r="1520" spans="6:10" ht="15">
      <c r="F1520" s="38"/>
      <c r="G1520" s="38"/>
      <c r="H1520" s="38"/>
      <c r="I1520" s="38"/>
      <c r="J1520" s="38"/>
    </row>
    <row r="1521" spans="6:10" ht="15">
      <c r="F1521" s="38"/>
      <c r="G1521" s="38"/>
      <c r="H1521" s="38"/>
      <c r="I1521" s="38"/>
      <c r="J1521" s="38"/>
    </row>
    <row r="1522" spans="6:10" ht="15">
      <c r="F1522" s="38"/>
      <c r="G1522" s="38"/>
      <c r="H1522" s="38"/>
      <c r="I1522" s="38"/>
      <c r="J1522" s="38"/>
    </row>
    <row r="1523" spans="6:10" ht="15">
      <c r="F1523" s="38"/>
      <c r="G1523" s="38"/>
      <c r="H1523" s="38"/>
      <c r="I1523" s="38"/>
      <c r="J1523" s="38"/>
    </row>
    <row r="1524" spans="6:10" ht="15">
      <c r="F1524" s="38"/>
      <c r="G1524" s="38"/>
      <c r="H1524" s="38"/>
      <c r="I1524" s="38"/>
      <c r="J1524" s="38"/>
    </row>
    <row r="1525" spans="6:10" ht="15">
      <c r="F1525" s="38"/>
      <c r="G1525" s="38"/>
      <c r="H1525" s="38"/>
      <c r="I1525" s="38"/>
      <c r="J1525" s="38"/>
    </row>
    <row r="1526" spans="6:10" ht="15">
      <c r="F1526" s="38"/>
      <c r="G1526" s="38"/>
      <c r="H1526" s="38"/>
      <c r="I1526" s="38"/>
      <c r="J1526" s="38"/>
    </row>
    <row r="1527" spans="6:10" ht="15">
      <c r="F1527" s="38"/>
      <c r="G1527" s="38"/>
      <c r="H1527" s="38"/>
      <c r="I1527" s="38"/>
      <c r="J1527" s="38"/>
    </row>
    <row r="1528" spans="6:10" ht="15">
      <c r="F1528" s="38"/>
      <c r="G1528" s="38"/>
      <c r="H1528" s="38"/>
      <c r="I1528" s="38"/>
      <c r="J1528" s="38"/>
    </row>
    <row r="1529" spans="6:10" ht="15">
      <c r="F1529" s="38"/>
      <c r="G1529" s="38"/>
      <c r="H1529" s="38"/>
      <c r="I1529" s="38"/>
      <c r="J1529" s="38"/>
    </row>
    <row r="1530" spans="6:10" ht="15">
      <c r="F1530" s="38"/>
      <c r="G1530" s="38"/>
      <c r="H1530" s="38"/>
      <c r="I1530" s="38"/>
      <c r="J1530" s="38"/>
    </row>
    <row r="1531" spans="6:10" ht="15">
      <c r="F1531" s="38"/>
      <c r="G1531" s="38"/>
      <c r="H1531" s="38"/>
      <c r="I1531" s="38"/>
      <c r="J1531" s="38"/>
    </row>
    <row r="1532" spans="6:10" ht="15">
      <c r="F1532" s="38"/>
      <c r="G1532" s="38"/>
      <c r="H1532" s="38"/>
      <c r="I1532" s="38"/>
      <c r="J1532" s="38"/>
    </row>
    <row r="1533" spans="6:10" ht="15">
      <c r="F1533" s="38"/>
      <c r="G1533" s="38"/>
      <c r="H1533" s="38"/>
      <c r="I1533" s="38"/>
      <c r="J1533" s="38"/>
    </row>
    <row r="1534" spans="6:10" ht="15">
      <c r="F1534" s="38"/>
      <c r="G1534" s="38"/>
      <c r="H1534" s="38"/>
      <c r="I1534" s="38"/>
      <c r="J1534" s="38"/>
    </row>
    <row r="1535" spans="6:10" ht="15">
      <c r="F1535" s="38"/>
      <c r="G1535" s="38"/>
      <c r="H1535" s="38"/>
      <c r="I1535" s="38"/>
      <c r="J1535" s="38"/>
    </row>
    <row r="1536" spans="6:10" ht="15">
      <c r="F1536" s="38"/>
      <c r="G1536" s="38"/>
      <c r="H1536" s="38"/>
      <c r="I1536" s="38"/>
      <c r="J1536" s="38"/>
    </row>
    <row r="1537" spans="6:10" ht="15">
      <c r="F1537" s="38"/>
      <c r="G1537" s="38"/>
      <c r="H1537" s="38"/>
      <c r="I1537" s="38"/>
      <c r="J1537" s="38"/>
    </row>
    <row r="1538" spans="6:10" ht="15">
      <c r="F1538" s="38"/>
      <c r="G1538" s="38"/>
      <c r="H1538" s="38"/>
      <c r="I1538" s="38"/>
      <c r="J1538" s="38"/>
    </row>
    <row r="1539" spans="6:10" ht="15">
      <c r="F1539" s="38"/>
      <c r="G1539" s="38"/>
      <c r="H1539" s="38"/>
      <c r="I1539" s="38"/>
      <c r="J1539" s="38"/>
    </row>
    <row r="1540" spans="6:10" ht="15">
      <c r="F1540" s="38"/>
      <c r="G1540" s="38"/>
      <c r="H1540" s="38"/>
      <c r="I1540" s="38"/>
      <c r="J1540" s="38"/>
    </row>
    <row r="1541" spans="6:10" ht="15">
      <c r="F1541" s="38"/>
      <c r="G1541" s="38"/>
      <c r="H1541" s="38"/>
      <c r="I1541" s="38"/>
      <c r="J1541" s="38"/>
    </row>
    <row r="1542" spans="6:10" ht="15">
      <c r="F1542" s="38"/>
      <c r="G1542" s="38"/>
      <c r="H1542" s="38"/>
      <c r="I1542" s="38"/>
      <c r="J1542" s="38"/>
    </row>
    <row r="1543" spans="6:10" ht="15">
      <c r="F1543" s="38"/>
      <c r="G1543" s="38"/>
      <c r="H1543" s="38"/>
      <c r="I1543" s="38"/>
      <c r="J1543" s="38"/>
    </row>
    <row r="1544" spans="6:10" ht="15">
      <c r="F1544" s="38"/>
      <c r="G1544" s="38"/>
      <c r="H1544" s="38"/>
      <c r="I1544" s="38"/>
      <c r="J1544" s="38"/>
    </row>
    <row r="1545" spans="6:10" ht="15">
      <c r="F1545" s="38"/>
      <c r="G1545" s="38"/>
      <c r="H1545" s="38"/>
      <c r="I1545" s="38"/>
      <c r="J1545" s="38"/>
    </row>
    <row r="1546" spans="6:10" ht="15">
      <c r="F1546" s="38"/>
      <c r="G1546" s="38"/>
      <c r="H1546" s="38"/>
      <c r="I1546" s="38"/>
      <c r="J1546" s="38"/>
    </row>
    <row r="1547" spans="6:10" ht="15">
      <c r="F1547" s="38"/>
      <c r="G1547" s="38"/>
      <c r="H1547" s="38"/>
      <c r="I1547" s="38"/>
      <c r="J1547" s="38"/>
    </row>
    <row r="1548" spans="6:10" ht="15">
      <c r="F1548" s="38"/>
      <c r="G1548" s="38"/>
      <c r="H1548" s="38"/>
      <c r="I1548" s="38"/>
      <c r="J1548" s="38"/>
    </row>
    <row r="1549" spans="6:10" ht="15">
      <c r="F1549" s="38"/>
      <c r="G1549" s="38"/>
      <c r="H1549" s="38"/>
      <c r="I1549" s="38"/>
      <c r="J1549" s="38"/>
    </row>
    <row r="1550" spans="6:10" ht="15">
      <c r="F1550" s="38"/>
      <c r="G1550" s="38"/>
      <c r="H1550" s="38"/>
      <c r="I1550" s="38"/>
      <c r="J1550" s="38"/>
    </row>
    <row r="1551" spans="6:10" ht="15">
      <c r="F1551" s="38"/>
      <c r="G1551" s="38"/>
      <c r="H1551" s="38"/>
      <c r="I1551" s="38"/>
      <c r="J1551" s="38"/>
    </row>
    <row r="1552" spans="6:10" ht="15">
      <c r="F1552" s="38"/>
      <c r="G1552" s="38"/>
      <c r="H1552" s="38"/>
      <c r="I1552" s="38"/>
      <c r="J1552" s="38"/>
    </row>
    <row r="1553" spans="6:10" ht="15">
      <c r="F1553" s="38"/>
      <c r="G1553" s="38"/>
      <c r="H1553" s="38"/>
      <c r="I1553" s="38"/>
      <c r="J1553" s="38"/>
    </row>
    <row r="1554" spans="6:10" ht="15">
      <c r="F1554" s="38"/>
      <c r="G1554" s="38"/>
      <c r="H1554" s="38"/>
      <c r="I1554" s="38"/>
      <c r="J1554" s="38"/>
    </row>
    <row r="1555" spans="6:10" ht="15">
      <c r="F1555" s="38"/>
      <c r="G1555" s="38"/>
      <c r="H1555" s="38"/>
      <c r="I1555" s="38"/>
      <c r="J1555" s="38"/>
    </row>
    <row r="1556" spans="6:10" ht="15">
      <c r="F1556" s="38"/>
      <c r="G1556" s="38"/>
      <c r="H1556" s="38"/>
      <c r="I1556" s="38"/>
      <c r="J1556" s="38"/>
    </row>
    <row r="1557" spans="6:10" ht="15">
      <c r="F1557" s="38"/>
      <c r="G1557" s="38"/>
      <c r="H1557" s="38"/>
      <c r="I1557" s="38"/>
      <c r="J1557" s="38"/>
    </row>
    <row r="1558" spans="6:10" ht="15">
      <c r="F1558" s="38"/>
      <c r="G1558" s="38"/>
      <c r="H1558" s="38"/>
      <c r="I1558" s="38"/>
      <c r="J1558" s="38"/>
    </row>
    <row r="1559" spans="6:10" ht="15">
      <c r="F1559" s="38"/>
      <c r="G1559" s="38"/>
      <c r="H1559" s="38"/>
      <c r="I1559" s="38"/>
      <c r="J1559" s="38"/>
    </row>
    <row r="1560" spans="6:10" ht="15">
      <c r="F1560" s="38"/>
      <c r="G1560" s="38"/>
      <c r="H1560" s="38"/>
      <c r="I1560" s="38"/>
      <c r="J1560" s="38"/>
    </row>
    <row r="1561" spans="6:10" ht="15">
      <c r="F1561" s="38"/>
      <c r="G1561" s="38"/>
      <c r="H1561" s="38"/>
      <c r="I1561" s="38"/>
      <c r="J1561" s="38"/>
    </row>
    <row r="1562" spans="6:10" ht="15">
      <c r="F1562" s="38"/>
      <c r="G1562" s="38"/>
      <c r="H1562" s="38"/>
      <c r="I1562" s="38"/>
      <c r="J1562" s="38"/>
    </row>
    <row r="1563" spans="6:10" ht="15">
      <c r="F1563" s="38"/>
      <c r="G1563" s="38"/>
      <c r="H1563" s="38"/>
      <c r="I1563" s="38"/>
      <c r="J1563" s="38"/>
    </row>
    <row r="1564" spans="6:10" ht="15">
      <c r="F1564" s="38"/>
      <c r="G1564" s="38"/>
      <c r="H1564" s="38"/>
      <c r="I1564" s="38"/>
      <c r="J1564" s="38"/>
    </row>
    <row r="1565" spans="6:10" ht="15">
      <c r="F1565" s="38"/>
      <c r="G1565" s="38"/>
      <c r="H1565" s="38"/>
      <c r="I1565" s="38"/>
      <c r="J1565" s="38"/>
    </row>
    <row r="1566" spans="6:10" ht="15">
      <c r="F1566" s="38"/>
      <c r="G1566" s="38"/>
      <c r="H1566" s="38"/>
      <c r="I1566" s="38"/>
      <c r="J1566" s="38"/>
    </row>
    <row r="1567" spans="6:10" ht="15">
      <c r="F1567" s="38"/>
      <c r="G1567" s="38"/>
      <c r="H1567" s="38"/>
      <c r="I1567" s="38"/>
      <c r="J1567" s="38"/>
    </row>
    <row r="1568" spans="6:10" ht="15">
      <c r="F1568" s="38"/>
      <c r="G1568" s="38"/>
      <c r="H1568" s="38"/>
      <c r="I1568" s="38"/>
      <c r="J1568" s="38"/>
    </row>
    <row r="1569" spans="6:10" ht="15">
      <c r="F1569" s="38"/>
      <c r="G1569" s="38"/>
      <c r="H1569" s="38"/>
      <c r="I1569" s="38"/>
      <c r="J1569" s="38"/>
    </row>
    <row r="1570" spans="6:10" ht="15">
      <c r="F1570" s="38"/>
      <c r="G1570" s="38"/>
      <c r="H1570" s="38"/>
      <c r="I1570" s="38"/>
      <c r="J1570" s="38"/>
    </row>
    <row r="1571" spans="6:10" ht="15">
      <c r="F1571" s="38"/>
      <c r="G1571" s="38"/>
      <c r="H1571" s="38"/>
      <c r="I1571" s="38"/>
      <c r="J1571" s="38"/>
    </row>
    <row r="1572" spans="6:10" ht="15">
      <c r="F1572" s="38"/>
      <c r="G1572" s="38"/>
      <c r="H1572" s="38"/>
      <c r="I1572" s="38"/>
      <c r="J1572" s="38"/>
    </row>
    <row r="1573" spans="6:10" ht="15">
      <c r="F1573" s="38"/>
      <c r="G1573" s="38"/>
      <c r="H1573" s="38"/>
      <c r="I1573" s="38"/>
      <c r="J1573" s="38"/>
    </row>
    <row r="1574" spans="6:10" ht="15">
      <c r="F1574" s="38"/>
      <c r="G1574" s="38"/>
      <c r="H1574" s="38"/>
      <c r="I1574" s="38"/>
      <c r="J1574" s="38"/>
    </row>
    <row r="1575" spans="6:10" ht="15">
      <c r="F1575" s="38"/>
      <c r="G1575" s="38"/>
      <c r="H1575" s="38"/>
      <c r="I1575" s="38"/>
      <c r="J1575" s="38"/>
    </row>
    <row r="1576" spans="6:10" ht="15">
      <c r="F1576" s="38"/>
      <c r="G1576" s="38"/>
      <c r="H1576" s="38"/>
      <c r="I1576" s="38"/>
      <c r="J1576" s="38"/>
    </row>
    <row r="1577" spans="6:10" ht="15">
      <c r="F1577" s="38"/>
      <c r="G1577" s="38"/>
      <c r="H1577" s="38"/>
      <c r="I1577" s="38"/>
      <c r="J1577" s="38"/>
    </row>
    <row r="1578" spans="6:10" ht="15">
      <c r="F1578" s="38"/>
      <c r="G1578" s="38"/>
      <c r="H1578" s="38"/>
      <c r="I1578" s="38"/>
      <c r="J1578" s="38"/>
    </row>
    <row r="1579" spans="6:10" ht="15">
      <c r="F1579" s="38"/>
      <c r="G1579" s="38"/>
      <c r="H1579" s="38"/>
      <c r="I1579" s="38"/>
      <c r="J1579" s="38"/>
    </row>
    <row r="1580" spans="6:10" ht="15">
      <c r="F1580" s="38"/>
      <c r="G1580" s="38"/>
      <c r="H1580" s="38"/>
      <c r="I1580" s="38"/>
      <c r="J1580" s="38"/>
    </row>
    <row r="1581" spans="6:10" ht="15">
      <c r="F1581" s="38"/>
      <c r="G1581" s="38"/>
      <c r="H1581" s="38"/>
      <c r="I1581" s="38"/>
      <c r="J1581" s="38"/>
    </row>
    <row r="1582" spans="6:10" ht="15">
      <c r="F1582" s="38"/>
      <c r="G1582" s="38"/>
      <c r="H1582" s="38"/>
      <c r="I1582" s="38"/>
      <c r="J1582" s="38"/>
    </row>
    <row r="1583" spans="6:10" ht="15">
      <c r="F1583" s="38"/>
      <c r="G1583" s="38"/>
      <c r="H1583" s="38"/>
      <c r="I1583" s="38"/>
      <c r="J1583" s="38"/>
    </row>
    <row r="1584" spans="6:10" ht="15">
      <c r="F1584" s="38"/>
      <c r="G1584" s="38"/>
      <c r="H1584" s="38"/>
      <c r="I1584" s="38"/>
      <c r="J1584" s="38"/>
    </row>
    <row r="1585" spans="6:10" ht="15">
      <c r="F1585" s="38"/>
      <c r="G1585" s="38"/>
      <c r="H1585" s="38"/>
      <c r="I1585" s="38"/>
      <c r="J1585" s="38"/>
    </row>
    <row r="1586" spans="6:10" ht="15">
      <c r="F1586" s="38"/>
      <c r="G1586" s="38"/>
      <c r="H1586" s="38"/>
      <c r="I1586" s="38"/>
      <c r="J1586" s="38"/>
    </row>
    <row r="1587" spans="6:10" ht="15">
      <c r="F1587" s="38"/>
      <c r="G1587" s="38"/>
      <c r="H1587" s="38"/>
      <c r="I1587" s="38"/>
      <c r="J1587" s="38"/>
    </row>
    <row r="1588" spans="6:10" ht="15">
      <c r="F1588" s="38"/>
      <c r="G1588" s="38"/>
      <c r="H1588" s="38"/>
      <c r="I1588" s="38"/>
      <c r="J1588" s="38"/>
    </row>
    <row r="1589" spans="6:10" ht="15">
      <c r="F1589" s="38"/>
      <c r="G1589" s="38"/>
      <c r="H1589" s="38"/>
      <c r="I1589" s="38"/>
      <c r="J1589" s="38"/>
    </row>
    <row r="1590" spans="6:10" ht="15">
      <c r="F1590" s="38"/>
      <c r="G1590" s="38"/>
      <c r="H1590" s="38"/>
      <c r="I1590" s="38"/>
      <c r="J1590" s="38"/>
    </row>
    <row r="1591" spans="6:10" ht="15">
      <c r="F1591" s="38"/>
      <c r="G1591" s="38"/>
      <c r="H1591" s="38"/>
      <c r="I1591" s="38"/>
      <c r="J1591" s="38"/>
    </row>
    <row r="1592" spans="6:10" ht="15">
      <c r="F1592" s="38"/>
      <c r="G1592" s="38"/>
      <c r="H1592" s="38"/>
      <c r="I1592" s="38"/>
      <c r="J1592" s="38"/>
    </row>
    <row r="1593" spans="6:10" ht="15">
      <c r="F1593" s="38"/>
      <c r="G1593" s="38"/>
      <c r="H1593" s="38"/>
      <c r="I1593" s="38"/>
      <c r="J1593" s="38"/>
    </row>
    <row r="1594" spans="6:10" ht="15">
      <c r="F1594" s="38"/>
      <c r="G1594" s="38"/>
      <c r="H1594" s="38"/>
      <c r="I1594" s="38"/>
      <c r="J1594" s="38"/>
    </row>
    <row r="1595" spans="6:10" ht="15">
      <c r="F1595" s="38"/>
      <c r="G1595" s="38"/>
      <c r="H1595" s="38"/>
      <c r="I1595" s="38"/>
      <c r="J1595" s="38"/>
    </row>
    <row r="1596" spans="6:10" ht="15">
      <c r="F1596" s="38"/>
      <c r="G1596" s="38"/>
      <c r="H1596" s="38"/>
      <c r="I1596" s="38"/>
      <c r="J1596" s="38"/>
    </row>
    <row r="1597" spans="6:10" ht="15">
      <c r="F1597" s="38"/>
      <c r="G1597" s="38"/>
      <c r="H1597" s="38"/>
      <c r="I1597" s="38"/>
      <c r="J1597" s="38"/>
    </row>
    <row r="1598" spans="6:10" ht="15">
      <c r="F1598" s="38"/>
      <c r="G1598" s="38"/>
      <c r="H1598" s="38"/>
      <c r="I1598" s="38"/>
      <c r="J1598" s="38"/>
    </row>
    <row r="1599" spans="6:10" ht="15">
      <c r="F1599" s="38"/>
      <c r="G1599" s="38"/>
      <c r="H1599" s="38"/>
      <c r="I1599" s="38"/>
      <c r="J1599" s="38"/>
    </row>
    <row r="1600" spans="6:10" ht="15">
      <c r="F1600" s="38"/>
      <c r="G1600" s="38"/>
      <c r="H1600" s="38"/>
      <c r="I1600" s="38"/>
      <c r="J1600" s="38"/>
    </row>
    <row r="1601" spans="6:10" ht="15">
      <c r="F1601" s="38"/>
      <c r="G1601" s="38"/>
      <c r="H1601" s="38"/>
      <c r="I1601" s="38"/>
      <c r="J1601" s="38"/>
    </row>
    <row r="1602" spans="6:10" ht="15">
      <c r="F1602" s="38"/>
      <c r="G1602" s="38"/>
      <c r="H1602" s="38"/>
      <c r="I1602" s="38"/>
      <c r="J1602" s="38"/>
    </row>
    <row r="1603" spans="6:10" ht="15">
      <c r="F1603" s="38"/>
      <c r="G1603" s="38"/>
      <c r="H1603" s="38"/>
      <c r="I1603" s="38"/>
      <c r="J1603" s="38"/>
    </row>
    <row r="1604" spans="6:10" ht="15">
      <c r="F1604" s="38"/>
      <c r="G1604" s="38"/>
      <c r="H1604" s="38"/>
      <c r="I1604" s="38"/>
      <c r="J1604" s="38"/>
    </row>
    <row r="1605" spans="6:10" ht="15">
      <c r="F1605" s="38"/>
      <c r="G1605" s="38"/>
      <c r="H1605" s="38"/>
      <c r="I1605" s="38"/>
      <c r="J1605" s="38"/>
    </row>
    <row r="1606" spans="6:10" ht="15">
      <c r="F1606" s="38"/>
      <c r="G1606" s="38"/>
      <c r="H1606" s="38"/>
      <c r="I1606" s="38"/>
      <c r="J1606" s="38"/>
    </row>
    <row r="1607" spans="6:10" ht="15">
      <c r="F1607" s="38"/>
      <c r="G1607" s="38"/>
      <c r="H1607" s="38"/>
      <c r="I1607" s="38"/>
      <c r="J1607" s="38"/>
    </row>
    <row r="1608" spans="6:10" ht="15">
      <c r="F1608" s="38"/>
      <c r="G1608" s="38"/>
      <c r="H1608" s="38"/>
      <c r="I1608" s="38"/>
      <c r="J1608" s="38"/>
    </row>
    <row r="1609" spans="6:10" ht="15">
      <c r="F1609" s="38"/>
      <c r="G1609" s="38"/>
      <c r="H1609" s="38"/>
      <c r="I1609" s="38"/>
      <c r="J1609" s="38"/>
    </row>
    <row r="1610" spans="6:10" ht="15">
      <c r="F1610" s="38"/>
      <c r="G1610" s="38"/>
      <c r="H1610" s="38"/>
      <c r="I1610" s="38"/>
      <c r="J1610" s="38"/>
    </row>
    <row r="1611" spans="6:10" ht="15">
      <c r="F1611" s="38"/>
      <c r="G1611" s="38"/>
      <c r="H1611" s="38"/>
      <c r="I1611" s="38"/>
      <c r="J1611" s="38"/>
    </row>
    <row r="1612" spans="6:10" ht="15">
      <c r="F1612" s="38"/>
      <c r="G1612" s="38"/>
      <c r="H1612" s="38"/>
      <c r="I1612" s="38"/>
      <c r="J1612" s="38"/>
    </row>
    <row r="1613" spans="6:10" ht="15">
      <c r="F1613" s="38"/>
      <c r="G1613" s="38"/>
      <c r="H1613" s="38"/>
      <c r="I1613" s="38"/>
      <c r="J1613" s="38"/>
    </row>
    <row r="1614" spans="6:10" ht="15">
      <c r="F1614" s="38"/>
      <c r="G1614" s="38"/>
      <c r="H1614" s="38"/>
      <c r="I1614" s="38"/>
      <c r="J1614" s="38"/>
    </row>
    <row r="1615" spans="6:10" ht="15">
      <c r="F1615" s="38"/>
      <c r="G1615" s="38"/>
      <c r="H1615" s="38"/>
      <c r="I1615" s="38"/>
      <c r="J1615" s="38"/>
    </row>
    <row r="1616" spans="6:10" ht="15">
      <c r="F1616" s="38"/>
      <c r="G1616" s="38"/>
      <c r="H1616" s="38"/>
      <c r="I1616" s="38"/>
      <c r="J1616" s="38"/>
    </row>
    <row r="1617" spans="6:10" ht="15">
      <c r="F1617" s="38"/>
      <c r="G1617" s="38"/>
      <c r="H1617" s="38"/>
      <c r="I1617" s="38"/>
      <c r="J1617" s="38"/>
    </row>
    <row r="1618" spans="6:10" ht="15">
      <c r="F1618" s="38"/>
      <c r="G1618" s="38"/>
      <c r="H1618" s="38"/>
      <c r="I1618" s="38"/>
      <c r="J1618" s="38"/>
    </row>
    <row r="1619" spans="6:10" ht="15">
      <c r="F1619" s="38"/>
      <c r="G1619" s="38"/>
      <c r="H1619" s="38"/>
      <c r="I1619" s="38"/>
      <c r="J1619" s="38"/>
    </row>
    <row r="1620" spans="6:10" ht="15">
      <c r="F1620" s="38"/>
      <c r="G1620" s="38"/>
      <c r="H1620" s="38"/>
      <c r="I1620" s="38"/>
      <c r="J1620" s="38"/>
    </row>
    <row r="1621" spans="6:10" ht="15">
      <c r="F1621" s="38"/>
      <c r="G1621" s="38"/>
      <c r="H1621" s="38"/>
      <c r="I1621" s="38"/>
      <c r="J1621" s="38"/>
    </row>
    <row r="1622" spans="6:10" ht="15">
      <c r="F1622" s="38"/>
      <c r="G1622" s="38"/>
      <c r="H1622" s="38"/>
      <c r="I1622" s="38"/>
      <c r="J1622" s="38"/>
    </row>
    <row r="1623" spans="6:10" ht="15">
      <c r="F1623" s="38"/>
      <c r="G1623" s="38"/>
      <c r="H1623" s="38"/>
      <c r="I1623" s="38"/>
      <c r="J1623" s="38"/>
    </row>
    <row r="1624" spans="6:10" ht="15">
      <c r="F1624" s="38"/>
      <c r="G1624" s="38"/>
      <c r="H1624" s="38"/>
      <c r="I1624" s="38"/>
      <c r="J1624" s="38"/>
    </row>
    <row r="1625" spans="6:10" ht="15">
      <c r="F1625" s="38"/>
      <c r="G1625" s="38"/>
      <c r="H1625" s="38"/>
      <c r="I1625" s="38"/>
      <c r="J1625" s="38"/>
    </row>
    <row r="1626" spans="6:10" ht="15">
      <c r="F1626" s="38"/>
      <c r="G1626" s="38"/>
      <c r="H1626" s="38"/>
      <c r="I1626" s="38"/>
      <c r="J1626" s="38"/>
    </row>
    <row r="1627" spans="6:10" ht="15">
      <c r="F1627" s="38"/>
      <c r="G1627" s="38"/>
      <c r="H1627" s="38"/>
      <c r="I1627" s="38"/>
      <c r="J1627" s="38"/>
    </row>
    <row r="1628" spans="6:10" ht="15">
      <c r="F1628" s="38"/>
      <c r="G1628" s="38"/>
      <c r="H1628" s="38"/>
      <c r="I1628" s="38"/>
      <c r="J1628" s="38"/>
    </row>
    <row r="1629" spans="6:10" ht="15">
      <c r="F1629" s="38"/>
      <c r="G1629" s="38"/>
      <c r="H1629" s="38"/>
      <c r="I1629" s="38"/>
      <c r="J1629" s="38"/>
    </row>
    <row r="1630" spans="6:10" ht="15">
      <c r="F1630" s="38"/>
      <c r="G1630" s="38"/>
      <c r="H1630" s="38"/>
      <c r="I1630" s="38"/>
      <c r="J1630" s="38"/>
    </row>
    <row r="1631" spans="6:10" ht="15">
      <c r="F1631" s="38"/>
      <c r="G1631" s="38"/>
      <c r="H1631" s="38"/>
      <c r="I1631" s="38"/>
      <c r="J1631" s="38"/>
    </row>
    <row r="1632" spans="6:10" ht="15">
      <c r="F1632" s="38"/>
      <c r="G1632" s="38"/>
      <c r="H1632" s="38"/>
      <c r="I1632" s="38"/>
      <c r="J1632" s="38"/>
    </row>
    <row r="1633" spans="6:10" ht="15">
      <c r="F1633" s="38"/>
      <c r="G1633" s="38"/>
      <c r="H1633" s="38"/>
      <c r="I1633" s="38"/>
      <c r="J1633" s="38"/>
    </row>
    <row r="1634" spans="6:10" ht="15">
      <c r="F1634" s="38"/>
      <c r="G1634" s="38"/>
      <c r="H1634" s="38"/>
      <c r="I1634" s="38"/>
      <c r="J1634" s="38"/>
    </row>
    <row r="1635" spans="6:10" ht="15">
      <c r="F1635" s="38"/>
      <c r="G1635" s="38"/>
      <c r="H1635" s="38"/>
      <c r="I1635" s="38"/>
      <c r="J1635" s="38"/>
    </row>
    <row r="1636" spans="6:10" ht="15">
      <c r="F1636" s="38"/>
      <c r="G1636" s="38"/>
      <c r="H1636" s="38"/>
      <c r="I1636" s="38"/>
      <c r="J1636" s="38"/>
    </row>
    <row r="1637" spans="6:10" ht="15">
      <c r="F1637" s="38"/>
      <c r="G1637" s="38"/>
      <c r="H1637" s="38"/>
      <c r="I1637" s="38"/>
      <c r="J1637" s="38"/>
    </row>
    <row r="1638" spans="6:10" ht="15">
      <c r="F1638" s="38"/>
      <c r="G1638" s="38"/>
      <c r="H1638" s="38"/>
      <c r="I1638" s="38"/>
      <c r="J1638" s="38"/>
    </row>
    <row r="1639" spans="6:10" ht="15">
      <c r="F1639" s="38"/>
      <c r="G1639" s="38"/>
      <c r="H1639" s="38"/>
      <c r="I1639" s="38"/>
      <c r="J1639" s="38"/>
    </row>
    <row r="1640" spans="6:10" ht="15">
      <c r="F1640" s="38"/>
      <c r="G1640" s="38"/>
      <c r="H1640" s="38"/>
      <c r="I1640" s="38"/>
      <c r="J1640" s="38"/>
    </row>
    <row r="1641" spans="6:10" ht="15">
      <c r="F1641" s="38"/>
      <c r="G1641" s="38"/>
      <c r="H1641" s="38"/>
      <c r="I1641" s="38"/>
      <c r="J1641" s="38"/>
    </row>
    <row r="1642" spans="6:10" ht="15">
      <c r="F1642" s="38"/>
      <c r="G1642" s="38"/>
      <c r="H1642" s="38"/>
      <c r="I1642" s="38"/>
      <c r="J1642" s="38"/>
    </row>
    <row r="1643" spans="6:10" ht="15">
      <c r="F1643" s="38"/>
      <c r="G1643" s="38"/>
      <c r="H1643" s="38"/>
      <c r="I1643" s="38"/>
      <c r="J1643" s="38"/>
    </row>
    <row r="1644" spans="6:10" ht="15">
      <c r="F1644" s="38"/>
      <c r="G1644" s="38"/>
      <c r="H1644" s="38"/>
      <c r="I1644" s="38"/>
      <c r="J1644" s="38"/>
    </row>
    <row r="1645" spans="6:10" ht="15">
      <c r="F1645" s="38"/>
      <c r="G1645" s="38"/>
      <c r="H1645" s="38"/>
      <c r="I1645" s="38"/>
      <c r="J1645" s="38"/>
    </row>
    <row r="1646" spans="6:10" ht="15">
      <c r="F1646" s="38"/>
      <c r="G1646" s="38"/>
      <c r="H1646" s="38"/>
      <c r="I1646" s="38"/>
      <c r="J1646" s="38"/>
    </row>
    <row r="1647" spans="6:10" ht="15">
      <c r="F1647" s="38"/>
      <c r="G1647" s="38"/>
      <c r="H1647" s="38"/>
      <c r="I1647" s="38"/>
      <c r="J1647" s="38"/>
    </row>
    <row r="1648" spans="6:10" ht="15">
      <c r="F1648" s="38"/>
      <c r="G1648" s="38"/>
      <c r="H1648" s="38"/>
      <c r="I1648" s="38"/>
      <c r="J1648" s="38"/>
    </row>
    <row r="1649" spans="6:10" ht="15">
      <c r="F1649" s="38"/>
      <c r="G1649" s="38"/>
      <c r="H1649" s="38"/>
      <c r="I1649" s="38"/>
      <c r="J1649" s="38"/>
    </row>
    <row r="1650" spans="6:10" ht="15">
      <c r="F1650" s="38"/>
      <c r="G1650" s="38"/>
      <c r="H1650" s="38"/>
      <c r="I1650" s="38"/>
      <c r="J1650" s="38"/>
    </row>
    <row r="1651" spans="6:10" ht="15">
      <c r="F1651" s="38"/>
      <c r="G1651" s="38"/>
      <c r="H1651" s="38"/>
      <c r="I1651" s="38"/>
      <c r="J1651" s="38"/>
    </row>
    <row r="1652" spans="6:10" ht="15">
      <c r="F1652" s="38"/>
      <c r="G1652" s="38"/>
      <c r="H1652" s="38"/>
      <c r="I1652" s="38"/>
      <c r="J1652" s="38"/>
    </row>
    <row r="1653" spans="6:10" ht="15">
      <c r="F1653" s="38"/>
      <c r="G1653" s="38"/>
      <c r="H1653" s="38"/>
      <c r="I1653" s="38"/>
      <c r="J1653" s="38"/>
    </row>
    <row r="1654" spans="6:10" ht="15">
      <c r="F1654" s="38"/>
      <c r="G1654" s="38"/>
      <c r="H1654" s="38"/>
      <c r="I1654" s="38"/>
      <c r="J1654" s="38"/>
    </row>
    <row r="1655" spans="6:10" ht="15">
      <c r="F1655" s="38"/>
      <c r="G1655" s="38"/>
      <c r="H1655" s="38"/>
      <c r="I1655" s="38"/>
      <c r="J1655" s="38"/>
    </row>
    <row r="1656" spans="6:10" ht="15">
      <c r="F1656" s="38"/>
      <c r="G1656" s="38"/>
      <c r="H1656" s="38"/>
      <c r="I1656" s="38"/>
      <c r="J1656" s="38"/>
    </row>
    <row r="1657" spans="6:10" ht="15">
      <c r="F1657" s="38"/>
      <c r="G1657" s="38"/>
      <c r="H1657" s="38"/>
      <c r="I1657" s="38"/>
      <c r="J1657" s="38"/>
    </row>
    <row r="1658" spans="6:10" ht="15">
      <c r="F1658" s="38"/>
      <c r="G1658" s="38"/>
      <c r="H1658" s="38"/>
      <c r="I1658" s="38"/>
      <c r="J1658" s="38"/>
    </row>
    <row r="1659" spans="6:10" ht="15">
      <c r="F1659" s="38"/>
      <c r="G1659" s="38"/>
      <c r="H1659" s="38"/>
      <c r="I1659" s="38"/>
      <c r="J1659" s="38"/>
    </row>
    <row r="1660" spans="6:10" ht="15">
      <c r="F1660" s="38"/>
      <c r="G1660" s="38"/>
      <c r="H1660" s="38"/>
      <c r="I1660" s="38"/>
      <c r="J1660" s="38"/>
    </row>
    <row r="1661" spans="6:10" ht="15">
      <c r="F1661" s="38"/>
      <c r="G1661" s="38"/>
      <c r="H1661" s="38"/>
      <c r="I1661" s="38"/>
      <c r="J1661" s="38"/>
    </row>
    <row r="1662" spans="6:10" ht="15">
      <c r="F1662" s="38"/>
      <c r="G1662" s="38"/>
      <c r="H1662" s="38"/>
      <c r="I1662" s="38"/>
      <c r="J1662" s="38"/>
    </row>
    <row r="1663" spans="6:10" ht="15">
      <c r="F1663" s="38"/>
      <c r="G1663" s="38"/>
      <c r="H1663" s="38"/>
      <c r="I1663" s="38"/>
      <c r="J1663" s="38"/>
    </row>
    <row r="1664" spans="6:10" ht="15">
      <c r="F1664" s="38"/>
      <c r="G1664" s="38"/>
      <c r="H1664" s="38"/>
      <c r="I1664" s="38"/>
      <c r="J1664" s="38"/>
    </row>
    <row r="1665" spans="6:10" ht="15">
      <c r="F1665" s="38"/>
      <c r="G1665" s="38"/>
      <c r="H1665" s="38"/>
      <c r="I1665" s="38"/>
      <c r="J1665" s="38"/>
    </row>
    <row r="1666" spans="6:10" ht="15">
      <c r="F1666" s="38"/>
      <c r="G1666" s="38"/>
      <c r="H1666" s="38"/>
      <c r="I1666" s="38"/>
      <c r="J1666" s="38"/>
    </row>
    <row r="1667" spans="6:10" ht="15">
      <c r="F1667" s="38"/>
      <c r="G1667" s="38"/>
      <c r="H1667" s="38"/>
      <c r="I1667" s="38"/>
      <c r="J1667" s="38"/>
    </row>
    <row r="1668" spans="6:10" ht="15">
      <c r="F1668" s="38"/>
      <c r="G1668" s="38"/>
      <c r="H1668" s="38"/>
      <c r="I1668" s="38"/>
      <c r="J1668" s="38"/>
    </row>
    <row r="1669" spans="6:10" ht="15">
      <c r="F1669" s="38"/>
      <c r="G1669" s="38"/>
      <c r="H1669" s="38"/>
      <c r="I1669" s="38"/>
      <c r="J1669" s="38"/>
    </row>
    <row r="1670" spans="6:10" ht="15">
      <c r="F1670" s="38"/>
      <c r="G1670" s="38"/>
      <c r="H1670" s="38"/>
      <c r="I1670" s="38"/>
      <c r="J1670" s="38"/>
    </row>
    <row r="1671" spans="6:10" ht="15">
      <c r="F1671" s="38"/>
      <c r="G1671" s="38"/>
      <c r="H1671" s="38"/>
      <c r="I1671" s="38"/>
      <c r="J1671" s="38"/>
    </row>
    <row r="1672" spans="6:10" ht="15">
      <c r="F1672" s="38"/>
      <c r="G1672" s="38"/>
      <c r="H1672" s="38"/>
      <c r="I1672" s="38"/>
      <c r="J1672" s="38"/>
    </row>
    <row r="1673" spans="6:10" ht="15">
      <c r="F1673" s="38"/>
      <c r="G1673" s="38"/>
      <c r="H1673" s="38"/>
      <c r="I1673" s="38"/>
      <c r="J1673" s="38"/>
    </row>
    <row r="1674" spans="6:10" ht="15">
      <c r="F1674" s="38"/>
      <c r="G1674" s="38"/>
      <c r="H1674" s="38"/>
      <c r="I1674" s="38"/>
      <c r="J1674" s="38"/>
    </row>
    <row r="1675" spans="6:10" ht="15">
      <c r="F1675" s="38"/>
      <c r="G1675" s="38"/>
      <c r="H1675" s="38"/>
      <c r="I1675" s="38"/>
      <c r="J1675" s="38"/>
    </row>
    <row r="1676" spans="6:10" ht="15">
      <c r="F1676" s="38"/>
      <c r="G1676" s="38"/>
      <c r="H1676" s="38"/>
      <c r="I1676" s="38"/>
      <c r="J1676" s="38"/>
    </row>
    <row r="1677" spans="6:10" ht="15">
      <c r="F1677" s="38"/>
      <c r="G1677" s="38"/>
      <c r="H1677" s="38"/>
      <c r="I1677" s="38"/>
      <c r="J1677" s="38"/>
    </row>
    <row r="1678" spans="6:10" ht="15">
      <c r="F1678" s="38"/>
      <c r="G1678" s="38"/>
      <c r="H1678" s="38"/>
      <c r="I1678" s="38"/>
      <c r="J1678" s="38"/>
    </row>
    <row r="1679" spans="6:10" ht="15">
      <c r="F1679" s="38"/>
      <c r="G1679" s="38"/>
      <c r="H1679" s="38"/>
      <c r="I1679" s="38"/>
      <c r="J1679" s="38"/>
    </row>
    <row r="1680" spans="6:10" ht="15">
      <c r="F1680" s="38"/>
      <c r="G1680" s="38"/>
      <c r="H1680" s="38"/>
      <c r="I1680" s="38"/>
      <c r="J1680" s="38"/>
    </row>
    <row r="1681" spans="6:10" ht="15">
      <c r="F1681" s="38"/>
      <c r="G1681" s="38"/>
      <c r="H1681" s="38"/>
      <c r="I1681" s="38"/>
      <c r="J1681" s="38"/>
    </row>
    <row r="1682" spans="6:10" ht="15">
      <c r="F1682" s="38"/>
      <c r="G1682" s="38"/>
      <c r="H1682" s="38"/>
      <c r="I1682" s="38"/>
      <c r="J1682" s="38"/>
    </row>
    <row r="1683" spans="6:10" ht="15">
      <c r="F1683" s="38"/>
      <c r="G1683" s="38"/>
      <c r="H1683" s="38"/>
      <c r="I1683" s="38"/>
      <c r="J1683" s="38"/>
    </row>
    <row r="1684" spans="6:10" ht="15">
      <c r="F1684" s="38"/>
      <c r="G1684" s="38"/>
      <c r="H1684" s="38"/>
      <c r="I1684" s="38"/>
      <c r="J1684" s="38"/>
    </row>
    <row r="1685" spans="6:10" ht="15">
      <c r="F1685" s="38"/>
      <c r="G1685" s="38"/>
      <c r="H1685" s="38"/>
      <c r="I1685" s="38"/>
      <c r="J1685" s="38"/>
    </row>
    <row r="1686" spans="6:10" ht="15">
      <c r="F1686" s="38"/>
      <c r="G1686" s="38"/>
      <c r="H1686" s="38"/>
      <c r="I1686" s="38"/>
      <c r="J1686" s="38"/>
    </row>
    <row r="1687" spans="6:10" ht="15">
      <c r="F1687" s="38"/>
      <c r="G1687" s="38"/>
      <c r="H1687" s="38"/>
      <c r="I1687" s="38"/>
      <c r="J1687" s="38"/>
    </row>
    <row r="1688" spans="6:10" ht="15">
      <c r="F1688" s="38"/>
      <c r="G1688" s="38"/>
      <c r="H1688" s="38"/>
      <c r="I1688" s="38"/>
      <c r="J1688" s="38"/>
    </row>
    <row r="1689" spans="6:10" ht="15">
      <c r="F1689" s="38"/>
      <c r="G1689" s="38"/>
      <c r="H1689" s="38"/>
      <c r="I1689" s="38"/>
      <c r="J1689" s="38"/>
    </row>
    <row r="1690" spans="6:10" ht="15">
      <c r="F1690" s="38"/>
      <c r="G1690" s="38"/>
      <c r="H1690" s="38"/>
      <c r="I1690" s="38"/>
      <c r="J1690" s="38"/>
    </row>
    <row r="1691" spans="6:10" ht="15">
      <c r="F1691" s="38"/>
      <c r="G1691" s="38"/>
      <c r="H1691" s="38"/>
      <c r="I1691" s="38"/>
      <c r="J1691" s="38"/>
    </row>
    <row r="1692" spans="6:10" ht="15">
      <c r="F1692" s="38"/>
      <c r="G1692" s="38"/>
      <c r="H1692" s="38"/>
      <c r="I1692" s="38"/>
      <c r="J1692" s="38"/>
    </row>
    <row r="1693" spans="6:10" ht="15">
      <c r="F1693" s="38"/>
      <c r="G1693" s="38"/>
      <c r="H1693" s="38"/>
      <c r="I1693" s="38"/>
      <c r="J1693" s="38"/>
    </row>
    <row r="1694" spans="6:10" ht="15">
      <c r="F1694" s="38"/>
      <c r="G1694" s="38"/>
      <c r="H1694" s="38"/>
      <c r="I1694" s="38"/>
      <c r="J1694" s="38"/>
    </row>
    <row r="1695" spans="6:10" ht="15">
      <c r="F1695" s="38"/>
      <c r="G1695" s="38"/>
      <c r="H1695" s="38"/>
      <c r="I1695" s="38"/>
      <c r="J1695" s="38"/>
    </row>
    <row r="1696" spans="6:10" ht="15">
      <c r="F1696" s="38"/>
      <c r="G1696" s="38"/>
      <c r="H1696" s="38"/>
      <c r="I1696" s="38"/>
      <c r="J1696" s="38"/>
    </row>
    <row r="1697" spans="6:10" ht="15">
      <c r="F1697" s="38"/>
      <c r="G1697" s="38"/>
      <c r="H1697" s="38"/>
      <c r="I1697" s="38"/>
      <c r="J1697" s="38"/>
    </row>
    <row r="1698" spans="6:10" ht="15">
      <c r="F1698" s="38"/>
      <c r="G1698" s="38"/>
      <c r="H1698" s="38"/>
      <c r="I1698" s="38"/>
      <c r="J1698" s="38"/>
    </row>
    <row r="1699" spans="6:10" ht="15">
      <c r="F1699" s="38"/>
      <c r="G1699" s="38"/>
      <c r="H1699" s="38"/>
      <c r="I1699" s="38"/>
      <c r="J1699" s="38"/>
    </row>
    <row r="1700" spans="6:10" ht="15">
      <c r="F1700" s="38"/>
      <c r="G1700" s="38"/>
      <c r="H1700" s="38"/>
      <c r="I1700" s="38"/>
      <c r="J1700" s="38"/>
    </row>
    <row r="1701" spans="6:10" ht="15">
      <c r="F1701" s="38"/>
      <c r="G1701" s="38"/>
      <c r="H1701" s="38"/>
      <c r="I1701" s="38"/>
      <c r="J1701" s="38"/>
    </row>
    <row r="1702" spans="6:10" ht="15">
      <c r="F1702" s="38"/>
      <c r="G1702" s="38"/>
      <c r="H1702" s="38"/>
      <c r="I1702" s="38"/>
      <c r="J1702" s="38"/>
    </row>
    <row r="1703" spans="6:10" ht="15">
      <c r="F1703" s="38"/>
      <c r="G1703" s="38"/>
      <c r="H1703" s="38"/>
      <c r="I1703" s="38"/>
      <c r="J1703" s="38"/>
    </row>
    <row r="1704" spans="6:10" ht="15">
      <c r="F1704" s="38"/>
      <c r="G1704" s="38"/>
      <c r="H1704" s="38"/>
      <c r="I1704" s="38"/>
      <c r="J1704" s="38"/>
    </row>
    <row r="1705" spans="6:10" ht="15">
      <c r="F1705" s="38"/>
      <c r="G1705" s="38"/>
      <c r="H1705" s="38"/>
      <c r="I1705" s="38"/>
      <c r="J1705" s="38"/>
    </row>
    <row r="1706" spans="6:10" ht="15">
      <c r="F1706" s="38"/>
      <c r="G1706" s="38"/>
      <c r="H1706" s="38"/>
      <c r="I1706" s="38"/>
      <c r="J1706" s="38"/>
    </row>
    <row r="1707" spans="6:10" ht="15">
      <c r="F1707" s="38"/>
      <c r="G1707" s="38"/>
      <c r="H1707" s="38"/>
      <c r="I1707" s="38"/>
      <c r="J1707" s="38"/>
    </row>
    <row r="1708" spans="6:10" ht="15">
      <c r="F1708" s="38"/>
      <c r="G1708" s="38"/>
      <c r="H1708" s="38"/>
      <c r="I1708" s="38"/>
      <c r="J1708" s="38"/>
    </row>
    <row r="1709" spans="6:10" ht="15">
      <c r="F1709" s="38"/>
      <c r="G1709" s="38"/>
      <c r="H1709" s="38"/>
      <c r="I1709" s="38"/>
      <c r="J1709" s="38"/>
    </row>
    <row r="1710" spans="6:10" ht="15">
      <c r="F1710" s="38"/>
      <c r="G1710" s="38"/>
      <c r="H1710" s="38"/>
      <c r="I1710" s="38"/>
      <c r="J1710" s="38"/>
    </row>
    <row r="1711" spans="6:10" ht="15">
      <c r="F1711" s="38"/>
      <c r="G1711" s="38"/>
      <c r="H1711" s="38"/>
      <c r="I1711" s="38"/>
      <c r="J1711" s="38"/>
    </row>
    <row r="1712" spans="6:10" ht="15">
      <c r="F1712" s="38"/>
      <c r="G1712" s="38"/>
      <c r="H1712" s="38"/>
      <c r="I1712" s="38"/>
      <c r="J1712" s="38"/>
    </row>
    <row r="1713" spans="6:10" ht="15">
      <c r="F1713" s="38"/>
      <c r="G1713" s="38"/>
      <c r="H1713" s="38"/>
      <c r="I1713" s="38"/>
      <c r="J1713" s="38"/>
    </row>
    <row r="1714" spans="6:10" ht="15">
      <c r="F1714" s="38"/>
      <c r="G1714" s="38"/>
      <c r="H1714" s="38"/>
      <c r="I1714" s="38"/>
      <c r="J1714" s="38"/>
    </row>
    <row r="1715" spans="6:10" ht="15">
      <c r="F1715" s="38"/>
      <c r="G1715" s="38"/>
      <c r="H1715" s="38"/>
      <c r="I1715" s="38"/>
      <c r="J1715" s="38"/>
    </row>
    <row r="1716" spans="6:10" ht="15">
      <c r="F1716" s="38"/>
      <c r="G1716" s="38"/>
      <c r="H1716" s="38"/>
      <c r="I1716" s="38"/>
      <c r="J1716" s="38"/>
    </row>
    <row r="1717" spans="6:10" ht="15">
      <c r="F1717" s="38"/>
      <c r="G1717" s="38"/>
      <c r="H1717" s="38"/>
      <c r="I1717" s="38"/>
      <c r="J1717" s="38"/>
    </row>
  </sheetData>
  <mergeCells count="525">
    <mergeCell ref="A156:C158"/>
    <mergeCell ref="K156:V158"/>
    <mergeCell ref="B162:D162"/>
    <mergeCell ref="E162:G162"/>
    <mergeCell ref="B163:D163"/>
    <mergeCell ref="E163:G163"/>
    <mergeCell ref="Q152:Q155"/>
    <mergeCell ref="R152:R155"/>
    <mergeCell ref="S152:S155"/>
    <mergeCell ref="T152:T155"/>
    <mergeCell ref="U152:U155"/>
    <mergeCell ref="V152:V155"/>
    <mergeCell ref="V148:V151"/>
    <mergeCell ref="A152:A155"/>
    <mergeCell ref="B152:B155"/>
    <mergeCell ref="C152:C155"/>
    <mergeCell ref="K152:K155"/>
    <mergeCell ref="L152:L155"/>
    <mergeCell ref="M152:M155"/>
    <mergeCell ref="N152:N155"/>
    <mergeCell ref="O152:O155"/>
    <mergeCell ref="P152:P155"/>
    <mergeCell ref="P148:P151"/>
    <mergeCell ref="Q148:Q151"/>
    <mergeCell ref="R148:R151"/>
    <mergeCell ref="S148:S151"/>
    <mergeCell ref="T148:T151"/>
    <mergeCell ref="U148:U151"/>
    <mergeCell ref="A148:A151"/>
    <mergeCell ref="B148:B151"/>
    <mergeCell ref="C148:C151"/>
    <mergeCell ref="K148:K151"/>
    <mergeCell ref="L148:L151"/>
    <mergeCell ref="M148:M151"/>
    <mergeCell ref="N148:N151"/>
    <mergeCell ref="O148:O151"/>
    <mergeCell ref="O144:O147"/>
    <mergeCell ref="R136:R139"/>
    <mergeCell ref="S136:S139"/>
    <mergeCell ref="T136:T139"/>
    <mergeCell ref="R140:R143"/>
    <mergeCell ref="S140:S143"/>
    <mergeCell ref="T140:T143"/>
    <mergeCell ref="U140:U143"/>
    <mergeCell ref="V140:V143"/>
    <mergeCell ref="C144:C147"/>
    <mergeCell ref="K144:K147"/>
    <mergeCell ref="L144:L147"/>
    <mergeCell ref="M144:M147"/>
    <mergeCell ref="N144:N147"/>
    <mergeCell ref="U144:U147"/>
    <mergeCell ref="V144:V147"/>
    <mergeCell ref="P144:P147"/>
    <mergeCell ref="Q144:Q147"/>
    <mergeCell ref="R144:R147"/>
    <mergeCell ref="S144:S147"/>
    <mergeCell ref="T144:T147"/>
    <mergeCell ref="C140:C143"/>
    <mergeCell ref="K140:K143"/>
    <mergeCell ref="L140:L143"/>
    <mergeCell ref="M140:M143"/>
    <mergeCell ref="N140:N143"/>
    <mergeCell ref="O140:O143"/>
    <mergeCell ref="P140:P143"/>
    <mergeCell ref="Q140:Q143"/>
    <mergeCell ref="O136:O139"/>
    <mergeCell ref="P136:P139"/>
    <mergeCell ref="Q136:Q139"/>
    <mergeCell ref="T132:T135"/>
    <mergeCell ref="U132:U135"/>
    <mergeCell ref="V132:V135"/>
    <mergeCell ref="A136:A147"/>
    <mergeCell ref="B136:B147"/>
    <mergeCell ref="C136:C139"/>
    <mergeCell ref="K136:K139"/>
    <mergeCell ref="L136:L139"/>
    <mergeCell ref="M136:M139"/>
    <mergeCell ref="N136:N139"/>
    <mergeCell ref="N132:N135"/>
    <mergeCell ref="O132:O135"/>
    <mergeCell ref="P132:P135"/>
    <mergeCell ref="Q132:Q135"/>
    <mergeCell ref="R132:R135"/>
    <mergeCell ref="S132:S135"/>
    <mergeCell ref="A132:A135"/>
    <mergeCell ref="B132:B135"/>
    <mergeCell ref="C132:C135"/>
    <mergeCell ref="K132:K135"/>
    <mergeCell ref="L132:L135"/>
    <mergeCell ref="M132:M135"/>
    <mergeCell ref="U136:U139"/>
    <mergeCell ref="V136:V139"/>
    <mergeCell ref="U128:U131"/>
    <mergeCell ref="V128:V131"/>
    <mergeCell ref="V124:V127"/>
    <mergeCell ref="A128:A131"/>
    <mergeCell ref="B128:B131"/>
    <mergeCell ref="C128:C131"/>
    <mergeCell ref="K128:K131"/>
    <mergeCell ref="L128:L131"/>
    <mergeCell ref="M128:M131"/>
    <mergeCell ref="N128:N131"/>
    <mergeCell ref="O128:O131"/>
    <mergeCell ref="P128:P131"/>
    <mergeCell ref="P124:P127"/>
    <mergeCell ref="Q124:Q127"/>
    <mergeCell ref="R124:R127"/>
    <mergeCell ref="S124:S127"/>
    <mergeCell ref="T124:T127"/>
    <mergeCell ref="U124:U127"/>
    <mergeCell ref="P120:P123"/>
    <mergeCell ref="Q120:Q123"/>
    <mergeCell ref="R120:R123"/>
    <mergeCell ref="S120:S123"/>
    <mergeCell ref="T120:T123"/>
    <mergeCell ref="Q128:Q131"/>
    <mergeCell ref="R128:R131"/>
    <mergeCell ref="S128:S131"/>
    <mergeCell ref="T128:T131"/>
    <mergeCell ref="A124:A127"/>
    <mergeCell ref="B124:B127"/>
    <mergeCell ref="C124:C127"/>
    <mergeCell ref="K124:K127"/>
    <mergeCell ref="L124:L127"/>
    <mergeCell ref="M124:M127"/>
    <mergeCell ref="N124:N127"/>
    <mergeCell ref="O124:O127"/>
    <mergeCell ref="O120:O123"/>
    <mergeCell ref="T116:T119"/>
    <mergeCell ref="U116:U119"/>
    <mergeCell ref="V116:V119"/>
    <mergeCell ref="A120:A123"/>
    <mergeCell ref="B120:B123"/>
    <mergeCell ref="C120:C123"/>
    <mergeCell ref="K120:K123"/>
    <mergeCell ref="L120:L123"/>
    <mergeCell ref="M120:M123"/>
    <mergeCell ref="N120:N123"/>
    <mergeCell ref="N116:N119"/>
    <mergeCell ref="O116:O119"/>
    <mergeCell ref="P116:P119"/>
    <mergeCell ref="Q116:Q119"/>
    <mergeCell ref="R116:R119"/>
    <mergeCell ref="S116:S119"/>
    <mergeCell ref="A116:A119"/>
    <mergeCell ref="B116:B119"/>
    <mergeCell ref="C116:C119"/>
    <mergeCell ref="K116:K119"/>
    <mergeCell ref="L116:L119"/>
    <mergeCell ref="M116:M119"/>
    <mergeCell ref="U120:U123"/>
    <mergeCell ref="V120:V123"/>
    <mergeCell ref="Q112:Q115"/>
    <mergeCell ref="R112:R115"/>
    <mergeCell ref="S112:S115"/>
    <mergeCell ref="T112:T115"/>
    <mergeCell ref="U112:U115"/>
    <mergeCell ref="V112:V115"/>
    <mergeCell ref="V108:V111"/>
    <mergeCell ref="A112:A115"/>
    <mergeCell ref="B112:B115"/>
    <mergeCell ref="C112:C115"/>
    <mergeCell ref="K112:K115"/>
    <mergeCell ref="L112:L115"/>
    <mergeCell ref="M112:M115"/>
    <mergeCell ref="N112:N115"/>
    <mergeCell ref="O112:O115"/>
    <mergeCell ref="P112:P115"/>
    <mergeCell ref="P108:P111"/>
    <mergeCell ref="Q108:Q111"/>
    <mergeCell ref="R108:R111"/>
    <mergeCell ref="S108:S111"/>
    <mergeCell ref="T108:T111"/>
    <mergeCell ref="U108:U111"/>
    <mergeCell ref="T104:T107"/>
    <mergeCell ref="U104:U107"/>
    <mergeCell ref="V104:V107"/>
    <mergeCell ref="C108:C111"/>
    <mergeCell ref="K108:K111"/>
    <mergeCell ref="L108:L111"/>
    <mergeCell ref="M108:M111"/>
    <mergeCell ref="N108:N111"/>
    <mergeCell ref="O108:O111"/>
    <mergeCell ref="V96:V99"/>
    <mergeCell ref="C100:C103"/>
    <mergeCell ref="K100:K103"/>
    <mergeCell ref="L100:L103"/>
    <mergeCell ref="M100:M103"/>
    <mergeCell ref="N100:N103"/>
    <mergeCell ref="O100:O103"/>
    <mergeCell ref="V100:V103"/>
    <mergeCell ref="C104:C107"/>
    <mergeCell ref="K104:K107"/>
    <mergeCell ref="L104:L107"/>
    <mergeCell ref="M104:M107"/>
    <mergeCell ref="N104:N107"/>
    <mergeCell ref="O104:O107"/>
    <mergeCell ref="P104:P107"/>
    <mergeCell ref="Q104:Q107"/>
    <mergeCell ref="R104:R107"/>
    <mergeCell ref="P100:P103"/>
    <mergeCell ref="Q100:Q103"/>
    <mergeCell ref="R100:R103"/>
    <mergeCell ref="S100:S103"/>
    <mergeCell ref="T100:T103"/>
    <mergeCell ref="U100:U103"/>
    <mergeCell ref="S104:S107"/>
    <mergeCell ref="P88:P91"/>
    <mergeCell ref="Q88:Q91"/>
    <mergeCell ref="R88:R91"/>
    <mergeCell ref="S88:S91"/>
    <mergeCell ref="T88:T91"/>
    <mergeCell ref="V92:V95"/>
    <mergeCell ref="C96:C99"/>
    <mergeCell ref="K96:K99"/>
    <mergeCell ref="L96:L99"/>
    <mergeCell ref="M96:M99"/>
    <mergeCell ref="N96:N99"/>
    <mergeCell ref="O96:O99"/>
    <mergeCell ref="P96:P99"/>
    <mergeCell ref="Q96:Q99"/>
    <mergeCell ref="R96:R99"/>
    <mergeCell ref="P92:P95"/>
    <mergeCell ref="Q92:Q95"/>
    <mergeCell ref="R92:R95"/>
    <mergeCell ref="S92:S95"/>
    <mergeCell ref="T92:T95"/>
    <mergeCell ref="U92:U95"/>
    <mergeCell ref="S96:S99"/>
    <mergeCell ref="T96:T99"/>
    <mergeCell ref="U96:U99"/>
    <mergeCell ref="A92:A111"/>
    <mergeCell ref="B92:B111"/>
    <mergeCell ref="C92:C95"/>
    <mergeCell ref="K92:K95"/>
    <mergeCell ref="L92:L95"/>
    <mergeCell ref="M92:M95"/>
    <mergeCell ref="N92:N95"/>
    <mergeCell ref="O92:O95"/>
    <mergeCell ref="O88:O91"/>
    <mergeCell ref="T84:T87"/>
    <mergeCell ref="U84:U87"/>
    <mergeCell ref="V84:V87"/>
    <mergeCell ref="A88:A91"/>
    <mergeCell ref="B88:B91"/>
    <mergeCell ref="C88:C91"/>
    <mergeCell ref="K88:K91"/>
    <mergeCell ref="L88:L91"/>
    <mergeCell ref="M88:M91"/>
    <mergeCell ref="N88:N91"/>
    <mergeCell ref="N84:N87"/>
    <mergeCell ref="O84:O87"/>
    <mergeCell ref="P84:P87"/>
    <mergeCell ref="Q84:Q87"/>
    <mergeCell ref="R84:R87"/>
    <mergeCell ref="S84:S87"/>
    <mergeCell ref="A84:A87"/>
    <mergeCell ref="B84:B87"/>
    <mergeCell ref="C84:C87"/>
    <mergeCell ref="K84:K87"/>
    <mergeCell ref="L84:L87"/>
    <mergeCell ref="M84:M87"/>
    <mergeCell ref="U88:U91"/>
    <mergeCell ref="V88:V91"/>
    <mergeCell ref="C80:C83"/>
    <mergeCell ref="K80:V83"/>
    <mergeCell ref="V72:V75"/>
    <mergeCell ref="C76:C79"/>
    <mergeCell ref="K76:K79"/>
    <mergeCell ref="L76:L79"/>
    <mergeCell ref="M76:M79"/>
    <mergeCell ref="N76:N79"/>
    <mergeCell ref="O76:O79"/>
    <mergeCell ref="P76:P79"/>
    <mergeCell ref="Q76:Q79"/>
    <mergeCell ref="R76:R79"/>
    <mergeCell ref="P72:P75"/>
    <mergeCell ref="Q72:Q75"/>
    <mergeCell ref="R72:R75"/>
    <mergeCell ref="S72:S75"/>
    <mergeCell ref="T72:T75"/>
    <mergeCell ref="U72:U75"/>
    <mergeCell ref="U68:U71"/>
    <mergeCell ref="V68:V71"/>
    <mergeCell ref="C72:C75"/>
    <mergeCell ref="K72:K75"/>
    <mergeCell ref="L72:L75"/>
    <mergeCell ref="M72:M75"/>
    <mergeCell ref="N72:N75"/>
    <mergeCell ref="O72:O75"/>
    <mergeCell ref="S76:S79"/>
    <mergeCell ref="T76:T79"/>
    <mergeCell ref="U76:U79"/>
    <mergeCell ref="V76:V79"/>
    <mergeCell ref="V64:V67"/>
    <mergeCell ref="C68:C71"/>
    <mergeCell ref="K68:K71"/>
    <mergeCell ref="L68:L71"/>
    <mergeCell ref="M68:M71"/>
    <mergeCell ref="N68:N71"/>
    <mergeCell ref="O68:O71"/>
    <mergeCell ref="P68:P71"/>
    <mergeCell ref="Q68:Q71"/>
    <mergeCell ref="R68:R71"/>
    <mergeCell ref="P64:P67"/>
    <mergeCell ref="Q64:Q67"/>
    <mergeCell ref="R64:R67"/>
    <mergeCell ref="S64:S67"/>
    <mergeCell ref="T64:T67"/>
    <mergeCell ref="U64:U67"/>
    <mergeCell ref="C64:C67"/>
    <mergeCell ref="K64:K67"/>
    <mergeCell ref="L64:L67"/>
    <mergeCell ref="M64:M67"/>
    <mergeCell ref="N64:N67"/>
    <mergeCell ref="O64:O67"/>
    <mergeCell ref="S68:S71"/>
    <mergeCell ref="T68:T71"/>
    <mergeCell ref="S60:S63"/>
    <mergeCell ref="T60:T63"/>
    <mergeCell ref="U60:U63"/>
    <mergeCell ref="V60:V63"/>
    <mergeCell ref="K61:K63"/>
    <mergeCell ref="L61:L63"/>
    <mergeCell ref="M61:M63"/>
    <mergeCell ref="S56:S59"/>
    <mergeCell ref="T56:T59"/>
    <mergeCell ref="U56:U59"/>
    <mergeCell ref="V56:V59"/>
    <mergeCell ref="C60:C63"/>
    <mergeCell ref="N60:N63"/>
    <mergeCell ref="O60:O63"/>
    <mergeCell ref="P60:P63"/>
    <mergeCell ref="Q60:Q63"/>
    <mergeCell ref="R60:R63"/>
    <mergeCell ref="V52:V55"/>
    <mergeCell ref="C56:C59"/>
    <mergeCell ref="K56:K59"/>
    <mergeCell ref="L56:L59"/>
    <mergeCell ref="M56:M59"/>
    <mergeCell ref="N56:N59"/>
    <mergeCell ref="O56:O59"/>
    <mergeCell ref="P56:P59"/>
    <mergeCell ref="Q56:Q59"/>
    <mergeCell ref="R56:R59"/>
    <mergeCell ref="P52:P55"/>
    <mergeCell ref="Q52:Q55"/>
    <mergeCell ref="R52:R55"/>
    <mergeCell ref="S52:S55"/>
    <mergeCell ref="T52:T55"/>
    <mergeCell ref="U52:U55"/>
    <mergeCell ref="C52:C55"/>
    <mergeCell ref="K52:K55"/>
    <mergeCell ref="L52:L55"/>
    <mergeCell ref="M52:M55"/>
    <mergeCell ref="N52:N55"/>
    <mergeCell ref="O52:O55"/>
    <mergeCell ref="S48:S51"/>
    <mergeCell ref="T48:T51"/>
    <mergeCell ref="U48:U51"/>
    <mergeCell ref="V48:V51"/>
    <mergeCell ref="K49:K51"/>
    <mergeCell ref="L49:L51"/>
    <mergeCell ref="M49:M51"/>
    <mergeCell ref="S44:S47"/>
    <mergeCell ref="T44:T47"/>
    <mergeCell ref="U44:U47"/>
    <mergeCell ref="V44:V47"/>
    <mergeCell ref="C48:C51"/>
    <mergeCell ref="N48:N51"/>
    <mergeCell ref="O48:O51"/>
    <mergeCell ref="P48:P51"/>
    <mergeCell ref="Q48:Q51"/>
    <mergeCell ref="R48:R51"/>
    <mergeCell ref="C44:C47"/>
    <mergeCell ref="K44:K47"/>
    <mergeCell ref="L44:L47"/>
    <mergeCell ref="M44:M47"/>
    <mergeCell ref="N44:N47"/>
    <mergeCell ref="O44:O47"/>
    <mergeCell ref="P44:P47"/>
    <mergeCell ref="Q44:Q47"/>
    <mergeCell ref="R44:R47"/>
    <mergeCell ref="S36:S39"/>
    <mergeCell ref="T36:T39"/>
    <mergeCell ref="U36:U39"/>
    <mergeCell ref="V36:V39"/>
    <mergeCell ref="C40:C43"/>
    <mergeCell ref="K40:K43"/>
    <mergeCell ref="L40:L43"/>
    <mergeCell ref="M40:M43"/>
    <mergeCell ref="N40:N43"/>
    <mergeCell ref="O40:O43"/>
    <mergeCell ref="V40:V43"/>
    <mergeCell ref="P40:P43"/>
    <mergeCell ref="Q40:Q43"/>
    <mergeCell ref="R40:R43"/>
    <mergeCell ref="S40:S43"/>
    <mergeCell ref="T40:T43"/>
    <mergeCell ref="U40:U43"/>
    <mergeCell ref="C36:C39"/>
    <mergeCell ref="K36:K39"/>
    <mergeCell ref="L36:L39"/>
    <mergeCell ref="M36:M39"/>
    <mergeCell ref="N36:N39"/>
    <mergeCell ref="O36:O39"/>
    <mergeCell ref="P36:P39"/>
    <mergeCell ref="Q36:Q39"/>
    <mergeCell ref="R36:R39"/>
    <mergeCell ref="S28:S31"/>
    <mergeCell ref="T28:T31"/>
    <mergeCell ref="U28:U31"/>
    <mergeCell ref="V28:V31"/>
    <mergeCell ref="C32:C35"/>
    <mergeCell ref="K32:K35"/>
    <mergeCell ref="L32:L35"/>
    <mergeCell ref="M32:M35"/>
    <mergeCell ref="N32:N35"/>
    <mergeCell ref="O32:O35"/>
    <mergeCell ref="V32:V35"/>
    <mergeCell ref="P32:P35"/>
    <mergeCell ref="Q32:Q35"/>
    <mergeCell ref="R32:R35"/>
    <mergeCell ref="S32:S35"/>
    <mergeCell ref="T32:T35"/>
    <mergeCell ref="U32:U35"/>
    <mergeCell ref="S24:S27"/>
    <mergeCell ref="T24:T27"/>
    <mergeCell ref="U24:U27"/>
    <mergeCell ref="C24:C27"/>
    <mergeCell ref="K24:K27"/>
    <mergeCell ref="L24:L27"/>
    <mergeCell ref="M24:M27"/>
    <mergeCell ref="N24:N27"/>
    <mergeCell ref="O24:O27"/>
    <mergeCell ref="K28:K31"/>
    <mergeCell ref="L28:L31"/>
    <mergeCell ref="M28:M31"/>
    <mergeCell ref="N28:N31"/>
    <mergeCell ref="O28:O31"/>
    <mergeCell ref="P28:P31"/>
    <mergeCell ref="Q28:Q31"/>
    <mergeCell ref="R28:R31"/>
    <mergeCell ref="P24:P27"/>
    <mergeCell ref="Q24:Q27"/>
    <mergeCell ref="R24:R27"/>
    <mergeCell ref="Q20:Q23"/>
    <mergeCell ref="R20:R23"/>
    <mergeCell ref="S20:S23"/>
    <mergeCell ref="T20:T23"/>
    <mergeCell ref="U20:U23"/>
    <mergeCell ref="V20:V23"/>
    <mergeCell ref="V16:V19"/>
    <mergeCell ref="A20:A83"/>
    <mergeCell ref="B20:B83"/>
    <mergeCell ref="C20:C23"/>
    <mergeCell ref="K20:K23"/>
    <mergeCell ref="L20:L23"/>
    <mergeCell ref="M20:M23"/>
    <mergeCell ref="N20:N23"/>
    <mergeCell ref="O20:O23"/>
    <mergeCell ref="P20:P23"/>
    <mergeCell ref="P16:P19"/>
    <mergeCell ref="Q16:Q19"/>
    <mergeCell ref="R16:R19"/>
    <mergeCell ref="S16:S19"/>
    <mergeCell ref="T16:T19"/>
    <mergeCell ref="U16:U19"/>
    <mergeCell ref="V24:V27"/>
    <mergeCell ref="C28:C31"/>
    <mergeCell ref="U12:U15"/>
    <mergeCell ref="V12:V15"/>
    <mergeCell ref="A16:A19"/>
    <mergeCell ref="B16:B19"/>
    <mergeCell ref="C16:C19"/>
    <mergeCell ref="K16:K19"/>
    <mergeCell ref="L16:L19"/>
    <mergeCell ref="M16:M19"/>
    <mergeCell ref="N16:N19"/>
    <mergeCell ref="O16:O19"/>
    <mergeCell ref="O12:O15"/>
    <mergeCell ref="P12:P15"/>
    <mergeCell ref="Q12:Q15"/>
    <mergeCell ref="R12:R15"/>
    <mergeCell ref="S12:S15"/>
    <mergeCell ref="T12:T15"/>
    <mergeCell ref="A12:A15"/>
    <mergeCell ref="B12:B15"/>
    <mergeCell ref="C12:C15"/>
    <mergeCell ref="K12:K15"/>
    <mergeCell ref="L12:L15"/>
    <mergeCell ref="M12:M15"/>
    <mergeCell ref="N12:N15"/>
    <mergeCell ref="N8:N11"/>
    <mergeCell ref="O8:O11"/>
    <mergeCell ref="A8:A11"/>
    <mergeCell ref="B8:B11"/>
    <mergeCell ref="C8:C11"/>
    <mergeCell ref="K8:K11"/>
    <mergeCell ref="L8:L11"/>
    <mergeCell ref="M8:M11"/>
    <mergeCell ref="A6:A7"/>
    <mergeCell ref="B6:B7"/>
    <mergeCell ref="C6:C7"/>
    <mergeCell ref="D6:D7"/>
    <mergeCell ref="E6:G6"/>
    <mergeCell ref="H6:J6"/>
    <mergeCell ref="K6:O6"/>
    <mergeCell ref="P6:V6"/>
    <mergeCell ref="T8:T11"/>
    <mergeCell ref="U8:U11"/>
    <mergeCell ref="V8:V11"/>
    <mergeCell ref="P8:P11"/>
    <mergeCell ref="Q8:Q11"/>
    <mergeCell ref="R8:R11"/>
    <mergeCell ref="S8:S11"/>
    <mergeCell ref="A1:D3"/>
    <mergeCell ref="E1:V1"/>
    <mergeCell ref="E2:V2"/>
    <mergeCell ref="E3:O3"/>
    <mergeCell ref="P3:V3"/>
    <mergeCell ref="A4:D4"/>
    <mergeCell ref="E4:V4"/>
    <mergeCell ref="A5:D5"/>
    <mergeCell ref="E5:V5"/>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JHERSON GEOVANNY FONSECA PUENTES</dc:creator>
  <cp:keywords/>
  <dc:description/>
  <cp:lastModifiedBy>YULIED.PENARANDA</cp:lastModifiedBy>
  <cp:lastPrinted>2020-05-22T17:09:40Z</cp:lastPrinted>
  <dcterms:created xsi:type="dcterms:W3CDTF">2010-03-25T16:40:43Z</dcterms:created>
  <dcterms:modified xsi:type="dcterms:W3CDTF">2020-08-27T20:00:21Z</dcterms:modified>
  <cp:category/>
  <cp:version/>
  <cp:contentType/>
  <cp:contentStatus/>
</cp:coreProperties>
</file>