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yulied.penaranda\Desktop\2019\Enero\Planes de acción a diciembre 2018\Para públicar\Plan de acción a dic. 2018\"/>
    </mc:Choice>
  </mc:AlternateContent>
  <xr:revisionPtr revIDLastSave="0" documentId="8_{D5B44ACA-F959-48EF-B17E-4B4D473488C4}" xr6:coauthVersionLast="31" xr6:coauthVersionMax="31" xr10:uidLastSave="{00000000-0000-0000-0000-000000000000}"/>
  <bookViews>
    <workbookView xWindow="0" yWindow="0" windowWidth="20490" windowHeight="7545" activeTab="3" xr2:uid="{00000000-000D-0000-FFFF-FFFF00000000}"/>
  </bookViews>
  <sheets>
    <sheet name="GESTIÓN" sheetId="2" r:id="rId1"/>
    <sheet name="INVERSIÓN" sheetId="1" r:id="rId2"/>
    <sheet name="ACTIVIDADES" sheetId="3" r:id="rId3"/>
    <sheet name="TERRITORIALIZACIÓN" sheetId="5" r:id="rId4"/>
  </sheets>
  <calcPr calcId="191029"/>
</workbook>
</file>

<file path=xl/calcChain.xml><?xml version="1.0" encoding="utf-8"?>
<calcChain xmlns="http://schemas.openxmlformats.org/spreadsheetml/2006/main">
  <c r="AR30" i="2" l="1"/>
  <c r="AQ30" i="2"/>
  <c r="AR27" i="2"/>
  <c r="AR26" i="2"/>
  <c r="AQ25" i="2"/>
  <c r="AR19" i="2"/>
  <c r="AR18" i="2"/>
  <c r="AR15" i="2"/>
  <c r="AR14" i="2"/>
  <c r="AR23" i="2"/>
  <c r="AR24" i="2"/>
  <c r="AQ24" i="2"/>
  <c r="AQ23" i="2"/>
  <c r="AQ19" i="2"/>
  <c r="AQ18" i="2"/>
  <c r="AQ15" i="2"/>
  <c r="AQ14" i="2"/>
  <c r="AV24" i="2" l="1"/>
  <c r="J23" i="2"/>
  <c r="J15" i="2"/>
  <c r="H51" i="1"/>
  <c r="AM126" i="1" l="1"/>
  <c r="W85" i="1" l="1"/>
  <c r="W83" i="1"/>
  <c r="W129" i="1"/>
  <c r="W98" i="1"/>
  <c r="AR22" i="2" l="1"/>
  <c r="AQ22" i="2"/>
  <c r="AP23" i="2"/>
  <c r="Z23" i="2"/>
  <c r="Z15" i="2"/>
  <c r="X21" i="1"/>
  <c r="X51" i="1" l="1"/>
  <c r="AG30" i="2"/>
  <c r="Y30" i="2"/>
  <c r="AE9" i="1"/>
  <c r="W9" i="1"/>
  <c r="H9" i="1" s="1"/>
  <c r="AG23" i="2"/>
  <c r="Y23" i="2"/>
  <c r="AE21" i="1"/>
  <c r="W21" i="1"/>
  <c r="Y23" i="1" s="1"/>
  <c r="AE99" i="1"/>
  <c r="H99" i="1"/>
  <c r="AE69" i="1"/>
  <c r="H69" i="1"/>
  <c r="H21" i="1" l="1"/>
  <c r="J19" i="2"/>
  <c r="J14" i="2"/>
  <c r="Y31" i="1"/>
  <c r="H16" i="1" l="1"/>
  <c r="Y18" i="2" l="1"/>
  <c r="AM117" i="1"/>
  <c r="W117" i="1" s="1"/>
  <c r="H117" i="1" s="1"/>
  <c r="AM27" i="1"/>
  <c r="AN27" i="1" s="1"/>
  <c r="AG24" i="2" l="1"/>
  <c r="J24" i="2" s="1"/>
  <c r="AQ28" i="2" l="1"/>
  <c r="AN53" i="1" l="1"/>
  <c r="W130" i="1" l="1"/>
  <c r="AO79" i="1" l="1"/>
  <c r="AO85" i="1"/>
  <c r="AO111" i="1"/>
  <c r="AO115" i="1"/>
  <c r="AN81" i="1"/>
  <c r="AN75" i="1"/>
  <c r="AN76" i="1"/>
  <c r="AN72" i="1"/>
  <c r="AM81" i="1"/>
  <c r="AM82" i="1"/>
  <c r="AM84" i="1"/>
  <c r="AN84" i="1" s="1"/>
  <c r="AN87" i="1"/>
  <c r="AM88" i="1"/>
  <c r="AN88" i="1" s="1"/>
  <c r="AM89" i="1"/>
  <c r="AM90" i="1"/>
  <c r="AN90" i="1" s="1"/>
  <c r="AM93" i="1"/>
  <c r="AN93" i="1" s="1"/>
  <c r="AM94" i="1"/>
  <c r="AN94" i="1" s="1"/>
  <c r="AM95" i="1"/>
  <c r="AM96" i="1"/>
  <c r="AM99" i="1"/>
  <c r="AN99" i="1" s="1"/>
  <c r="AM100" i="1"/>
  <c r="AM101" i="1"/>
  <c r="AM102" i="1"/>
  <c r="AN102" i="1" s="1"/>
  <c r="AM105" i="1"/>
  <c r="AN105" i="1" s="1"/>
  <c r="AM106" i="1"/>
  <c r="AN106" i="1" s="1"/>
  <c r="AM107" i="1"/>
  <c r="AM108" i="1"/>
  <c r="AN108" i="1" s="1"/>
  <c r="AM111" i="1"/>
  <c r="AN111" i="1" s="1"/>
  <c r="AM112" i="1"/>
  <c r="AM113" i="1"/>
  <c r="AM114" i="1"/>
  <c r="AN114" i="1" s="1"/>
  <c r="AM118" i="1"/>
  <c r="AN118" i="1" s="1"/>
  <c r="AM119" i="1"/>
  <c r="AM120" i="1"/>
  <c r="AN120" i="1" s="1"/>
  <c r="AM123" i="1"/>
  <c r="AO123" i="1" s="1"/>
  <c r="AM124" i="1"/>
  <c r="AM125" i="1"/>
  <c r="AN126" i="1"/>
  <c r="AM33" i="1"/>
  <c r="AN33" i="1" s="1"/>
  <c r="AM34" i="1"/>
  <c r="AN34" i="1" s="1"/>
  <c r="AM35" i="1"/>
  <c r="AM36" i="1"/>
  <c r="AN36" i="1" s="1"/>
  <c r="AM39" i="1"/>
  <c r="AM40" i="1"/>
  <c r="AN40" i="1" s="1"/>
  <c r="AM41" i="1"/>
  <c r="AM42" i="1"/>
  <c r="AN45" i="1"/>
  <c r="AM46" i="1"/>
  <c r="AN46" i="1" s="1"/>
  <c r="AM47" i="1"/>
  <c r="AM49" i="1" s="1"/>
  <c r="AM48" i="1"/>
  <c r="AN48" i="1" s="1"/>
  <c r="AN51" i="1"/>
  <c r="AM52" i="1"/>
  <c r="AN52" i="1" s="1"/>
  <c r="AM54" i="1"/>
  <c r="AN54" i="1" s="1"/>
  <c r="AM57" i="1"/>
  <c r="AN57" i="1" s="1"/>
  <c r="AM58" i="1"/>
  <c r="AN58" i="1" s="1"/>
  <c r="AM59" i="1"/>
  <c r="AM60" i="1"/>
  <c r="AN60" i="1" s="1"/>
  <c r="AM63" i="1"/>
  <c r="AN63" i="1" s="1"/>
  <c r="AM64" i="1"/>
  <c r="AN64" i="1" s="1"/>
  <c r="AM65" i="1"/>
  <c r="AM66" i="1"/>
  <c r="AM69" i="1"/>
  <c r="AN69" i="1" s="1"/>
  <c r="AM70" i="1"/>
  <c r="AN70" i="1" s="1"/>
  <c r="AM71" i="1"/>
  <c r="AM72" i="1"/>
  <c r="AM75" i="1"/>
  <c r="AM76" i="1"/>
  <c r="AM77" i="1"/>
  <c r="AM78" i="1"/>
  <c r="AN78" i="1" s="1"/>
  <c r="AM28" i="1"/>
  <c r="AN28" i="1" s="1"/>
  <c r="AM30" i="1"/>
  <c r="AN30" i="1" s="1"/>
  <c r="AM21" i="1"/>
  <c r="AM22" i="1"/>
  <c r="AM23" i="1"/>
  <c r="AM24" i="1"/>
  <c r="AN24" i="1" s="1"/>
  <c r="AM16" i="1"/>
  <c r="AM17" i="1"/>
  <c r="AM18" i="1"/>
  <c r="AN18" i="1" s="1"/>
  <c r="AM10" i="1"/>
  <c r="AN10" i="1" s="1"/>
  <c r="AM11" i="1"/>
  <c r="AM12" i="1"/>
  <c r="AN12" i="1" s="1"/>
  <c r="AM9" i="1"/>
  <c r="AN9" i="1" s="1"/>
  <c r="X130" i="1"/>
  <c r="W128" i="1"/>
  <c r="X128" i="1"/>
  <c r="AM128" i="1" s="1"/>
  <c r="X127" i="1"/>
  <c r="AM127" i="1" s="1"/>
  <c r="AO127" i="1" s="1"/>
  <c r="W127" i="1"/>
  <c r="W122" i="1"/>
  <c r="X122" i="1"/>
  <c r="AM122" i="1" s="1"/>
  <c r="W116" i="1"/>
  <c r="X116" i="1"/>
  <c r="AM116" i="1" s="1"/>
  <c r="X115" i="1"/>
  <c r="AM115" i="1" s="1"/>
  <c r="W115" i="1"/>
  <c r="W110" i="1"/>
  <c r="X110" i="1"/>
  <c r="AM110" i="1" s="1"/>
  <c r="X109" i="1"/>
  <c r="AM109" i="1" s="1"/>
  <c r="AN109" i="1" s="1"/>
  <c r="W109" i="1"/>
  <c r="W104" i="1"/>
  <c r="X104" i="1"/>
  <c r="AM104" i="1" s="1"/>
  <c r="X103" i="1"/>
  <c r="AM103" i="1" s="1"/>
  <c r="W103" i="1"/>
  <c r="X98" i="1"/>
  <c r="AM98" i="1" s="1"/>
  <c r="X97" i="1"/>
  <c r="AM97" i="1" s="1"/>
  <c r="W97" i="1"/>
  <c r="X91" i="1"/>
  <c r="AM91" i="1" s="1"/>
  <c r="W91" i="1"/>
  <c r="W92" i="1"/>
  <c r="X92" i="1"/>
  <c r="AM92" i="1" s="1"/>
  <c r="W86" i="1"/>
  <c r="X86" i="1"/>
  <c r="AM86" i="1" s="1"/>
  <c r="X85" i="1"/>
  <c r="AM85" i="1" s="1"/>
  <c r="V83" i="1"/>
  <c r="W80" i="1"/>
  <c r="X80" i="1"/>
  <c r="AM80" i="1" s="1"/>
  <c r="X79" i="1"/>
  <c r="AM79" i="1" s="1"/>
  <c r="W79" i="1"/>
  <c r="X74" i="1"/>
  <c r="AM74" i="1" s="1"/>
  <c r="X73" i="1"/>
  <c r="AM73" i="1" s="1"/>
  <c r="AO73" i="1" s="1"/>
  <c r="W74" i="1"/>
  <c r="W73" i="1"/>
  <c r="W68" i="1"/>
  <c r="X68" i="1"/>
  <c r="AM68" i="1" s="1"/>
  <c r="X67" i="1"/>
  <c r="AM67" i="1" s="1"/>
  <c r="W67" i="1"/>
  <c r="W62" i="1"/>
  <c r="X62" i="1"/>
  <c r="AM62" i="1" s="1"/>
  <c r="X61" i="1"/>
  <c r="AM61" i="1" s="1"/>
  <c r="W61" i="1"/>
  <c r="W56" i="1"/>
  <c r="X56" i="1"/>
  <c r="AM56" i="1" s="1"/>
  <c r="AN56" i="1" s="1"/>
  <c r="X55" i="1"/>
  <c r="AM55" i="1" s="1"/>
  <c r="W55" i="1"/>
  <c r="X50" i="1"/>
  <c r="AM50" i="1" s="1"/>
  <c r="W50" i="1"/>
  <c r="X49" i="1"/>
  <c r="W49" i="1"/>
  <c r="X44" i="1"/>
  <c r="AM44" i="1" s="1"/>
  <c r="W44" i="1"/>
  <c r="X43" i="1"/>
  <c r="AM43" i="1" s="1"/>
  <c r="W43" i="1"/>
  <c r="X38" i="1"/>
  <c r="AM38" i="1" s="1"/>
  <c r="W38" i="1"/>
  <c r="X37" i="1"/>
  <c r="AM37" i="1" s="1"/>
  <c r="W37" i="1"/>
  <c r="X25" i="1"/>
  <c r="AM25" i="1" s="1"/>
  <c r="W25" i="1"/>
  <c r="X26" i="1"/>
  <c r="AM26" i="1" s="1"/>
  <c r="W26" i="1"/>
  <c r="X20" i="1"/>
  <c r="AM20" i="1" s="1"/>
  <c r="W20" i="1"/>
  <c r="X19" i="1"/>
  <c r="AM19" i="1" s="1"/>
  <c r="W19" i="1"/>
  <c r="X14" i="1"/>
  <c r="AM14" i="1" s="1"/>
  <c r="AN14" i="1" s="1"/>
  <c r="W14" i="1"/>
  <c r="X13" i="1"/>
  <c r="AM13" i="1" s="1"/>
  <c r="W13" i="1"/>
  <c r="X129" i="1"/>
  <c r="X131" i="1" s="1"/>
  <c r="AQ20" i="2"/>
  <c r="AR20" i="2"/>
  <c r="AR16" i="2"/>
  <c r="AQ16" i="2"/>
  <c r="AK51" i="1"/>
  <c r="AL51" i="1" s="1"/>
  <c r="H40" i="1"/>
  <c r="AO40" i="1" s="1"/>
  <c r="H39" i="1"/>
  <c r="W32" i="1"/>
  <c r="X32" i="1"/>
  <c r="AM32" i="1" s="1"/>
  <c r="W31" i="1"/>
  <c r="X31" i="1"/>
  <c r="AM31" i="1" s="1"/>
  <c r="T84" i="3"/>
  <c r="S83" i="3"/>
  <c r="S82" i="3"/>
  <c r="S81" i="3"/>
  <c r="S80" i="3"/>
  <c r="S79" i="3"/>
  <c r="S78" i="3"/>
  <c r="S77" i="3"/>
  <c r="S76" i="3"/>
  <c r="S75" i="3"/>
  <c r="S74" i="3"/>
  <c r="S73"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U42" i="3"/>
  <c r="U84" i="3" s="1"/>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S8" i="3"/>
  <c r="AR31" i="2"/>
  <c r="V31" i="2"/>
  <c r="AQ29" i="2"/>
  <c r="T29" i="2"/>
  <c r="S29" i="2"/>
  <c r="N29" i="2"/>
  <c r="AO28" i="2"/>
  <c r="V28" i="2"/>
  <c r="T28" i="2"/>
  <c r="J28" i="2" s="1"/>
  <c r="AM27" i="2"/>
  <c r="S27" i="2"/>
  <c r="AQ26" i="2"/>
  <c r="N26" i="2"/>
  <c r="T26" i="2"/>
  <c r="X26" i="2"/>
  <c r="V26" i="2"/>
  <c r="S26" i="2"/>
  <c r="AR25" i="2"/>
  <c r="V25" i="2"/>
  <c r="AW24" i="2"/>
  <c r="U24" i="2"/>
  <c r="V24" i="2"/>
  <c r="S24" i="2"/>
  <c r="AP19" i="2"/>
  <c r="AN19" i="2"/>
  <c r="AO19" i="2"/>
  <c r="N18" i="2"/>
  <c r="J18" i="2" s="1"/>
  <c r="T18" i="2"/>
  <c r="V18" i="2"/>
  <c r="W18" i="2" s="1"/>
  <c r="S18" i="2"/>
  <c r="J17" i="2"/>
  <c r="V15" i="2"/>
  <c r="W15" i="2" s="1"/>
  <c r="AM14" i="2"/>
  <c r="W14" i="2"/>
  <c r="AM129" i="1"/>
  <c r="AM130" i="1"/>
  <c r="AN130" i="1" s="1"/>
  <c r="AL130" i="1"/>
  <c r="V54" i="1"/>
  <c r="V130" i="1" s="1"/>
  <c r="AJ130" i="1"/>
  <c r="AI130" i="1"/>
  <c r="AH130" i="1"/>
  <c r="AG130" i="1"/>
  <c r="AF130" i="1"/>
  <c r="AE130" i="1"/>
  <c r="AE129" i="1"/>
  <c r="AD130" i="1"/>
  <c r="AC130" i="1"/>
  <c r="AB130" i="1"/>
  <c r="AA130" i="1"/>
  <c r="Z130" i="1"/>
  <c r="Y130" i="1"/>
  <c r="T130" i="1"/>
  <c r="S130" i="1"/>
  <c r="R130" i="1"/>
  <c r="Q130" i="1"/>
  <c r="P130" i="1"/>
  <c r="O130" i="1"/>
  <c r="N130" i="1"/>
  <c r="M130" i="1"/>
  <c r="AL129" i="1"/>
  <c r="AL131" i="1" s="1"/>
  <c r="AJ129" i="1"/>
  <c r="AJ131" i="1" s="1"/>
  <c r="AI129" i="1"/>
  <c r="AI131" i="1" s="1"/>
  <c r="AH129" i="1"/>
  <c r="AG129" i="1"/>
  <c r="AG131" i="1" s="1"/>
  <c r="AF129" i="1"/>
  <c r="AF131" i="1" s="1"/>
  <c r="AD129" i="1"/>
  <c r="AC129" i="1"/>
  <c r="AC131" i="1" s="1"/>
  <c r="AB129" i="1"/>
  <c r="AB131" i="1" s="1"/>
  <c r="AA129" i="1"/>
  <c r="Z129" i="1"/>
  <c r="Z131" i="1" s="1"/>
  <c r="Y129" i="1"/>
  <c r="Y131" i="1" s="1"/>
  <c r="U129" i="1"/>
  <c r="U54" i="1"/>
  <c r="U130" i="1" s="1"/>
  <c r="T129" i="1"/>
  <c r="S129" i="1"/>
  <c r="S131" i="1" s="1"/>
  <c r="Q129" i="1"/>
  <c r="Q131" i="1" s="1"/>
  <c r="P129" i="1"/>
  <c r="P131" i="1" s="1"/>
  <c r="O129" i="1"/>
  <c r="N129" i="1"/>
  <c r="N131" i="1" s="1"/>
  <c r="M129" i="1"/>
  <c r="M131" i="1" s="1"/>
  <c r="L129" i="1"/>
  <c r="L131" i="1" s="1"/>
  <c r="I129" i="1"/>
  <c r="I131" i="1" s="1"/>
  <c r="AL128" i="1"/>
  <c r="V128" i="1"/>
  <c r="AK128" i="1"/>
  <c r="AJ128" i="1"/>
  <c r="AE128" i="1"/>
  <c r="Y128" i="1"/>
  <c r="T128" i="1"/>
  <c r="S128" i="1"/>
  <c r="R128" i="1"/>
  <c r="Q128" i="1"/>
  <c r="P128" i="1"/>
  <c r="O128" i="1"/>
  <c r="N128" i="1"/>
  <c r="M128" i="1"/>
  <c r="L128" i="1"/>
  <c r="H124" i="1"/>
  <c r="H126" i="1"/>
  <c r="K128" i="1"/>
  <c r="J128" i="1"/>
  <c r="I128" i="1"/>
  <c r="AL127" i="1"/>
  <c r="AK123" i="1"/>
  <c r="AK127" i="1" s="1"/>
  <c r="AJ127" i="1"/>
  <c r="V127" i="1"/>
  <c r="T127" i="1"/>
  <c r="P127" i="1"/>
  <c r="O127" i="1"/>
  <c r="N127" i="1"/>
  <c r="M127" i="1"/>
  <c r="AL122" i="1"/>
  <c r="V122" i="1"/>
  <c r="AK122" i="1"/>
  <c r="AJ122" i="1"/>
  <c r="AE122" i="1"/>
  <c r="Y122" i="1"/>
  <c r="T122" i="1"/>
  <c r="S122" i="1"/>
  <c r="R122" i="1"/>
  <c r="P122" i="1"/>
  <c r="O122" i="1"/>
  <c r="N122" i="1"/>
  <c r="M122" i="1"/>
  <c r="R121" i="1"/>
  <c r="AL117" i="1"/>
  <c r="AL121" i="1" s="1"/>
  <c r="H121" i="1"/>
  <c r="V121" i="1"/>
  <c r="AK121" i="1"/>
  <c r="Y121" i="1"/>
  <c r="T117" i="1"/>
  <c r="T121" i="1" s="1"/>
  <c r="S121" i="1"/>
  <c r="P121" i="1"/>
  <c r="O121" i="1"/>
  <c r="N121" i="1"/>
  <c r="M121" i="1"/>
  <c r="K121" i="1"/>
  <c r="H120" i="1"/>
  <c r="K118" i="1"/>
  <c r="K122" i="1" s="1"/>
  <c r="J118" i="1"/>
  <c r="J122" i="1" s="1"/>
  <c r="H118" i="1"/>
  <c r="AJ117" i="1"/>
  <c r="AM18" i="2" s="1"/>
  <c r="AE121" i="1"/>
  <c r="AL116" i="1"/>
  <c r="AK116" i="1"/>
  <c r="AJ116" i="1"/>
  <c r="AE116" i="1"/>
  <c r="Y116" i="1"/>
  <c r="V116" i="1"/>
  <c r="T116" i="1"/>
  <c r="S116" i="1"/>
  <c r="R116" i="1"/>
  <c r="Q116" i="1"/>
  <c r="P116" i="1"/>
  <c r="O116" i="1"/>
  <c r="N116" i="1"/>
  <c r="M116" i="1"/>
  <c r="K116" i="1"/>
  <c r="J116" i="1"/>
  <c r="AL115" i="1"/>
  <c r="V115" i="1"/>
  <c r="AK115" i="1"/>
  <c r="AJ115" i="1"/>
  <c r="AE115" i="1"/>
  <c r="Y115" i="1"/>
  <c r="T111" i="1"/>
  <c r="T115" i="1" s="1"/>
  <c r="S115" i="1"/>
  <c r="P115" i="1"/>
  <c r="O115" i="1"/>
  <c r="N115" i="1"/>
  <c r="M115" i="1"/>
  <c r="L114" i="1"/>
  <c r="H114" i="1"/>
  <c r="H112" i="1"/>
  <c r="AL110" i="1"/>
  <c r="V110" i="1"/>
  <c r="AK110" i="1"/>
  <c r="AJ110" i="1"/>
  <c r="AE110" i="1"/>
  <c r="Y110" i="1"/>
  <c r="T110" i="1"/>
  <c r="S110" i="1"/>
  <c r="R110" i="1"/>
  <c r="Q110" i="1"/>
  <c r="P110" i="1"/>
  <c r="O110" i="1"/>
  <c r="N110" i="1"/>
  <c r="M110" i="1"/>
  <c r="K110" i="1"/>
  <c r="J110" i="1"/>
  <c r="AL109" i="1"/>
  <c r="AK109" i="1"/>
  <c r="AE109" i="1"/>
  <c r="Y109" i="1"/>
  <c r="V109" i="1"/>
  <c r="T105" i="1"/>
  <c r="T109" i="1" s="1"/>
  <c r="S109" i="1"/>
  <c r="R109" i="1"/>
  <c r="P109" i="1"/>
  <c r="O109" i="1"/>
  <c r="N109" i="1"/>
  <c r="M109" i="1"/>
  <c r="H108" i="1"/>
  <c r="H106" i="1"/>
  <c r="AJ105" i="1"/>
  <c r="AJ109" i="1" s="1"/>
  <c r="AL104" i="1"/>
  <c r="V104" i="1"/>
  <c r="AK104" i="1"/>
  <c r="AJ104" i="1"/>
  <c r="AE104" i="1"/>
  <c r="Y104" i="1"/>
  <c r="T104" i="1"/>
  <c r="S104" i="1"/>
  <c r="R104" i="1"/>
  <c r="Q104" i="1"/>
  <c r="P104" i="1"/>
  <c r="O104" i="1"/>
  <c r="N104" i="1"/>
  <c r="M104" i="1"/>
  <c r="K104" i="1"/>
  <c r="J104" i="1"/>
  <c r="I104" i="1"/>
  <c r="AL103" i="1"/>
  <c r="AK103" i="1"/>
  <c r="AJ103" i="1"/>
  <c r="Y103" i="1"/>
  <c r="V103" i="1"/>
  <c r="P103" i="1"/>
  <c r="O103" i="1"/>
  <c r="N103" i="1"/>
  <c r="M103" i="1"/>
  <c r="K103" i="1"/>
  <c r="H102" i="1"/>
  <c r="H100" i="1"/>
  <c r="AE103" i="1"/>
  <c r="S99" i="1"/>
  <c r="T99" i="1" s="1"/>
  <c r="AL98" i="1"/>
  <c r="AK98" i="1"/>
  <c r="AJ98" i="1"/>
  <c r="AE98" i="1"/>
  <c r="Y98" i="1"/>
  <c r="V98" i="1"/>
  <c r="T98" i="1"/>
  <c r="S98" i="1"/>
  <c r="Q98" i="1"/>
  <c r="P98" i="1"/>
  <c r="O98" i="1"/>
  <c r="N98" i="1"/>
  <c r="M98" i="1"/>
  <c r="K98" i="1"/>
  <c r="J98" i="1"/>
  <c r="I98" i="1"/>
  <c r="AK97" i="1"/>
  <c r="AJ93" i="1"/>
  <c r="AJ97" i="1" s="1"/>
  <c r="AE97" i="1"/>
  <c r="Y97" i="1"/>
  <c r="V97" i="1"/>
  <c r="S97" i="1"/>
  <c r="R97" i="1"/>
  <c r="P97" i="1"/>
  <c r="O97" i="1"/>
  <c r="N97" i="1"/>
  <c r="M97" i="1"/>
  <c r="H96" i="1"/>
  <c r="H98" i="1" s="1"/>
  <c r="R94" i="1"/>
  <c r="R98" i="1"/>
  <c r="AO93" i="1"/>
  <c r="AL93" i="1"/>
  <c r="AL97" i="1" s="1"/>
  <c r="T93" i="1"/>
  <c r="T97" i="1" s="1"/>
  <c r="AL92" i="1"/>
  <c r="AK92" i="1"/>
  <c r="AJ92" i="1"/>
  <c r="AE92" i="1"/>
  <c r="Y92" i="1"/>
  <c r="V92" i="1"/>
  <c r="T92" i="1"/>
  <c r="S92" i="1"/>
  <c r="R92" i="1"/>
  <c r="Q92" i="1"/>
  <c r="P92" i="1"/>
  <c r="O92" i="1"/>
  <c r="N92" i="1"/>
  <c r="M92" i="1"/>
  <c r="K92" i="1"/>
  <c r="J92" i="1"/>
  <c r="I92" i="1"/>
  <c r="H88" i="1"/>
  <c r="H90" i="1"/>
  <c r="AL91" i="1"/>
  <c r="AK91" i="1"/>
  <c r="AJ91" i="1"/>
  <c r="V91" i="1"/>
  <c r="P91" i="1"/>
  <c r="O91" i="1"/>
  <c r="N91" i="1"/>
  <c r="M91" i="1"/>
  <c r="K91" i="1"/>
  <c r="AO87" i="1"/>
  <c r="T87" i="1"/>
  <c r="T91" i="1" s="1"/>
  <c r="AL86" i="1"/>
  <c r="AK86" i="1"/>
  <c r="AJ86" i="1"/>
  <c r="AE86" i="1"/>
  <c r="Y86" i="1"/>
  <c r="V86" i="1"/>
  <c r="T86" i="1"/>
  <c r="S86" i="1"/>
  <c r="R86" i="1"/>
  <c r="Q86" i="1"/>
  <c r="P86" i="1"/>
  <c r="O86" i="1"/>
  <c r="N86" i="1"/>
  <c r="M86" i="1"/>
  <c r="K86" i="1"/>
  <c r="J86" i="1"/>
  <c r="AL85" i="1"/>
  <c r="AK85" i="1"/>
  <c r="AJ85" i="1"/>
  <c r="AE85" i="1"/>
  <c r="Y85" i="1"/>
  <c r="V85" i="1"/>
  <c r="T81" i="1"/>
  <c r="T85" i="1" s="1"/>
  <c r="S85" i="1"/>
  <c r="P85" i="1"/>
  <c r="O85" i="1"/>
  <c r="N85" i="1"/>
  <c r="M85" i="1"/>
  <c r="H84" i="1"/>
  <c r="H82" i="1"/>
  <c r="AO82" i="1" s="1"/>
  <c r="AO81" i="1"/>
  <c r="V80" i="1"/>
  <c r="AL80" i="1"/>
  <c r="AK80" i="1"/>
  <c r="AJ80" i="1"/>
  <c r="AE80" i="1"/>
  <c r="Y80" i="1"/>
  <c r="T80" i="1"/>
  <c r="S80" i="1"/>
  <c r="R80" i="1"/>
  <c r="Q80" i="1"/>
  <c r="P80" i="1"/>
  <c r="O80" i="1"/>
  <c r="N80" i="1"/>
  <c r="M80" i="1"/>
  <c r="K80" i="1"/>
  <c r="J80" i="1"/>
  <c r="I80" i="1"/>
  <c r="V79" i="1"/>
  <c r="AL79" i="1"/>
  <c r="AK79" i="1"/>
  <c r="AJ79" i="1"/>
  <c r="AE79" i="1"/>
  <c r="Y79" i="1"/>
  <c r="S79" i="1"/>
  <c r="P79" i="1"/>
  <c r="O79" i="1"/>
  <c r="N79" i="1"/>
  <c r="M79" i="1"/>
  <c r="K79" i="1"/>
  <c r="J79" i="1"/>
  <c r="I79" i="1"/>
  <c r="H78" i="1"/>
  <c r="H76" i="1"/>
  <c r="AO75" i="1"/>
  <c r="T75" i="1"/>
  <c r="T79" i="1" s="1"/>
  <c r="AL74" i="1"/>
  <c r="AK74" i="1"/>
  <c r="AJ74" i="1"/>
  <c r="AE74" i="1"/>
  <c r="Y74" i="1"/>
  <c r="V74" i="1"/>
  <c r="T74" i="1"/>
  <c r="S74" i="1"/>
  <c r="R74" i="1"/>
  <c r="Q74" i="1"/>
  <c r="P74" i="1"/>
  <c r="O74" i="1"/>
  <c r="N74" i="1"/>
  <c r="M74" i="1"/>
  <c r="K74" i="1"/>
  <c r="J74" i="1"/>
  <c r="I74" i="1"/>
  <c r="AL73" i="1"/>
  <c r="AK73" i="1"/>
  <c r="AJ73" i="1"/>
  <c r="T69" i="1"/>
  <c r="T73" i="1" s="1"/>
  <c r="S73" i="1"/>
  <c r="P73" i="1"/>
  <c r="O73" i="1"/>
  <c r="N73" i="1"/>
  <c r="M73" i="1"/>
  <c r="K73" i="1"/>
  <c r="J73" i="1"/>
  <c r="I73" i="1"/>
  <c r="H72" i="1"/>
  <c r="H70" i="1"/>
  <c r="AO70" i="1" s="1"/>
  <c r="AE73" i="1"/>
  <c r="V69" i="1"/>
  <c r="V73" i="1"/>
  <c r="AL68" i="1"/>
  <c r="AK68" i="1"/>
  <c r="AJ68" i="1"/>
  <c r="AE68" i="1"/>
  <c r="Y68" i="1"/>
  <c r="V68" i="1"/>
  <c r="T68" i="1"/>
  <c r="S68" i="1"/>
  <c r="R68" i="1"/>
  <c r="Q68" i="1"/>
  <c r="P68" i="1"/>
  <c r="O68" i="1"/>
  <c r="N68" i="1"/>
  <c r="M68" i="1"/>
  <c r="K68" i="1"/>
  <c r="J68" i="1"/>
  <c r="I68" i="1"/>
  <c r="H64" i="1"/>
  <c r="AO64" i="1" s="1"/>
  <c r="H66" i="1"/>
  <c r="AL67" i="1"/>
  <c r="AK67" i="1"/>
  <c r="AE67" i="1"/>
  <c r="Y67" i="1"/>
  <c r="V67" i="1"/>
  <c r="S67" i="1"/>
  <c r="Q67" i="1"/>
  <c r="P67" i="1"/>
  <c r="O67" i="1"/>
  <c r="N67" i="1"/>
  <c r="M67" i="1"/>
  <c r="K67" i="1"/>
  <c r="J67" i="1"/>
  <c r="I67" i="1"/>
  <c r="AO63" i="1"/>
  <c r="AJ63" i="1"/>
  <c r="AJ67" i="1" s="1"/>
  <c r="T63" i="1"/>
  <c r="T67" i="1" s="1"/>
  <c r="V62" i="1"/>
  <c r="AL62" i="1"/>
  <c r="AK62" i="1"/>
  <c r="AJ62" i="1"/>
  <c r="AE62" i="1"/>
  <c r="Y62" i="1"/>
  <c r="T62" i="1"/>
  <c r="S62" i="1"/>
  <c r="R62" i="1"/>
  <c r="H58" i="1"/>
  <c r="AO58" i="1" s="1"/>
  <c r="H60" i="1"/>
  <c r="Q62" i="1"/>
  <c r="P62" i="1"/>
  <c r="O62" i="1"/>
  <c r="N62" i="1"/>
  <c r="M62" i="1"/>
  <c r="K62" i="1"/>
  <c r="J62" i="1"/>
  <c r="I62" i="1"/>
  <c r="V61" i="1"/>
  <c r="AL61" i="1"/>
  <c r="AK61" i="1"/>
  <c r="AJ61" i="1"/>
  <c r="AE61" i="1"/>
  <c r="S57" i="1"/>
  <c r="P61" i="1"/>
  <c r="O61" i="1"/>
  <c r="N61" i="1"/>
  <c r="M61" i="1"/>
  <c r="K61" i="1"/>
  <c r="J61" i="1"/>
  <c r="I61" i="1"/>
  <c r="Y57" i="1"/>
  <c r="AL56" i="1"/>
  <c r="AJ56" i="1"/>
  <c r="AE56" i="1"/>
  <c r="Y56" i="1"/>
  <c r="T56" i="1"/>
  <c r="S56" i="1"/>
  <c r="R56" i="1"/>
  <c r="Q56" i="1"/>
  <c r="P56" i="1"/>
  <c r="O56" i="1"/>
  <c r="N56" i="1"/>
  <c r="M56" i="1"/>
  <c r="K56" i="1"/>
  <c r="J56" i="1"/>
  <c r="I56" i="1"/>
  <c r="AJ55" i="1"/>
  <c r="Y55" i="1"/>
  <c r="V55" i="1"/>
  <c r="R55" i="1"/>
  <c r="P55" i="1"/>
  <c r="O55" i="1"/>
  <c r="N55" i="1"/>
  <c r="M55" i="1"/>
  <c r="K55" i="1"/>
  <c r="J55" i="1"/>
  <c r="I55" i="1"/>
  <c r="AK54" i="1"/>
  <c r="H54" i="1"/>
  <c r="AK52" i="1"/>
  <c r="V52" i="1"/>
  <c r="V129" i="1" s="1"/>
  <c r="H52" i="1"/>
  <c r="S51" i="1"/>
  <c r="T51" i="1" s="1"/>
  <c r="AL50" i="1"/>
  <c r="AK50" i="1"/>
  <c r="AJ50" i="1"/>
  <c r="AE50" i="1"/>
  <c r="Y50" i="1"/>
  <c r="V50" i="1"/>
  <c r="T50" i="1"/>
  <c r="S50" i="1"/>
  <c r="R50" i="1"/>
  <c r="Q50" i="1"/>
  <c r="P50" i="1"/>
  <c r="O50" i="1"/>
  <c r="N50" i="1"/>
  <c r="M50" i="1"/>
  <c r="K50" i="1"/>
  <c r="J50" i="1"/>
  <c r="I50" i="1"/>
  <c r="AL49" i="1"/>
  <c r="AK49" i="1"/>
  <c r="AJ49" i="1"/>
  <c r="AM28" i="2" s="1"/>
  <c r="AE49" i="1"/>
  <c r="Y45" i="1"/>
  <c r="Y49" i="1" s="1"/>
  <c r="V49" i="1"/>
  <c r="T47" i="1"/>
  <c r="T45" i="1"/>
  <c r="S49" i="1"/>
  <c r="Q45" i="1"/>
  <c r="Q49" i="1" s="1"/>
  <c r="P49" i="1"/>
  <c r="O49" i="1"/>
  <c r="N49" i="1"/>
  <c r="M49" i="1"/>
  <c r="K49" i="1"/>
  <c r="J49" i="1"/>
  <c r="I49" i="1"/>
  <c r="H48" i="1"/>
  <c r="H46" i="1"/>
  <c r="AO46" i="1" s="1"/>
  <c r="AL44" i="1"/>
  <c r="AK44" i="1"/>
  <c r="AJ44" i="1"/>
  <c r="AE44" i="1"/>
  <c r="Y44" i="1"/>
  <c r="V44" i="1"/>
  <c r="T44" i="1"/>
  <c r="S44" i="1"/>
  <c r="R44" i="1"/>
  <c r="Q44" i="1"/>
  <c r="P44" i="1"/>
  <c r="O44" i="1"/>
  <c r="N44" i="1"/>
  <c r="M44" i="1"/>
  <c r="K44" i="1"/>
  <c r="J44" i="1"/>
  <c r="I44" i="1"/>
  <c r="AL43" i="1"/>
  <c r="AK43" i="1"/>
  <c r="AJ43" i="1"/>
  <c r="AE43" i="1"/>
  <c r="Y43" i="1"/>
  <c r="V43" i="1"/>
  <c r="S43" i="1"/>
  <c r="P43" i="1"/>
  <c r="O43" i="1"/>
  <c r="N43" i="1"/>
  <c r="M43" i="1"/>
  <c r="K43" i="1"/>
  <c r="H42" i="1"/>
  <c r="T39" i="1"/>
  <c r="T43" i="1" s="1"/>
  <c r="V38" i="1"/>
  <c r="AL38" i="1"/>
  <c r="AK38" i="1"/>
  <c r="AJ38" i="1"/>
  <c r="AE38" i="1"/>
  <c r="Y38" i="1"/>
  <c r="T38" i="1"/>
  <c r="S38" i="1"/>
  <c r="R38" i="1"/>
  <c r="Q38" i="1"/>
  <c r="P38" i="1"/>
  <c r="O38" i="1"/>
  <c r="N38" i="1"/>
  <c r="M38" i="1"/>
  <c r="K38" i="1"/>
  <c r="J38" i="1"/>
  <c r="I38" i="1"/>
  <c r="V37" i="1"/>
  <c r="AL37" i="1"/>
  <c r="AK37" i="1"/>
  <c r="AJ37" i="1"/>
  <c r="AE37" i="1"/>
  <c r="Y37" i="1"/>
  <c r="S37" i="1"/>
  <c r="R37" i="1"/>
  <c r="L37" i="1"/>
  <c r="P37" i="1"/>
  <c r="O37" i="1"/>
  <c r="N37" i="1"/>
  <c r="M37" i="1"/>
  <c r="K37" i="1"/>
  <c r="H36" i="1"/>
  <c r="H38" i="1" s="1"/>
  <c r="H34" i="1"/>
  <c r="AO34" i="1" s="1"/>
  <c r="H33" i="1"/>
  <c r="T33" i="1"/>
  <c r="T37" i="1" s="1"/>
  <c r="R32" i="1"/>
  <c r="H28" i="1"/>
  <c r="AO28" i="1" s="1"/>
  <c r="H30" i="1"/>
  <c r="AL32" i="1"/>
  <c r="AK32" i="1"/>
  <c r="AJ32" i="1"/>
  <c r="AE32" i="1"/>
  <c r="Y32" i="1"/>
  <c r="V32" i="1"/>
  <c r="T32" i="1"/>
  <c r="S32" i="1"/>
  <c r="Q32" i="1"/>
  <c r="P32" i="1"/>
  <c r="O32" i="1"/>
  <c r="N32" i="1"/>
  <c r="M32" i="1"/>
  <c r="K32" i="1"/>
  <c r="J32" i="1"/>
  <c r="I32" i="1"/>
  <c r="R31" i="1"/>
  <c r="H27" i="1" s="1"/>
  <c r="AK31" i="1"/>
  <c r="AJ31" i="1"/>
  <c r="AE31" i="1"/>
  <c r="V31" i="1"/>
  <c r="S31" i="1"/>
  <c r="P31" i="1"/>
  <c r="O31" i="1"/>
  <c r="N31" i="1"/>
  <c r="M31" i="1"/>
  <c r="K31" i="1"/>
  <c r="J31" i="1"/>
  <c r="I31" i="1"/>
  <c r="T29" i="1"/>
  <c r="T27" i="1"/>
  <c r="AL27" i="1"/>
  <c r="AL31" i="1" s="1"/>
  <c r="AO27" i="1"/>
  <c r="V26" i="1"/>
  <c r="AL26" i="1"/>
  <c r="AK26" i="1"/>
  <c r="AJ26" i="1"/>
  <c r="AE26" i="1"/>
  <c r="Y26" i="1"/>
  <c r="T26" i="1"/>
  <c r="S26" i="1"/>
  <c r="R26" i="1"/>
  <c r="Q26" i="1"/>
  <c r="P26" i="1"/>
  <c r="O26" i="1"/>
  <c r="N26" i="1"/>
  <c r="M26" i="1"/>
  <c r="K26" i="1"/>
  <c r="J26" i="1"/>
  <c r="I26" i="1"/>
  <c r="V25" i="1"/>
  <c r="AL25" i="1"/>
  <c r="AK25" i="1"/>
  <c r="AJ25" i="1"/>
  <c r="AE25" i="1"/>
  <c r="Y25" i="1"/>
  <c r="R25" i="1"/>
  <c r="P25" i="1"/>
  <c r="O25" i="1"/>
  <c r="N25" i="1"/>
  <c r="M25" i="1"/>
  <c r="K25" i="1"/>
  <c r="H24" i="1"/>
  <c r="H22" i="1"/>
  <c r="S21" i="1"/>
  <c r="AL20" i="1"/>
  <c r="AK20" i="1"/>
  <c r="AJ20" i="1"/>
  <c r="AE20" i="1"/>
  <c r="Y20" i="1"/>
  <c r="V20" i="1"/>
  <c r="T20" i="1"/>
  <c r="S20" i="1"/>
  <c r="R20" i="1"/>
  <c r="P20" i="1"/>
  <c r="O20" i="1"/>
  <c r="N20" i="1"/>
  <c r="M20" i="1"/>
  <c r="H18" i="1"/>
  <c r="AL19" i="1"/>
  <c r="AK19" i="1"/>
  <c r="AE19" i="1"/>
  <c r="Y19" i="1"/>
  <c r="V19" i="1"/>
  <c r="T15" i="1"/>
  <c r="T19" i="1" s="1"/>
  <c r="P19" i="1"/>
  <c r="O19" i="1"/>
  <c r="N19" i="1"/>
  <c r="M19" i="1"/>
  <c r="AJ15" i="1"/>
  <c r="AJ19" i="1" s="1"/>
  <c r="H15" i="1"/>
  <c r="V14" i="1"/>
  <c r="AL14" i="1"/>
  <c r="AK14" i="1"/>
  <c r="AJ14" i="1"/>
  <c r="AE14" i="1"/>
  <c r="Y14" i="1"/>
  <c r="T14" i="1"/>
  <c r="S14" i="1"/>
  <c r="R14" i="1"/>
  <c r="Q14" i="1"/>
  <c r="P14" i="1"/>
  <c r="O14" i="1"/>
  <c r="N14" i="1"/>
  <c r="M14" i="1"/>
  <c r="K10" i="1"/>
  <c r="K14" i="1" s="1"/>
  <c r="J14" i="1"/>
  <c r="I14" i="1"/>
  <c r="V13" i="1"/>
  <c r="AL13" i="1"/>
  <c r="AJ13" i="1"/>
  <c r="Q13" i="1"/>
  <c r="P13" i="1"/>
  <c r="O13" i="1"/>
  <c r="N13" i="1"/>
  <c r="M13" i="1"/>
  <c r="H12" i="1"/>
  <c r="T11" i="1"/>
  <c r="H10" i="1"/>
  <c r="AK9" i="1"/>
  <c r="AK13" i="1" s="1"/>
  <c r="T9" i="1"/>
  <c r="H44" i="1"/>
  <c r="AJ121" i="1"/>
  <c r="T55" i="1"/>
  <c r="O131" i="1"/>
  <c r="AK129" i="1"/>
  <c r="AK55" i="1"/>
  <c r="H94" i="1"/>
  <c r="AO94" i="1" s="1"/>
  <c r="S103" i="1"/>
  <c r="R129" i="1"/>
  <c r="AN117" i="1"/>
  <c r="W121" i="1"/>
  <c r="X121" i="1"/>
  <c r="AM121" i="1" s="1"/>
  <c r="J26" i="2" l="1"/>
  <c r="J29" i="2"/>
  <c r="H62" i="1"/>
  <c r="AO62" i="1" s="1"/>
  <c r="AA131" i="1"/>
  <c r="AE131" i="1"/>
  <c r="AN26" i="1"/>
  <c r="AN43" i="1"/>
  <c r="AN55" i="1"/>
  <c r="AN79" i="1"/>
  <c r="T31" i="1"/>
  <c r="T49" i="1"/>
  <c r="Y61" i="1"/>
  <c r="H57" i="1"/>
  <c r="H128" i="1"/>
  <c r="T131" i="1"/>
  <c r="AM131" i="1"/>
  <c r="AN82" i="1"/>
  <c r="AM83" i="1"/>
  <c r="AN110" i="1"/>
  <c r="AO37" i="1"/>
  <c r="H110" i="1"/>
  <c r="H122" i="1"/>
  <c r="AN50" i="1"/>
  <c r="AN128" i="1"/>
  <c r="AN85" i="1"/>
  <c r="AN20" i="1"/>
  <c r="AN73" i="1"/>
  <c r="H116" i="1"/>
  <c r="S28" i="2"/>
  <c r="H104" i="1"/>
  <c r="U131" i="1"/>
  <c r="AH131" i="1"/>
  <c r="V131" i="1"/>
  <c r="AN80" i="1"/>
  <c r="AN115" i="1"/>
  <c r="H14" i="1"/>
  <c r="AO14" i="1" s="1"/>
  <c r="T13" i="1"/>
  <c r="H26" i="1"/>
  <c r="AO26" i="1" s="1"/>
  <c r="H50" i="1"/>
  <c r="AO50" i="1" s="1"/>
  <c r="H92" i="1"/>
  <c r="AO92" i="1" s="1"/>
  <c r="AN44" i="1"/>
  <c r="AO39" i="1"/>
  <c r="AO124" i="1"/>
  <c r="AO112" i="1"/>
  <c r="AO105" i="1"/>
  <c r="H80" i="1"/>
  <c r="AR28" i="2"/>
  <c r="H45" i="1"/>
  <c r="Y73" i="1"/>
  <c r="AO69" i="1"/>
  <c r="AN62" i="1"/>
  <c r="AO128" i="1"/>
  <c r="AO122" i="1"/>
  <c r="AO110" i="1"/>
  <c r="AO104" i="1"/>
  <c r="AO88" i="1"/>
  <c r="H86" i="1"/>
  <c r="AO76" i="1"/>
  <c r="H74" i="1"/>
  <c r="AO74" i="1" s="1"/>
  <c r="H68" i="1"/>
  <c r="AO68" i="1" s="1"/>
  <c r="AO121" i="1"/>
  <c r="AO33" i="1"/>
  <c r="AN37" i="1"/>
  <c r="AN31" i="1"/>
  <c r="AO15" i="2"/>
  <c r="AL55" i="1"/>
  <c r="AN103" i="1"/>
  <c r="AO103" i="1"/>
  <c r="AN25" i="1"/>
  <c r="K129" i="1"/>
  <c r="K131" i="1" s="1"/>
  <c r="V29" i="2"/>
  <c r="AR29" i="2" s="1"/>
  <c r="T103" i="1"/>
  <c r="AN32" i="1"/>
  <c r="AN91" i="1"/>
  <c r="AO91" i="1"/>
  <c r="AE13" i="1"/>
  <c r="AO9" i="1"/>
  <c r="AO45" i="1"/>
  <c r="H49" i="1"/>
  <c r="AO49" i="1" s="1"/>
  <c r="AK130" i="1"/>
  <c r="AK131" i="1" s="1"/>
  <c r="AK56" i="1"/>
  <c r="AO19" i="1"/>
  <c r="AN19" i="1"/>
  <c r="AN49" i="1"/>
  <c r="AN61" i="1"/>
  <c r="AO15" i="1"/>
  <c r="AD131" i="1"/>
  <c r="AO97" i="1"/>
  <c r="AN97" i="1"/>
  <c r="R131" i="1"/>
  <c r="AO31" i="1"/>
  <c r="AO44" i="1"/>
  <c r="AO38" i="1"/>
  <c r="AN38" i="1"/>
  <c r="AN98" i="1"/>
  <c r="AO98" i="1"/>
  <c r="AO100" i="1"/>
  <c r="H25" i="1"/>
  <c r="AO25" i="1" s="1"/>
  <c r="S25" i="1"/>
  <c r="T21" i="1"/>
  <c r="T25" i="1" s="1"/>
  <c r="AN121" i="1"/>
  <c r="AO16" i="1"/>
  <c r="H20" i="1"/>
  <c r="AO20" i="1" s="1"/>
  <c r="H32" i="1"/>
  <c r="AO32" i="1" s="1"/>
  <c r="AO80" i="1"/>
  <c r="AO22" i="1"/>
  <c r="AO51" i="1"/>
  <c r="H55" i="1"/>
  <c r="AO55" i="1" s="1"/>
  <c r="H130" i="1"/>
  <c r="AO130" i="1" s="1"/>
  <c r="AO52" i="1"/>
  <c r="H56" i="1"/>
  <c r="AO56" i="1" s="1"/>
  <c r="S61" i="1"/>
  <c r="T57" i="1"/>
  <c r="T61" i="1" s="1"/>
  <c r="AO86" i="1"/>
  <c r="AO116" i="1"/>
  <c r="AO13" i="1"/>
  <c r="AN13" i="1"/>
  <c r="AN67" i="1"/>
  <c r="AO67" i="1"/>
  <c r="AO21" i="1"/>
  <c r="AN92" i="1"/>
  <c r="AN112" i="1"/>
  <c r="V56" i="1"/>
  <c r="AN68" i="1"/>
  <c r="AN15" i="1"/>
  <c r="AN21" i="1"/>
  <c r="AN39" i="1"/>
  <c r="AO109" i="1"/>
  <c r="AN104" i="1"/>
  <c r="AN116" i="1"/>
  <c r="AN22" i="1"/>
  <c r="AN100" i="1"/>
  <c r="AO118" i="1"/>
  <c r="AO106" i="1"/>
  <c r="AO99" i="1"/>
  <c r="AN129" i="1"/>
  <c r="AN74" i="1"/>
  <c r="AO10" i="1"/>
  <c r="AN127" i="1"/>
  <c r="AO117" i="1"/>
  <c r="AN122" i="1"/>
  <c r="H129" i="1"/>
  <c r="H131" i="1" s="1"/>
  <c r="AN124" i="1"/>
  <c r="AN86" i="1"/>
  <c r="AN123" i="1"/>
  <c r="J129" i="1"/>
  <c r="J131" i="1" s="1"/>
  <c r="W131" i="1"/>
  <c r="AN131" i="1" s="1"/>
  <c r="AO131" i="1" l="1"/>
  <c r="AO129" i="1"/>
  <c r="AO57" i="1"/>
  <c r="H61" i="1"/>
  <c r="AO61" i="1" s="1"/>
</calcChain>
</file>

<file path=xl/sharedStrings.xml><?xml version="1.0" encoding="utf-8"?>
<sst xmlns="http://schemas.openxmlformats.org/spreadsheetml/2006/main" count="2964" uniqueCount="617">
  <si>
    <t>SECRETARÍA DISTRITAL DE AMBIENTE</t>
  </si>
  <si>
    <t>FORMATO DE ACTUALIZACIÓN Y SEGUIMIENTO AL COMPONENTE DE INVERSIÓN</t>
  </si>
  <si>
    <t>FORMATO DE ACTUALIZACIÓN Y SEGUIMIENTO AL COMPONENTE DE GESTIÓN</t>
  </si>
  <si>
    <t>FORMATO ACTUALIZACIÓN Y SEGUIMIENTO A LAS ACTIVIDADES</t>
  </si>
  <si>
    <t>DEPENDENCIA:</t>
  </si>
  <si>
    <t>DIRECCION DE GESTIÓN AMBIENTAL</t>
  </si>
  <si>
    <t>CÓDIGO Y NOMBRE DE PROYECTO:</t>
  </si>
  <si>
    <t>1141- GESTION AMBIENTAL URBANA</t>
  </si>
  <si>
    <t>CÓDIGO Y NOMBRE PROYECTO:</t>
  </si>
  <si>
    <t>1141 GESTION AMBIENTAL URBANA</t>
  </si>
  <si>
    <t>1, LÍNEA DE ACCIÓN</t>
  </si>
  <si>
    <t>2, META DE PROYECTO</t>
  </si>
  <si>
    <t>3, ACTIVIDAD</t>
  </si>
  <si>
    <t>4, SE EJECUTA CON RECURSOS DE:</t>
  </si>
  <si>
    <t>5, PONDERACIÓN HORIZONTAL AÑO: _2018__</t>
  </si>
  <si>
    <t xml:space="preserve">6,PONDERACIÓN VERTICAL </t>
  </si>
  <si>
    <t>4,1 VIGENCIA</t>
  </si>
  <si>
    <t>2,  META DE PROYECTO</t>
  </si>
  <si>
    <t>Eje Plan de Desarrollo</t>
  </si>
  <si>
    <t>3, COD. META PDD A QUE SE ASOCIA META PROY</t>
  </si>
  <si>
    <t>4,2 RESERVA</t>
  </si>
  <si>
    <t>VARIABLES</t>
  </si>
  <si>
    <t>Ene</t>
  </si>
  <si>
    <t>Sostenibilidad ambiental basada en eficiencia energética</t>
  </si>
  <si>
    <t>Feb</t>
  </si>
  <si>
    <t>Mar</t>
  </si>
  <si>
    <t>Abr</t>
  </si>
  <si>
    <t>May</t>
  </si>
  <si>
    <t>Jun</t>
  </si>
  <si>
    <t>Jul</t>
  </si>
  <si>
    <t>Ago</t>
  </si>
  <si>
    <t>4, COD. META PROYECTO PRIORITARIO</t>
  </si>
  <si>
    <t>5, VARIABLE REQUERIDA</t>
  </si>
  <si>
    <t>Sep</t>
  </si>
  <si>
    <t>Oct</t>
  </si>
  <si>
    <t>6, MAGNITUD PD</t>
  </si>
  <si>
    <t>7, PROGRAMACIÓN - ACTUALIZACIÓN</t>
  </si>
  <si>
    <t>Nov</t>
  </si>
  <si>
    <t>Dic</t>
  </si>
  <si>
    <t>Total</t>
  </si>
  <si>
    <t>Programa Plan de Desarrollo</t>
  </si>
  <si>
    <t>6,1 META</t>
  </si>
  <si>
    <t>6,2 ACTIVIDAD</t>
  </si>
  <si>
    <t>Linea 1. Ecourbanismo y construcción sostenible</t>
  </si>
  <si>
    <t>8, EJECUCIÓN</t>
  </si>
  <si>
    <t>IMPLEMENTAR 100 % ACCIONES PRIORIZADAS, EN
CUMPLIMIENTO DEL PLAN DE ACCIÓN DE LA POLÍTICA PÚBLICA DE ECOURBANISMO Y
CONSTRUCCIÓN SOSTENIBLE</t>
  </si>
  <si>
    <t>Gestión de la huella ambiental urbana</t>
  </si>
  <si>
    <t>9, % CUMPLIMIENTO ACUMULADO (Vigencia)</t>
  </si>
  <si>
    <t>1,REALIZAR EL ACOMPAÑAMIENTO PARA EL AJUSTE DEL PLAN DE ACCIÓN DE LA POLÍTICA PÚBLICA DE ECOURBANISMO Y CONSTRUCCIÓN SOSTENIBLE</t>
  </si>
  <si>
    <t>10 ,% DE AVANCE CUATRIENIO</t>
  </si>
  <si>
    <t xml:space="preserve">11, DESCRIPCIÓN DE LOS AVANCES Y LOGROS ALCANZADOS                 </t>
  </si>
  <si>
    <t>12, RETRASOS</t>
  </si>
  <si>
    <t xml:space="preserve">13, SOLUCIONES PLANTEADAS </t>
  </si>
  <si>
    <t>14, BENEFICIOS</t>
  </si>
  <si>
    <t>15, FUENTE DE EVIDENCIAS</t>
  </si>
  <si>
    <t>X</t>
  </si>
  <si>
    <t>Programado</t>
  </si>
  <si>
    <t>1, PRIMERA CATEGORIA</t>
  </si>
  <si>
    <t xml:space="preserve"> 2, META PLAN DE DESARROLLO</t>
  </si>
  <si>
    <t>3, INDICADOR ASOCIADO A LA META PLAN DE DESARROLLO</t>
  </si>
  <si>
    <t>El acumulado ejecutado para el cuatrienio corresponde a 50%, de los cuales 25% corresponden a lo ejecutado durante la vigencia 2018.
 Durante el cuarto trimestre de 2018, se avanzó en un 6,25% con el desarrollo de las siguientes acciones: Se efectuó la actualización de la matriz de registro, clasificación y consolidación con 68 proyectos e instrumentos de planeamiento urbano (51Diseños Paisajísticos de Parques y Zonas Verdes, 9 Compatibilidad de Uso de Vivienda en Área Restringida, 4 Planes de Implantación, 3 Planes Parciales de Desarrollo, 1 Proyecto de Alianza Público-Privada).
 De esta manera en lo transcurrido del año 2018 SEGAE ha consolidado una matriz de seguimiento a la Política de Ecourbanismo con 240 proyectos e instrumentos que tienen lineamientos ambientales y dan cumplimiento a metas de la Resolución 1319 de 2015.</t>
  </si>
  <si>
    <t>4, % CUMPLIMIENTO ACUMULADO
(Vigencia)</t>
  </si>
  <si>
    <t>Ejecutado</t>
  </si>
  <si>
    <t>5, % DE AVANCE CUATRIENIO</t>
  </si>
  <si>
    <t xml:space="preserve">6, DESCRIPCIÓN DE LOS AVANCES Y LOGROS ALCANZADOS  </t>
  </si>
  <si>
    <t xml:space="preserve">7, RETRASOS </t>
  </si>
  <si>
    <t xml:space="preserve">8, SOLUCIONES PLANTEADAS  </t>
  </si>
  <si>
    <t xml:space="preserve">9, BENEFICIOS </t>
  </si>
  <si>
    <t>10, FUENTE DE EVIDENCIAS</t>
  </si>
  <si>
    <t>PROGRAMA</t>
  </si>
  <si>
    <t>1,1 COD.</t>
  </si>
  <si>
    <t>1.2 PROYECTO</t>
  </si>
  <si>
    <t>2,1 COD.</t>
  </si>
  <si>
    <t>2,2  META PLAN DE DESARROLLO</t>
  </si>
  <si>
    <t>N.</t>
  </si>
  <si>
    <t>INCLUIR EN 800 PROYECTOS CRITERIOS DE SOSTENIBILIDAD AMBIENTAL</t>
  </si>
  <si>
    <t>2,EMITIR LINEAMIENTOS Y DETERMINANTES AMBIENTALES PARA LA INCORPORACIÓN DE CRITERIOS DE ECOURBANISMO Y CONSTRUCCIÓN SOSTENIBLE EN PROYECTOS URBANOS Y ARQUITECTÓNICOS DE DIFERENTES ESCALAS.</t>
  </si>
  <si>
    <t>3,2 INDICADOR</t>
  </si>
  <si>
    <t>3,3 UNIDAD DE MEDIDA</t>
  </si>
  <si>
    <t>3,4 TIPOLOGÍA</t>
  </si>
  <si>
    <t>El acumulado ejecutado para el cuatrienio corresponde a 511 proyectos, de los cuales durante la vigencia 2018 se avanzó en 200 proyectos de acuerdo con lo programado, con el desarrollo de las siguientes acciones: Durante el cuarto trimestre se incorporó criterios de sostenibilidad ambiental a treinta y siete (37) proyectos de diferentes escalas, tanto en espacio público como en privado, promoviendo la construcción sostenible y el ecourbanismo en la ciudad. Los proyectos a los cuales se les incorporo criterios de sostenibilidad corresponden a: Seis (6) Planes Parciales de Renovación Urbana, tres (3) Planes de Implantación, dos (2) Planes de Regularización y Manejo, tres (3) proyectos de compatibilidad de usos de vivienda en suelo restringido, veintidós (22) proyectos de diseño paisajístico de parques y zonas verdes y un (1) proyectos de Alianza Publico Privada - APP.</t>
  </si>
  <si>
    <t>3,5 MAGNITUD PD</t>
  </si>
  <si>
    <t>3,6 PROGRAMACIÓN - ACTUALIZACIÓN</t>
  </si>
  <si>
    <t>8,1 SEGUIMIENTO VIGENCIA ACTUAL</t>
  </si>
  <si>
    <t>DISEÑO E IMPLEMENTACIÓN DE 1 PROYECTO DE SISTEMA URBANO DE DRENAJE SOSTENIBLE</t>
  </si>
  <si>
    <t xml:space="preserve">3,REALIZAR EL ACOMPAÑAMIENTO PARA EL DISEÑO Y CONSTRUCCIÓN DE UN PROYECTO DE SUDS, ASOCIADO AL MANEJO SOSTENIBLE DEL AGUA LLUVIA </t>
  </si>
  <si>
    <t>2,2 META</t>
  </si>
  <si>
    <t>2,3 TIPOLOGÍA</t>
  </si>
  <si>
    <t>El acumulado ejecutado en el cuatrienio corresponde a 0,12%, los avances realizados a la fecha son: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Los recursos fueron finalmente incorporados al presupuesto y se inició el proceso contractual en el mes de septiembre y en acta 4 del comité técnico operativo del 24/09/2018 la EAAB informó a la SDA que el proceso contractual ya había sido publicado. Se han realizado a la fecha cinco (5) comités técnicos operativos del convenio (01/02/2018, 17/04/2018, 10/08/2018, 24/09/2018 y 4/12/2018) donde se ha hecho seguimiento al proceso contractual de consultoría de diseños del SUDS y se ha dado a conocer la premura del avance de este proceso para dar cumplimiento a metas Plan de Desarrollo. En comité Técnico Operativo No 5 (4/12/2018) la EAAB informa a la SDA que ya fue adjudicada la consultoría a HIDROMECANICAS y que se inician los trámites de legalización del contrato, cuyo objeto es elaborar los diseños paisajísticos e ingeniería de detalle de un sistema urbano de drenaje sostenible en la zona de meandros del Rio Tunjuelo, que supla permanentemente las necesidades hídricas del mismo; el tiempo de la consultoría son seis (06) meses, por lo cual se espera contar con los diseños a mediados del año 2019.</t>
  </si>
  <si>
    <t>3,7 SEGUIMIENTO VIGENCIA ACTUAL</t>
  </si>
  <si>
    <t>PROMOVER LA IMPLEMENTACIÓN DE 20000 M2 DE TECHOS VERDES Y JARDINES VERTICALES, EN ESPACIO PUBLICO Y PRIVADO.</t>
  </si>
  <si>
    <t>PROGRAMACIÓN INICIAL CUATRIENIO</t>
  </si>
  <si>
    <t>PROGR. ANUAL CORTE  SEPT</t>
  </si>
  <si>
    <t>PROGR. ANUAL CORTE DIC</t>
  </si>
  <si>
    <t>4,PROMOVER EN ESTRUCTURAS NUEVAS Y/O EXISTENTES LA IMPLEMENTACIÓN DE TECHOS VERDES Y JARDINES VERTICALES, MEDIANTE PROCESOS DE DIVULGACIÓN, CAPACITACIÓN, ACOMPAÑAMIENTO TÉCNICO Y GENERACIÓN DE INCENTIVO</t>
  </si>
  <si>
    <t>EJECUTADO</t>
  </si>
  <si>
    <t>REPROGRAMACIÓN VIGENCIA</t>
  </si>
  <si>
    <t>PROGR. ANUAL CORTE  MAR</t>
  </si>
  <si>
    <t>PROGR. ANUAL CORTE  JUN</t>
  </si>
  <si>
    <t>MARZO</t>
  </si>
  <si>
    <t>JUN</t>
  </si>
  <si>
    <t>SEPT</t>
  </si>
  <si>
    <t>DIC</t>
  </si>
  <si>
    <t>Durante la vigencia 2018 se ha promovido un total de 4909 m2, de los cuales corresponden al cuarto trimestre 823 m2 de jardín vertical y 375 m2 de techo verde, en proyectos existentes en espacio público y privado de las localidades de Chapinero (419 m2), Engativá (53 m2), Puente Aranda (142 m2), Rafael Uribe (42 m2), Santa Fé (311), Suba (91), Teusaquillo (40 m2) y Usaquén (100 m2) de la Ciudad de Bogotá.</t>
  </si>
  <si>
    <t>MAR</t>
  </si>
  <si>
    <t>SUMA</t>
  </si>
  <si>
    <t>Linea 2. Gestión Ambiental Empresarial</t>
  </si>
  <si>
    <t>LOGRAR 500 EMPRESAS CON UN ÍNDICE DE DESEMPEÑO AMBIENTAL EMPRESARIAL  - IDAE ENTRE MUY BUENO Y SUPERIOR</t>
  </si>
  <si>
    <t>5,REALIZAR CAPACITACIONES, VISITAS DE SEGUIMIENTO, RECOLECCIÓN Y VALIDACIÓN DE INFORMACIÓN PARA LA APLICACIÓN DEL ÍNDICE DE DESEMPEÑO AMBIENTAL EMPRESARIAL</t>
  </si>
  <si>
    <t>MAGNITUD META</t>
  </si>
  <si>
    <t>Territorio Sostenible</t>
  </si>
  <si>
    <t xml:space="preserve">6,REALIZAR LA  SEMANA ECOEMPRESARIAL COMO HERRAMIENTA DE FORTALECIMIENTO AL ESQUEMA VOLUNTARIO DE AUTOGESTIÓN AMBINETAL </t>
  </si>
  <si>
    <t xml:space="preserve">Generar acciones de control a los medianos y grandes generadores de Residuos Peligrosos -RESPEL- </t>
  </si>
  <si>
    <t>% de cumplimiento de acciones  de control y seguimiento  a los medianos y grandes generadores de Residuos Peligrosos</t>
  </si>
  <si>
    <t>Porcentaje</t>
  </si>
  <si>
    <t>Suma</t>
  </si>
  <si>
    <t>ACTUALIZAR 100 PORCIENTO LA POLÍTICA DISTRITAL DE PRODUCCIÓN Y CONSUMO SOSTENIBLE Y  PONERLA EN MARCHA</t>
  </si>
  <si>
    <t>7,ACTUALIZAR Y PONER EN MARCHA LA POLÍTICA DE PRODUCCIÓN Y CONSUMO SOSTENIBLE DEL DISTRITO CAPITAL</t>
  </si>
  <si>
    <t xml:space="preserve">En el último  trimestre de 2018 se logró adelantar 9 sesiones más de participación para la agenda pública con enfoque en la ruralidad de Bogotá y el sector industrial, en donde se abarcaron 227 personas adicionales a la muestra de participación recolectada en el trimestre anterior, por lo que se obtiene en total 4278 personas.  Por otra parte, se generó el documento de diagnóstico e identificación de factores estratégicos como el producto de la agenda pública y de 16 reuniones de trabajo interno, con dicho diagnóstico se logra cumplir con los dos (2) documentos solicitados por la Secretaría Distrital de Planeación para las dos primeras fases: 1. Rta. Viabilidad PDPCS - 2018ER284513 y 2. Diagnóstico Factores Estratégicos PDPCS, éste último , será remitido a la Secretaria Distrital de Planeación a finales de enero de 2019. </t>
  </si>
  <si>
    <t>N/A</t>
  </si>
  <si>
    <t>APOYAR 100 PORCIENTO LA FORMULACIÓN Y SEGUIMIENTO DEL PROYECTO PARQUE INDUSTRIAL ECOEFICIENTE DE SAN BENITO-PIESB.</t>
  </si>
  <si>
    <t>Controlar la generación, manejo y disposición de RESPEL conforme a lo establecido en  la normatividad ambiental vigente, redunda en minimizar  el riesgo que dichos residuos puedan generar a las comunidades o a los recursos naturales del D. C.  Esta gestión como ejercicio como autoridad se complementa al control que se ejerce sobre los demás residuos de interés ambiental que desarrolla conjuntamente con distintas dependencias de la SDA</t>
  </si>
  <si>
    <t>8,APOYAR EN EL DESARROLLO DEL  PARQUE INDUSTRIAL ECOEFICIENTE DE SAN BENITO-PIESB EN LOS COMPONENTES A CARGO DE LA SDA.</t>
  </si>
  <si>
    <t>Ver expedientes asociados a cada trámite o radicado atendido</t>
  </si>
  <si>
    <t>Aprovechar 25.000 toneladas de llantas usadas</t>
  </si>
  <si>
    <t>Promover el  aprovechamiento de 25000 toneladas de llantas usadas</t>
  </si>
  <si>
    <t>Toneladas</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</si>
  <si>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</si>
  <si>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Oficios FOREST, Actas, Archivo de Gestión SEGAE.</t>
  </si>
  <si>
    <t>Linea 3. Gestión integral de los residuos peligrosos y especiales generados en la ciudad</t>
  </si>
  <si>
    <t>PROMOVER LA DISPOSICIÓN ADECUADA DE 15000 TONELADAS DE RESIDUOS PELIGROSOS Y ESPECIALES</t>
  </si>
  <si>
    <t>9,FORTALECER LA GESTIÓN DE RESPEL Y ESPECIALES, MEDIANTE PROMOCIÓN DE ESQUEMAS DE GESTIÓN, ARTICULACIÓN DE ACTORES, Y ACCIONES DE PROMOCIÓN Y DIVULGACIÓN DEL APROVECHAMIENTO DE RESIDUOS Y SUBPRODUCTOS.</t>
  </si>
  <si>
    <t>PRESUPUESTO VIGENCIA</t>
  </si>
  <si>
    <t>10,FORTALECER Y PROMOVER LA ESTRATEGIA ORIENTADA AL MANEJO AMBIENTALMENTE RESPONSABLE DE LOS RESIDUOS DE APARATOS ELÉCTRICOS Y ELECTRÓNICOS- ECOLECTA</t>
  </si>
  <si>
    <t>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t>
  </si>
  <si>
    <t>11,IMPLEMENTAR Y HACERLE SEGUIMIENTO AL INSTRUMENTO NORMATIVO EXISTENTE QUE REGULA LA GESTIÓN DE ACEITES USADOS VEGETALES, DURANTE TODO EL CICLO DE VIDA DE ESTE RESIDUO.</t>
  </si>
  <si>
    <t>Constancias y Certificados de aprovechamiento provenientes de programas postconsumo y gestores.</t>
  </si>
  <si>
    <t>Utilizar gradualmente el 25% de gránulo de caucho reciclado y/o residuos de demolición dentro de la mezcla asfáltica que se utilicen para la construcción y reconstrucción de vías de la ciudad</t>
  </si>
  <si>
    <t>Porcentaje de granulo de caucho utilizado dentro de la mezcla asfáltica en las vías vehiculares determinadas en la normatividad ambiental vigente</t>
  </si>
  <si>
    <t>Constante</t>
  </si>
  <si>
    <t>Linea 4. Control al  aprovechamiento de llantas usadas en la Ciudad de Bogotá</t>
  </si>
  <si>
    <t>12,PROMOVER LA GESTIÓN DE LLANTAS USADAS Y SUS SUBPRODUCTOS EN EL DISTRITO CAPITAL, A TRAVÉS DE LA ARTICULACIÓN Y FORTALECIMIENTO DE LOS ACTORES QUE INTERVIENEN EN EL CICLO DE VIDA DE ESTE RESIDUO.</t>
  </si>
  <si>
    <t>MAGNITUD META DE RESERVAS</t>
  </si>
  <si>
    <t>13,EFECTUAR VISITAS DE CONTROL Y SEGUIMIENTO A LOS GESTORES DE LLANTAS USADAS UBICADOS EN LA JURISDICCIÓN.</t>
  </si>
  <si>
    <t>A Diciembre  de 2018 fueron visitados por parte de los profesionales de la SCASP 1.605 gestores de llantas a los cuales se les realizaron visitas de control y seguimiento del registro de los generadores y gestores de llantas usadas, ubicados en el perímetro urbano del Distrito Capital, verificando el cumplimiento de la normatividad ambiental  específicamente el Decreto 442 de 2015 y 265 de 2016</t>
  </si>
  <si>
    <t>34.73%</t>
  </si>
  <si>
    <t>14,REALIZAR CONTROL DE CUMPLIMIENTO A LOS REPORTES DE GESTIÓN REMITIDOS  POR ACOPIADORES Y GESTORES DE LLANTAS USADAS, EVIDENCIANDO EL APROVECHAMIENTO DE ESTOS RESIDUOS.</t>
  </si>
  <si>
    <t xml:space="preserve">A corte diciembre de 2018 realizó la revisión de 4894 procesos de seguimiento en el aplicativo web, de los cuales 1400 cumplen las condiciones que se requieren, 1495 procesos son reportes de años anteriores y se han emitido 1999 requerimientos por el cargue de certificados que no cumplen con lo descrito en la norma o por no reportar la información de manera correcta.
</t>
  </si>
  <si>
    <t xml:space="preserve">Las acciones encaminadas al aprovechamiento de las llantas en su transformación a grano de caucho reciclado, contribuyen a garantizar que la ciudadanía goce de un ambiente sano. Se aporta a la mitigación de la contaminación del aire, disminuyendo las concentraciones de sustancias químicas tóxicas provocadas por la quema indiscriminadas de este material, permitiendo la prevención de enfermedades respiratorias en las personas. Así mismo, se favorece la preservación del suelo y del paisaje al aunar esfuerzos en la recuperación del espacio público y de otros escenarios que se han visto afectados por la indebida disposición de las llantas. Además, las obras de infraestructura vial y áreas recreativas, se ven beneficiadas por el agregado de este material, ya que posibilita el buen desempeño y durabilidad de las mismas, aportando a la construcción de comunidad y cultura ciudadana en el Distrito Capital
</t>
  </si>
  <si>
    <t>Hacer  seguimiento y control a 8000 establecimientos  de acopio de llantas usadas</t>
  </si>
  <si>
    <t>15,  EFECTUAR VISITAS DE CONTROL Y SEGUIMIENTO A LOS ESTABLECIMIENTOS ACOPIADORES DE LLANTAS USADAS O MATERIAL DERIVADO DEL TRATAMIENTO DE LLANTAS USADAS EN BOGOTÁ D.C</t>
  </si>
  <si>
    <t>Constancias y Certificados de aprovechamiento Archivos SCASP
Informes Técnicos 
Bases de Datos SCASP</t>
  </si>
  <si>
    <t>Formular un plan de acción y control para la gestión de las llantas usadas, orientado al aprovechamiento</t>
  </si>
  <si>
    <t>Porcentaje de formulación y de ejecución  de un plan de acción y control de llantas usadas</t>
  </si>
  <si>
    <t>Porcentaje de avance</t>
  </si>
  <si>
    <t>Creciente</t>
  </si>
  <si>
    <t xml:space="preserve">Durante la vigencia del 2018 fueron visitados por parte de los profesionales de la SCASP 1944 establecimientos realizando visitas de control a 1024 establecimientos y 920 visitas de seguimiento del registro de los establecimientos, generadores y gestores de llantas usadas, ubicados en el perímetro urbano del Distrito Capital, verificando el cumplimiento de la normatividad ambiental  especificamente el Decreto 442 de 2015 y 265 de 2016. </t>
  </si>
  <si>
    <t>RESERVA PRESUPUESTAL</t>
  </si>
  <si>
    <t>16,GENERAR REQUERIMIENTOS Y/O CONCEPTOS TÉCNICOS A LOS ESTABLECIMIENTOS QUE NO CUMPLAN CON LO DISPUESTO EN EL DECRETO 442 DE 2015 Y 265 DE 2016, TENIENDO EN CUENTA LA FRECUENCIA EN EL INCUMPLIMIENTO.</t>
  </si>
  <si>
    <t>N.A.</t>
  </si>
  <si>
    <t xml:space="preserve">META CUMPLIDA,
Durante la vigencia 2017 se formuló el documento Plan de acción y control para la gestión de las llantas usadas, que detalla las acciones a desarrollar por parte de la SDA para la evaluación, control, seguimiento y gestión integral de las llantas usadas para promover su aprovechamiento en la D.C. </t>
  </si>
  <si>
    <t>La estructuración de un Plan de acción permitirá identificar, priorizar  e implementa ar acciones de evaluación,  control,  seguimiento y gestión  integral de las llantas usadas, para promover su aprovechamiento en el D.C.
El desarrollo de un Plan de Acción como una de las estrategias que desarrollará la Secretaría Distrital de Ambiente como autoridad Ambiental del Distrito Capital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realizarán visitas de  seguimiento y control a las instalaciones que realicen almacenamiento de llantas usadas o material derivado de actividades de tratamiento o aprovechamiento de llantas en Bogotá D.C, con el objeto de prevenir factores de contaminación ambiental derivados de tal actividad.</t>
  </si>
  <si>
    <t>Documento de formulación de plan de acción y control de llantas usadas</t>
  </si>
  <si>
    <t>De acuerdo a las visitas técnicas  realizadas en el marco del seguimiento y control a establecimientos  de acopio de llantas usadas se generaron segun correspondió 805 requerimientos por incumplimiento a lo establecido en el Decreto 442 de 2015 y/o 265 de 2016</t>
  </si>
  <si>
    <t xml:space="preserve">Reducir 800.000 toneladas de las emisiones de CO2eq </t>
  </si>
  <si>
    <t>Desarrollar  e implementar  100% Un instrumento de control y seguimiento por medio de innovación tecnológica para el acopio, transporte, tratamiento y aprovechamiento de llantas usadas en la ciudad.</t>
  </si>
  <si>
    <t xml:space="preserve">17,REALIZAR  DISEÑO E IMPLANTACIÓN DE LA SOLUCIÓN TECNOLÓGICA REQUERIDA POR LA SDA PARA FORTALECER LA EVALUACIÓN CONTROL Y SEGUIMIENTO A LAS LLANTAS USADAS  GENERADAS EN EL DISTRITO CAPITAL, </t>
  </si>
  <si>
    <t>Numero de toneladas de emisiones de CO2 reducidas sobre año</t>
  </si>
  <si>
    <t>Para dar continuidad a la Fase 3. Diseño, desarrollo e implementación del instrumento de control, a diciembre de 2018 la SCASP y como parte del desarrollo delinstrumento de control y seguimiento por medio de innovación tecnológica para el acopio, transporte, tratamiento y aprovechamiento de llantas usadas en la ciudad.e celebro el CONTRATO DE PRESTACION DE SERVICIOS No. SDA–SECOP II-CD–20181243
 con el objeto de PRESTAR LOS SERVICIOS DE SOPORTE TÉCNICO, MANTENIMIENTO Y ACTUALIZACIÓN DEL SISTEMA DE INFORMACIÓN PARA EL RECAUDO DE VISITAS TÉCNICAS ONTRACK para su utilización en las visitas técnicas en campo, los cuales a su vez se emplearan como colectores de información base para fortalecer el recaudo de información, la carga y procesamiento y reportes de datos requeridos en la herramienta de control lo cual permitirá el análisis, generación de informes para la toma de decisiones en relación a establecer alertas y priorizar las acciones de evaluación Control y Seguimiento al acopio de llantas usadas y al aprovechamiento de grano de caucho en el D.C.
 Así mismo  avanzó en la realización de los trámites precontractuales para  adquirir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sin embargo aunque se surtieron la mayoria de etapas de contratación el proceso no fue contratado ya que los proponentes no subsanaron en los tiempos establecidos en el cronograma las observaciones realizadas por el comite evaluar en cuanto a temas tècnocos y financieros de la propuestas presentadas.</t>
  </si>
  <si>
    <t>Linea 5. Evaluación, Control y Seguimiento a las actividades de manejo, aprovechamiento,  tratamiento y/o disposición final de los residuos de construcción y demolición en el Distrito Capital..</t>
  </si>
  <si>
    <t xml:space="preserve">Controlar 32000000 toneladas De residuos de construcción y demolición  con disposición  adecuada  </t>
  </si>
  <si>
    <t>18,REALIZAR VISITAS DE EVALUACIÓN CONTROL Y SEGUIMIENTO AL MANEJO Y DISPOSICIÓN DE RCD EN OBRAS MAYORES A 5000 M2 O QUE GENEREN MÁS DE 1000 M3 DE RCD EN BOGOTÁ.</t>
  </si>
  <si>
    <t>TOTAL MAGNITUD META</t>
  </si>
  <si>
    <t>19,VERIFICAR EL CUMPLIMIENTO AL PLAN DE GESTIÓN DE RCD EN RELACIÓN AL MANEJO Y DISPOSICIÓN DE RCD Y GENERAR LAS RESPECTIVAS RESPUESTAS COMO A LAS REVISIONES HECHAS AL APLICATIVO WEB.</t>
  </si>
  <si>
    <t xml:space="preserve">A Diciembre de 2018 la SDA realizó la  revisión sobre el manejo y disposición de Residuos de Construcción y Demolición -RCD en  1063 Planes de Gestión de Residuos de Construcción y Demolición -PDGRCD de obras mayores a 5.000 m2  inscritos en el aplicativo web de la entidad , de los cuales se aprobarón 259 planes  y se generaron 802 requerimiento a  PDGRCD  por incumplimiento en obras en las diferentes obligaciones estipuladas en la Resolución 01115 de 2012, 0932 de 2015 y Resolución 1138 de 2013. </t>
  </si>
  <si>
    <t>20,PROYECTAR INFORMES TÉCNICOS Y/O CONCEPTOS TÉCNICOS Y/O OFICIOS DE REQUERIMIENTO</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</si>
  <si>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</si>
  <si>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A Diciembre de 2018 se generaron 12  Informes técnicos de Clasificación de impacto ambiental,  22 Conceptos técnicos y 3790 por incumplimiento en obras en las diferentes obligaciones estipuladas en la Resolución 01115 de 2012, 0932 de 2015 y Resolución 1138 de 2013. </t>
  </si>
  <si>
    <t>Fichas de seguimiento a los proyectos y cálculo de reducción de emisiones</t>
  </si>
  <si>
    <t>21,ADELANTAR LOS ACTOS ADMINISTRATIVOS QUE CORRESPONDAN PARA LA EVALUACIÓN, CONTROL Y SEGUIMIENTO SOBRE EL MANEJO Y DISPOSICIÓN ADECUADA DE RCD  GENERADOS EN BOGOTÁ.</t>
  </si>
  <si>
    <t>Diseñar e implementar un plan de acción encaminado a la reducción de GEI</t>
  </si>
  <si>
    <t xml:space="preserve">TOTAL PRESUPUESTO </t>
  </si>
  <si>
    <t>Porcentaje de implementación del plan de acción encaminado a la reducción de GEI</t>
  </si>
  <si>
    <t>Controlar y hacer seguimiento a 100%  De los sitios autorizados para disposición final de RDC en Bogotá jurisdicción SDA</t>
  </si>
  <si>
    <t>22,REALIZAR VISITAS DE EVALUACIÓN CONTROL Y SEGUIMIENTO A LOS SITIOS AUTORIZADOS PARA LA DISPOSICIÓN FINAL DE ESCOMBROS Y EN EL DISTRITO CAPITAL.</t>
  </si>
  <si>
    <t xml:space="preserve">En el periodo comprendido entre enero y diciembre de  2018, la SDA  realizó 52 visitas técnica de control y seguimiento a los  4 sitios de disposición final vigentes :
Sitio de Disposición Final "Las Manas" - CEMEX  - SAN ANTONIO, CANTARANA como resultado de los anterior se generaron  requerimientos por incumplimiento de la Resolución 1115 del 26 de 2012 en cuanto a los lineamientos técnico- ambientales para las actividades de manejo, aprovechamiento y tratamiento de los residuos de construcción y demolición en el D.C. </t>
  </si>
  <si>
    <t>23,PROYECTAR INFORMES TÉCNICOS Y/O CONCEPTOS TÉCNICOS Y/O OFICIOS DE REQUERIMIENTO</t>
  </si>
  <si>
    <t xml:space="preserve">De acuerdo a las visitas técnicas realizadas en el marco del Control y seguimiento a los sitios autorizados para disposición final de RDC en Bogotá se generaron 21 informes técnicos y se generaron 4 requerimientos por incumplimiento de la Resolución 1115 del 26 de 2012 en cuanto a los lineamientos técnico- ambientales para las actividades de manejo, aprovechamiento y tratamiento de los residuos de construcción y demolición en el D.C. </t>
  </si>
  <si>
    <t>El seguimiento respecto al control de las emisiones de GEI - Gases Efecto Invernadero contribuye a que a SDA determine el impacto de los diferentes proyectos en el Distrito y plantee estrategias de mitigación de los efectos del cambio climático.</t>
  </si>
  <si>
    <t>Fichas de seguimiento a los proyectos.
Cálculo de reducción de emisiones de GEI.
Archivo del estado de los proyectos establecidos en el Plan de Acción.</t>
  </si>
  <si>
    <t>Realizar evaluación control y seguimiento  100% De los proyectos especiales de infraestructura que se desarrollen  en la Ciudad de Bogotá.</t>
  </si>
  <si>
    <t>24,REALIZAR ACCIONES DE EVALUACIÓN, CONTROL Y SEGUIMIENTO AL MANEJO DE LOS RCD ,  ENDURECIMIENTO DE ESPACIOS BLANDOS Y TRÁMITES AMBIENTALES GENERADOS EN LOS PROYECTOS ESPECIALES DE INFRAESTRUCTURA</t>
  </si>
  <si>
    <t>Generar acciones de control para los residuos hospitalarios y de riesgo biológico</t>
  </si>
  <si>
    <t>% de cumplimiento de acciones  de control y seguimiento de los residuos hospitalarios y de riesgo biológico</t>
  </si>
  <si>
    <t xml:space="preserve">Los Proyectos Especiales de Infraestructura se encuentran divididos en dos categorías: en la primera, los relacionados con proyectos de infraestructura que, por su magnitud, tiempo de ejecución e impacto en la sociedad y en el ambiente, tienen que ser objeto de actividades de control y seguimiento ambiental constantes. En la segunda de ellas se encuentran los proyectos relacionados con Permisos de Ocupación de Cauce - POC, los cuales corresponden a procesos constructivos que se adelantan en cuerpos de agua adoptados mediante el Decreto 190 de 2004 como componentes de las Estructura Ecológica Principal – EEP y que son considerados territorios de especial manejo ambiental.   
Teniendo en cuenta lo anterior, a diciembre de 2018 el grupo de Proyectos especiales de infraestructura PEI  adelantó actividades de evaluación, seguimiento y control a los 62 trámites de permiso de Ocupación de Cauce que son solicitados por Entidades Públicas o Privadas, asì como a las 38 solicitudes que se encontraban en curso durante los años 2016 y 2017. 
A diciembre de 2018 se obtuvo un total de: Estado de las solicitudes de POC fue el siguiente:
41 solicitudes de POCAprobadas con Resolución     
6 solicitudes de POC Desistidas por el peticionario        
26 solicitudes de POC a la espera de información adicional        
27 solicitudes de POC en Trámite técnico- jurídico.
En relación a los proyectos especiales de infraestructura, como aquellos  proyectos corresponden con actividades constructivas a gran escala que se adelantan en el Distrito tales como: TransmiCable, Troncales de Transmilenio, Ampliación de la Autopista Norte y Proyecto de Metro.
A la fecha, el proyecto de cable aéreo ha ejecutado actividades constructivas, realizando 8 seguimientos adelantados en temas de infraestructura en los cuales se determinó el volúmen de aprovechamiento y disposición final de RCD. Como resultado de dichos seguimientos se generaron los informes técnicos que consolidan lo evidenciado en campo durante los recorridos efectuados durante los meses de abril y mayo de 2018.
</t>
  </si>
  <si>
    <t>Incremental</t>
  </si>
  <si>
    <t>Controlar que 25%  De RCD sean  reutilizados o aprovechados en obra</t>
  </si>
  <si>
    <t>25,REALIZAR VISTAS DE CONTROL Y SEGUIMIENTO AL APROVECHAMIENTO DE RCD GENERADOS EN LAS OBRAS, DE ACUERDO A LOS PROYECTOS EN EJECUCIÓN Y CUMPLIMIENTO DE LAS RESOLUCIONES 01115 DE 2012 Y 932 DE 2015</t>
  </si>
  <si>
    <t>Mediante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</si>
  <si>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 xml:space="preserve">
Bases de Datos - Procesos Forest con Actas de visitas y reporte de toneladas - Expedientes SCASP
Archivo Hospitalarios
Informes Técnicos </t>
  </si>
  <si>
    <t>Implementar la política de ecourbanismo y construcción sostenible</t>
  </si>
  <si>
    <t>26,PROYECTAR INFORMES TÉCNICOS Y/O CONCEPTOS TÉCNICOS Y/O OFICIOS DE REQUERIMIENTO</t>
  </si>
  <si>
    <t>Porcentaje de avance en la implementacion de acciones de la política de ecourbanismo y construcción sostenible programadas</t>
  </si>
  <si>
    <t>%</t>
  </si>
  <si>
    <t xml:space="preserve">27,ADELANTAR LOS ACTOS ADMINISTRATIVOS PARA LA EVALUACIÓN, CONTROL Y SEGUIMIENTO SOBRE EL APROVECHAMIENTO Y TRATAMIENTO DE RCD  EN  OBRAS MAYORES A 5000 M2 O QUE GENEREN MÁS DE 1000 M3 DE RCD </t>
  </si>
  <si>
    <t>0.12</t>
  </si>
  <si>
    <t>Desarrollar e implementar 100% Un instrumento de control a partir de procesos de innovación tecnológica e investigación para la gestión integral de RCD en Bogotá.</t>
  </si>
  <si>
    <t>28,REALIZAR  DISEÑO E IMPLANTACIÓN DE LA SOLUCIÓN TECNOLÓGICA REQUERIDA POR LA SDA PARA FORTALECER LA EVALUACIÓN CONTROL Y SEGUIMIENTO PARA LA GESTIÓN INTEGRAL DE RCD EN BOGOTÁ.</t>
  </si>
  <si>
    <t>Para dar continuidad a la Fase 3. Diseño, desarrollo e implementación del instrumento de control, a septiembre de 2018 la SDA contrató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permitirán el análisis, generación de informes para la toma de decisiones en relación a establecer alertas y priorizar las acciones de evaluación Control y Seguimiento al manejo, disposición, tratamiento y al aprovechamiento de RCD en el D.C.
Así mismo la SDA avanzó en la realización de los trámites precontractuales para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Bogotá.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sin embargo aunque se surtieron la mayoria de etapas de contratación el proceso no fue contratado ya que los proponentes no subsanaron en los tiempos establecidos en el cronograma las observaciones realizadas por el comite evaluar en cuanto a temas tècnocos y financieros de la propuestas presentadas.</t>
  </si>
  <si>
    <t>Linea 6. Control a la gestión externa de residuos peligrosos generados en establecimientos de salud humana y afines en la Ciudad de Bogotá.</t>
  </si>
  <si>
    <t>Controlar 32000 Toneladas de residuos peligrosos en establecimientos de salud humana y afines con  gestión externa adecuada</t>
  </si>
  <si>
    <t>29,GENERAR ACCIONES DE CONTROL A LA GESTIÓN EXTERNA  DE LOS RESIDUOS HOSPITALARIOS Y DE RIESGO BIOLÓGICO EN BOGOTÁ</t>
  </si>
  <si>
    <t xml:space="preserve"> 
Durante el periodo de Enero a Diciembre del año 2018 los profesionales de la SDA realizaron 4.110 actuaciones técnicas distribuidas así: 
613 visitas de seguimiento y control a generadores de Residuos Hospitalarios, 
117 Conceptos técnicos proyectados para iniciar proceso Sancionatorio, 
98 Informe técnico proyectados, 
25 Conceptos técnicos proyectados para Permiso de Vertimientos, 
374 No. de solicitudes de registro de vertimientos Atendidos - Registros de Vertimientos 
43   No. De solicitudes de registro como acopiador de aceites usados firmados
315 No. De Informes de Gestión atendidos
262  No. De caracterizaciones analizadas
826  No. De solicitudes de información atendidas
1437 No. De requerimientos a generadores de RH y similares
Lo anterior permitió controlar un total de 7.363  toneladas de Residuos Peligrosos (infecciosos, químicos y administrativos) en el sector salud y afines generadas en el Distrito Capital</t>
  </si>
  <si>
    <t>30,REALIZAR VISITAS DE SEGUIMIENTO Y CONTROL A GENERADORES DE RESIDUOS HOSPITALARIOS Y SIMILARES</t>
  </si>
  <si>
    <t>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t>
  </si>
  <si>
    <t>La formulación e implementación del proyecto incluye la elaboración del diseño de un Sistema Urbano de Drenaje Sostenible que alimente permanentemente la red de humedales interconectados dentro del área protegida. La propuesta busca recuperar espejos de agua, recuperar la franja litoral y configurar algunos islotes la propuesta debe estar enmarcada dentro de un diseño paisajístico para lograr no solo aliviar el déficit hídrico del humedal sino configurar una propuesta de parque temático indígena para el disfrute y uso público de la ciudadanía.</t>
  </si>
  <si>
    <t>Archivo de Gestión SEGAE</t>
  </si>
  <si>
    <t>31,REALIZAR EL SEGUIMIENTO A LOS INFORMES PRESENTADOS POR ECOCAPITAL S.A ESP. EN EL MARCO DEL CUMPLIMIENTO A LA RESOLUCIÓN 1164 DEL 2002 A TRAVÉS DE LA ENTIDAD RESPONSABLE DEL CONTRATO DE CONCESIÓN.</t>
  </si>
  <si>
    <t>Comunicaciones oficiales Externas e Internas, FOREST y matriz de seguimiento al plan de accion en el archivo de gestión de la SEGAE</t>
  </si>
  <si>
    <t>Formular un (1) proyecto de sistema urbano de drenaje sostenible para manejo de aguas y escorrentías</t>
  </si>
  <si>
    <t>Proyecto formulado e implementado del sistema urbano de drenaje sostenible-SUDS</t>
  </si>
  <si>
    <t>Proyectos</t>
  </si>
  <si>
    <t>-</t>
  </si>
  <si>
    <t>32,PROYECTAR INFORMES TÉCNICOS Y/O CONCEPTOS TÉCNICOS Y/O OFICIOS DE REQUERIMIENTO</t>
  </si>
  <si>
    <t>A Diciembre de 2018 como resultado de las acciones de control y seguimiento a la gestión externa de los generadores de residuos hospitalarios y similares, la SDA realizó 1437 oficios de requerimiento,117 Conceptos técnicos proyectados para iniciar proceso Sancionatorio y 98 Informes Técnicos,</t>
  </si>
  <si>
    <t>Diseñar  e implementar 100% Una estrategia de control de residuos peligrosos generados  en establecimientos de salud humana y afines en la Ciudad de Bogotá</t>
  </si>
  <si>
    <t>33,REALIZAR SEGUIMIENTO A LA ELABORACIÓN DEL DIAGNÓSTICO Y FACTIBILIDAD DEL USO DE INNOVACIONES TECNOLÓGICAS COMO INSTRUMENTOS DE CONTROL DE RESPEL GENERADOS  EN ESTABLECIMIENTOS DE SALUD HUMANA Y AFINES</t>
  </si>
  <si>
    <t>Techos verdes y jardines verticales implementados</t>
  </si>
  <si>
    <t>M2 de techos verdes implementados en espacio público y privado</t>
  </si>
  <si>
    <t>M2</t>
  </si>
  <si>
    <t>A septiembre de  2018 en el marco de desarrollo del contrato del contrato No. CTO SDA 20171378  se avanzó en el desarrollo y revisión de los productos  (Base de datos en formato en Excel y Documento Diagnostico y factibilidad), generados de la consultoría en investigación realizada por ENGINERING  CONSTRUCTION GROUP S.A.S,  en relación al Diagnóstico y factibilidad técnica, normativa, económica y funcional para la SDA con resultados y análisis del uso de innovaciones tecnológicas para fortalecer los instrumentos de control aplicados por la SDA y las  tres (3) estrategias de innovación tecnológica para recopilar, almacenar y procesar la información recolectada en campo y en línea sobre la evaluación, control y seguimiento a residuos peligrosos y vertimientos generados en establecimientos de salud humana y afines los cuales fueron recibidos a satisfacción.  En cuanto al producto 5 Diseño de la propuesta seleccionada por la SDA de innovación tecnológica para fortalecer las herramientas y los instrumentos de control aplicados por la SDA para la evaluación control y seguimiento a los residuos peligrosos y vertimientos,  se encuentra aún en revisión y ajustes por parte de la Consultoría.
a septiembre de 2018 se realizaron  las  3 versiones de producto 5 una versión del producto 6  y se encuentra pendiente de aprobación el informa final que corresponde al producto 7, sin embargo pese a la serie de observaciones técnicas y funcionales presentadas los productos 5 y 7 no han sido aprobados, razon por la cual se decidió iniciar trámite de incumplimiento ante contractual.</t>
  </si>
  <si>
    <t>34,FORMULAR Y DESARROLLAR  UNA INVESTIGACIÓN BASE PARA FORTALECER ACCIONES DE EVALUACIÓN CONTROL Y SEGUIMIENTO A LA GESTIÓN EXTERNA  DE RESPEL GENERADOS  EN ESTABLECIMIENTOS DE SALUD HUMANA Y AFINES.</t>
  </si>
  <si>
    <t xml:space="preserve">Teniendo en cuenta que en el transcurso de esta vigencia, como parte del cumplimiento de lo establecido en la meta en mención, se avanza en el desarrollo del contrato SDA – CM- 20171378 suscrito el 22 de diciembre de 2017 por un plazo de cuatro (4) meses  con el objeto de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del cual los productos obtenidos serán insumos para dar continuidad a la fase 3 establecida para el desarrollo de la estrategia de Control planteada en esta meta, Sin embargo dado que el producto 5 no fue aprobado durante la vigencia 2018 no fue posible realizar avances en esta actividad, </t>
  </si>
  <si>
    <t>Promover la implementación de techos verdes y jardines verticales, en espacio público y privado en estructuras nuevas y/o existentes mediante procesos de divulgación, capacitación de esta tecnología, acompañamiento técnico y generación de incentivos, ofrecen múltiples beneficios ambientales (Eje. Retienen el agua lluvia, mitigan el efecto isla de calor, absorben el ruido), sociales (Eje. Mejoran el paisaje urbano, aumentan el área verde de la ciudad, mejoran la calidad de vida) y económicos (Eje. Mantienen la comodidad térmica al interior de las edificaciones, evitando el uso de calefactores, valorizan el predio, permiten integrarse con sistemas de aprovechamiento de agua lluvia, ahorrando consumo de agua), para la ciudad y sus habitantes.</t>
  </si>
  <si>
    <t>Matriz de reporte, archivo de gestión SEGAE.</t>
  </si>
  <si>
    <t xml:space="preserve">Lograr  en 500 empresas un índice de desempeño ambiental empresarial -IDAE - entre muy bueno y excelente. </t>
  </si>
  <si>
    <t>Número de empresas con índice de desempeño ambiental empresarial -IDAE - entre muy bueno y excelente.</t>
  </si>
  <si>
    <t>Número empresas</t>
  </si>
  <si>
    <t>Realizar evaluación control y seguimiento al 100% en la implementación del Plan Institucional de Gestión Ambiental – PIGA</t>
  </si>
  <si>
    <t>35,REALIZAR VISITAS DE EVALUACIÓN, CONTROL Y SEGUIMIENTO A LA IMPLEMENTACIÓN DEL PIGA DE LAS ENTIDADES DISTRITALES</t>
  </si>
  <si>
    <t xml:space="preserve">Para el periodo comprendido entre enero y diciembre del año 2018 se realizaron   visitas a 358 sedes de 77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En el mes de enero de 2018 no se realizaron visitas considerando que los esfuerzos se direccionaron a la revisión de requerimientos y la inducción de los profesionales del equipo, en su mayoría vinculado en la última semana de enero.
Febrero: 4  entidades 
Marzo: 6 entidades
Abril: 14 entidades
Mayo: 12 entidades
Junio: 7 entidades
Julio: 7 entidades
Agosto: 8 entidades
Septiembre:12 entidades
Octubre: 3 entidades
Noviembre: 4 entidades
Diciembre: 0 entidades
Con la realización de estas visitas a 77 entidades se alcanzo el cumplimiento del 100% de la meta. 
Así mismo, se remitieron a las entidades distritales objeto de Evaluación, Control y Seguimiento  al PIGA, los 266 requerimientos </t>
  </si>
  <si>
    <t>Fortalecer el esquema voluntario de autogestión ambiental, el cual involucra las organizaciones de la ciudad, academia y gremios.</t>
  </si>
  <si>
    <t xml:space="preserve">Un esquema voluntario de autogestión ambiental fortalecido </t>
  </si>
  <si>
    <t>UN ESQUEMA</t>
  </si>
  <si>
    <t>CRECIENTE</t>
  </si>
  <si>
    <t>0.5</t>
  </si>
  <si>
    <t>Linea 7. Seguimiento a la reducción de emisiones de GEI – Cambio Climático</t>
  </si>
  <si>
    <t>0.4</t>
  </si>
  <si>
    <t>Reconocimiento del Programa de Gestión Ambiental Empresarial en la comunidad empresarial, y participación voluntaria de organizaciones que incorporan la autorregulación ambiental.</t>
  </si>
  <si>
    <t>Realizar el seguimiento a la reducción de 800.000 toneladas de Gases Efecto Invernadero-GEI en el Distrito Capital</t>
  </si>
  <si>
    <t>Controlar 32.000.000 de toneladas de residuos de construcción y demolición</t>
  </si>
  <si>
    <t>Número de toneladas de residuos de construcción y demolición controladas</t>
  </si>
  <si>
    <t xml:space="preserve">36,REALIZAR EL SEGUIMIENTO A LOS PROYECTOS DISTRITALES ORIENTADOS A LA REDUCCIÓN DE EMISIONES DE GASES EFECTO INVERNADERO-GEI ARTICULADOS AL PLAN DE GESTIÓN DEL CAMBIO CLIMÁTICO, </t>
  </si>
  <si>
    <t>Diligenciamiento de la ficha de seguimiento de reducción de emisiones de GEI para los proyectos 
1.“Extracción, tratamiento y aprovechamiento del Biogás proveniente del Relleno Sanitario Doña Juana-RSDJ” 
2.“Operación Planta de Tratamiento de Aguas Residuales PTAR Salitre”
3."Ruta selectiva de residuos orgánicos en las Plazas de Mercado Distritales"
Es importante tener en cuenta que el Plan de acción encaminado a la reducción de GEI está conformado por 15 proyectos de mitigación de GEI identificados en el Plan Distrital de Desarrollo Distrital los cuales deben ser objeto de seguimiento. Sin embargo, se precisa que solo 3 proyectos se encuentran en ejecución, y otro que inicia en el último trimestre de 2018, generará reportes a partir del  2019.</t>
  </si>
  <si>
    <t>37,ELABORAR Y PRESENTAR INFORMES CORRESPONDIENTES AL ESTADO DE AVANCE DE PROYECTOS DISTRITALES ORIENTADOS A LA REDUCCIÓN DE EMISIONES DE GEI ARTICULADOS AL PLAN DE GESTIÓN DEL CAMBIO CLIMÁTICO.</t>
  </si>
  <si>
    <t>De acuerdo al estado de avance de cada uno de los proyectos que aportan a la reducción de emisiones de GEI, y las actividades realizadas para su seguimiento, se compiló la información correspondiente y se elaboró un resumen, que hace parte del informe final de gestión.</t>
  </si>
  <si>
    <t>Las actividades de  evaluación, control y seguimiento a la gestión integral de RCD en Bogotá D. C., ha contribuido en la reducción de la presión de deterioro que ejerce el sector de la construcción sobre las áreas de alto valor ecológico de la Estructura Ecológica Principal –EEP- que concentra gran parte de la biodiversidad de Bogotá, así mismo han contribuido a disminuir la degradación del paisaje urbano y espacio público, en relación a  la  afectación al paisaje por el cambio visual tan agreste que se sufre al disponer escombros sin las medidas de mitigación apropiadas.</t>
  </si>
  <si>
    <t>Actas de visitas - Aplicativo web de la SDA para la evaluación control y seguimiento  sobre la disposición adecuada de RCD en Bogotá.</t>
  </si>
  <si>
    <t>Aprovechar el 25% de los residuos de construcción y demolición que controla la SDA</t>
  </si>
  <si>
    <t>Aprovechamiento de Residuos de Construcción y demolición</t>
  </si>
  <si>
    <t>38,PUBLICAR EL INVENTARIO DE GASES EFECTO INVERNADERO AÑO 2012 DE ACUERDO CON LA INFORMACIÓN PREVIAMENTE RECOPILADA, REALIZANDO LA VALIDACIÓN CORRESPONDIENTE.</t>
  </si>
  <si>
    <t>30.34%</t>
  </si>
  <si>
    <t xml:space="preserve">Controlar que los RCD sean  reutilizados o aprovechados en obra aporta en:
Integrar en la gestión de RCD a los actores de la cadena de producción, los gestores ambientales y las entidades públicas y privadas, para lograr la minimización de los residuos, su correcta separación y gestión en la ciudad.
Regular e Incentivar el procesamiento y transformación de los RCD, para el desarrollo de nuevos productos y materiales (valorizar) que se integren nuevamente en los ciclos productivos y económicos de la construcción.
</t>
  </si>
  <si>
    <t xml:space="preserve">Actas de seguimiento ambiental en obras y/u otros informes de sitios de disposición final y/o certificados de aprovechamiento autorizados, reportes de los generadores, bases de datos -  Aplicativo web de la SDA para la evaluación control y seguimiento  a la disposición adecuada de RCD en Bogotá.
</t>
  </si>
  <si>
    <t>Conforme los protocolos de revisión y publicación de documentos oficilaes por parte de la Oficina Asesora de Comunicaciones de la Secretaria, el documento de inventario de emisiones GEI 2012 se encuentra en proceso de edición para su publicación.</t>
  </si>
  <si>
    <t xml:space="preserve">Disponer adecuadamente 15.000 toneladas de residuos peligrosos y especiales (posconsumo, de recolección selectiva, voluntarios, aceites vegetales usados, etc.) </t>
  </si>
  <si>
    <t xml:space="preserve">Promover la disposición adecuada de 1500 toneladas de residuos peligrosos y especiales </t>
  </si>
  <si>
    <t>TOTAL PONDERACIÓN</t>
  </si>
  <si>
    <t>De acuerdo a la revisión, verificación y consolidación que realiza la SDA con los certificados de disposición emitidos por los gestores de cada uno de los programas posconsumo se pretende reducir los impactos ambientales y sanitarios que se generan por la  inadecuada disposición de los residuos peligrosos y especiales; además mejorar alternativas de reutilización, reciclaje y aprovechamiento dirigidos en extender la vida útil del relleno sanitario en el distrito capital.</t>
  </si>
  <si>
    <t>Constancias y Certificados de aprovechamiento provenientes de los gestores de los programas posconsumo y gestores.</t>
  </si>
  <si>
    <t>Controlar y realizar seguimiento a 32.000 toneladas de residuos peligrosos en establecimientos de salud humana y afines</t>
  </si>
  <si>
    <t>Número de toneladas de residuos peligrosos en establecimientos de salud humana y afines controlados y con seguimiento</t>
  </si>
  <si>
    <t>En el período de enero a diciembre de 2018  la SDA controló un total de 7.363 toneladas de Residuos Peligrosos (infecciosos, químicos y administrativos) en el sector salud y afines generadas en el Distrito Capital, a través de la realización de 613 visitas de seguimiento y control a generadores de Residuos Hospitalarios, 315  Informes de Gestión atendidos  y 1437 No. De requerimientos a generadores de RH y similares, entre otras acciones de control realizadas.</t>
  </si>
  <si>
    <t>A través de  las diferentes acciones que realiza el Grupo de Residuos  Hospitalarios se busca minimizar los impactos de este tipo de residuos peligrosos en la ciudad, sobre el ambiente y la salud de los ciudadano, mediante los diferentes seguimientos y controles efectuados a los generadores de manera integral para los diferentes establecimientos, con el fin de evitar la incorrecta disposición de los residuos peligrosos.
Lo anterior basado en la normatividad ambiental vigente, este grupo enfoca las acciones de seguimiento y control a la gestión externa de los residuos peligrosos (sólidos y líquidos) y de tipo infeccioso, químico y de origen administrativo generados por los establecimientos prestadores de en la atención en salud y otras actividades. Es importante mencionar que en febrero de 2014 se produce un cambio en la normatividad y entra en vigencia el Decreto 351 de 2014 “Por el cual se reglamenta la gestión integral de los residuos generados en la atención en salud y otras actividades”</t>
  </si>
  <si>
    <t>Incorporar criterios de sostenibilidad en 800 proyectos en la etapa de diseño u operación</t>
  </si>
  <si>
    <t>Número de proyectos en etapa de diseño u operación con criterios de sostenibilidad</t>
  </si>
  <si>
    <t>126PG01-PR02-F-2-V10.0</t>
  </si>
  <si>
    <t>Incorporando criterios de sostenibilidad ambiental mediante la emisión de lineamientos y determinantes ambientales en proyectos urbanos y arquitectónicos de diferentes escalas, así como a instrumentos de planeamiento urbano, promueve la construcción sostenible y el ecourbanismo en la ciudad, mediante la armonización de los proyectos urbanos y el modelo de ocupación del territorio con la Estructura ecológica Principal, garantizando mejores espacios para la habitabilidad urbana y mayor equidad e igualdad en la población capitalina</t>
  </si>
  <si>
    <t>Desarrollar 1 proyecto de sistema urbano de drenaje sostenible para manejo de aguas y escorrentías</t>
  </si>
  <si>
    <t>Un proyecto de sistema urbano de drenaje sostenible para manejo de aguas y escorrentías desarrollado</t>
  </si>
  <si>
    <t>Línea 2. Gestión Ambiental Empresarial</t>
  </si>
  <si>
    <t>LOGRAR UN ÍNDICE DE DESEMPEÑO AMBIENTAL EMPRESARIAL –IDAE ENTRE MUY BUENO Y SUPERIOR EN 500 EMPRESAS.</t>
  </si>
  <si>
    <t>0.2</t>
  </si>
  <si>
    <t xml:space="preserve">A través del IDAE, se podrá visualizar el mejoramiento ambiental de las organizaciones a partir de estrategias de prevención, que permitan minimizar el impacto ambiental generado en la ciudad. </t>
  </si>
  <si>
    <t>ACTUALIZAR LA POLÍTICA DISTRITAL DE PRODUCCIÓN Y CONSUMO SOSTENIBLE Y  PONERLA EN MARCHA</t>
  </si>
  <si>
    <t>La implementación de la Política permitirá realizar acciones que disminuyan la presión sobre el territorio natural, asociado a patrones insostenibles de producción y consumo.</t>
  </si>
  <si>
    <t>Comunicados internos, actas de reunión y documento de estructura de polítca.</t>
  </si>
  <si>
    <t>Apoyar 100 Porciento la formulación y seguimiento del proyecto Parque Industrial Ecoeficiente de San Benito-PIESB.</t>
  </si>
  <si>
    <t xml:space="preserve">Dentro de los beneficios vinculados al proyecto se encuentra el apoyo al cumplimiento de la orden 4,63 en el marco de la Sentencia Río Bogotá y al Incidente No. 22 proferido el 11 de diciembre del 2017 de acuerdo a los compromisos adoptados por las curtiembres.  A su vez, se resalta  la contribución para la descontaminación del Río Bogotá, considerando que el sector curtidor ubicado en San Benito, es una de las principales fuentes de contaminación y se ve influenciado por las altas cargas contaminantes vertidas  por las curtiembres sobre el Río Tunjuelo. </t>
  </si>
  <si>
    <t xml:space="preserve">Línea 3. Gestión integral de los residuos peligrosos y especiales generados en la ciudad. </t>
  </si>
  <si>
    <t>Promover la disposición adecuada de 15000 toneladas de residuos peligrosos y especiales</t>
  </si>
  <si>
    <t xml:space="preserve">Impulsar el aprovechamiento de llantas usadas en el distrito capital apoyando el  desarrollo de programas posconsumo,  divulgación y educación dirigidos a la comunidad y  campañas de información, con el fin de orientar a los consumidores sobre la obligación de depositar las llantas usadas según los Sistemas de Recolección Selectiva y Gestión Ambiental.
Es importante destacar el apoyo y la comunicación que se realiza con los  programas posconsumo y  la  SDA  para el cumplimiento de metas, por medio de campañas de promoción y divulgación que aportan a la gestión adecuadas de llantas usadas en entidades y  en la ciudadanía.
</t>
  </si>
  <si>
    <t xml:space="preserve">Las estrategias que  desarrollará la SDA permitirán efectuar el control y seguimiento del registro de los establecimientos, generadores y gestores de llantas usadas ubicados en su jurisdicción, verificando el cumplimiento de la normatividad  ambiental de los mismos y realizando actualizaciones periódicas del mencionado registro, de igual forma realizará el  seguimiento y control a las instalaciones que realicen almacenamiento de llantas usadas o material derivado de actividades de tratamiento o aprovechamiento de llantas en Bogotá D.C, con el objeto de prevenir factores de contaminación ambiental derivados de tal actividad.
</t>
  </si>
  <si>
    <t xml:space="preserve">Actas de visitas - Aplicativo web de la SDA para el control y seguimiento  de los establecimientos de acopio de llantas usadas  </t>
  </si>
  <si>
    <t>Se presenta un retraso dado que el proceso de consultoria  no fue contratado ya que los proponentes no subsanaron en los tiempos establecidos en el cronograma, las observaciones realizadas por el comite evaluador en cuanto a temas tècnicos y financieros de la propuestas presentadas.</t>
  </si>
  <si>
    <t>El desarrollo e implementación de un instrumento de control y seguimiento por medio de innovación tecnológica para el acopio, transporte, tratamiento y aprovechamiento de llantas usadas en la ciudad, permitirá determinar la posibilidad y viabilidad del uso de herramientas tecnológicas (innovación y desarrollo) para realizar Evaluación, Control y Seguimiento a las actividades de acopio y gestión de Llantas Usadas, lo cual redundará en realizar eficientemente el control y seguimiento a los diferentes actores (Acopiadores, transportadores y quienes se dediquen a de realizar el tratamiento y aprovechamiento de llantas usadas) en lo referente a georreferenciación por zonas con mayor cantidad de sitios de acopio, tratamiento o aprovechamiento en la ciudad, puntos recurrentes de arrojo de llantas, acumulaciones de cantidades de llantas que podrían causar emergencias en la ciudad, identificación de ubicación de gestores (quienes realicen tratamiento o aprovechamiento).</t>
  </si>
  <si>
    <t>Documento soporte de estudio de costos para realizar el análisis técnico y económico sobre la viabilidad del uso de productos derivados de las llantas usadas en la ingenieria civil</t>
  </si>
  <si>
    <t>$115.000.000,00</t>
  </si>
  <si>
    <t>Linea 5. Evaluación, Control y Seguimiento a las actividades de manejo, aprovechamiento,  tratamiento y/o disposición final de los residuos de construcción y demolición en el Distrito Capital</t>
  </si>
  <si>
    <t>FORMATO DE  ACTUALIZACIÓN Y SEGUIMIENTO A LA TERRITORIALIZACIÓN DE LA INVERSIÓN</t>
  </si>
  <si>
    <t>PROYECTO:</t>
  </si>
  <si>
    <t>PERIODO:</t>
  </si>
  <si>
    <t>AÑO 2017</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</si>
  <si>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</si>
  <si>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</si>
  <si>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</si>
  <si>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</si>
  <si>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</si>
  <si>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</si>
  <si>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</si>
  <si>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</si>
  <si>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</si>
  <si>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</si>
  <si>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</si>
  <si>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</si>
  <si>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</si>
  <si>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</si>
  <si>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</si>
  <si>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</si>
  <si>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</si>
  <si>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</si>
  <si>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</si>
  <si>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</si>
  <si>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</si>
  <si>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</si>
  <si>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</si>
  <si>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</si>
  <si>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 xml:space="preserve">NUMERO INTERSEXUAL </t>
  </si>
  <si>
    <t>93 GRUPO ETARIO</t>
  </si>
  <si>
    <t>94 CONDICION POBLACIONAL</t>
  </si>
  <si>
    <t>95 GRUPOS ETNICOS</t>
  </si>
  <si>
    <t>96 TOTAL POBLACIÓN
PERSONAS/CANTIDAD</t>
  </si>
  <si>
    <t xml:space="preserve">En el periodo comprendido entre enero y diciembre de  2018, la SDA  realizó 52 visitas técnicas de control y seguimiento a los  4 sitios de disposición final vigentes :
Sitio de Disposición Final "Las Manas" - CEMEX  - SAN ANTONIO, CANTARANA como resultado de los anterior se generaron 4 requerimientos por incumplimiento de la Resolución 1115 del 26 de 2012 en cuanto a los lineamientos técnico- ambientales para las actividades de manejo, aprovechamiento y tratamiento de los residuos de construcción y demolición en el D.C. </t>
  </si>
  <si>
    <t xml:space="preserve">Con el fin de minimizar el impacto de los RCD y los residuos sólidos generados por la ciudad sobre el ambiente y la salud de los ciudadanos y dado que los sitios de disposición final de residuos de construcción y demolición en Bogotá D.C. son parte fundamental de la cadena de gestión de residuos de construcción y demolición, son sujetos de seguimiento y control ambiental por parte de la SDA, toda vez que la Resolución 01115 de 2012 en su artículo 6°, obliga a los sitios de disposición final registrarse e iniciar el reporte de información en el aplicativo web.  </t>
  </si>
  <si>
    <t>Informes técnicos  de control  seguimiento a  sitios de disposición final autorizadops en el D.C.</t>
  </si>
  <si>
    <t>Magnitud Vigencia</t>
  </si>
  <si>
    <t>DISTRITAL</t>
  </si>
  <si>
    <t>Varias 
 (Remitirse a Generación de Shape)</t>
  </si>
  <si>
    <t>Varios
 (Remitirse a Generación de Shape)</t>
  </si>
  <si>
    <t>Punto 
 (Remitirse a Generación de Shape)</t>
  </si>
  <si>
    <t>DISTRITO CAPITAL</t>
  </si>
  <si>
    <t>SIN DEFINIR</t>
  </si>
  <si>
    <t>GRUPO ETARIO SIN DEFINIR</t>
  </si>
  <si>
    <t>TODOS LOS GRUPOS</t>
  </si>
  <si>
    <t>NO IDENTIFICA GRUPOS ETNICOS</t>
  </si>
  <si>
    <t>Recursos Vigencia</t>
  </si>
  <si>
    <t>$ 410.516.812,00</t>
  </si>
  <si>
    <t>480 y 481 (Dividir presupuesto en partes iguales)</t>
  </si>
  <si>
    <t>Magnitud Reservas</t>
  </si>
  <si>
    <t xml:space="preserve">Realizar evaluación control y seguimiento a los proyectos especiales de infraestructura que se desarrollan  en la Ciudad de Bogotá, contribuye a disminuir la afectación sobre elementos de la Estructura Ecológica Principal  llevando a una posible  alteración de ecosistemas estratégicos </t>
  </si>
  <si>
    <t>Reservas Presupuestales</t>
  </si>
  <si>
    <t>BARRIOS UNIDOS</t>
  </si>
  <si>
    <t>$ 3.134.162,05</t>
  </si>
  <si>
    <t>$ 12.536.648,20</t>
  </si>
  <si>
    <t>$ 10.803.074,00</t>
  </si>
  <si>
    <t>$ 18.193.479,76</t>
  </si>
  <si>
    <t>$ -</t>
  </si>
  <si>
    <t>BOSA</t>
  </si>
  <si>
    <t>$ 15.670.810,25</t>
  </si>
  <si>
    <t>$ 43.212.296,00</t>
  </si>
  <si>
    <t>$ 22.741.849,70</t>
  </si>
  <si>
    <t>CHAPINERO</t>
  </si>
  <si>
    <t>$ 25.073.296,40</t>
  </si>
  <si>
    <t>$ 36.386.959,52</t>
  </si>
  <si>
    <t>CANDELARIA</t>
  </si>
  <si>
    <t>$ 4.548.369,94</t>
  </si>
  <si>
    <t>SANTA FÉ</t>
  </si>
  <si>
    <t>$ 6.268.324,10</t>
  </si>
  <si>
    <t>$ 9.096.739,88</t>
  </si>
  <si>
    <t>USME</t>
  </si>
  <si>
    <t>El desarrollo e implementación de un instrumento de control a partir de procesos de innovación tecnológica e investigación para la gestión integral de RCD en Bogotá permitirá  determinar  la posibilidad y viabilidad del uso de herramientas tecnológicas (innovación y desarrollo) para realizar  Evaluación, Control y Seguimiento a las actividades de gestión integral de los  Residuos de Construcción y Demolición RCD, generados en la producción de subproductos del procesamiento de  RCD en el Distrito Capital lo cual redundará en el fortalecimiento de las herramientas destinadas a la operación del sistema de gestión de la información de RCD a cargo de la SDA para realizar un eficaz, eficiente y efectivo proceso de evaluación control y seguimiento a los generadores de RCD por medio del uso de herramientas tecnológicas que permitan georreferenciar las obras constructivas que se desarrollan en la ciudad así como  efectuar su seguimiento por medio de reportes de los grandes generadores de RCD públicos y privados que generan la autorregulación de los sujetos de control de la SDA.</t>
  </si>
  <si>
    <t>Documento soporte de estudio de costos realizar estudio de caracterización y selección de alternativas de aprovechamiento de los residuos de construcción y demolición – rcd generados en bogotá como parte de la información requerida para el funcionamiento del instrumento de control a partir de procesos de innovación tecnológica e investigación para la gestión integral de RCD en Bogotá.</t>
  </si>
  <si>
    <t>PUENTE ARANDA</t>
  </si>
  <si>
    <t>PUNETE ARANDA</t>
  </si>
  <si>
    <t>CIUDAD BOLIVAR</t>
  </si>
  <si>
    <t>$ 9.402.486,15</t>
  </si>
  <si>
    <t>$ 59.549.078,95</t>
  </si>
  <si>
    <t>$ 86.419.028,85</t>
  </si>
  <si>
    <t>$ 32.409.222,00</t>
  </si>
  <si>
    <t>ENGATIVA</t>
  </si>
  <si>
    <t>$ 21.606.148,00</t>
  </si>
  <si>
    <t>$ 13.645.109,82</t>
  </si>
  <si>
    <t>FONTIBON</t>
  </si>
  <si>
    <t>FONTIBÓN</t>
  </si>
  <si>
    <t>$ 54.015.370,00</t>
  </si>
  <si>
    <t>$ 59.128.809,21</t>
  </si>
  <si>
    <t>KENNEDY</t>
  </si>
  <si>
    <t>$ 40.935.329,45</t>
  </si>
  <si>
    <t>MARTIRES</t>
  </si>
  <si>
    <t xml:space="preserve">Teniendo en cuenta que en el transcurso de esta vigencia, como parte del cumplimiento de lo establecido en la meta en mención, se avanza en el desarrollo del contrato SDA – CM- 20171378 suscrito el 22 de diciembre de 2017 por un plazo de cuatro (4) meses  con el objeto de “Realizar el diagnóstico y factibilidad del uso de innovaciones tecnológicas, como estrategia de control que permita fortalecer los instrumentos aplicados por la SDA, para establecer alertas y priorizar las acciones de evaluación, control y seguimiento a los residuos peligrosos y vertimientos generados en establecimientos de salud humana y afines en la ciudad de Bogotá”,  
En el marco de desarrollo del contrato  No. CTO SDA 20171378  se avanzó en el desarrollo y revisión de los productos  (Base de datos en formato en Excel y Documento Diagnostico y factibilidad), generados de la consultoría en investigación realizada por ENGINERING  CONSTRUCTION GROUP S.A.S,  en relación al Diagnóstico y factibilidad técnica, normativa, económica y funcional para la SDA con resultados y análisis del uso de innovaciones tecnológicas para fortalecer los instrumentos de control aplicados por la SDA y las  tres (3) estrategias de innovación tecnológica para recopilar, almacenar y procesar la información recolectada en campo y en línea sobre la evaluación, control y seguimiento a residuos peligrosos y vertimientos generados en establecimientos de salud humana y afines los cuales fueron recibidos a satisfacción.  En cuanto al producto 5 Diseño de la propuesta seleccionada por la SDA de innovación tecnológica para fortalecer las herramientas y los instrumentos de control aplicados por la SDA para la evaluación control y seguimiento a los residuos peligrosos y vertimientos a septiembre de 2018 se realizaron revisiones a las  3 versiones de producto 5 una versión del producto 6  y se encuentra pendiente de aprobación el informa final que corresponde al producto 7, sin embargo pese a la serie de observaciones técnicas y funcionales presentadas los productos 5 y 7 no han sido aprobados, razon por la cual se decidió iniciar trámite de incumplimiento ante contractual.
Por lo anterior, considerando que  los productos obtenidos del contrato  CTO SDA 20171378 que se encuentra en proceso de incumplimiento son requeridos como insumos para dar continuidad a la fase 3 establecida para el desarrollo de la estrategia de Control planteada en esta meta,  no fue posible realizar avances en cuanto a la fase 3 de esta meta y por lo tanto los recursos fueron trasladados justificando su requerimiento </t>
  </si>
  <si>
    <t>Algunos de los productos presentados por ENGINERING CONSTRUCTION GROUP S.A.S. dentro del contrato No. CTO SDA 20171378, no han cumplido con algunas de las especificaciones técnicas por lo cual la consultoría se ha tomado más tiempo del planeado para realizar ajustes o consolidar información de terceros y volver a entregar productos corregidos.
 De igual forma el retraso generado por el desarrollo del CTO SDA 20171378 ha afectado el inicio de la fase de Desarrollo e implementación del Instrument</t>
  </si>
  <si>
    <t>RAFAEL URIBE</t>
  </si>
  <si>
    <t>RAFAEL URIBE URIBE</t>
  </si>
  <si>
    <t xml:space="preserve">El desarrollo de esta estrategia permitirá efectuar eficientemente acciones de evaluación control y seguimiento a la gestión externa en el marco de la gestión integral de los residuos peligrosos generados en las actividades de salud y otras actividades afines. Lo anterior con el fin de optimizar los recursos asignados con los que cuenta la entidad, contribuir en la asertiva toma de decisiones. </t>
  </si>
  <si>
    <t>Documento soporte de Diseño de la propuesta de la tecnología diseñada, el cul contiene:
- Diagramación de la solución
- Definición de árbol de navegación
Los productos reposan en los archivos de la SCASP</t>
  </si>
  <si>
    <t>SAN CRISTOBAL</t>
  </si>
  <si>
    <t>SUBA</t>
  </si>
  <si>
    <t>$ 86.424.592,00</t>
  </si>
  <si>
    <t>$ 50.032.069,33</t>
  </si>
  <si>
    <t>TEUSAQUILLO</t>
  </si>
  <si>
    <t xml:space="preserve">Realizar evaluación control y seguimiento en la implementación del Plan Institucional de Gestión Ambiental – PIGA contribuye a disminuir los posibles   impactos ambientales que generan las entidades que conforman la estructura del Distrito Capital, a través de los aspectos ambientales resultantes de sus procesos, tales como consumo elevado de recursos y materiales (agua, energía, papel, insumos, entre otros), generación de residuos sólidos (aprovechables, no aprovechables, de manejo especial y peligrosos), vertimientos, emisiones atmosféricas por fuentes fijas y móviles, ruido y publicidad exterior visual. 
</t>
  </si>
  <si>
    <t xml:space="preserve">
Archivo SCASP
Actas de visitas - Informes Técnicos 
Bases de Datos</t>
  </si>
  <si>
    <t>TUNJUELITO</t>
  </si>
  <si>
    <t>$ 27.290.219,64</t>
  </si>
  <si>
    <t>100%%</t>
  </si>
  <si>
    <t>USAQUEN</t>
  </si>
  <si>
    <t>$ 37.152.351,00</t>
  </si>
  <si>
    <t>$ 351.991.450,15</t>
  </si>
  <si>
    <t>DISTRITAL (Por ejecutar)</t>
  </si>
  <si>
    <t>64,346,564</t>
  </si>
  <si>
    <t>Total Locailzaciones Meta</t>
  </si>
  <si>
    <t>$ 715.861.045,15</t>
  </si>
  <si>
    <t>N/a</t>
  </si>
  <si>
    <t xml:space="preserve">Con el desarrollo de proyectos orientados a la reducción de emisiones de Gases Efecto Invernadero se contribuye a mitigar los efectos del cambio climático y al mejoramiento de la calidad del aire de la ciudad, lo cual tiene efectos positivos para la salud de los ciudadanos.    </t>
  </si>
  <si>
    <t xml:space="preserve">Fichas de seguimiento a los proyectos y cálculo de reducción de emisiones
</t>
  </si>
  <si>
    <t>Tunjuelito</t>
  </si>
  <si>
    <t>Venecia</t>
  </si>
  <si>
    <t>Muzu, Arborizadora Baja, El Chircal Sur</t>
  </si>
  <si>
    <t>Poligono</t>
  </si>
  <si>
    <t>$ 986.508.000</t>
  </si>
  <si>
    <t>$ 999.763.898</t>
  </si>
  <si>
    <t>$ 986.508.000,00</t>
  </si>
  <si>
    <t>$ 999.763.898,00</t>
  </si>
  <si>
    <t xml:space="preserve">La implementación de la política pública de ecourbanismo y construcción sostenible (Decreto 566 de 2014) y su plan de acción sostenible (Resolución 1319 de 2015), le aporta al objetivo de ecoeficiencia como herramienta fundamental para reorientar las actuaciones de urbanismo y construcción de Bogotá hacia un enfoque de desarrollo sostenible. </t>
  </si>
  <si>
    <t>$ 283.073,39</t>
  </si>
  <si>
    <t>$ 638.972,52</t>
  </si>
  <si>
    <t>$ 565.087,80</t>
  </si>
  <si>
    <t>$ 49.151,73</t>
  </si>
  <si>
    <t>TOTAL PROYECTO</t>
  </si>
  <si>
    <t>$ 6.529.609,32</t>
  </si>
  <si>
    <t>$ 48.476.460,38</t>
  </si>
  <si>
    <t>$ 3.915.848,62</t>
  </si>
  <si>
    <t>$ 14.806.959,38</t>
  </si>
  <si>
    <t>$ 668.694,93</t>
  </si>
  <si>
    <t>$ 686.178,04</t>
  </si>
  <si>
    <t>$ 401.020,64</t>
  </si>
  <si>
    <t>$ 208.894,86</t>
  </si>
  <si>
    <t>$ 354.014,96</t>
  </si>
  <si>
    <t>$ 363.270,73</t>
  </si>
  <si>
    <t>$ 212.305,05</t>
  </si>
  <si>
    <t>$ 110.591,40</t>
  </si>
  <si>
    <t>$ 43.111.155,53</t>
  </si>
  <si>
    <t>$ 49.081.911,59</t>
  </si>
  <si>
    <t>$ 25.854.036,70</t>
  </si>
  <si>
    <t>$ 14.942.126,64</t>
  </si>
  <si>
    <t>ENGATIVÁ</t>
  </si>
  <si>
    <t>$ 314.679,97</t>
  </si>
  <si>
    <t>$ 322.907,31</t>
  </si>
  <si>
    <t>$ 188.715,60</t>
  </si>
  <si>
    <t>$ 98.303,46</t>
  </si>
  <si>
    <t>$ 141.645.320,33</t>
  </si>
  <si>
    <t>$ 96.872.193,93</t>
  </si>
  <si>
    <t>$ 192.780.815,03</t>
  </si>
  <si>
    <t>$ 198.144.000,00</t>
  </si>
  <si>
    <t>$ 30.855.000,00</t>
  </si>
  <si>
    <t>Lograr 500 Empresas con un índice de desempeño ambiental empresarial  - IDAE entre muy bueno y superior</t>
  </si>
  <si>
    <r>
      <rPr>
        <b/>
        <sz val="8"/>
        <rFont val="Arial"/>
        <family val="2"/>
      </rPr>
      <t>Localización: DISTRITAL</t>
    </r>
    <r>
      <rPr>
        <sz val="8"/>
        <rFont val="Arial"/>
        <family val="2"/>
      </rPr>
      <t xml:space="preserve">.  Empresas con índice de desempenio ambiental.  
Descripción:  Empresas en el Distrito Capital con aplicacion del indice de desempenio ambiental empresarial  entre muy bueno y superior.
</t>
    </r>
  </si>
  <si>
    <t xml:space="preserve">Total Locailzaciones Meta   </t>
  </si>
  <si>
    <t>Actualizar 100 Porciento la Política Distrital de Producción y Consumo Sostenible y  ponerla en marcha</t>
  </si>
  <si>
    <t xml:space="preserve">Total Locailzaciones Meta                                </t>
  </si>
  <si>
    <t xml:space="preserve">Dirección: Barrio San Benito, proyecto Parque Industrial Ecoeficiente de San Benito-PIESB.
 Descripción: Parque Industrial Ecoeficiente de San Benito-PIESB en los componentes a cargo de la SDA. </t>
  </si>
  <si>
    <t xml:space="preserve"> Tunjuelito</t>
  </si>
  <si>
    <t xml:space="preserve"> Barrio San Benito</t>
  </si>
  <si>
    <t>Varias 
(Remitirse a Generación de Shape)</t>
  </si>
  <si>
    <t>Varios
(Remitirse a Generación de Shape)</t>
  </si>
  <si>
    <t>Punto 
(Remitirse a Generación de Shape)</t>
  </si>
  <si>
    <t>ANTONIO NARIÑO</t>
  </si>
  <si>
    <t>Restrepo</t>
  </si>
  <si>
    <t>Villa Mayor Oriental</t>
  </si>
  <si>
    <t>PUNTO</t>
  </si>
  <si>
    <t>SD</t>
  </si>
  <si>
    <t xml:space="preserve">BARRIOS UNIDOS </t>
  </si>
  <si>
    <t>Los Andes, Doce de Octubre, Los Alcázares</t>
  </si>
  <si>
    <t>El provenir, Bosa Central</t>
  </si>
  <si>
    <t>Parcela el Porvenir, San Pablo Bosa</t>
  </si>
  <si>
    <t xml:space="preserve">CANDELARIA </t>
  </si>
  <si>
    <t>La Candelaria</t>
  </si>
  <si>
    <t>La catedral</t>
  </si>
  <si>
    <t>Chicó Lago, El refugio, Pardo Rubio, Chapinero</t>
  </si>
  <si>
    <t>Chicó Norte, El Chicó, Antiguo Country, Espartillal, Porciuncula, Bellavista, Quinta Camacho, Emaus, Chapinero Norte, María cristina, Marly, Sucre</t>
  </si>
  <si>
    <t>Arbolizadora</t>
  </si>
  <si>
    <t>Arbolizadora baja</t>
  </si>
  <si>
    <t>Garcés Navas, Álamos, Boyacá Real, LAS Ferias, Santa cecilia</t>
  </si>
  <si>
    <t>Gran Granada, Garcés Navas, Quirigua II,  Florida Blanca, Santa helenita, Alamos, Palo blanco, San Ignacio, Normandía</t>
  </si>
  <si>
    <t xml:space="preserve">FONTIBON </t>
  </si>
  <si>
    <t>Fontibón, Granjas de Techo, Ciudad Salitre</t>
  </si>
  <si>
    <t xml:space="preserve">San Pablo Jerico, Ferrocajas Fontibon, Ciudad hAyuelos, Salite Occidental </t>
  </si>
  <si>
    <t>Castilla, Tintal Norte, Patio Bonito, Américas, Kennedy Central, Carvajal, Gran Britalia.</t>
  </si>
  <si>
    <t xml:space="preserve"> vereda Tintal Rural, Castilla, Bavaria, Lusitania, Patio Bonito, Ciudad kennedy, Hipotecho occidental, Ciudad Kennedy Oriental, Casa blanca sur, Ca Campiña, Alquería</t>
  </si>
  <si>
    <t>La Sabana</t>
  </si>
  <si>
    <t>Paloquemao</t>
  </si>
  <si>
    <t>San Rafael, Zona Industrial, Muzu, Ciudad Muntes</t>
  </si>
  <si>
    <t>San gabriel, Estación Central, Pensilvania, Tejar, La Asunción, Autopista Muzu Oriental</t>
  </si>
  <si>
    <t>Quiroga</t>
  </si>
  <si>
    <t>Santiago Pérez</t>
  </si>
  <si>
    <t>San Blas</t>
  </si>
  <si>
    <t>SANTAFE</t>
  </si>
  <si>
    <t>Sagrado Corazón Las Nieves</t>
  </si>
  <si>
    <t>La Merced, San Amrtín, Las Nieves</t>
  </si>
  <si>
    <t>La Academia, San Jose de Bavaria, Suba, El Rincón, Tibabuyes, El Prado, Niza,  La Alhambra, La Floresta</t>
  </si>
  <si>
    <t>Pasadena, Julio Florez, Puente largo, San José del Prado, Prado Veraniego, Prado Pinzón, Santa Helena, Pinos de Lombardía, San José de bavaria, Casablanca suba.</t>
  </si>
  <si>
    <t>Ciudad Salitre, La Esperalda, Galerías, Teusaquillo.</t>
  </si>
  <si>
    <t>Ciudad Salitre nororiental, Galerías, LA Soledad, LA Esmeralda, campín, Nicolás de Federman.</t>
  </si>
  <si>
    <t>Venecia, Tunal Oriental</t>
  </si>
  <si>
    <t xml:space="preserve">USAQUEN </t>
  </si>
  <si>
    <t>Verbenal, La Uribe, Toberín, Los cedros, Santa barbara,  Usaquén</t>
  </si>
  <si>
    <t>Usaquén, Santa bibiana, Santa Ana occidental, San Gabriel central, cedritos, Las margaritas, Toberín, San Antonio Occidental Verbenal.</t>
  </si>
  <si>
    <t>Gran Yomasa</t>
  </si>
  <si>
    <t>Santa Librada</t>
  </si>
  <si>
    <t>Sin territorializar 
(Cantidades reportadas que no se han podido territorializar)</t>
  </si>
  <si>
    <t>TODAS LAS LOCALIDADES</t>
  </si>
  <si>
    <t>NÚMERO INTERSEXUAL SIN DEFINIR</t>
  </si>
  <si>
    <t>Sin territorializar RESERVA 
(Cantidades reportadas que no se han podido territorializar)</t>
  </si>
  <si>
    <t xml:space="preserve">TOTAL META </t>
  </si>
  <si>
    <t>Los Alcázares
Doce de octubre</t>
  </si>
  <si>
    <t>Metrópolis, Alcázares, San Fernando, Doce de Octubre</t>
  </si>
  <si>
    <t>Bosa Central</t>
  </si>
  <si>
    <t>Gualoche</t>
  </si>
  <si>
    <t>El Refugio</t>
  </si>
  <si>
    <t>Bellavista</t>
  </si>
  <si>
    <t>Garcés Navas, Álamos, Boyacá Real</t>
  </si>
  <si>
    <t>Santa María, San Ingasio, El Dorado</t>
  </si>
  <si>
    <t>Capellanía, Zona Franca, Fontibón San Pablo</t>
  </si>
  <si>
    <t>El Charco, San Pablo Jericó, Sabana Grande, San José de Fontibón</t>
  </si>
  <si>
    <t>Patio Bonito, Calandaima, Kennedy Central, Carvajal</t>
  </si>
  <si>
    <t xml:space="preserve">El Jasmín, Ciudad Kennedy, Tintala, Vergel Occidenta, Alquería La fragua, Lusitania, </t>
  </si>
  <si>
    <t>Paloquemao, Ricaurte</t>
  </si>
  <si>
    <t>Ciudad montes, Zona Industrial, Puente Aranda.</t>
  </si>
  <si>
    <t>Puente Aranda, Salazar Gómez, La Florida occidental, Montes, Los ejidos.</t>
  </si>
  <si>
    <t>San José de Bavaria, La Floresta, La Academia.</t>
  </si>
  <si>
    <t>Nueva Zelandia, San josé de Bavaria, Casablanca Suba Urbano, Mirandela.</t>
  </si>
  <si>
    <t>Paseo Los Libertadores, La Uribe, San Cristobal Norte, Los Cedros.</t>
  </si>
  <si>
    <t>Los Cedros, Caobos Salazar, Barrancas, Bosque de Pinos, Tibabita Rural</t>
  </si>
  <si>
    <t>SANTA FE</t>
  </si>
  <si>
    <t>Desarrollar  e implementar  100% Un instrumento de control y seguimiento por medio de innovación tecnológica para el acopio transporte tratamiento y aprovechamiento de llantas usadas en la ciudad.</t>
  </si>
  <si>
    <t xml:space="preserve">Dirección:  Distrital. Localizaciones de acopio, tratamiento y aprovechamiento de llantas usadas en el D.C.
Descripción:  Investigacion base para la localización de áreas para el acopio, transporte, tratamiento y aprovechamiento de llantas usadas. </t>
  </si>
  <si>
    <t>LOS MARTIRES</t>
  </si>
  <si>
    <t xml:space="preserve">CIUDAD BOLIVAR </t>
  </si>
  <si>
    <t>Sin territorializar 
(Cantidades DISTRITAL)</t>
  </si>
  <si>
    <t xml:space="preserve">Localización: Distrital.  Sitios autorizados para disposición final de RDC.
Descripción:  Sitios autorizados en el territorio Distrital para disposición final de RDC jurisdicción SDA. </t>
  </si>
  <si>
    <t xml:space="preserve">Dirección: Obras de construcción y demolición que generan residuos en Bogota.
Descripicón:  Obras  generadoras de escombros y demas residuos de Construccion y Demolicion en Bogota. </t>
  </si>
  <si>
    <t xml:space="preserve">Direción:  Residuos de Construccion y Demolicion en Bogotá.
Descripción:  Linea base para el tratamiento y/o disposición final de los residuos de construccion y demolicion en el Distrito Capital. </t>
  </si>
  <si>
    <t xml:space="preserve"> </t>
  </si>
  <si>
    <t xml:space="preserve">Dirección:  Localizaciones definidas para la disposicion adecuada de RCD.
Descripción:  Toneladas de residuos de construcción y demolición con disposición adecuada.  </t>
  </si>
  <si>
    <t xml:space="preserve">Direcicón:  PIGA entidades distritales.
DESCRIPCIÓN:   MPI18. Sedes de las entidades distritales de Bogota con evaluacion, control y seguimiento al PIGA. </t>
  </si>
  <si>
    <t>Realizar el seguimiento a la reducción de 8000 toneladas de Gases Efecto Invernadero-GEI en el Distrito Capital</t>
  </si>
  <si>
    <t xml:space="preserve"> Toneladas de Gases Efecto Invernadero-GEI en el Distrito Capital.
Descripción:  Proyectos distritales relacionados a la reducción de emisiones de GEI en D.C. </t>
  </si>
  <si>
    <t xml:space="preserve">IMPLEMENTAR LA POLITICA DE ECOURBANISMO Y CONSTRUCCIÓN SOSTENIBLE </t>
  </si>
  <si>
    <r>
      <rPr>
        <b/>
        <sz val="8"/>
        <rFont val="Arial"/>
        <family val="2"/>
      </rPr>
      <t>Localización: DISTRITAL.</t>
    </r>
    <r>
      <rPr>
        <sz val="8"/>
        <rFont val="Arial"/>
        <family val="2"/>
      </rPr>
      <t xml:space="preserve">  Dirección: MPI20.  Politica publica de ecourbanismo y construcción sostenible en Bogota DC.
Descripción: MPI20. Desarrollo de acciones orientadas a acompañar el ajuste del plan de acción de la política. 
</t>
    </r>
  </si>
  <si>
    <t>TOTALES - PROYECTO</t>
  </si>
  <si>
    <t>TOTAL RE CUR SOS VIGENCIA</t>
  </si>
  <si>
    <t>TOTAL RECUR SOS RESERVA</t>
  </si>
  <si>
    <t>TOTAL RECURSOS</t>
  </si>
  <si>
    <t>#ERROR!</t>
  </si>
  <si>
    <t>El retraso presentado en el cumplimiento de la meta se da debido a   que a la fecha se esperaba que la planta de tratamiento colectiva, estuviese construida, por lo que las actividades de 2018 contempladas en la formulación del proyecto, de inversión, implicaban el seguimiento a la operación y puesta en marcha del PIESB, actividad a cargo de las curtiembres y que a la fecha no se ha cumplido (Ver autos de la magistrada).
De acuerdo a la audiencia realizada en el año 2016, los curtidores tenian plazo hasta el 18 de octubre de 2017, para construir la planta de tratamiento conjunta. Dado que esta acción no se cumplio, PIESB S.A.S., en nombre de las curtiembres, solicitó audiencia a la magistrada y les fue otorgado un nuevo plazo hasta  el 6 de febrero de 2020, por lo tanto a la SDA  le compete continuar prestando apoyo según las necesidades del sector curtidor y  las labores propias de seguimiento a la operación y puesta en marcha solo podran realizarce una vez las curtiembres construyan la planta colectiva en 2020.
Por este motivo dado que actualmente no se pueden hacer labores de seguimiento se presenta un incumpliento en la meta formulada, atribuible a los retrasos de las curtiembres en la construcción de la planta colectiva, la cual apenas esta en fase de análisis de alternativas, no obstante la magistrada aprobó a los curtidores un mayor tiempo para esta acción.</t>
  </si>
  <si>
    <t xml:space="preserve">Continuar realizando las mesas de curtiembres programadas con el fin de hacer seguimiento al cumplimiento de los compromisos asignados por la magistrada. </t>
  </si>
  <si>
    <t>Se realizaron todas las capacitaciones y visitas programadas a las empresas participantes de la Estrategia Acercar del ciclo 2017 y 2018, a su vez, se realizaron acompañamientos y mesas de trabajo con el objetivo de verificar el avance en el desarrollo de las actividades que permitan dar cumplimiento a los requisitos legales ambientales aplicables, la implementación de un Sistema de Gestión Ambiental, el reporte de datos de consumos de recurso acorde con las exigencias de la SDA a través de la Herramienta GAE y la realización de proyectos ambientales propios o asociativos.
A su vez, se realizó la verificación, validación y medición del Índice de Desempeño Ambiental Empresarial a las empresas participantes de la Estrategia Acercar que reportaron sus datos de consumo durante el segundo semestre del año, así como las empresas postuladas y habilitadas al Programa de Excelencia Ambiental Distrital – PREAD y las empresas que reportan datos de consumo a través del Registro Único Ambiental y que cuentan con Sistemas de Gestión Ambiental Implementados.
De acuerdo a esto, se logró el reporte de 130 empresas con Índice de Desempeño Ambiental Empresarial entre Muy Bueno y Excelente.</t>
  </si>
  <si>
    <t xml:space="preserve">Se inició el proceso de implementación de metodología JICA con un experto de la agencia de cooperación japonesa, trabajo realizado en conjunto con el Ministerio de Comercio, Industria y Turismo. El fin de dicha metodología es mejorar el proceso productivo y de calidad del curtido.  A la fecha se han realizado 3 sesiones de campo correspondientes a la definición del plan de trabajo, explicación de las generalidades de la metodología e inicio de implementación en planta.
Por otro lado, continuando con los labores de formación y capacitación, se trabajó con 5 curtiembres el proceso de deshidratación de lodos provenientes de las plantas de tratamiento individuales. Este trabajo fue divulgado a un total de 53 asistentes a un taller teórico práctico realizado en el Salón Comunal de San Benito el 25 de octubre. El fin de este taller fue buscar que las curtiembres conocieran las técnicas para el tratamiento de sus lodos, buscando reducir el peso de los mismos y los costos asociados a la disposición de los mismos como residuos peligrosos. 
Adicionalmente, en diciembre mediante oficio 2018EE283768 se requirió a ASOPIESB la lista actualizada de todos los asociados y que dieron lugar a los resultados expuestos en los compromisos de la orden proferida el día 11 de diciembre del 2017 sobre el análisis de alternativas para el sistema de tratamiento colectivo y la conformación del Parque Industrial Ecoeficiente. Mediante el mismo, se solicita convocar a los representantes legales de las empresas asociadas para reunión convocada el día 12 de diciembre en el auditorio de la Secretaría de Ambiente. Dicha reunión se llevó a cabo con el fin de verificar el diseño de la planta de tratamiento colectivo considerando que, no se allegó información, ni divulgación del estado de cumplimiento por parte de los miembros de ASOPIESB. 
</t>
  </si>
  <si>
    <t xml:space="preserve">Se avanzó en el  trámite sobre 141 actos administrativos  permisivos y Sancionatorios correspondientes  a la temática de evaluación, control y seguimiento sobre el manejo y disposición  de Residuos de Construcción y Demolición -RCD y otros residuos generados en Bogotá. Distribuidos así: 
No. De conceptos técnicos revisados        3
No. De Medidas preventivas impuestas        3
No. Autos de inicio        17
No. Autos de formulación        4
No. Autos de pruebas        2
No. Resoluciones de decisiones de fondo        1
No. De recursos contra autos de pruebas        2
No. De recursos contra sanciones        1
No. De otros actos administrativos en el marco del proceso sancionatorio        8
No. De Autos de inicio de Permiso de Ocupación de Cauce        54
No. De Resoluciones de desistimiento del Permiso de Ocupación de Cauce        2
No. De Resoluciones que otorgan o niegan el Permiso de Ocupación de Cauce        34
No. de actos administrativos de cobro por seguimiento        6
No. De autos que ordenan archivo de expedientes.        4
</t>
  </si>
  <si>
    <t xml:space="preserve">Se inició el proceso de implementación de metodología JICA con un experto de la agencia de cooperación japonesa, trabajo realizado en conjunto con el Ministerio de Comercio, Industria y Turismo. El fin de dicha metodología es mejorar el proceso productivo y de calidad del curtido.  A la fecha se han realizado 3 sesiones de campo correspondientes a la definición del plan de trabajo, explicación de las generalidades de la metodología e inicio de implementación en planta.
Por otro lado, continuando con las labores de formación y capacitación, se trabajó con 5 curtiembres el proceso de deshidratación de lodos provenientes de las plantas de tratamiento individuales. Este trabajo fue divulgado a un total de 53 asistentes a un taller teórico práctico realizado en el Salón Comunal de San Benito el 25 de octubre. El fin de este taller fue buscar que las curtiembres conocieran las técnicas para el tratamiento de sus lodos, buscando reducir el peso de los mismos y los costos asociados a la disposición de los mismos como residuos peligrosos. 
Adicionalmente, en diciembre mediante oficio 2018EE283768 se requirió a ASOPIESB la lista actualizada de todos los asociados y que dieron lugar a los resultados expuestos en los compromisos de la orden proferida el día 11 de diciembre del 2017 sobre el análisis de alternativas para el sistema de tratamiento colectivo y la conformación del Parque Industrial Ecoeficiente. Mediante el mismo, se solicita convocar a los representantes legales de las empresas asociadas para reunión convocada el día 12 de diciembre en el auditorio de la Secretaría de Ambiente. Dicha reunión se llevó a cabo con el fin de verificar el diseño de la planta de tratamiento colectivo considerando que, no se allegó información, ni divulgación del estado de cumplimiento por parte de los miembros de ASOPIESB. </t>
  </si>
  <si>
    <t xml:space="preserve">Para dar continuidad a la Fase 3. Diseño, desarrollo e implementación del instrumento de control, a diciembre de 2018 la SCASP y como parte del desarrollo delinstrumento de control y seguimiento por medio de innovación tecnológica para el acopio, transporte, tratamiento y aprovechamiento de llantas usadas en la ciudad.e celebro el CONTRATO DE PRESTACION DE SERVICIOS No. SDA–SECOP II-CD–20181243, con el objeto de PRESTAR LOS SERVICIOS DE SOPORTE TÉCNICO, MANTENIMIENTO Y ACTUALIZACIÓN DEL SISTEMA DE INFORMACIÓN PARA EL RECAUDO DE VISITAS TÉCNICAS ONTRACK para su utilización en las visitas técnicas en campo, los cuales a su vez se emplearan como colectores de información base para fortalecer el recaudo de información, la carga y procesamiento y reportes de datos requeridos en la herramienta de control lo cual permitirá el análisis, generación de informes para la toma de decisiones en relación a establecer alertas y priorizar las acciones de evaluación Control y Seguimiento al acopio de llantas usadas y al aprovechamiento de grano de caucho en el D.C.
 Así mismo  avanzó en la realización de los trámites precontractuales para  adquirir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sin embargo aunque se surtieron la mayoria de etapas de contratación el proceso no fue contratado ya que los proponentes no subsanaron en los tiempos establecidos en el cronograma las observaciones realizadas por el comite evaluar en cuanto a temas tècnocos y financieros de la propuestas presentadas.
</t>
  </si>
  <si>
    <t xml:space="preserve">Los Proyectos Especiales de Infraestructura se encuentran divididos en dos categorías: en la primera, los relacionados con proyectos de infraestructura que, por su magnitud, tiempo de ejecución e impacto en la sociedad y en el ambiente, tienen que ser objeto de actividades de control y seguimiento ambiental constantes. En la segunda de ellas se encuentran los proyectos relacionados con Permisos de Ocupación de Cauce - POC, los cuales corresponden a procesos constructivos que se adelantan en cuerpos de agua adoptados mediante el Decreto 190 de 2004 como componentes de las Estructura Ecológica Principal – EEP y que son considerados territorios de especial manejo ambiental.   
Teniendo en cuenta lo anterior, a diciembre de 2018 el grupo de Proyectos especiales de infraestructura PEI  adelantó actividades de evaluación, seguimiento y control a los 62 trámites de permiso de Ocupación de Cauce que son solicitados por Entidades Públicas o Privadas, asì como a las 38 solicitudes que se encontraban en curso durante los años 2016 y 2017. 
A diciembre de 2018 se obtuvo un total de: Estado de las solicitudes de POC fue el siguiente:
41 solicitudes de POCAprobadas con Resolución     
6 solicitudes de POC Desistidas por el peticionario        
26 solicitudes de POC a la espera de información adicional        
27 solicitudes de POC en Trámite técnico- jurídico.
En relación a los proyectos especiales de infraestructura, como aquellos  proyectos corresponden con actividades constructivas a gran escala que se adelantan en el Distrito tales como: TransmiCable, Troncales de Transmilenio, Ampliación de la Autopista Norte y Proyecto de Metro.
A la fecha, el proyecto de cable aéreo ha ejecutado actividades constructivas, realizando 8 seguimientos adelantados en temas de infraestructura en los cuales se determinó el volúmen de aprovechamiento y disposición final de RCD. Como resultado de dichos seguimientos se generaron los informes técnicos que consolidan lo evidenciado en campo durante los recorridos efectuados durante los meses de abril y mayo de 2018.
</t>
  </si>
  <si>
    <t xml:space="preserve">Para dar continuidad a la Fase 3. Diseño, desarrollo e implementación del instrumento de control, a septiembre de 2018 la SDA contrató los servicios de desarrollo e implementación para realizar la actualización en el sistema de Información Ontrack para su utilización de las visitas técnicas en campo, los cuales a su vez se emplearan como colectores de información base para fortalecer el recaudo de información, la carga y procesamiento y reportes de datos requeridos en la herramienta de control los cuales permitirán el análisis, generación de informes para la toma de decisiones en relación a establecer alertas y priorizar las acciones de evaluación Control y Seguimiento al manejo, disposición, tratamiento y al aprovechamiento de RCD en el D.C.
Así mismo la SDA avanzó en la realización de los trámites precontractuales para aduirir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la gestión integral de RCD en Bogotá. Lo anterior con el objeto de establecer la arquitectura de interoperabilidad que le permitira a la herramienta en principio recibir, unificar y contener los datos base; posteriormente procesar y analizar la información y finalmente poder generar los respectivos reportes, informes o alertas, sin embargo aunque se surtieron la mayoria de etapas de contratación el proceso no fue contratado ya que los proponentes no subsanaron en los tiempos establecidos en el cronograma las observaciones realizadas por el comite evaluar en cuanto a temas tècnocos y financieros de la propuestas presentadas.
 </t>
  </si>
  <si>
    <t xml:space="preserve">En el período de enero a Diciembre de 2018  la SDA controló un total de 7.363 toneladas de Residuos Peligrosos (infecciosos, químicos y administrativos) en el sector salud y afines generadas en el Distrito Capital,  a través de la realización  de 613 visitas de Seguimiento y Control a establecimientos generadores de residuos hospitalarios y similares con su respectiva actuación técnica, </t>
  </si>
  <si>
    <t>Durante la vigencia 2018 la SDA realizó el seguimiento a los informes presentados por el gestor externo ECOCAPITAL S.A ESP. en el marco del cumplimiento a la resolución 1164 del 2002 a través de la entidad responsable del contrato de concesión, en relación a los residuos hospitalarios de tipo infeccioso recolectados, tratados y dispuestos en los cuales se reportan un total 11,196,092 toneladas de RHYS (Biosanitarios, Cortopunzantes, Anatomopatológicos y Animales), recolectados, transportados y dispuestos por el único gestor externo autorizado para residuos infecciosos ECOCAPITAL S.A. E.S.P los informes en los cuales se reportan cantidades de residuos, por localidad y tipo de residuo gestionado fueron radicados mediante los siguientes procesos: 2018ER25295, 2018ER25298, 2018ER46570, 2018ER84091, 2018ER112119, 2018ER130758, 2018ER167865, 2018ER187418, 2018ER213936, 2018ER241804, 2018ER269104.</t>
  </si>
  <si>
    <t xml:space="preserve">Para el periodo comprendido entre enero y diciembre del año 2018 se realizaron   visitas a 358 sedes de 77  entidades Públicas ubicadas en el D.C, con el fin de realizar la evaluación, control y seguimiento al cumplimiento normativo ambiental con énfasis en la implementación del PIGA, acorde con lo definido por la la Resolución 242 de 2014 “Por la cual se adoptan los lineamientos para la formulación, concertación, implementación, evaluación, control y seguimiento del Plan Institucional de Gestión Ambiental –PIGA”
En el mes de enero de 2018 no se realizaron visitas considerando que los esfuerzos se direccionaron a la revisión de requerimientos y la inducción de los profesionales del equipo, en su mayoría vinculado en la última semana de enero.
Febrero: 4  entidades 
Marzo: 6 entidades
Abril: 14 entidades
Mayo: 12 entidades
Junio: 7 entidades
Julio: 7 entidades
Agosto: 8 entidades
Septiembre:12 entidades
Octubre: 3 entidades
Noviembre: 4 entidades
Diciembre: 0 entidades
Con la realización de estas visitas a 77 entidades se alcanzo el cumplimiento del 100% de la meta. 
Así mismo, se remitieron a las entidades distritales objeto de Evaluación, Control y Seguimiento  al PIGA, los 266 requerimientos </t>
  </si>
  <si>
    <t>Implementar 100 % Acciones Priorizadas, en Cumplimiento Del Plan De Acción De La Política Pública De Ecourbanismo Y Construcción Sostenible.</t>
  </si>
  <si>
    <t xml:space="preserve">El acumulado ejecutado para el cuatrienio corresponde a 50%. De los cuales en el cuarto trimestre de 2018 se avanzó en 10%, con el desarrollo de las siguientes acciones: 
Se desarrollaron las actividades planeadas de la semana como: territorios amigables, la ecoreciclatón, rodando por el ambiente, el II Foro Distrital en Responsabilidad Empresarial y Sosteniblidad, y como la primera versión de la Feria de Negocios Verdes. Asimismo, en el primer trimestre del 2018, se realiza la estructuración y planeación de la tercera edición de la semana ecoempresarial, incorporando la aplicación de diferentes proyectos de producción y consumo sostenible; en el segundo trimestre del año 2018, se logró la separación de algunos lugares para llevar a cabo las actividades, y se definió la metodología y operación de cada día, y en el tercer trimestre se generaron  sinergias con los actores estratégicos identificados, con los cuales se establecieron responsabilidades de apoyo y participación.
En el 2016 se diseñó la Semana Ecoempresarial como una estrategia para fortalecer el esquema voluntario llamado Programa de Gestión Ambiental Empresarial.  En tal sentido, se han desarrollado 2 ediciones anuales (2016 y 2017), en las que se ha involucrado diferentes organizaciones, gremios y academia, y se han obtenido como resultados generales: la implementación de huertas en colegios distritales (85m2), 5000 personas participantes de las actividades de sensibilización ambiental, recolección de 97 Ton de residuos de aparatos eléctricos y electrónicos, 1200 empresas participantes fomentando estilos de vida sostenible en sus colaboradores y partes interesadas, establecimiento del Foro en Responsabilidad Empresarial y Sostenibilidad.
</t>
  </si>
  <si>
    <t>Con base en la información suministrada por los programas posconsumo de cada una de las corrientes de residuos peligrosos se consolidaron las cantidades de residuos gestionados en el Distrito Capital de la siguiente manera:   Medicamentos 82,84 Ton equivalente a 1,7 %, Pilas 110,08 Ton equivalente a 2,3 %, Luminarias 547,55 Ton equivalente a 11,2 %, Baterías plomo Acido 1.654,11 Ton equivalente a  33,9 %, Toner 61,64 Ton equivalente a 1,3%,  Electrodomésticos línea blanca 172,32 Ton equivalente a 3,5%.  Para un total acumulado de 4.884,18 Toneladas para el año 2018</t>
  </si>
  <si>
    <t>Por medio de las campañas realizadas en el marco del programa Ecolecta de la SDA y con colaboración del programa posconsumo EcoComputo y Digital Green   se logró la recolección de RAEE de 1.198,17 Ton Equivalente a 24,5% con respecto el valor total reportado de 4.884,18 Toneladas para el año 2018.</t>
  </si>
  <si>
    <t>Con los resultados obtenidos del registro en la plataforma de AVU de la SDA se ha logrado recopilar la  información gradualmente de acuerdo con las fechas iniciales de registro durante el año 2017 y 2018  se cuenta con más reportes de actores registrados logrando consolidar un volumen mayor y un funcionamiento adecuado de la plataforma de registro de AVU de la SDA. De los cuales se reportan 1.057,46 Ton Equivalente al 21,7 % del valor total reportado para el año 2018</t>
  </si>
  <si>
    <t xml:space="preserve">El acumulado ejecutado en el cuatrienio corresponde a 0,12%, los avances realizados a la fecha son: 
LA SDA suscribió el convenio 1353 de 2017 con la Empresa de Acueducto en Bogotá-EAB con el fin de realizar los diseños detallados del Sistema Urbano de Drenaje Sostenible-SUDS, en el Rio Tunjuelo, el cual dio inicio en enero de 2018. La SDA y la EAB trabajaron en la elaboración de los estudios previos y propuesta económica del convenio. Se han realizado dos suspensiones temporales a la ejecución de actividades del convenio, por demoras en la incorporación de recursos por parte de la EAB ESP través de la aprobación del comité CONFIS, sin embargo posteriormente se logró aclarar que  la EAB no requiere de la celebración del CONFIS para la apropiación de los recursos para abrir el proceso contractual y llevar a cabo la elaboración de los diseños (Decreto 816 de 2017).  Los recursos fueron finalmente incorporados al presupuesto y se inició el proceso contractual en el mes de septiembre y en acta 4 del comité técnico operativo del 24/09/2018 la EAAB informó a la SDA que el proceso contractual ya había sido publicado. Se han realizado a la fecha cinco (5) comités técnicos operativos del convenio (01/02/2018, 17/04/2018, 10/08/2018, 24/09/2018 y 4/12/2018) donde se ha hecho seguimiento al proceso contractual de consultoría de diseños del SUDS y se ha dado a conocer la premura del avance de este proceso para dar cumplimiento a metas Plan de Desarrollo. En comité Técnico Operativo No 5 (4/12/2018) la EAAB informa a la SDA que ya fue adjudicada la consultoría a HIDROMECANICAS y que se inician los trámites de legalización del contrato, cuyo objeto es elaborar los diseños paisajísticos e ingeniería de detalle de un sistema urbano de drenaje sostenible en la zona de meandros del Rio Tunjuelo, que supla permanentemente las necesidades hídricas del mismo; el tiempo de la consultoría son seis (06) meses, por lo cual se espera contar con los diseños a mediados del año 2019.
"
</t>
  </si>
  <si>
    <t xml:space="preserve">Se presenta un retraso en la ejecución de la meta , ya que no se realizó el desembolso de los recursos porogramados,  dado a que durante la presente vigencia no se logrará contar con los diseños detallados del Sistema Urbano de Drenaje Sostenible-SUDS en el Rio Tunjuelo, producto del convenio 1353 de 2017 entre la SDA y la EAAB; por lo tanto durante la presente vigencia no se requiere de los recursos, ni se podrá dar inicio a la etapa constructiva del proyecto del Sistema Urbano de Drenaje Sostenible-SUDS.
Pese a que la SDA y la EAAB suscribieron el convenio 1353 de 2017 (el cual dio inicio en enero de 2018) con el fin de realizar los diseños detallados del Sistema Urbano de Drenaje Sostenible-SUDS en el Rio Tunjuelo, se han realizado dos suspensiones temporales a la ejecución de actividades del convenio, por demoras en la apropiación de los recursos para abrir el proceso contractual y llevar a cabo la elaboración de los diseños, los cuales podrían estar finalizados aproximadamente al finalizar el primer semestre del año 2019, fecha en la cual se podría dar inicio a las obras de construcción del Sistema Urbano de Drenaje Sostenible.  
</t>
  </si>
  <si>
    <t>Debido a lo expuesto en los retrasos, la gerencia decide reporgramar magnitud  y ajustar cronogramas para iniciar construcción del SUDS para el 2019 y parte del 2020</t>
  </si>
  <si>
    <t>Se desarrolló la semana Ecoempresarial del 13 al 17 de noviembre en donde se intervino un área de 40 m2 en ecohuertas y jardínes verticales, la ecoreciclatón recolectó 45 ton de residuos de aparatos eléctricos y electrónicos, en Rodando por el Ambiente participaron 50 organizaciones y más de 90 personas, en el II Foro Distrital en Responsabilidad Empresarial y Sosteniblidad asistieron 320 personas con la participación del invitado especial de la Embajada de Dinamarca, y como cierre de la semana, se llevo a cabo la primera versión de la Feria de Negocios Verdes participaron 20 establecimientos, las anteriores actividades permitieron la vinculación de la ciudadanía, la academia, entidades estatales y gremios en acciones de promoción de la autogestión ambiental.</t>
  </si>
  <si>
    <t>En las empresas medidas se presentaron casos con dificultades en la presentación de los registros para validar los datos de reporte, en otros, debilidades en la mejora de sus indicadores, adicionalmente, en algunos casos se presentaron incumplimientos de carácter normativo ambiental, lo que limito la medición y su categorización en muy bueno y excelente.</t>
  </si>
  <si>
    <t>A través del programa GAE, realizar acompañamiento personalizado para guiar la captura y reporte de datos para la conformación de indicadores y de capacitación para orientar su gestión y desempeño a la implantación de acciones que los lleven a la mejora en indicadores y en cumplimiento normativo ambiental.</t>
  </si>
  <si>
    <t>Durante esta vigencia se continuaron los esfuerzos para el seguimiento a los proyectos orientados en reducción de emisiones de GEI. La integración y trabajo coordinado con las demás entidades responsables como son: la Unidad Administrativa Especial de Servicios Públicos - UAESP, Acueducto de Bogotá e Instituto Para La Economía Social -IPES, ha permitido el avance en el cumplimiento de la meta establecida en el Plan Distrital de Desarrollo.
Para el IV trimestre del 2018 se avanzó con el consolidado de emisiones de GEI, que para este reporte corresponde a 125.193,04 Toneladas de CO2eq acorde a los avances reportados de los siguientes proyectos de mitigación:
“Extracción, tratamiento y aprovechamiento del Biogás proveniente del Relleno Sanitario Doña Juana-RSDJ”. Según la información disponible suministrada por la UAESP reporto un total 102.691,42 tCO2eq para este trimestre por el tratamiento de metano en la planta de Biogás.
“Operación Planta de Tratamiento de Aguas Residuales PTAR Salitre”. Según información suministrada por la Empresa de Acueducto y Alcantarillado de Bogotá en el periodo junio a septiembre de 2018, se estimó una reducción de 22.495,59tCO2eq.
"Ruta selectiva de residuos orgánicos en las Plazas de Mercado Distritales". Reporto un total de 20,03 1 tCO2eq, según la información suministrada por el IPES se estimó una reducción de por el tratamiento de 104.898 toneladas de residuos orgánicos.  Para un total a la vigencia del 2018 de 270.953 tonCO2eq.  Segun el comportamiento dinamico de los proyectos orientados a la reduccion de emisiones de GEI y la inclusion de nuevos proyecto permite en la ampliacion de la meta demostrando el compromiso que tiene la administracion en temas relacionados al Cambio Climático.</t>
  </si>
  <si>
    <t>El acumulado ejecutado para el cuatrienio corresponde a 293 empresas.
En el año 2018 se realizó la evaluación de 190 empresas que han participado de la Estrategia Acercar y PREAD del Programa Gestión Ambiental Empresarial o que reportaron sus indicadores a través del Registro Único Ambiental - RUA, de las cuales 130 lograron una clasificación entre Muy Bueno y Excelente, 76 de ellas, lograron esta categoría en el cuarto trimestre, es decir de septiembre a diciembre.
Adicionalmente, se continuó con la recolección de la información de las empresas participantes de la Estrategia Acercar durante el primer y segundo Ciclo del año 2018, las cuales serán medidas con el Índice durante el primer semestre de 2019, de acuerdo a lo contemplado en el plan de trabajo; y se continuará con la validación de los indicadores de consumo de agua, energía y de generación de residuos peligrosos de este grupo de empresas.
Finalmente, se realizaron algunos ajustes a la construcción y desarrollo de la herramienta electrónica para la captura y consolidación de información, la cual ya se encuentra habilitada a través del aplicativo FOREST y todas las empresas pueden acceder desde la ventanilla virtual en internet de trámites y servicio en línea, así como capacitaciones y acompañamientos a las empresas participantes del Programa Gestión Ambiental Empresarial para el uso adecuado de la Herramienta</t>
  </si>
  <si>
    <t>El acumulado ejecutado para el cuatrienio corresponde a  8.608,1 toneladas, de los cuales en el cuarto trimestre de 2018 se avanzó en  5,152,37 toneladas de los mismos, con el desarrollo de las siguientes acciones: 
Se realizó la verificación y consolidación de las cantidades de residuos gestionados por cada uno de los programas posconsumo y gestores de residuos especiales (AVU-Aceite vegetal usado)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Adicionalmente se han venido desarrollando actividades de promoción, recolección y gestión con programas diseñados por  las principales marcas de fabricación, distribución, venta y recolección de baterías de plomo Acido y Plomo seco del mercado y  que desarrollan actividades en la ciudad de Bogotá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cuarto trimestre del año 2018 es de 2.521,47Toneladas de cantidades aprovechadas del año 2018.  Discriminados de la siguiente manera:
Residuos de aparatos electricos y electronicos-RAEE 381,65 Ton ,
AVU 226,99 Ton ,
Medicamentos 22,89 Ton ,
Pilas 38,32 Ton , 
Luminarias 59,70 Ton , 
Baterías plomo Acido 1.748,45 Ton, 
Toner 10,10 Ton ,  
Electrodomésticos línea blanca 33,38 Ton.
Un total acumulado para el año 2018 de 5,152,37 Toneladas 
Discriminados de la siguiente manera:
RAEE 1.198,17 Ton Equivalente al 15,14%
AVU 1.057,46 Ton equivalente al 9%,
Medicamentos 82,84 Ton equivalente a 0,91 %,
Pilas 110,08 Ton equivalente a 1,52 %, 
Luminarias 314,47 Ton equivalente a 2,37 %, 
Baterías plomo Acido 2,155,39 Ton equivalente a 69,34 %, 
Toner 61,64 Ton equivalente a 0,4 %,  
Electrodomésticos línea blanca 172,32 Ton equivalentes a 1,32 %</t>
  </si>
  <si>
    <t>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Diciembre   la SDA  controló la aplicación de  técnicas de aprovechamiento y tratamiento de RCD a un  total 1.752.331 Ton. de RCD como resultado de la realización de  731 visitas de control y seguimiento a  obras de infraestructura en el perímetro urbano del Distrito Capital y la verificación del cumplimiento al 259 planes de gestión de RCD -PDGRCD y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diciembre se reporta un avance del 19% de aprovechamiento de RCD</t>
  </si>
  <si>
    <t>Acorde con lo programado a diciembre de 2018 la meta debería presentar un avance del 25%, sin embargo se reportá un avance del 19% evideciando un atraso del 6%, ya que los Generadores presentan informes técnicos de no aprovechamiento argumentando que no conocen estudios donde se sustente la forma de reutilizar en obra, por lo tanto, el constructor se basa dentro de su cotidianidad en sus procedimientos constructivos, y siguen utilizando material virgen aumentando de esta manera la cantidad de RCD enviado a disposición final.</t>
  </si>
  <si>
    <t>Se dará prioridad a realizar a enero de 2019 nuevamente la contratación para adquirir el Diseño, desarrollo e implementación de la Arquitectura de Interoperabilidad para los Sistemas de Información, Gobierno y Gestión de Datos en el marco de la Arquitectura Empresarial, así como, desarrollo y puesta en operación del caso de negocio que genere un instrumento de control y seguimiento para el aprovechamiento de llantas usadas en el D.C, para lo cual se ajustará el cronograma estableciendo que los productos deben ser entregados a junio de 2019,  asi mismo con el ánimo de subsanar el retraso se plantea realizar contratación directa de personal especializado quienes de forma conjunta apoyaran la  implementación y desarrollo del instrumento de control.</t>
  </si>
  <si>
    <t xml:space="preserve">Durante el año 2018 se reporta un total acumulado de 731 visitas de control y seguimiento a  obras de infraestructura en el perímetro urbano del Distrito Capital y la revisión de 1007 planes de Gestión de RCD que permitieron controlar la disposición adecuada de 11.097.105 toneladas de RCD en sitios autorizados acorde con lo establecido en la en la Resolución 01115 de 2012, 0932 de 2015 y Resolución 1138 de 2013. 
Es conveniente resaltar que  fue necesario realizar la reprogramación de la meta a 11.500.000.  lo anterior, considerando que las acciones de evaluación, control y seguimiento al manejo y disposición de RCD  que realiza la SDA en las obras constructivas, las constructoras han incrementado el reporte del manejo de RCD en el aplicativo web de la entidad por lo cual el valor proyectado a controlar en la vigencia 2018 fue superado, así mismo para el primer trimestre del año 2018, el área aprobada para construcción aumentó 15,7 % con respecto al mismo periodo del año 2017, según los indicadores económicos alrededor de la construcción del DANE lo cual generó un incremento en el número de obras que se inscribieron través del aplicativo web de la entidad.
</t>
  </si>
  <si>
    <t>La SDA proyectará requerimientos a las grandes constructoras indicando el cumplimiento de la normatividad vigente en temas de aprovechamiento de RCD, de tal forma que se promueva el aprovechamiento de RCD
 La SDA en 2019 publicará  la actualización de la Guia Ambiental para la Construcción en la cual se fomentará los procedimientos de buenas practicas ambientales en los se incluye el aprovechamiento de RCD.</t>
  </si>
  <si>
    <t>Durante el primer trimestre de 2019 se realizará el reporte  841 toneladas correspondientes a la magnitud  generada como reserva para la vigencia 2019, así mismo durante el primer trimestre de 2019 se realizará  el giro de la reserva presupuestal.</t>
  </si>
  <si>
    <t>Es de resaltar que para la vigencia 2018 la meta inicialmente  programada fue 7333 toneladas, sin embargo  se realizó una modificación presupuestal,  con el ánimo de garantizar el desarrollo de acciones de evaluación  control y seguimiento  a través de visitas durante el inico de la vigencia 2019, lo cual se ve reflejado en el incremento de la magnitud de la meta a 8204 toneladas, las cuales seran reportadas en la reserva durante el primer trimestre de la vigencia 2019.</t>
  </si>
  <si>
    <t>Tomando como base la información de los 4 productos  entregados por la consultoria y en conjunto con profesionales especializados que seran contratados por la SDA, se realizará el diseño e implementación de la herramienta de control, cabe resaltar que con el ánimo de optimizar los tiempos tambien  se realizará la contratación del desarrollo e implementación de la Arquitectura de Interoperabilidad para los Sistemas de Información, Gobierno y Gestión de Datos en el marco de la Arquitectura Empresarial, así como, desarrollo y puesta en operación del caso de negocio que genere una herramienta de control y seguimiento para de residuos peligrosos generados  en establecimientos de salud humana y afines en la Ciudad de Bogotá.</t>
  </si>
  <si>
    <t xml:space="preserve">Durante el año 2018 se reporta un total acumulado de  731 visitas de control y seguimiento a  obras de infraestructura en el perímetro urbano del Distrito Capital y la revisión de 1007 planes de Gestión de RCD que permitieron controlar la disposición adecuada de 11.097.105 toneladas de RCD en sitios autorizados acorde con lo establecido en la en la Resolución 01115 de 2012, 0932 de 2015 y Resolución 1138 de 2013. 
Es conveniente resaltar que  fue necesario realizar la reprogramación de la meta a 11.500.000.  lo anterior, considerando que las acciones de evaluación, control y seguimiento al manejo y disposición de RCD  que realiza la SDA en las obras constructivas, las constructoras han incrementado el reporte del manejo de RCD en el aplicativo web de la entidad por lo cual el valor proyectado a controlar en la vigencia 2018 fue superado, así mismo para el primer trimestre del año 2018, el área aprobada para construcción aumentó 15,7 % con respecto al mismo periodo del año 2017, según los indicadores económicos alrededor de la construcción del DANE lo cual generó un incremento en el número de obras que se inscribieron través del aplicativo web de la entidad,
</t>
  </si>
  <si>
    <t>En cumplimiento a la meta del plan de desarrollo  y en cumplimiento a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Con la realización de acciones de gestión la SDA realizo el registro del aprovechamiento de 3,587,20 Ton , las cuales  fueron verificadas por medio de actividades realizadas con los programas posconsumo en acompañamiento por el grupo de llantas de la Subdirección de Ecourbanismo y Gestión Ambiental Empresarial.
Así mismo,  el grupo de  Control al aprovechamiento de llantas usadas en la ciudad de Bogotá  de la SDA  en cumplimiento del Decreto 442 de 2015  y 265 de 2016, adelantó a Diciembre de 2018 actividades  para promover el aprovechamiento de un total de 2.991.5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 logrando un total en la vigencia 2018 se avanzó a  6.578,7 toneladas</t>
  </si>
  <si>
    <t>Durante la vigencia 2018 se ha promovido un total de 5429 m2, de los cuales corresponden al cuarto trimestre 823 m2 de jardín vertical y 895 m2 de techo verde, para un total del trimestre de 1718 m2, en proyectos existentes en espacio público y privado de las localidades asi:  de Chapinero (419 m2), Engativá (53 m2), Puente Aranda (142 m2), Rafael Uribe (42 m2), Santa Fé (311), Suba (611 m2), Teusaquillo (40 m2) y Usaquén (100 m2) de la Ciudad de Bogotá.</t>
  </si>
  <si>
    <t>El acumulado ejecutado para el cuatrienio corresponde a 15,879,42 De los cuales en lo corrido de la vigencia 2018 se avanzó a  6.578,7 con el desarrollo de las siguientes acciones: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Con la realización de acciones de gestión la SDA realizo el registro del aprovechamiento de 3,578,2 Ton , las cuales  fueron verificadas por medio de actividades realizadas con los programas posconsumo en acompañamiento por el grupo de llantas de la Subdirección de Ecourbanismo y Gestión Ambiental Empresarial.
Así mismo,  el grupo de  Control al aprovechamiento de llantas usadas en la ciudad de Bogotá  de la SDA  en cumplimiento del Decreto 442 de 2015  y 265 de 2016, adelantó a Diciembre de 2018 actividades  para promover el aprovechamiento de un total de 2.991.5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</si>
  <si>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En lo corrido del cuatrienio, se ha aprovechado 15879,76 ton de llantas usadas. De las cuales en la vigencia 2016 corresponde 1390, en la vigencia 2017 7911 y en la vigencia 2018 6578.76 tons así:
En cumplimiento a la meta del plan de desarrollo  y de la resolución 1326 de 2017 se adelantaron actividades para la promoción y divulgación de los diferentes sistemas de recolección selectiva y gestión ambiental de llantas usadas, en el marco del plan de acción coordinado con diferentes entidades distritales en la recolección de llantas usadas en el espacio público.
Además mediante el visor geográfico ambiental de la SDA se informa a la ciudadanía los puntos de entrega habilitados por los programas de recolección selectiva y gestión ambiental de llantas usadas y de esta manera se consolida la información de cantidades gestionadas de estos puntos y así mismo las llantas gestionadas por medio de sus afiliados.
La verificación de la información se realiza teniendo en cuenta los certificados de aprovechamiento emitidos por los gestores que hacen el proceso de trituración y/o aprovechamiento. Las llantas  recolectadas son utilizadas en procesos de cogeneración energética  y uso de granulo de caucho en vías, andenes, parques entre otros. 
Con la realización de acciones de gestión la SDA realizo el registro del aprovechamiento de 3,578,2 Ton , las cuales  fueron verificadas por medio de actividades realizadas con los programas posconsumo en acompañamiento por el grupo de llantas de la Subdirección de Ecourbanismo y Gestión Ambiental Empresarial.
Así mismo,  el grupo de  Control al aprovechamiento de llantas usadas en la ciudad de Bogotá  de la SDA  en cumplimiento del Decreto 442 de 2015  y 265 de 2016, adelantó a Diciembre de 2018 actividades  para promover el aprovechamiento de un total de 2.991.5 Ton llantas, mediante visitas de control a  generadores y gestores de llantas usadas, ubicados en el perímetro urbano del Distrito Capital, revisión de los certificados de gestión de las llantas entregadas a gestores de este residuo  y verificación  en el aplicativo web de la Secretaría Distrital de Ambiente.</t>
  </si>
  <si>
    <t xml:space="preserve">
En lo corrido del cuatrienio, se ha logrado la reducción de 732.900 tons de CO2eq. De acuerdo con el seguimiento realizado a los proyectos orientados a la reducción de emisiones de Gases Efecto Invernadero-GEI, así: para la vigencia 2016 corresponde 106.549, en la vigencia 2017 355.398 y en la vigencia 2018 270.953
Durante esta vigencia se continuaron los esfuerzos para el seguimiento a los proyectos orientados en reducción de emisiones de GEI. La integración y trabajo coordinado con las demás entidades responsables como son: la Unidad Administrativa Especial de Servicios Públicos - UAESP, Acueducto de Bogotá e Instituto Para La Economía Social -IPES, ha permitido el avance en el cumplimiento de la meta establecida en el Plan Distrital de Desarrollo.
Para el IV trimestre del 2018 se avanzó con el consolidado de emisiones de GEI, que para este reporte corresponde a 125.193,04 Toneladas de CO2eq acorde a los avances reportados de los siguientes proyectos de mitigación:
“Extracción, tratamiento y aprovechamiento del Biogás proveniente del Relleno Sanitario Doña Juana-RSDJ”. Según la información disponible suministrada por la UAESP reporto un total 102.691,42 tCO2eq para este trimestre por el tratamiento de metano en la planta de Biogás.
“Operación Planta de Tratamiento de Aguas Residuales PTAR Salitre”. Según información suministrada por la Empresa de Acueducto y Alcantarillado de Bogotá en el periodo junio a septiembre de 2018, se estimó una reducción de 22.495,59tCO2eq.
"Ruta selectiva de residuos orgánicos en las Plazas de Mercado Distritales". Reporto un total de 20,03 1 tCO2eq, según la información suministrada por el IPES se estimó una reducción de por el tratamiento de 104.898 toneladas de residuos orgánicos.  Para un total a la vigencia del 2018 de 270.953 tonCO2eq.  Segun el comportamiento dinamico de los proyectos orientados a la reduccion de emisiones de GEI y la inclusion de nuevos proyecto permite en la ampliacion de la meta demostrando el compromiso que tiene la administracion en temas relacionados al Cambio Climático.</t>
  </si>
  <si>
    <t xml:space="preserve">El acumulado ejecutado para el cuatrienio corresponde al 56.88 % de los cuales, en la vigencia 2016 corresponde a 13.30%, en el 2017 6.10%  y el 2018, se avanzó a un 37.48%,  con el desarrollo de las siguientes acciones:
El acumulado ejecutado para el año 2018 corresponde al 37.48%. de los cuales, en el IV trimestre, se avanzó en un 9,37%, con el desarrollo de las siguientes acciones: 
1. Validación de las actividades que garantizan la reducción de emisiones de Gases Efecto Invernadero GEI, mediante la verificación del estado de 15 proyectos establecidos en el Plan de Acción de Reducción de emisiones de GEI (2016-2020), lo que equivale al 4,69%                                                                                                                                                                                                                   
2.  Seguimiento de reducción de emisiones de GEI para los siguientes proyectos ( Lo que equivale al 4,69% restante): “Extracción, tratamiento y aprovechamiento del Biogás proveniente del Relleno Sanitario Doña Juana-RSDJ”. Según la información disponible suministrada por la UAESP reporto un total 108.691,42 tCO2eq para este trimestre por el tratamiento de metano en la planta de Biogás. “Operación Planta de Tratamiento de Aguas Residuales PTAR Salitre”. Según información suministrada por la Empresa de Acueducto y Alcantarillado de Bogotá en el periodo junio a septiembre de 2018, se estimó una reducción de 22.495,59tCO2eq. "Ruta selectiva de residuos orgánicos en las Plazas de Mercado Distritales". Reporto un total de 20,03 1 tCO2eq, según la información suministrada por el IPES se estimó una reducción de por el tratamiento de 104.898 toneladas de residuos orgánicos.                                               
</t>
  </si>
  <si>
    <t>El acumulado ejecutado para el cuatrienio corresponde a 50%, de los cuales 25% corresponden a lo ejecutado durante la vigencia 2018.
 Durante el cuarto trimestre de 2018, se avanzó en un 6,25% con el desarrollo de las siguientes acciones: Se efectuó la actualización de la matriz de registro, clasificación y consolidación con 68 proyectos e instrumentos de planeamiento urbano (51Diseños Paisajísticos de Parques y Zonas Verdes, 9 Compatibilidad de Uso de Vivienda en Área Restringida, 4 Planes de Implantación, 3 Planes Parciales de Desarrollo, 1 Proyecto de Alianza Público-Privada).
 De esta manera en lo transcurrido del año 2018 la Secretarìa Distrital de Ambiente ha consolidado una matriz de seguimiento a la Política de Ecourbanismo con 240 proyectos e instrumentos que tienen lineamientos ambientales y dan cumplimiento a metas de la Resolución 1319 de 2015.</t>
  </si>
  <si>
    <t>Debido a lo expuesto en los retrasos, la gerencia decide reprogramar magnitud y ajustar cronogramas para iniciar construcción del SUDS para el 2019 y parte del 2020</t>
  </si>
  <si>
    <t>Se presenta un retraso, dado a que durante la vigencia no se logró contar con los diseños y no se podrá dar inicio a la construcción del proyecto del SUDS sistema urbano de drenaje. Pese a que la SDA y la EAAB suscribieron el convenio 1353-17 con el fin de realizar los diseños detallados del SUDS, se han realizado dos suspensiones temporales a la ejecución de actividades del convenio, los cuales podrían estar finalizados en el segundo semestre del año 2019, fecha en la cual se podría dar inicio a las obras de construcción. Por lo anterior, se bajo la programación con corte a diciembre 2018 de 0.20 a 0.12, producto a una disminución presupuestal afectando la magnitud de la meta, dicha disminución no se ve reflejado en el sistema, ya que obedece a procesos de reprogramación.</t>
  </si>
  <si>
    <t>el acumulado ejecutado en el cuatrenio corresponde al 13,020 m2 de techos verdes y jardines verticales de los cuales, durante la vigencia 2018 se promovieron un total de 5429 m2, de los cuales corresponden al cuarto trimestre 823 m2 de jardín vertical y 895 m2 de techo verde, para un total del trimestre de 1718 m2, en proyectos existentes en espacio público y privado de las localidades asi:  de Chapinero (419 m2), Engativá (53 m2), Puente Aranda (142 m2), Rafael Uribe (42 m2), Santa Fé (311), Suba (611 m2), Teusaquillo (40 m2) y Usaquén (100 m2) de la Ciudad de Bogotá.</t>
  </si>
  <si>
    <t xml:space="preserve">El acumulado ejecutado para el cuatrienio corresponde a 293 empresas con un índice de desempeño ambiental empresarial -IDAE - entre muy bueno y excelente. 
Durante el cuarto trimestre se realizó la evaluación de 113 empresas que han participado de la Estrategia Acercar y Programa de Excelencia Ambiental Distrital- PREAD del Programa Gestión Ambiental Empresarial o que reportaron sus indicadores a través del Registro Único Ambiental - RUA, de las cuales 76 lograron una clasificación entre Muy Bueno y Excelente (Valor que se reporta) para culminar las 130 empresas a reportar en el año 2018.
Adicionalmente se continuó con la recolección de la información de las empresas participantes de la Estrategia Acercar durante el primer y segundo Ciclo del año 2018, las cuales serán medidas con el Índice durante el primer semestre de 2019, de acuerdo a lo contemplado en el plan de trabajo; y se continuará con la validación de los indicadores de consumo de agua, energía y de generación de residuos peligrosos de este grupo de empresas.
Finalmente, se realizaron algunos ajustes a la construcción y desarrollo de la herramienta electrónica para la captura y consolidación de información, la cual ya se encuentra habilitada a través del aplicativo FOREST y todas las empresas pueden acceder desde la ventanilla virtual en internet de trámites y servicios el línea, así como capacitaciones y acompañamientos a las empresas participantes del Programa Gestión Ambiental Empresarial para el uso adecuado de la Herramienta.
</t>
  </si>
  <si>
    <t xml:space="preserve">El acumulado ejecutado para el cuatrienio corresponde a 26.584.907.61 toneladas de Residuos de Construccón y Demolición, de los cuales en el vigencia 2016 son 4.112.722, en la vigencia 2017 corresponde 11.375.080 y en la vigencia 2018 en 11.097.105,60 ton de RCD, con el desarrollo de las siguientes acciones:
Durante el año 2018 se reporta un total acumulado de  731 visitas de control y seguimiento a  obras de infraestructura en el perímetro urbano del Distrito Capital y la revisión de 1007 planes de Gestión de RCD que permitieron controlar la disposición adecuada de 11.097.105 toneladas de RCD en sitios autorizados acorde con lo establecido en la en la Resolución 01115 de 2012, 0932 de 2015 y Resolución 1138 de 2013. 
Es conveniente resaltar que  fue necesario realizar la reprogramación de la meta a 11.500.000.  lo anterior, considerando que las acciones de evaluación, control y seguimiento al manejo y disposición de RCD  que realiza la SDA en las obras constructivas, las constructoras han incrementado el reporte del manejo de RCD en el aplicativo web de la entidad por lo cual el valor proyectado a controlar en la vigencia 2018 fue superado, así mismo para el primer trimestre del año 2018, el área aprobada para construcción aumentó 15,7 % con respecto al mismo periodo del año 2017, según los indicadores económicos alrededor de la construcción del DANE lo cual generó un incremento en el número de obras que se inscribieron través del aplicativo web de la entidad.
</t>
  </si>
  <si>
    <r>
      <t xml:space="preserve">Es necesario aclarar que  la dinámica de ejecución de la meta  inicia cada año desde 0% y debe llegar al 25%, si bien la meta es de tipología creciente se imposibilita reportar el avance real de la vigencia 2018, según las instrucciones ya concertadas para el reporte común de este tipo de metas.
Por lo anterior teniendo en cuenta la tipología creciente de la meta, el valor  que se presenta es de 30,34% de aprovechamiento de los Residuos de Construcción y Demolición - RCD,  considerando que fue el valor alcanzado en el año 2017. 
En relación a la vigencia 2018 , en el periodo comprendido entre enero y Diciembre   la SDA  controló la aplicación de  técnicas de aprovechamiento y tratamiento de RCD a un  total 1.752.331 Ton. de RCD como resultado de la realización de  731 visitas de control y seguimiento a  obras de infraestructura en el perímetro urbano del Distrito Capital y la verificación del cumplimiento al 259 planes de gestión de RCD -PDGRCD y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diciembre se reporta un avance del </t>
    </r>
    <r>
      <rPr>
        <b/>
        <sz val="6.9"/>
        <rFont val="Calibri"/>
        <family val="2"/>
      </rPr>
      <t>19%</t>
    </r>
    <r>
      <rPr>
        <sz val="10"/>
        <rFont val="Calibri"/>
        <family val="2"/>
      </rPr>
      <t xml:space="preserve"> de aprovechamiento de RCD</t>
    </r>
  </si>
  <si>
    <t>El acumulado ejecutado para el cuatrienio se han dispuesto adecuadamente 8.607,37 toneladas, de los cuales 1028 toneladas se dispusieron en el año 2016, 2427 toneladas en el 2017 y en el año 2018, se han dispuesto 5152,37 toneladas; estas cantidades fueron reportadas por los programas posconsumo de residuos de aparatos eléctricos y electrónicos, reportes de aceite vegetal usado, pilas y acumuladores, baterías plomo ácido, luminarias, medicamentos y tóner.
El acumulado ejecutado para el cuatrienio corresponde a  8.608,1 toneladas, de los cuales en el cuarto trimestre de 2018 se avanzó en  5,152,37 toneladas de los mismos, con el desarrollo de las siguientes acciones: 
Se realizó la verificación y consolidación de las cantidades de residuos gestionados por cada uno de los programas posconsumo y gestores de residuos especiales (AVU-Aceite vegetal usado) respectivamente, estas cantidades cuentan con su correspondiente certificado de disposición siendo así el soporte de cantidades gestionadas en la ciudad. Los residuos fueron recolectados por medio de campañas de recolección, promoción y difusión tanto en el sector residencial (Ecolecta y Puntos fijos) y empresarial, campañas que se hacen con cada uno de los programas posconsumo. Adicionalmente se han venido desarrollando actividades de promoción, recolección y gestión con programas diseñados por  las principales marcas de fabricación, distribución, venta y recolección de baterías de plomo Acido y Plomo seco del mercado y  que desarrollan actividades en la ciudad de Bogotá
Se estableció para uso de la ciudadanía la plataforma para el reporte de cantidades de AVU gestionadas adecuadamente, teniendo en cuenta los informes trimestrales entregados por medio del aplicativo de la entidad lo cual facilita la obtención y análisis de las cantidades generadas de AVU en la ciudad, igualmente se continúa con las actividades de divulgación y capacitación del acuerdo Distrital 634 de 2015. 
La cantidad reportada de residuos peligrosos y especiales  para el cuarto trimestre del año 2018 es de 2.521,47Toneladas de cantidades aprovechadas del año 2018.  Discriminados de la siguiente manera:
Residuos de aparatos electricos y electronicos-RAEE 381,65 Ton ,
AVU 226,99 Ton ,
Medicamentos 22,89 Ton ,
Pilas 38,32 Ton , 
Luminarias 59,70 Ton , 
Baterías plomo Acido 1.748,45 Ton, 
Toner 10,10 Ton ,  
Electrodomésticos línea blanca 33,38 Ton.
Un total acumulado para el año 2018 de 5,152,37 Toneladas 
Discriminados de la siguiente manera:
RAEE 1.198,17 Ton Equivalente al 15,14%
AVU 1.057,46 Ton equivalente al 9%,
Medicamentos 82,84 Ton equivalente a 0,91 %,
Pilas 110,08 Ton equivalente a 1,52 %, 
Luminarias 314,47 Ton equivalente a 2,37 %, 
Baterías plomo Acido 2,155,39 Ton equivalente a 69,34 %, 
Toner 61,64 Ton equivalente a 0,4 %,  
Electrodomésticos línea blanca 172,32 Ton equivalentes a 1,32 %</t>
  </si>
  <si>
    <t>El acumulado ejecutado para el cuatrienio corresponde a 20.058 toneladas, de los cuales en el período de 2016 corresponde 4.667, en la vigencia 2017 8.028 y en la vigencia 2018 7.363 ton.
En el período de enero a diciembre de 2018  la SDA controló un total de 7.363 toneladas de Residuos Peligrosos (infecciosos, químicos y administrativos) en el sector salud y afines generadas en el Distrito Capital, a través de la realización de 613 visitas de seguimiento y control a generadores de Residuos Hospitalarios, 315  Informes de Gestión atendidos  y 1437 No. De requerimientos a generadores de RH y similares, entre otras acciones de control realizadas.</t>
  </si>
  <si>
    <t xml:space="preserve">Durante el cuatrenio, se ha realizado un aprovechamiento del 25% del granulo de caucho para cada año.
A diciembre de 2018 se realizaron visitas de control y seguimiento a realizó visita documental a los 19 Fondos de Desarrollo Local, Acueducto, Unidad de Mantenimiento Vial, Instituto de Desarrollo Urbano e Instituto Distrital de Recreación y Deporte, con el fin de verificar el cumplimiento de lo descrito en los artículos 11 y 12 del Decreto 442 de 2015 y Artículo 4 del Decreto 265 de 2016. 
Como primera instancia para iniciar el proceso de control y seguimiento, la SCASP requirió mediante proceso SDA No. 4214910 a las 23 entidades del Distrito, indicando el día y hora de la visita, resaltando que la entidad a visitar debe tener una información lista referente a las obras a ejecutar o ejecutadas durante el año en vigencia. 
A diciembre de 2018, ocho (8) (UMV ALCALDÍA LOCAL SAN CRISTÓBAL ALCALDÍA LOCAL ANTONIO NARIÑO IDU ALCALDÍA LOCAL ENGATIVÁ ALCALDÍA LOCAL TUNJUELITO ALCALDÍA LOCAL SUBA); de las 23 entidades del Distrito realizaron el reporte del % de aprovechamiento de GCR en mezcla asfáltica, llegando al 48.26%  de utilización del Grano de Caucho reciclado en las obras de infraestructura vial y se utilizaron 28.134 kg de GCR en los parques intervenidos por las alcaldías locales de Antonio Nariño y  Puente Aranda. 
</t>
  </si>
  <si>
    <t xml:space="preserve">
En la vigencia 2018 no se presenta avance, dado que se requiere de los diseños paisajísticos e ingeniería de detalle de un sistema urbano de drenaje sostenible en la zona de meandros del Rio Tunjuelo, que supla permanentemente las necesidades hídricas del mismo, los cuales se espera contar a mediados de la vigencia 2019, fecha en la cual se iniciarían las obras que dan cumplimiento de esta meta.Convenio No. 1353 de 2017 entre la SDA y EAAB., por lo tanto se programa la meta para la vigencia 2019</t>
  </si>
  <si>
    <t>La ejecución del indicador de la meta está formulada de tal forma que cada año inicie desde un 0% y alcance a un 25% , de acuerdo al cumplimiento de la norma.
A diciembre de 2018, se realiza ajuste, a un menor valor en la ejecución acumulada al cuatrienio, ya que después de realizar una evaluación al avance del indicador de la MPDD, presenta que para la vigencia 2018 su ejecución corresponde a un 19%, en la vigencia 2017 un 30.34 % y para el 2016 un 15.13%, lo cual nos da un avance promedio acumulado del 26.43% de aprovechamiento de los Residuos de Construcción y Demolición ¿ RCD. Lo anterior es resultado de la sumatoria del total de toneladas aprovechadas sobre el número de años ejecutados.
En relación a la vigencia 2018, en el periodo comprendido entre enero y Diciembre   la SDA  controló la aplicación de  técnicas de aprovechamiento y tratamiento de RCD a un  total 1.752.331 Ton. de RCD como resultado de la realización de 731 visitas de control y seguimiento a obras de infraestructura en el perímetro urbano del Distrito Capital y la verificación del cumplimiento al 259 planes de gestión de RCD -PDGRCD y los reportes generados por el seguimiento realizado a las obras y al aplicativo Web de la Entidad.
En este sentido considerando que la meta establecida para el 2018, equivale a un 25% acorde con la norma, corresponde a 2.312.361 toneladas de RCD con aplicación de técnicas de aprovechamiento y tratamiento  en las obras , a diciembre se reporta un avance del 19% de aprovechamiento de RCD
Reportan menor valor. Correo 20190125 Edward Daza.</t>
  </si>
  <si>
    <t>El acumulado ejecutado para el cuatrienio corresponde a 511 proyectos, de los cuales se han avanzado así. En la vigencia 2016 100, en la vigencia 2017 211 y en la vigencia 2018 se avanzó en 200 proyectos, con el desarrollo de las siguientes acciones:
El acumulado ejecutado para el cuatrienio corresponde a 511 proyectos, de los cuales durante la vigencia 2018 se avanzó en 200 proyectos de acuerdo con lo programado, con el desarrollo de las siguientes acciones: Durante el cuarto trimestre se incorporó criterios de sostenibilidad ambiental a treinta y siete (37) proyectos de diferentes escalas, tanto en espacio público como en privado, promoviendo la construcción sostenible y el ecourbanismo en la ciudad. Los proyectos a los cuales se les incorporo criterios de sostenibilidad corresponden a: Seis (6) Planes Parciales de Renovación Urbana, tres (3) Planes de Implantación, dos (2) Planes de Regularización y Manejo, tres (3) proyectos de compatibilidad de usos de vivienda en suelo restringido, veintidós (22) proyectos de diseño paisajístico de parques y zonas verdes y un (1) proyectos de Alianza Publico Privada - APP.</t>
  </si>
  <si>
    <r>
      <rPr>
        <b/>
        <sz val="11"/>
        <rFont val="Arial"/>
        <family val="2"/>
      </rPr>
      <t>META CUMPLIDA A JUNIO DE 2018</t>
    </r>
    <r>
      <rPr>
        <sz val="11"/>
        <rFont val="Arial"/>
        <family val="2"/>
      </rPr>
      <t xml:space="preserve">
Entorno a la gestión realizada para la Generación de acciones de control a los medianos y grandes generadores de Residuos Peligrosos -RESPEL-, se ha logrado cumplir la meta establecida para el cuatrenio durante el primer semestre de 2018 con un total de 1.726 acciones reportada. Lo anterior fue posible mediante las acciones de seguimiento, control y vigilancia a generadores de residuos peligrosos basados en requerimientos u oficios de Control y vigilancia de RESPEL, atención de Registros de RESPEL, cancelación de registros RESPEL, atención de Registros de Acopiadores Primarios, oficios de requerimientos a entidades públicas y prestadores de servicios de salud y afines,) y conceptos o informes de Control y vigilancia con otra actuación.
</t>
    </r>
  </si>
  <si>
    <t>El acumulado ejecutado para el cuatrienio corresponde a 62.68%. De los cuales durante la vigencia, se avanzó en un 27,68% con el desarrollo de las siguientes acciones: 
Durante el año 2018 los profesionales de la SDA realizaron 4.110 actuaciones técnicas distribuidas así: 
613 visitas de seguimiento y control a generadores de Residuos Hospitalarios, 
117 Conceptos técnicos proyectados para iniciar proceso Sancionatorio, 
98 Informe técnico proyectados, 
25 Conceptos técnicos proyectados para Permiso de Vertimientos, 
374 No. de solicitudes de registro de vertimientos Atendidos - Registros de Vertimientos 
43   No. De solicitudes de registro como acopiador de aceites usados firmados
315 No. De Informes de Gestión atendidos
262  No. De caracterizaciones analizadas
826  No. De solicitudes de información atendidas
1437 No. De requerimientos a generadores de RH y similares
Lo anterior permitió controlar un total de 7.363  toneladas de Residuos Peligrosos (infecciosos, químicos y administrativos) en el sector salud y afines generadas en el Distrito Capital</t>
  </si>
  <si>
    <r>
      <t>7, OBSERVACIONES AVANCE TRIMESTRE__4</t>
    </r>
    <r>
      <rPr>
        <b/>
        <sz val="10"/>
        <rFont val="Arial"/>
        <family val="2"/>
      </rPr>
      <t>_  DE _2018</t>
    </r>
  </si>
  <si>
    <t>49,563,267.00</t>
  </si>
  <si>
    <t>Los Andes, La Castellana, Metrópolis, Polo Club, San fernando, Concepción Norte</t>
  </si>
  <si>
    <t>Localización: Tunjuelito. PROYECTO DE SISTEMA URBANO DE DRENAJE SOSTENIBLE - SUDS UBICADO EN AREA DE LA UPZ VENECIA, EN LOS LOCALIZACIONES ESPECIFICAS DE LOS BARRIOS: MUZU, ARBORIZADORA BAJA, EL CHIRCAL SUR. 
 Descripción: PROYECTO SUDS PARA EL MANEJO SOS</t>
  </si>
  <si>
    <t>DISTRITAL: debido a que las acciones que se plasman en el documento abarcan todas las localidades de la ciudad. Adicionalmente, cabe anotar que dichas acciones no han sido aprobadas, hasta que surja el acto administrativo que las soporta, por lo que es mu</t>
  </si>
  <si>
    <t>Localización: DISTRITAL 
Dirección: Establecimientos acopiadores de llantas usadas o material derivado del tratamiento de llantas usadas en Bogotá D.C.
Descripción: Ejecutar acciones de control y seguimiento a los establecimientos acopiadores de llantas u</t>
  </si>
  <si>
    <t>Direción: Distrital. Proyectos especiales de infraestructura en desarrollo en el D.C.
Descripción:  Control de endurecimiento de espacios blandos, la generación y  aprovechamiento de RCD y otros residuos de Construcción y demolición en los proyectos espac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</si>
</sst>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 #,##0_-;_-* &quot;-&quot;_-;_-@_-"/>
    <numFmt numFmtId="43" formatCode="_-* #,##0.00_-;\-* #,##0.00_-;_-* &quot;-&quot;??_-;_-@_-"/>
    <numFmt numFmtId="164" formatCode="_-&quot;$&quot;* #,##0.00_-;\-&quot;$&quot;* #,##0.00_-;_-&quot;$&quot;* &quot;-&quot;??_-;_-@_-"/>
    <numFmt numFmtId="165" formatCode="_-* #,##0\ _€_-;\-* #,##0\ _€_-;_-* &quot;-&quot;??\ _€_-;_-@"/>
    <numFmt numFmtId="166" formatCode="0.0%"/>
    <numFmt numFmtId="167" formatCode="_(* #,##0_);_(* \(#,##0\);_(* &quot;-&quot;??_);_(@_)"/>
    <numFmt numFmtId="168" formatCode="_-* #,##0.00\ _€_-;\-* #,##0.00\ _€_-;_-* &quot;-&quot;??\ _€_-;_-@"/>
    <numFmt numFmtId="169" formatCode="_-&quot;$&quot;* #,##0.00_-;\-&quot;$&quot;* #,##0.00_-;_-&quot;$&quot;* &quot;-&quot;??_-;_-@"/>
    <numFmt numFmtId="170" formatCode="#,##0.0"/>
    <numFmt numFmtId="171" formatCode="_-* #,##0.0\ _€_-;\-* #,##0.0\ _€_-;_-* &quot;-&quot;??\ _€_-;_-@"/>
    <numFmt numFmtId="172" formatCode="_(* #,##0.00_);_(* \(#,##0.00\);_(* &quot;-&quot;??_);_(@_)"/>
    <numFmt numFmtId="173" formatCode="_-* #,##0.00\ _€_-;\-* #,##0.00\ _€_-;_-* &quot;-&quot;??.00\ _€_-;_-@"/>
    <numFmt numFmtId="174" formatCode="0.0"/>
    <numFmt numFmtId="175" formatCode="#,##0.0;\-#,##0.0"/>
    <numFmt numFmtId="176" formatCode="#,##0.0_);\(#,##0.0\)"/>
    <numFmt numFmtId="177" formatCode="#,##0.000000;\-#,##0.000000"/>
    <numFmt numFmtId="178" formatCode="_(#,##0.0_);\(#,##0.0\)"/>
    <numFmt numFmtId="179" formatCode="#,##0.00_ ;\-#,##0.00\ "/>
    <numFmt numFmtId="180" formatCode="[$$-240A]\ #,##0"/>
    <numFmt numFmtId="181" formatCode="_([$$-240A]\ * #,##0_);_([$$-240A]\ * \(#,##0\);_([$$-240A]\ * &quot;-&quot;??_);_(@_)"/>
    <numFmt numFmtId="182" formatCode="_-&quot;$&quot;\ * #,##0_-;\-&quot;$&quot;\ * #,##0_-;_-&quot;$&quot;\ * &quot;-&quot;_-;_-@"/>
    <numFmt numFmtId="183" formatCode="_-&quot;$&quot;* #,##0_-;\-&quot;$&quot;* #,##0_-;_-&quot;$&quot;* &quot;-&quot;??_-;_-@"/>
    <numFmt numFmtId="184" formatCode="#,##0.000"/>
    <numFmt numFmtId="185" formatCode="_(&quot;$&quot;\ * #,##0.00_);_(&quot;$&quot;\ * \(#,##0.00\);_(&quot;$&quot;\ * &quot;-&quot;??_);_(@_)"/>
    <numFmt numFmtId="186" formatCode="_(&quot;$&quot;\ * #,##0_);_(&quot;$&quot;\ * \(#,##0\);_(&quot;$&quot;\ * &quot;-&quot;??_);_(@_)"/>
    <numFmt numFmtId="187" formatCode="_-&quot;$&quot;* #,##0.0_-;\-&quot;$&quot;* #,##0.0_-;_-&quot;$&quot;* &quot;-&quot;??_-;_-@"/>
    <numFmt numFmtId="189" formatCode="#,##0.00000"/>
    <numFmt numFmtId="190" formatCode="#,##0.000;\-#,##0.000"/>
    <numFmt numFmtId="191" formatCode="_-* #,##0.000\ _€_-;\-* #,##0.000\ _€_-;_-* &quot;-&quot;??\ _€_-;_-@"/>
    <numFmt numFmtId="192" formatCode="_(* #,##0_);_(* \(#,##0\);_(* &quot;-&quot;_);_(@_)"/>
    <numFmt numFmtId="193" formatCode="_-* #,##0.00\ _€_-;\-* #,##0.00\ _€_-;_-* &quot;-&quot;??\ _€_-;_-@_-"/>
    <numFmt numFmtId="194" formatCode="_-* #,##0.00\ &quot;€&quot;_-;\-* #,##0.00\ &quot;€&quot;_-;_-* &quot;-&quot;??\ &quot;€&quot;_-;_-@_-"/>
    <numFmt numFmtId="195" formatCode="_(&quot;$&quot;\ * #,##0_);_(&quot;$&quot;\ * \(#,##0\);_(&quot;$&quot;\ * &quot;-&quot;_);_(@_)"/>
    <numFmt numFmtId="196" formatCode="_-&quot;$&quot;\ * #,##0_-;\-&quot;$&quot;\ * #,##0_-;_-&quot;$&quot;\ * &quot;-&quot;_-;_-@_-"/>
    <numFmt numFmtId="197" formatCode="_-&quot;$&quot;* #,##0_-;\-&quot;$&quot;* #,##0_-;_-&quot;$&quot;* &quot;-&quot;_-;_-@_-"/>
  </numFmts>
  <fonts count="40" x14ac:knownFonts="1">
    <font>
      <sz val="11"/>
      <color rgb="FF000000"/>
      <name val="Calibri"/>
    </font>
    <font>
      <sz val="11"/>
      <name val="Calibri"/>
      <family val="2"/>
    </font>
    <font>
      <sz val="11"/>
      <name val="Calibri"/>
      <family val="2"/>
    </font>
    <font>
      <b/>
      <sz val="14"/>
      <name val="Arial"/>
      <family val="2"/>
    </font>
    <font>
      <sz val="12"/>
      <name val="Arial"/>
      <family val="2"/>
    </font>
    <font>
      <sz val="10"/>
      <name val="Arial"/>
      <family val="2"/>
    </font>
    <font>
      <b/>
      <sz val="18"/>
      <name val="Arial"/>
      <family val="2"/>
    </font>
    <font>
      <b/>
      <sz val="8"/>
      <name val="Arial"/>
      <family val="2"/>
    </font>
    <font>
      <sz val="14"/>
      <name val="Calibri"/>
      <family val="2"/>
    </font>
    <font>
      <b/>
      <sz val="10"/>
      <name val="Arial"/>
      <family val="2"/>
    </font>
    <font>
      <sz val="8"/>
      <name val="Arial"/>
      <family val="2"/>
    </font>
    <font>
      <sz val="8"/>
      <color rgb="FF000000"/>
      <name val="Arial"/>
      <family val="2"/>
    </font>
    <font>
      <sz val="10"/>
      <name val="Calibri"/>
      <family val="2"/>
    </font>
    <font>
      <sz val="11"/>
      <name val="Calibri"/>
      <family val="2"/>
    </font>
    <font>
      <sz val="11"/>
      <name val="Arial Narrow"/>
      <family val="2"/>
    </font>
    <font>
      <sz val="11"/>
      <name val="Arial"/>
      <family val="2"/>
    </font>
    <font>
      <sz val="12"/>
      <name val="Calibri"/>
      <family val="2"/>
    </font>
    <font>
      <sz val="11"/>
      <color rgb="FF000000"/>
      <name val="Arial"/>
      <family val="2"/>
    </font>
    <font>
      <sz val="11"/>
      <name val="Arial"/>
      <family val="2"/>
    </font>
    <font>
      <b/>
      <sz val="12"/>
      <name val="Arial"/>
      <family val="2"/>
    </font>
    <font>
      <sz val="10"/>
      <color rgb="FF000000"/>
      <name val="Arial"/>
      <family val="2"/>
    </font>
    <font>
      <sz val="12"/>
      <color rgb="FFFF0000"/>
      <name val="Arial"/>
      <family val="2"/>
    </font>
    <font>
      <sz val="10"/>
      <color rgb="FF000000"/>
      <name val="Calibri"/>
      <family val="2"/>
    </font>
    <font>
      <sz val="8"/>
      <color rgb="FF000000"/>
      <name val="Calibri"/>
      <family val="2"/>
    </font>
    <font>
      <b/>
      <sz val="14"/>
      <name val="Calibri"/>
      <family val="2"/>
    </font>
    <font>
      <b/>
      <sz val="11"/>
      <name val="Calibri"/>
      <family val="2"/>
    </font>
    <font>
      <sz val="22"/>
      <name val="Arial"/>
      <family val="2"/>
    </font>
    <font>
      <b/>
      <sz val="12"/>
      <name val="Tahoma"/>
      <family val="2"/>
    </font>
    <font>
      <sz val="24"/>
      <name val="Arial"/>
      <family val="2"/>
    </font>
    <font>
      <sz val="8"/>
      <name val="Calibri"/>
      <family val="2"/>
    </font>
    <font>
      <sz val="11"/>
      <color rgb="FF000000"/>
      <name val="Calibri"/>
      <family val="2"/>
    </font>
    <font>
      <sz val="11"/>
      <color rgb="FF000000"/>
      <name val="Calibri"/>
      <family val="2"/>
    </font>
    <font>
      <sz val="12"/>
      <color rgb="FF000000"/>
      <name val="Calibri"/>
      <family val="2"/>
    </font>
    <font>
      <b/>
      <sz val="6.9"/>
      <name val="Calibri"/>
      <family val="2"/>
    </font>
    <font>
      <b/>
      <sz val="11"/>
      <name val="Arial"/>
      <family val="2"/>
    </font>
    <font>
      <sz val="11"/>
      <color indexed="8"/>
      <name val="Calibri"/>
      <family val="2"/>
    </font>
    <font>
      <sz val="10"/>
      <color indexed="8"/>
      <name val="Arial"/>
      <family val="2"/>
    </font>
    <font>
      <sz val="8"/>
      <color indexed="8"/>
      <name val="Arial"/>
      <family val="2"/>
    </font>
    <font>
      <sz val="8"/>
      <color indexed="8"/>
      <name val="Calibri"/>
      <family val="2"/>
    </font>
    <font>
      <b/>
      <sz val="12"/>
      <color indexed="8"/>
      <name val="Calibri"/>
      <family val="2"/>
    </font>
  </fonts>
  <fills count="1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92D050"/>
        <bgColor rgb="FF92D050"/>
      </patternFill>
    </fill>
    <fill>
      <patternFill patternType="solid">
        <fgColor rgb="FF7BB800"/>
        <bgColor rgb="FF7BB800"/>
      </patternFill>
    </fill>
    <fill>
      <patternFill patternType="solid">
        <fgColor rgb="FF00B050"/>
        <bgColor rgb="FF00B050"/>
      </patternFill>
    </fill>
    <fill>
      <patternFill patternType="solid">
        <fgColor rgb="FF66FFFF"/>
        <bgColor rgb="FF66FFFF"/>
      </patternFill>
    </fill>
    <fill>
      <patternFill patternType="solid">
        <fgColor rgb="FFD9EAD3"/>
        <bgColor rgb="FFD9EAD3"/>
      </patternFill>
    </fill>
    <fill>
      <patternFill patternType="solid">
        <fgColor rgb="FFD8D8D8"/>
        <bgColor rgb="FFD8D8D8"/>
      </patternFill>
    </fill>
    <fill>
      <patternFill patternType="solid">
        <fgColor rgb="FFD6DCE4"/>
        <bgColor rgb="FFD6DCE4"/>
      </patternFill>
    </fill>
    <fill>
      <patternFill patternType="solid">
        <fgColor rgb="FFDADADA"/>
        <bgColor rgb="FFDADADA"/>
      </patternFill>
    </fill>
    <fill>
      <patternFill patternType="solid">
        <fgColor rgb="FFD0CECE"/>
        <bgColor rgb="FFD0CECE"/>
      </patternFill>
    </fill>
    <fill>
      <patternFill patternType="solid">
        <fgColor theme="0" tint="-0.14999847407452621"/>
        <bgColor indexed="64"/>
      </patternFill>
    </fill>
    <fill>
      <patternFill patternType="solid">
        <fgColor rgb="FF00B0F0"/>
        <bgColor indexed="64"/>
      </patternFill>
    </fill>
    <fill>
      <patternFill patternType="solid">
        <fgColor indexed="50"/>
        <bgColor indexed="50"/>
      </patternFill>
    </fill>
    <fill>
      <patternFill patternType="solid">
        <fgColor indexed="9"/>
        <bgColor indexed="9"/>
      </patternFill>
    </fill>
  </fills>
  <borders count="192">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thin">
        <color rgb="FF000000"/>
      </right>
      <top/>
      <bottom/>
      <diagonal/>
    </border>
    <border>
      <left/>
      <right/>
      <top style="medium">
        <color rgb="FF000000"/>
      </top>
      <bottom style="thin">
        <color rgb="FF000000"/>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thin">
        <color rgb="FF000000"/>
      </left>
      <right/>
      <top style="medium">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top/>
      <bottom style="thin">
        <color rgb="FF000000"/>
      </bottom>
      <diagonal/>
    </border>
    <border>
      <left/>
      <right/>
      <top/>
      <bottom/>
      <diagonal/>
    </border>
    <border>
      <left/>
      <right/>
      <top/>
      <bottom style="thin">
        <color rgb="FF000000"/>
      </bottom>
      <diagonal/>
    </border>
    <border>
      <left style="medium">
        <color rgb="FF000000"/>
      </left>
      <right style="thin">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diagonal/>
    </border>
    <border>
      <left/>
      <right style="thin">
        <color rgb="FF000000"/>
      </right>
      <top style="thin">
        <color rgb="FF000000"/>
      </top>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diagonal/>
    </border>
    <border>
      <left style="medium">
        <color rgb="FF000000"/>
      </left>
      <right/>
      <top style="thin">
        <color rgb="FF000000"/>
      </top>
      <bottom style="thin">
        <color rgb="FF000000"/>
      </bottom>
      <diagonal/>
    </border>
    <border>
      <left/>
      <right style="thin">
        <color rgb="FF000000"/>
      </right>
      <top/>
      <bottom/>
      <diagonal/>
    </border>
    <border>
      <left style="medium">
        <color rgb="FF000000"/>
      </left>
      <right/>
      <top style="thin">
        <color rgb="FF000000"/>
      </top>
      <bottom style="medium">
        <color rgb="FF000000"/>
      </bottom>
      <diagonal/>
    </border>
    <border>
      <left style="medium">
        <color rgb="FF000000"/>
      </left>
      <right/>
      <top style="thin">
        <color rgb="FF000000"/>
      </top>
      <bottom/>
      <diagonal/>
    </border>
    <border>
      <left style="medium">
        <color rgb="FF000000"/>
      </left>
      <right/>
      <top/>
      <bottom/>
      <diagonal/>
    </border>
    <border>
      <left/>
      <right style="thin">
        <color rgb="FF000000"/>
      </right>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style="thin">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right/>
      <top style="medium">
        <color rgb="FF000000"/>
      </top>
      <bottom/>
      <diagonal/>
    </border>
    <border>
      <left/>
      <right/>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right/>
      <top/>
      <bottom style="medium">
        <color rgb="FF000000"/>
      </bottom>
      <diagonal/>
    </border>
    <border>
      <left/>
      <right style="thin">
        <color rgb="FF000000"/>
      </right>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style="medium">
        <color rgb="FF000000"/>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medium">
        <color rgb="FF000000"/>
      </right>
      <top/>
      <bottom style="thin">
        <color rgb="FF000000"/>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
      <left/>
      <right style="thin">
        <color indexed="8"/>
      </right>
      <top style="medium">
        <color indexed="8"/>
      </top>
      <bottom style="thin">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bottom/>
      <diagonal/>
    </border>
    <border>
      <left/>
      <right style="medium">
        <color indexed="8"/>
      </right>
      <top/>
      <bottom/>
      <diagonal/>
    </border>
    <border>
      <left style="medium">
        <color indexed="8"/>
      </left>
      <right style="medium">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right style="medium">
        <color indexed="8"/>
      </right>
      <top style="thin">
        <color indexed="8"/>
      </top>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right style="thin">
        <color indexed="8"/>
      </right>
      <top style="medium">
        <color indexed="64"/>
      </top>
      <bottom style="thin">
        <color indexed="8"/>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medium">
        <color indexed="64"/>
      </right>
      <top/>
      <bottom/>
      <diagonal/>
    </border>
    <border>
      <left style="thin">
        <color indexed="8"/>
      </left>
      <right/>
      <top/>
      <bottom style="medium">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8"/>
      </right>
      <top style="thin">
        <color indexed="8"/>
      </top>
      <bottom/>
      <diagonal/>
    </border>
    <border>
      <left style="thin">
        <color indexed="8"/>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8"/>
      </right>
      <top style="medium">
        <color indexed="64"/>
      </top>
      <bottom/>
      <diagonal/>
    </border>
    <border>
      <left style="thin">
        <color indexed="8"/>
      </left>
      <right/>
      <top style="medium">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8"/>
      </left>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64"/>
      </bottom>
      <diagonal/>
    </border>
  </borders>
  <cellStyleXfs count="38">
    <xf numFmtId="0" fontId="0" fillId="0" borderId="0"/>
    <xf numFmtId="164" fontId="30"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30" fillId="0" borderId="119"/>
    <xf numFmtId="43" fontId="30" fillId="0" borderId="119" applyFont="0" applyFill="0" applyBorder="0" applyAlignment="0" applyProtection="0"/>
    <xf numFmtId="41" fontId="35" fillId="0" borderId="119" applyFont="0" applyFill="0" applyBorder="0" applyAlignment="0" applyProtection="0"/>
    <xf numFmtId="192" fontId="35" fillId="0" borderId="119" applyFont="0" applyFill="0" applyBorder="0" applyAlignment="0" applyProtection="0"/>
    <xf numFmtId="192" fontId="35" fillId="0" borderId="119" applyFont="0" applyFill="0" applyBorder="0" applyAlignment="0" applyProtection="0"/>
    <xf numFmtId="193" fontId="35" fillId="0" borderId="119" applyFont="0" applyFill="0" applyBorder="0" applyAlignment="0" applyProtection="0"/>
    <xf numFmtId="193" fontId="35" fillId="0" borderId="119" applyFont="0" applyFill="0" applyBorder="0" applyAlignment="0" applyProtection="0"/>
    <xf numFmtId="193" fontId="35" fillId="0" borderId="119" applyFont="0" applyFill="0" applyBorder="0" applyAlignment="0" applyProtection="0"/>
    <xf numFmtId="43" fontId="35" fillId="0" borderId="119" applyFont="0" applyFill="0" applyBorder="0" applyAlignment="0" applyProtection="0"/>
    <xf numFmtId="172" fontId="35" fillId="0" borderId="119" applyFont="0" applyFill="0" applyBorder="0" applyAlignment="0" applyProtection="0"/>
    <xf numFmtId="43" fontId="35" fillId="0" borderId="119" applyFont="0" applyFill="0" applyBorder="0" applyAlignment="0" applyProtection="0"/>
    <xf numFmtId="43" fontId="35" fillId="0" borderId="119" applyFont="0" applyFill="0" applyBorder="0" applyAlignment="0" applyProtection="0"/>
    <xf numFmtId="195" fontId="35" fillId="0" borderId="119" applyFont="0" applyFill="0" applyBorder="0" applyAlignment="0" applyProtection="0"/>
    <xf numFmtId="196" fontId="35" fillId="0" borderId="119" applyFont="0" applyFill="0" applyBorder="0" applyAlignment="0" applyProtection="0"/>
    <xf numFmtId="197" fontId="35" fillId="0" borderId="119" applyFont="0" applyFill="0" applyBorder="0" applyAlignment="0" applyProtection="0"/>
    <xf numFmtId="194" fontId="35" fillId="0" borderId="119" applyFont="0" applyFill="0" applyBorder="0" applyAlignment="0" applyProtection="0"/>
    <xf numFmtId="194" fontId="35" fillId="0" borderId="119" applyFont="0" applyFill="0" applyBorder="0" applyAlignment="0" applyProtection="0"/>
    <xf numFmtId="185" fontId="35" fillId="0" borderId="119" applyFont="0" applyFill="0" applyBorder="0" applyAlignment="0" applyProtection="0"/>
    <xf numFmtId="185" fontId="35" fillId="0" borderId="119" applyFont="0" applyFill="0" applyBorder="0" applyAlignment="0" applyProtection="0"/>
    <xf numFmtId="194" fontId="35" fillId="0" borderId="119" applyFont="0" applyFill="0" applyBorder="0" applyAlignment="0" applyProtection="0"/>
    <xf numFmtId="164" fontId="35" fillId="0" borderId="119" applyFont="0" applyFill="0" applyBorder="0" applyAlignment="0" applyProtection="0"/>
    <xf numFmtId="185" fontId="36" fillId="0" borderId="119" applyFont="0" applyFill="0" applyBorder="0" applyAlignment="0" applyProtection="0"/>
    <xf numFmtId="0" fontId="35" fillId="0" borderId="119"/>
    <xf numFmtId="0" fontId="35" fillId="0" borderId="119"/>
    <xf numFmtId="0" fontId="5" fillId="0" borderId="119"/>
    <xf numFmtId="0" fontId="36" fillId="0" borderId="119"/>
    <xf numFmtId="9" fontId="35" fillId="0" borderId="119" applyFont="0" applyFill="0" applyBorder="0" applyAlignment="0" applyProtection="0"/>
    <xf numFmtId="9" fontId="35" fillId="0" borderId="119" applyFont="0" applyFill="0" applyBorder="0" applyAlignment="0" applyProtection="0"/>
    <xf numFmtId="9" fontId="35" fillId="0" borderId="119" applyFont="0" applyFill="0" applyBorder="0" applyAlignment="0" applyProtection="0"/>
    <xf numFmtId="9" fontId="35" fillId="0" borderId="119" applyFont="0" applyFill="0" applyBorder="0" applyAlignment="0" applyProtection="0"/>
    <xf numFmtId="9" fontId="35" fillId="0" borderId="119" applyFont="0" applyFill="0" applyBorder="0" applyAlignment="0" applyProtection="0"/>
    <xf numFmtId="9" fontId="35" fillId="0" borderId="119" applyFont="0" applyFill="0" applyBorder="0" applyAlignment="0" applyProtection="0"/>
    <xf numFmtId="172" fontId="35" fillId="0" borderId="119" applyFont="0" applyFill="0" applyBorder="0" applyAlignment="0" applyProtection="0"/>
    <xf numFmtId="0" fontId="5" fillId="0" borderId="119"/>
  </cellStyleXfs>
  <cellXfs count="1155">
    <xf numFmtId="0" fontId="0" fillId="0" borderId="0" xfId="0" applyFont="1" applyAlignment="1"/>
    <xf numFmtId="0" fontId="1" fillId="2" borderId="1" xfId="0" applyFont="1" applyFill="1" applyBorder="1"/>
    <xf numFmtId="0" fontId="1" fillId="2" borderId="1" xfId="0" applyFont="1" applyFill="1" applyBorder="1" applyAlignment="1">
      <alignment horizontal="center"/>
    </xf>
    <xf numFmtId="0" fontId="1" fillId="3" borderId="1" xfId="0" applyFont="1" applyFill="1" applyBorder="1" applyAlignment="1">
      <alignment horizontal="center"/>
    </xf>
    <xf numFmtId="0" fontId="0" fillId="3" borderId="1" xfId="0" applyFont="1" applyFill="1" applyBorder="1"/>
    <xf numFmtId="0" fontId="1" fillId="0" borderId="0" xfId="0" applyFont="1"/>
    <xf numFmtId="0" fontId="5" fillId="0" borderId="0" xfId="0" applyFont="1" applyAlignment="1">
      <alignment vertical="center"/>
    </xf>
    <xf numFmtId="0" fontId="7" fillId="5" borderId="18"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9" fillId="0" borderId="0" xfId="0" applyFont="1" applyAlignment="1">
      <alignment vertical="center"/>
    </xf>
    <xf numFmtId="0" fontId="10" fillId="0" borderId="0" xfId="0" applyFont="1" applyAlignment="1">
      <alignment horizontal="left" vertical="center"/>
    </xf>
    <xf numFmtId="9" fontId="5" fillId="0" borderId="0" xfId="0" applyNumberFormat="1" applyFont="1" applyAlignment="1">
      <alignment vertical="center"/>
    </xf>
    <xf numFmtId="10" fontId="5" fillId="0" borderId="0" xfId="0" applyNumberFormat="1" applyFont="1" applyAlignment="1">
      <alignment vertical="center"/>
    </xf>
    <xf numFmtId="0" fontId="5" fillId="0" borderId="0" xfId="0" applyFont="1" applyAlignment="1">
      <alignment horizontal="left" vertical="center"/>
    </xf>
    <xf numFmtId="0" fontId="5" fillId="0" borderId="0" xfId="0" applyFont="1"/>
    <xf numFmtId="0" fontId="10" fillId="0" borderId="0" xfId="0" applyFont="1"/>
    <xf numFmtId="0" fontId="4" fillId="0" borderId="0" xfId="0" applyFont="1" applyAlignment="1">
      <alignment horizontal="center"/>
    </xf>
    <xf numFmtId="0" fontId="4" fillId="2" borderId="33" xfId="0" applyFont="1" applyFill="1" applyBorder="1"/>
    <xf numFmtId="0" fontId="4" fillId="2" borderId="1" xfId="0" applyFont="1" applyFill="1" applyBorder="1"/>
    <xf numFmtId="0" fontId="4" fillId="0" borderId="18" xfId="0" applyFont="1" applyBorder="1" applyAlignment="1">
      <alignment horizontal="center"/>
    </xf>
    <xf numFmtId="0" fontId="4" fillId="2" borderId="1" xfId="0" applyFont="1" applyFill="1" applyBorder="1" applyAlignment="1">
      <alignment horizontal="center"/>
    </xf>
    <xf numFmtId="0" fontId="1" fillId="0" borderId="0" xfId="0" applyFont="1" applyAlignment="1">
      <alignment horizontal="center"/>
    </xf>
    <xf numFmtId="0" fontId="5" fillId="2" borderId="1" xfId="0" applyFont="1" applyFill="1" applyBorder="1" applyAlignment="1">
      <alignment vertical="center"/>
    </xf>
    <xf numFmtId="10" fontId="1" fillId="0" borderId="0" xfId="0" applyNumberFormat="1" applyFont="1"/>
    <xf numFmtId="0" fontId="1" fillId="0" borderId="0" xfId="0" applyFont="1" applyAlignment="1">
      <alignment horizontal="left"/>
    </xf>
    <xf numFmtId="0" fontId="4" fillId="2" borderId="38" xfId="0" applyFont="1" applyFill="1" applyBorder="1"/>
    <xf numFmtId="0" fontId="7" fillId="5" borderId="40" xfId="0" applyFont="1" applyFill="1" applyBorder="1" applyAlignment="1">
      <alignment horizontal="center" vertical="center" wrapText="1"/>
    </xf>
    <xf numFmtId="0" fontId="10" fillId="5" borderId="40" xfId="0" applyFont="1" applyFill="1" applyBorder="1" applyAlignment="1">
      <alignment horizontal="center" vertical="center" wrapText="1"/>
    </xf>
    <xf numFmtId="10" fontId="5" fillId="5" borderId="40" xfId="0" applyNumberFormat="1" applyFont="1" applyFill="1" applyBorder="1" applyAlignment="1">
      <alignment horizontal="center" vertical="center" wrapText="1"/>
    </xf>
    <xf numFmtId="9" fontId="5" fillId="5" borderId="40" xfId="0" applyNumberFormat="1" applyFont="1" applyFill="1" applyBorder="1" applyAlignment="1">
      <alignment horizontal="center" vertical="center" wrapText="1"/>
    </xf>
    <xf numFmtId="0" fontId="9" fillId="5" borderId="40" xfId="0" applyFont="1" applyFill="1" applyBorder="1" applyAlignment="1">
      <alignment horizontal="center" vertical="center" wrapText="1"/>
    </xf>
    <xf numFmtId="166" fontId="12" fillId="6" borderId="46" xfId="0" applyNumberFormat="1" applyFont="1" applyFill="1" applyBorder="1" applyAlignment="1">
      <alignment vertical="center"/>
    </xf>
    <xf numFmtId="0" fontId="4" fillId="2" borderId="33" xfId="0" applyFont="1" applyFill="1" applyBorder="1" applyAlignment="1">
      <alignment vertical="top" wrapText="1"/>
    </xf>
    <xf numFmtId="166" fontId="12" fillId="2" borderId="46" xfId="0" applyNumberFormat="1" applyFont="1" applyFill="1" applyBorder="1" applyAlignment="1">
      <alignment vertical="center"/>
    </xf>
    <xf numFmtId="0" fontId="4" fillId="2" borderId="1" xfId="0" applyFont="1" applyFill="1" applyBorder="1" applyAlignment="1">
      <alignment vertical="top" wrapText="1"/>
    </xf>
    <xf numFmtId="0" fontId="4" fillId="2" borderId="1" xfId="0" applyFont="1" applyFill="1" applyBorder="1" applyAlignment="1">
      <alignment horizontal="center" vertical="center" wrapText="1"/>
    </xf>
    <xf numFmtId="0" fontId="14" fillId="0" borderId="0" xfId="0" applyFont="1" applyAlignment="1">
      <alignment horizontal="center" vertical="center"/>
    </xf>
    <xf numFmtId="0" fontId="5" fillId="2" borderId="50" xfId="0" applyFont="1" applyFill="1" applyBorder="1" applyAlignment="1">
      <alignment vertical="center"/>
    </xf>
    <xf numFmtId="166" fontId="12" fillId="4" borderId="22" xfId="0" applyNumberFormat="1" applyFont="1" applyFill="1" applyBorder="1" applyAlignment="1">
      <alignment vertical="center"/>
    </xf>
    <xf numFmtId="166" fontId="12" fillId="2" borderId="22" xfId="0" applyNumberFormat="1" applyFont="1" applyFill="1" applyBorder="1" applyAlignment="1">
      <alignment vertical="center"/>
    </xf>
    <xf numFmtId="0" fontId="4" fillId="0" borderId="0" xfId="0" applyFont="1" applyAlignment="1">
      <alignment vertical="center"/>
    </xf>
    <xf numFmtId="0" fontId="4" fillId="4" borderId="40" xfId="0" applyFont="1" applyFill="1" applyBorder="1" applyAlignment="1">
      <alignment horizontal="center" vertical="center" wrapText="1"/>
    </xf>
    <xf numFmtId="0" fontId="4" fillId="0" borderId="0" xfId="0" applyFont="1"/>
    <xf numFmtId="0" fontId="4" fillId="2" borderId="69" xfId="0" applyFont="1" applyFill="1" applyBorder="1" applyAlignment="1">
      <alignment horizontal="left" vertical="center" wrapText="1"/>
    </xf>
    <xf numFmtId="3" fontId="4" fillId="2" borderId="46" xfId="0" applyNumberFormat="1" applyFont="1" applyFill="1" applyBorder="1" applyAlignment="1">
      <alignment horizontal="center" vertical="center" wrapText="1"/>
    </xf>
    <xf numFmtId="166" fontId="12" fillId="4" borderId="18" xfId="0" applyNumberFormat="1" applyFont="1" applyFill="1" applyBorder="1" applyAlignment="1">
      <alignment vertical="center"/>
    </xf>
    <xf numFmtId="166" fontId="12" fillId="2" borderId="18" xfId="0" applyNumberFormat="1" applyFont="1" applyFill="1" applyBorder="1" applyAlignment="1">
      <alignment vertical="center"/>
    </xf>
    <xf numFmtId="0" fontId="4" fillId="2" borderId="46" xfId="0" applyFont="1" applyFill="1" applyBorder="1" applyAlignment="1">
      <alignment horizontal="center" vertical="center"/>
    </xf>
    <xf numFmtId="3" fontId="4" fillId="0" borderId="46" xfId="0" applyNumberFormat="1" applyFont="1" applyBorder="1" applyAlignment="1">
      <alignment horizontal="center" vertical="center" wrapText="1"/>
    </xf>
    <xf numFmtId="0" fontId="4" fillId="0" borderId="18" xfId="0" applyFont="1" applyBorder="1" applyAlignment="1">
      <alignment horizontal="center" vertical="center"/>
    </xf>
    <xf numFmtId="166" fontId="12" fillId="6" borderId="18" xfId="0" applyNumberFormat="1" applyFont="1" applyFill="1" applyBorder="1" applyAlignment="1">
      <alignment vertical="center"/>
    </xf>
    <xf numFmtId="3" fontId="4" fillId="2" borderId="23" xfId="0" applyNumberFormat="1" applyFont="1" applyFill="1" applyBorder="1" applyAlignment="1">
      <alignment horizontal="center"/>
    </xf>
    <xf numFmtId="0" fontId="4" fillId="0" borderId="46" xfId="0" applyFont="1" applyBorder="1" applyAlignment="1">
      <alignment horizontal="center" vertical="center"/>
    </xf>
    <xf numFmtId="10" fontId="4" fillId="0" borderId="39" xfId="0" applyNumberFormat="1" applyFont="1" applyBorder="1" applyAlignment="1">
      <alignment horizontal="center" vertical="center"/>
    </xf>
    <xf numFmtId="166" fontId="12" fillId="6" borderId="22" xfId="0" applyNumberFormat="1" applyFont="1" applyFill="1" applyBorder="1" applyAlignment="1">
      <alignment vertical="center"/>
    </xf>
    <xf numFmtId="0" fontId="1" fillId="2" borderId="1" xfId="0" applyFont="1" applyFill="1" applyBorder="1" applyAlignment="1">
      <alignment horizontal="center" vertical="center"/>
    </xf>
    <xf numFmtId="169" fontId="4" fillId="2" borderId="74" xfId="0" applyNumberFormat="1" applyFont="1" applyFill="1" applyBorder="1" applyAlignment="1">
      <alignment horizontal="left" vertical="center" wrapText="1"/>
    </xf>
    <xf numFmtId="169" fontId="4" fillId="2" borderId="18" xfId="0" applyNumberFormat="1" applyFont="1" applyFill="1" applyBorder="1" applyAlignment="1">
      <alignment horizontal="center" vertical="center" wrapText="1"/>
    </xf>
    <xf numFmtId="169" fontId="4" fillId="2" borderId="18" xfId="0" applyNumberFormat="1" applyFont="1" applyFill="1" applyBorder="1" applyAlignment="1">
      <alignment horizontal="center" vertical="center"/>
    </xf>
    <xf numFmtId="169" fontId="4" fillId="0" borderId="18" xfId="0" applyNumberFormat="1" applyFont="1" applyBorder="1" applyAlignment="1">
      <alignment horizontal="center" vertical="center"/>
    </xf>
    <xf numFmtId="10" fontId="4" fillId="2" borderId="18" xfId="0" applyNumberFormat="1" applyFont="1" applyFill="1" applyBorder="1" applyAlignment="1">
      <alignment horizontal="center" vertical="center"/>
    </xf>
    <xf numFmtId="10" fontId="4" fillId="0" borderId="14" xfId="0" applyNumberFormat="1" applyFont="1" applyBorder="1" applyAlignment="1">
      <alignment horizontal="center" vertical="center"/>
    </xf>
    <xf numFmtId="169" fontId="1" fillId="2" borderId="1" xfId="0" applyNumberFormat="1" applyFont="1" applyFill="1" applyBorder="1"/>
    <xf numFmtId="0" fontId="4" fillId="2" borderId="74" xfId="0" applyFont="1" applyFill="1" applyBorder="1" applyAlignment="1">
      <alignment horizontal="left" vertical="center" wrapText="1"/>
    </xf>
    <xf numFmtId="0" fontId="4" fillId="9" borderId="18" xfId="0" applyFont="1" applyFill="1" applyBorder="1" applyAlignment="1">
      <alignment horizontal="right" vertical="center"/>
    </xf>
    <xf numFmtId="0" fontId="4" fillId="9" borderId="18" xfId="0" applyFont="1" applyFill="1" applyBorder="1" applyAlignment="1">
      <alignment horizontal="center" vertical="center"/>
    </xf>
    <xf numFmtId="37" fontId="4" fillId="9" borderId="18" xfId="0" applyNumberFormat="1" applyFont="1" applyFill="1" applyBorder="1" applyAlignment="1">
      <alignment horizontal="center" vertical="center"/>
    </xf>
    <xf numFmtId="37" fontId="4" fillId="10" borderId="18"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1" fontId="4" fillId="11" borderId="18" xfId="0" applyNumberFormat="1" applyFont="1" applyFill="1" applyBorder="1" applyAlignment="1">
      <alignment horizontal="center" vertical="center"/>
    </xf>
    <xf numFmtId="1" fontId="4" fillId="12" borderId="18" xfId="0" applyNumberFormat="1" applyFont="1" applyFill="1" applyBorder="1" applyAlignment="1">
      <alignment horizontal="center" vertical="center"/>
    </xf>
    <xf numFmtId="10" fontId="4" fillId="9" borderId="80" xfId="0" applyNumberFormat="1" applyFont="1" applyFill="1" applyBorder="1" applyAlignment="1">
      <alignment horizontal="center" vertical="center"/>
    </xf>
    <xf numFmtId="0" fontId="0" fillId="0" borderId="46" xfId="0" applyFont="1" applyBorder="1" applyAlignment="1">
      <alignment horizontal="center" vertical="center" wrapText="1"/>
    </xf>
    <xf numFmtId="0" fontId="4" fillId="8" borderId="0" xfId="0" applyFont="1" applyFill="1"/>
    <xf numFmtId="10" fontId="4" fillId="9" borderId="81" xfId="0" applyNumberFormat="1" applyFont="1" applyFill="1" applyBorder="1" applyAlignment="1">
      <alignment horizontal="center" vertical="center"/>
    </xf>
    <xf numFmtId="10" fontId="4" fillId="2" borderId="46" xfId="0" applyNumberFormat="1" applyFont="1" applyFill="1" applyBorder="1" applyAlignment="1">
      <alignment horizontal="center" vertical="center" wrapText="1"/>
    </xf>
    <xf numFmtId="9" fontId="4" fillId="0" borderId="18" xfId="0" applyNumberFormat="1" applyFont="1" applyBorder="1" applyAlignment="1">
      <alignment horizontal="center" vertical="center"/>
    </xf>
    <xf numFmtId="0" fontId="0" fillId="0" borderId="18" xfId="0" applyFont="1" applyBorder="1" applyAlignment="1">
      <alignment horizontal="center" vertical="center" wrapText="1"/>
    </xf>
    <xf numFmtId="166" fontId="4" fillId="0" borderId="18" xfId="0" applyNumberFormat="1" applyFont="1" applyBorder="1" applyAlignment="1">
      <alignment horizontal="center" vertical="center"/>
    </xf>
    <xf numFmtId="10" fontId="4" fillId="2" borderId="18" xfId="0" applyNumberFormat="1" applyFont="1" applyFill="1" applyBorder="1" applyAlignment="1">
      <alignment horizontal="center" vertical="center" wrapText="1"/>
    </xf>
    <xf numFmtId="169" fontId="4" fillId="2" borderId="18" xfId="0" applyNumberFormat="1" applyFont="1" applyFill="1" applyBorder="1" applyAlignment="1">
      <alignment horizontal="right" vertical="center"/>
    </xf>
    <xf numFmtId="169" fontId="4" fillId="9" borderId="18" xfId="0" applyNumberFormat="1" applyFont="1" applyFill="1" applyBorder="1" applyAlignment="1">
      <alignment horizontal="right" vertical="center"/>
    </xf>
    <xf numFmtId="10" fontId="5" fillId="2" borderId="1" xfId="0" applyNumberFormat="1" applyFont="1" applyFill="1" applyBorder="1" applyAlignment="1">
      <alignment vertical="center"/>
    </xf>
    <xf numFmtId="169" fontId="4" fillId="9" borderId="18" xfId="0" applyNumberFormat="1" applyFont="1" applyFill="1" applyBorder="1" applyAlignment="1">
      <alignment horizontal="center" vertical="center"/>
    </xf>
    <xf numFmtId="169" fontId="1" fillId="0" borderId="18" xfId="0" applyNumberFormat="1" applyFont="1" applyBorder="1" applyAlignment="1">
      <alignment horizontal="center" vertical="center"/>
    </xf>
    <xf numFmtId="169" fontId="4" fillId="0" borderId="18" xfId="0" applyNumberFormat="1" applyFont="1" applyBorder="1" applyAlignment="1">
      <alignment horizontal="right" vertical="center"/>
    </xf>
    <xf numFmtId="169" fontId="16" fillId="0" borderId="18" xfId="0" applyNumberFormat="1" applyFont="1" applyBorder="1" applyAlignment="1">
      <alignment horizontal="center" vertical="center"/>
    </xf>
    <xf numFmtId="4" fontId="4" fillId="0" borderId="18" xfId="0" applyNumberFormat="1" applyFont="1" applyBorder="1" applyAlignment="1">
      <alignment horizontal="center" vertical="center"/>
    </xf>
    <xf numFmtId="10" fontId="4" fillId="9" borderId="14" xfId="0" applyNumberFormat="1" applyFont="1" applyFill="1" applyBorder="1" applyAlignment="1">
      <alignment horizontal="center" vertical="center"/>
    </xf>
    <xf numFmtId="3" fontId="4" fillId="0" borderId="18" xfId="0" applyNumberFormat="1" applyFont="1" applyBorder="1" applyAlignment="1">
      <alignment horizontal="center" vertical="center"/>
    </xf>
    <xf numFmtId="169" fontId="1" fillId="2" borderId="1" xfId="0" applyNumberFormat="1" applyFont="1" applyFill="1" applyBorder="1" applyAlignment="1">
      <alignment horizontal="center" vertical="center"/>
    </xf>
    <xf numFmtId="3" fontId="4" fillId="2" borderId="18"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xf>
    <xf numFmtId="39" fontId="4" fillId="0" borderId="18" xfId="0" applyNumberFormat="1" applyFont="1" applyBorder="1" applyAlignment="1">
      <alignment horizontal="center" vertical="center"/>
    </xf>
    <xf numFmtId="3" fontId="4" fillId="0" borderId="18" xfId="0" applyNumberFormat="1" applyFont="1" applyBorder="1" applyAlignment="1">
      <alignment horizontal="center" vertical="center" wrapText="1"/>
    </xf>
    <xf numFmtId="10" fontId="4" fillId="2" borderId="80" xfId="0" applyNumberFormat="1" applyFont="1" applyFill="1" applyBorder="1" applyAlignment="1">
      <alignment horizontal="center" vertical="center"/>
    </xf>
    <xf numFmtId="169" fontId="4" fillId="2" borderId="83" xfId="0" applyNumberFormat="1" applyFont="1" applyFill="1" applyBorder="1" applyAlignment="1">
      <alignment horizontal="left" vertical="center" wrapText="1"/>
    </xf>
    <xf numFmtId="10" fontId="4" fillId="0" borderId="18" xfId="0" applyNumberFormat="1" applyFont="1" applyBorder="1" applyAlignment="1">
      <alignment horizontal="center" vertical="center"/>
    </xf>
    <xf numFmtId="169" fontId="4" fillId="2" borderId="22" xfId="0" applyNumberFormat="1" applyFont="1" applyFill="1" applyBorder="1" applyAlignment="1">
      <alignment horizontal="center" vertical="center"/>
    </xf>
    <xf numFmtId="169" fontId="4" fillId="0" borderId="22" xfId="0" applyNumberFormat="1" applyFont="1" applyBorder="1" applyAlignment="1">
      <alignment horizontal="center" vertical="center"/>
    </xf>
    <xf numFmtId="10" fontId="4" fillId="0" borderId="84" xfId="0" applyNumberFormat="1" applyFont="1" applyBorder="1" applyAlignment="1">
      <alignment horizontal="center" vertical="center"/>
    </xf>
    <xf numFmtId="0" fontId="4" fillId="2" borderId="85" xfId="0" applyFont="1" applyFill="1" applyBorder="1" applyAlignment="1">
      <alignment horizontal="left" vertical="center" wrapText="1"/>
    </xf>
    <xf numFmtId="3" fontId="4" fillId="2" borderId="69" xfId="0" applyNumberFormat="1" applyFont="1" applyFill="1" applyBorder="1" applyAlignment="1">
      <alignment horizontal="center" vertical="center" wrapText="1"/>
    </xf>
    <xf numFmtId="3" fontId="4" fillId="9" borderId="46" xfId="0" applyNumberFormat="1" applyFont="1" applyFill="1" applyBorder="1" applyAlignment="1">
      <alignment horizontal="center" vertical="center" wrapText="1"/>
    </xf>
    <xf numFmtId="10" fontId="12" fillId="4" borderId="18" xfId="0" applyNumberFormat="1" applyFont="1" applyFill="1" applyBorder="1" applyAlignment="1">
      <alignment vertical="center"/>
    </xf>
    <xf numFmtId="170" fontId="4" fillId="2" borderId="46" xfId="0" applyNumberFormat="1" applyFont="1" applyFill="1" applyBorder="1" applyAlignment="1">
      <alignment horizontal="center" vertical="center" wrapText="1"/>
    </xf>
    <xf numFmtId="4" fontId="4" fillId="0" borderId="46" xfId="0" applyNumberFormat="1" applyFont="1" applyBorder="1" applyAlignment="1">
      <alignment horizontal="center" vertical="center" wrapText="1"/>
    </xf>
    <xf numFmtId="170" fontId="4" fillId="0" borderId="46" xfId="0" applyNumberFormat="1" applyFont="1" applyBorder="1" applyAlignment="1">
      <alignment horizontal="center" vertical="center" wrapText="1"/>
    </xf>
    <xf numFmtId="2" fontId="4" fillId="2" borderId="46" xfId="0" applyNumberFormat="1" applyFont="1" applyFill="1" applyBorder="1" applyAlignment="1">
      <alignment horizontal="center" vertical="center"/>
    </xf>
    <xf numFmtId="10" fontId="4" fillId="0" borderId="57" xfId="0" applyNumberFormat="1" applyFont="1" applyBorder="1" applyAlignment="1">
      <alignment horizontal="center" vertical="center"/>
    </xf>
    <xf numFmtId="10" fontId="4" fillId="0" borderId="86" xfId="0" applyNumberFormat="1" applyFont="1" applyBorder="1" applyAlignment="1">
      <alignment horizontal="center" vertical="center"/>
    </xf>
    <xf numFmtId="169" fontId="4" fillId="2" borderId="88" xfId="0" applyNumberFormat="1" applyFont="1" applyFill="1" applyBorder="1" applyAlignment="1">
      <alignment horizontal="left" vertical="center" wrapText="1"/>
    </xf>
    <xf numFmtId="169" fontId="4" fillId="2" borderId="74" xfId="0" applyNumberFormat="1" applyFont="1" applyFill="1" applyBorder="1" applyAlignment="1">
      <alignment horizontal="center" vertical="center"/>
    </xf>
    <xf numFmtId="10" fontId="4" fillId="0" borderId="70" xfId="0" applyNumberFormat="1" applyFont="1" applyBorder="1" applyAlignment="1">
      <alignment horizontal="center" vertical="center"/>
    </xf>
    <xf numFmtId="0" fontId="4" fillId="2" borderId="88" xfId="0" applyFont="1" applyFill="1" applyBorder="1" applyAlignment="1">
      <alignment horizontal="left" vertical="center" wrapText="1"/>
    </xf>
    <xf numFmtId="0" fontId="4" fillId="9" borderId="74" xfId="0" applyFont="1" applyFill="1" applyBorder="1" applyAlignment="1">
      <alignment horizontal="right" vertical="center"/>
    </xf>
    <xf numFmtId="0" fontId="4" fillId="12" borderId="18" xfId="0" applyFont="1" applyFill="1" applyBorder="1" applyAlignment="1">
      <alignment horizontal="center" vertical="center"/>
    </xf>
    <xf numFmtId="0" fontId="4" fillId="0" borderId="18" xfId="0" applyFont="1" applyBorder="1" applyAlignment="1">
      <alignment horizontal="right" vertical="center"/>
    </xf>
    <xf numFmtId="0" fontId="1" fillId="11" borderId="18" xfId="0" applyFont="1" applyFill="1" applyBorder="1"/>
    <xf numFmtId="10" fontId="4" fillId="9" borderId="18" xfId="0" applyNumberFormat="1" applyFont="1" applyFill="1" applyBorder="1" applyAlignment="1">
      <alignment horizontal="center" vertical="center"/>
    </xf>
    <xf numFmtId="10" fontId="4" fillId="9" borderId="82" xfId="0" applyNumberFormat="1" applyFont="1" applyFill="1" applyBorder="1" applyAlignment="1">
      <alignment horizontal="center" vertical="center"/>
    </xf>
    <xf numFmtId="169" fontId="4" fillId="2" borderId="74" xfId="0" applyNumberFormat="1" applyFont="1" applyFill="1" applyBorder="1" applyAlignment="1">
      <alignment horizontal="right" vertical="center"/>
    </xf>
    <xf numFmtId="3" fontId="4" fillId="2" borderId="74" xfId="0" applyNumberFormat="1" applyFont="1" applyFill="1" applyBorder="1" applyAlignment="1">
      <alignment horizontal="center" vertical="center" wrapText="1"/>
    </xf>
    <xf numFmtId="3" fontId="4" fillId="9" borderId="18" xfId="0" applyNumberFormat="1" applyFont="1" applyFill="1" applyBorder="1" applyAlignment="1">
      <alignment horizontal="center" vertical="center" wrapText="1"/>
    </xf>
    <xf numFmtId="37" fontId="4" fillId="0" borderId="18" xfId="0" applyNumberFormat="1" applyFont="1" applyBorder="1" applyAlignment="1">
      <alignment horizontal="center" vertical="center"/>
    </xf>
    <xf numFmtId="170" fontId="4" fillId="2" borderId="18" xfId="0" applyNumberFormat="1" applyFont="1" applyFill="1" applyBorder="1" applyAlignment="1">
      <alignment horizontal="center" vertical="center" wrapText="1"/>
    </xf>
    <xf numFmtId="4" fontId="4" fillId="2" borderId="18" xfId="0" applyNumberFormat="1" applyFont="1" applyFill="1" applyBorder="1" applyAlignment="1">
      <alignment horizontal="center" vertical="center" wrapText="1"/>
    </xf>
    <xf numFmtId="170" fontId="4" fillId="2" borderId="18" xfId="0" applyNumberFormat="1" applyFont="1" applyFill="1" applyBorder="1" applyAlignment="1">
      <alignment horizontal="center" vertical="center"/>
    </xf>
    <xf numFmtId="170" fontId="4" fillId="0" borderId="18" xfId="0" applyNumberFormat="1" applyFont="1" applyBorder="1" applyAlignment="1">
      <alignment horizontal="center" vertical="center" wrapText="1"/>
    </xf>
    <xf numFmtId="2" fontId="4" fillId="0" borderId="18" xfId="0" applyNumberFormat="1" applyFont="1" applyBorder="1" applyAlignment="1">
      <alignment horizontal="center" vertical="center"/>
    </xf>
    <xf numFmtId="1" fontId="4" fillId="0" borderId="18" xfId="0" applyNumberFormat="1" applyFont="1" applyBorder="1" applyAlignment="1">
      <alignment horizontal="center" vertical="center"/>
    </xf>
    <xf numFmtId="10" fontId="12" fillId="4" borderId="22" xfId="0" applyNumberFormat="1" applyFont="1" applyFill="1" applyBorder="1" applyAlignment="1">
      <alignment vertical="center"/>
    </xf>
    <xf numFmtId="169" fontId="4" fillId="2" borderId="90" xfId="0" applyNumberFormat="1" applyFont="1" applyFill="1" applyBorder="1" applyAlignment="1">
      <alignment horizontal="left" vertical="center" wrapText="1"/>
    </xf>
    <xf numFmtId="172" fontId="4" fillId="0" borderId="18" xfId="0" applyNumberFormat="1" applyFont="1" applyBorder="1" applyAlignment="1">
      <alignment horizontal="center" vertical="center"/>
    </xf>
    <xf numFmtId="169" fontId="4" fillId="2" borderId="83" xfId="0" applyNumberFormat="1" applyFont="1" applyFill="1" applyBorder="1" applyAlignment="1">
      <alignment horizontal="center" vertical="center"/>
    </xf>
    <xf numFmtId="169" fontId="4" fillId="9" borderId="22" xfId="0" applyNumberFormat="1" applyFont="1" applyFill="1" applyBorder="1" applyAlignment="1">
      <alignment horizontal="center" vertical="center"/>
    </xf>
    <xf numFmtId="10" fontId="4" fillId="0" borderId="59" xfId="0" applyNumberFormat="1" applyFont="1" applyBorder="1" applyAlignment="1">
      <alignment horizontal="center" vertical="center"/>
    </xf>
    <xf numFmtId="3" fontId="4" fillId="0" borderId="23" xfId="0" applyNumberFormat="1" applyFont="1" applyBorder="1" applyAlignment="1">
      <alignment horizontal="center"/>
    </xf>
    <xf numFmtId="3" fontId="4" fillId="2" borderId="18" xfId="0" applyNumberFormat="1" applyFont="1" applyFill="1" applyBorder="1" applyAlignment="1">
      <alignment horizontal="center"/>
    </xf>
    <xf numFmtId="10" fontId="4" fillId="0" borderId="5" xfId="0" applyNumberFormat="1" applyFont="1" applyBorder="1" applyAlignment="1">
      <alignment horizontal="center" vertical="center"/>
    </xf>
    <xf numFmtId="10" fontId="4" fillId="0" borderId="49" xfId="0" applyNumberFormat="1" applyFont="1" applyBorder="1" applyAlignment="1">
      <alignment horizontal="center" vertical="center"/>
    </xf>
    <xf numFmtId="37" fontId="4" fillId="9" borderId="18" xfId="0" applyNumberFormat="1" applyFont="1" applyFill="1" applyBorder="1" applyAlignment="1">
      <alignment horizontal="right" vertical="center"/>
    </xf>
    <xf numFmtId="10" fontId="9" fillId="5" borderId="100" xfId="0" applyNumberFormat="1" applyFont="1" applyFill="1" applyBorder="1" applyAlignment="1">
      <alignment horizontal="center" vertical="center" wrapText="1"/>
    </xf>
    <xf numFmtId="0" fontId="9" fillId="5" borderId="59" xfId="0" applyFont="1" applyFill="1" applyBorder="1" applyAlignment="1">
      <alignment horizontal="left" vertical="center" wrapText="1"/>
    </xf>
    <xf numFmtId="0" fontId="10" fillId="0" borderId="0" xfId="0" applyFont="1" applyAlignment="1">
      <alignment vertical="center"/>
    </xf>
    <xf numFmtId="0" fontId="7" fillId="2" borderId="1" xfId="0" applyFont="1" applyFill="1" applyBorder="1" applyAlignment="1">
      <alignment horizontal="center" vertical="center" wrapText="1"/>
    </xf>
    <xf numFmtId="169" fontId="1" fillId="2" borderId="18" xfId="0" applyNumberFormat="1" applyFont="1" applyFill="1" applyBorder="1"/>
    <xf numFmtId="0" fontId="9"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9" fontId="9"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xf>
    <xf numFmtId="10" fontId="19" fillId="2" borderId="1" xfId="0" applyNumberFormat="1" applyFont="1" applyFill="1" applyBorder="1" applyAlignment="1">
      <alignment horizontal="right" vertical="center"/>
    </xf>
    <xf numFmtId="0" fontId="0" fillId="0" borderId="0" xfId="0" applyFont="1"/>
    <xf numFmtId="0" fontId="23" fillId="0" borderId="0" xfId="0" applyFont="1"/>
    <xf numFmtId="169" fontId="4" fillId="2" borderId="22" xfId="0" applyNumberFormat="1" applyFont="1" applyFill="1" applyBorder="1" applyAlignment="1">
      <alignment horizontal="center" vertical="center" wrapText="1"/>
    </xf>
    <xf numFmtId="9" fontId="0" fillId="0" borderId="0" xfId="0" applyNumberFormat="1" applyFont="1"/>
    <xf numFmtId="1" fontId="4" fillId="2" borderId="69" xfId="0" applyNumberFormat="1" applyFont="1" applyFill="1" applyBorder="1" applyAlignment="1">
      <alignment horizontal="center" vertical="center" wrapText="1"/>
    </xf>
    <xf numFmtId="37" fontId="4" fillId="2" borderId="46" xfId="0" applyNumberFormat="1" applyFont="1" applyFill="1" applyBorder="1" applyAlignment="1">
      <alignment horizontal="center" vertical="center"/>
    </xf>
    <xf numFmtId="37" fontId="4" fillId="0" borderId="46" xfId="0" applyNumberFormat="1" applyFont="1" applyBorder="1" applyAlignment="1">
      <alignment horizontal="center" vertical="center"/>
    </xf>
    <xf numFmtId="0" fontId="4" fillId="9" borderId="74" xfId="0" applyFont="1" applyFill="1" applyBorder="1" applyAlignment="1">
      <alignment horizontal="center" vertical="center"/>
    </xf>
    <xf numFmtId="0" fontId="4" fillId="9" borderId="18" xfId="0" applyFont="1" applyFill="1" applyBorder="1" applyAlignment="1">
      <alignment horizontal="right" vertical="center" wrapText="1"/>
    </xf>
    <xf numFmtId="37" fontId="4" fillId="2" borderId="18" xfId="0" applyNumberFormat="1" applyFont="1" applyFill="1" applyBorder="1" applyAlignment="1">
      <alignment horizontal="center" vertical="center"/>
    </xf>
    <xf numFmtId="0" fontId="1" fillId="9" borderId="18" xfId="0" applyFont="1" applyFill="1" applyBorder="1" applyAlignment="1">
      <alignment horizontal="center" vertical="center"/>
    </xf>
    <xf numFmtId="169" fontId="1" fillId="2" borderId="18" xfId="0" applyNumberFormat="1" applyFont="1" applyFill="1" applyBorder="1" applyAlignment="1">
      <alignment horizontal="center" vertical="center"/>
    </xf>
    <xf numFmtId="0" fontId="25" fillId="0" borderId="0" xfId="0" applyFont="1" applyAlignment="1">
      <alignment horizontal="center"/>
    </xf>
    <xf numFmtId="1" fontId="4" fillId="2" borderId="74" xfId="0" applyNumberFormat="1" applyFont="1" applyFill="1" applyBorder="1" applyAlignment="1">
      <alignment horizontal="center" vertical="center" wrapText="1"/>
    </xf>
    <xf numFmtId="169" fontId="4" fillId="2" borderId="83" xfId="0" applyNumberFormat="1" applyFont="1" applyFill="1" applyBorder="1" applyAlignment="1">
      <alignment vertical="center"/>
    </xf>
    <xf numFmtId="37" fontId="4" fillId="2" borderId="69" xfId="0" applyNumberFormat="1" applyFont="1" applyFill="1" applyBorder="1" applyAlignment="1">
      <alignment horizontal="center" vertical="center"/>
    </xf>
    <xf numFmtId="37" fontId="4" fillId="9" borderId="74" xfId="0" applyNumberFormat="1" applyFont="1" applyFill="1" applyBorder="1" applyAlignment="1">
      <alignment horizontal="center" vertical="center"/>
    </xf>
    <xf numFmtId="37" fontId="4" fillId="2" borderId="74" xfId="0" applyNumberFormat="1" applyFont="1" applyFill="1" applyBorder="1" applyAlignment="1">
      <alignment horizontal="center" vertical="center"/>
    </xf>
    <xf numFmtId="174" fontId="4" fillId="2" borderId="46" xfId="0" applyNumberFormat="1" applyFont="1" applyFill="1" applyBorder="1" applyAlignment="1">
      <alignment horizontal="center" vertical="center"/>
    </xf>
    <xf numFmtId="175" fontId="4" fillId="2" borderId="46" xfId="0" applyNumberFormat="1" applyFont="1" applyFill="1" applyBorder="1" applyAlignment="1">
      <alignment horizontal="center" vertical="center"/>
    </xf>
    <xf numFmtId="176" fontId="4" fillId="0" borderId="46" xfId="0" applyNumberFormat="1" applyFont="1" applyBorder="1" applyAlignment="1">
      <alignment horizontal="center" vertical="center"/>
    </xf>
    <xf numFmtId="177" fontId="4" fillId="9" borderId="18" xfId="0" applyNumberFormat="1" applyFont="1" applyFill="1" applyBorder="1" applyAlignment="1">
      <alignment horizontal="center" vertical="center"/>
    </xf>
    <xf numFmtId="169" fontId="1" fillId="9" borderId="18" xfId="0" applyNumberFormat="1" applyFont="1" applyFill="1" applyBorder="1"/>
    <xf numFmtId="169" fontId="4" fillId="11" borderId="18" xfId="0" applyNumberFormat="1" applyFont="1" applyFill="1" applyBorder="1" applyAlignment="1">
      <alignment horizontal="center" vertical="center"/>
    </xf>
    <xf numFmtId="178" fontId="4" fillId="2" borderId="18" xfId="0" applyNumberFormat="1" applyFont="1" applyFill="1" applyBorder="1" applyAlignment="1">
      <alignment horizontal="center" vertical="center"/>
    </xf>
    <xf numFmtId="178" fontId="4" fillId="0" borderId="18" xfId="0" applyNumberFormat="1" applyFont="1" applyBorder="1" applyAlignment="1">
      <alignment horizontal="center" vertical="center"/>
    </xf>
    <xf numFmtId="174" fontId="4" fillId="0" borderId="18" xfId="0" applyNumberFormat="1" applyFont="1" applyBorder="1" applyAlignment="1">
      <alignment horizontal="center" vertical="center"/>
    </xf>
    <xf numFmtId="175" fontId="4" fillId="0" borderId="18" xfId="0" applyNumberFormat="1" applyFont="1" applyBorder="1" applyAlignment="1">
      <alignment horizontal="center" vertical="center"/>
    </xf>
    <xf numFmtId="170" fontId="4" fillId="0" borderId="18" xfId="0" applyNumberFormat="1" applyFont="1" applyBorder="1" applyAlignment="1">
      <alignment horizontal="center" vertical="center"/>
    </xf>
    <xf numFmtId="39" fontId="4" fillId="2" borderId="46" xfId="0" applyNumberFormat="1" applyFont="1" applyFill="1" applyBorder="1" applyAlignment="1">
      <alignment horizontal="center" vertical="center"/>
    </xf>
    <xf numFmtId="0" fontId="1" fillId="9" borderId="18" xfId="0" applyFont="1" applyFill="1" applyBorder="1"/>
    <xf numFmtId="2" fontId="4" fillId="2" borderId="18" xfId="0" applyNumberFormat="1" applyFont="1" applyFill="1" applyBorder="1" applyAlignment="1">
      <alignment horizontal="center" vertical="center"/>
    </xf>
    <xf numFmtId="165" fontId="4" fillId="2" borderId="18" xfId="0" applyNumberFormat="1" applyFont="1" applyFill="1" applyBorder="1" applyAlignment="1">
      <alignment horizontal="left" vertical="center" wrapText="1"/>
    </xf>
    <xf numFmtId="165" fontId="4" fillId="2" borderId="18" xfId="0" applyNumberFormat="1" applyFont="1" applyFill="1" applyBorder="1" applyAlignment="1">
      <alignment vertical="center" wrapText="1"/>
    </xf>
    <xf numFmtId="165" fontId="4" fillId="0" borderId="18" xfId="0" applyNumberFormat="1" applyFont="1" applyBorder="1" applyAlignment="1">
      <alignment vertical="center" wrapText="1"/>
    </xf>
    <xf numFmtId="1" fontId="4" fillId="2" borderId="46" xfId="0" applyNumberFormat="1" applyFont="1" applyFill="1" applyBorder="1" applyAlignment="1">
      <alignment horizontal="center" vertical="center"/>
    </xf>
    <xf numFmtId="39" fontId="4" fillId="0" borderId="46" xfId="0" applyNumberFormat="1" applyFont="1" applyBorder="1" applyAlignment="1">
      <alignment horizontal="center" vertical="center"/>
    </xf>
    <xf numFmtId="169" fontId="16" fillId="2" borderId="18" xfId="0" applyNumberFormat="1" applyFont="1" applyFill="1" applyBorder="1" applyAlignment="1">
      <alignment horizontal="center" vertical="center"/>
    </xf>
    <xf numFmtId="179" fontId="4" fillId="9" borderId="18" xfId="0" applyNumberFormat="1" applyFont="1" applyFill="1" applyBorder="1" applyAlignment="1">
      <alignment horizontal="center" vertical="center"/>
    </xf>
    <xf numFmtId="37" fontId="4" fillId="12" borderId="18" xfId="0" applyNumberFormat="1" applyFont="1" applyFill="1" applyBorder="1" applyAlignment="1">
      <alignment horizontal="center" vertical="center"/>
    </xf>
    <xf numFmtId="0" fontId="1" fillId="12" borderId="18" xfId="0" applyFont="1" applyFill="1" applyBorder="1"/>
    <xf numFmtId="1" fontId="4" fillId="2" borderId="18" xfId="0" applyNumberFormat="1" applyFont="1" applyFill="1" applyBorder="1" applyAlignment="1">
      <alignment horizontal="center" vertical="center"/>
    </xf>
    <xf numFmtId="169" fontId="4" fillId="0" borderId="37" xfId="0" applyNumberFormat="1" applyFont="1" applyBorder="1" applyAlignment="1">
      <alignment horizontal="center" vertical="center"/>
    </xf>
    <xf numFmtId="0" fontId="12" fillId="2" borderId="1" xfId="0" applyFont="1" applyFill="1" applyBorder="1" applyAlignment="1">
      <alignment horizontal="center" vertical="center"/>
    </xf>
    <xf numFmtId="169" fontId="12" fillId="2" borderId="1" xfId="0" applyNumberFormat="1" applyFont="1" applyFill="1" applyBorder="1" applyAlignment="1">
      <alignment horizontal="center" vertical="center"/>
    </xf>
    <xf numFmtId="9" fontId="4" fillId="2" borderId="69" xfId="0" applyNumberFormat="1" applyFont="1" applyFill="1" applyBorder="1" applyAlignment="1">
      <alignment horizontal="center" vertical="center" wrapText="1"/>
    </xf>
    <xf numFmtId="9" fontId="4" fillId="2" borderId="46" xfId="0" applyNumberFormat="1" applyFont="1" applyFill="1" applyBorder="1" applyAlignment="1">
      <alignment horizontal="center" vertical="center" wrapText="1"/>
    </xf>
    <xf numFmtId="9" fontId="4" fillId="2" borderId="46" xfId="0" applyNumberFormat="1" applyFont="1" applyFill="1" applyBorder="1" applyAlignment="1">
      <alignment horizontal="center" vertical="center"/>
    </xf>
    <xf numFmtId="9" fontId="4" fillId="0" borderId="46" xfId="0" applyNumberFormat="1" applyFont="1" applyBorder="1" applyAlignment="1">
      <alignment horizontal="center" vertical="center"/>
    </xf>
    <xf numFmtId="166" fontId="4" fillId="2" borderId="46" xfId="0" applyNumberFormat="1" applyFont="1" applyFill="1" applyBorder="1" applyAlignment="1">
      <alignment horizontal="center" vertical="center"/>
    </xf>
    <xf numFmtId="166" fontId="4" fillId="0" borderId="46" xfId="0" applyNumberFormat="1" applyFont="1" applyBorder="1" applyAlignment="1">
      <alignment horizontal="center" vertical="center"/>
    </xf>
    <xf numFmtId="0" fontId="12" fillId="2" borderId="50" xfId="0" applyFont="1" applyFill="1" applyBorder="1" applyAlignment="1">
      <alignment horizontal="center" vertical="center"/>
    </xf>
    <xf numFmtId="169" fontId="12" fillId="2" borderId="50" xfId="0" applyNumberFormat="1" applyFont="1" applyFill="1" applyBorder="1" applyAlignment="1">
      <alignment horizontal="center" vertical="center"/>
    </xf>
    <xf numFmtId="9" fontId="4" fillId="9" borderId="18" xfId="0" applyNumberFormat="1" applyFont="1" applyFill="1" applyBorder="1" applyAlignment="1">
      <alignment horizontal="center" vertical="center"/>
    </xf>
    <xf numFmtId="0" fontId="4" fillId="11" borderId="18" xfId="0" applyFont="1" applyFill="1" applyBorder="1" applyAlignment="1">
      <alignment horizontal="center" vertical="center"/>
    </xf>
    <xf numFmtId="169" fontId="21" fillId="9" borderId="18" xfId="0" applyNumberFormat="1" applyFont="1" applyFill="1" applyBorder="1" applyAlignment="1">
      <alignment horizontal="center" vertical="center"/>
    </xf>
    <xf numFmtId="169" fontId="21" fillId="2" borderId="18" xfId="0" applyNumberFormat="1" applyFont="1" applyFill="1" applyBorder="1" applyAlignment="1">
      <alignment horizontal="center" vertical="center"/>
    </xf>
    <xf numFmtId="169" fontId="4" fillId="12" borderId="18" xfId="0" applyNumberFormat="1" applyFont="1" applyFill="1" applyBorder="1" applyAlignment="1">
      <alignment horizontal="center" vertical="center"/>
    </xf>
    <xf numFmtId="9" fontId="4" fillId="2" borderId="74"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wrapText="1"/>
    </xf>
    <xf numFmtId="9" fontId="4" fillId="2" borderId="18" xfId="0" applyNumberFormat="1" applyFont="1" applyFill="1" applyBorder="1" applyAlignment="1">
      <alignment horizontal="center" vertical="center"/>
    </xf>
    <xf numFmtId="9" fontId="4" fillId="0" borderId="18" xfId="0" applyNumberFormat="1" applyFont="1" applyBorder="1" applyAlignment="1">
      <alignment horizontal="center" vertical="center" wrapText="1"/>
    </xf>
    <xf numFmtId="170" fontId="4" fillId="2" borderId="46" xfId="0" applyNumberFormat="1" applyFont="1" applyFill="1" applyBorder="1" applyAlignment="1">
      <alignment horizontal="center" vertical="center"/>
    </xf>
    <xf numFmtId="167" fontId="4" fillId="9" borderId="18" xfId="0" applyNumberFormat="1" applyFont="1" applyFill="1" applyBorder="1" applyAlignment="1">
      <alignment horizontal="center" vertical="center"/>
    </xf>
    <xf numFmtId="10" fontId="4" fillId="2" borderId="86" xfId="0" applyNumberFormat="1" applyFont="1" applyFill="1" applyBorder="1" applyAlignment="1">
      <alignment horizontal="center" vertical="center"/>
    </xf>
    <xf numFmtId="10" fontId="4" fillId="2" borderId="82" xfId="0" applyNumberFormat="1" applyFont="1" applyFill="1" applyBorder="1" applyAlignment="1">
      <alignment horizontal="center" vertical="center"/>
    </xf>
    <xf numFmtId="10" fontId="4" fillId="0" borderId="104" xfId="0" applyNumberFormat="1" applyFont="1" applyBorder="1" applyAlignment="1">
      <alignment horizontal="center" vertical="center"/>
    </xf>
    <xf numFmtId="9" fontId="4" fillId="0" borderId="46" xfId="0" applyNumberFormat="1" applyFont="1" applyBorder="1" applyAlignment="1">
      <alignment horizontal="center" vertical="center" wrapText="1"/>
    </xf>
    <xf numFmtId="10" fontId="4" fillId="2" borderId="69" xfId="0" applyNumberFormat="1" applyFont="1" applyFill="1" applyBorder="1" applyAlignment="1">
      <alignment horizontal="center" vertical="center" wrapText="1"/>
    </xf>
    <xf numFmtId="172" fontId="4" fillId="2" borderId="46" xfId="0" applyNumberFormat="1" applyFont="1" applyFill="1" applyBorder="1" applyAlignment="1">
      <alignment horizontal="center" vertical="center" wrapText="1"/>
    </xf>
    <xf numFmtId="10" fontId="4" fillId="2" borderId="46" xfId="0" applyNumberFormat="1" applyFont="1" applyFill="1" applyBorder="1" applyAlignment="1">
      <alignment horizontal="center" vertical="center"/>
    </xf>
    <xf numFmtId="10" fontId="4" fillId="0" borderId="46" xfId="0" applyNumberFormat="1" applyFont="1" applyBorder="1" applyAlignment="1">
      <alignment horizontal="center" vertical="center"/>
    </xf>
    <xf numFmtId="10" fontId="4" fillId="2" borderId="74" xfId="0" applyNumberFormat="1" applyFont="1" applyFill="1" applyBorder="1" applyAlignment="1">
      <alignment horizontal="center" vertical="center" wrapText="1"/>
    </xf>
    <xf numFmtId="172" fontId="4" fillId="2" borderId="18" xfId="0" applyNumberFormat="1" applyFont="1" applyFill="1" applyBorder="1" applyAlignment="1">
      <alignment horizontal="center" vertical="center" wrapText="1"/>
    </xf>
    <xf numFmtId="0" fontId="4" fillId="2" borderId="105" xfId="0" applyFont="1" applyFill="1" applyBorder="1" applyAlignment="1">
      <alignment horizontal="left" vertical="center" wrapText="1"/>
    </xf>
    <xf numFmtId="9" fontId="4" fillId="2" borderId="106" xfId="0" applyNumberFormat="1" applyFont="1" applyFill="1" applyBorder="1" applyAlignment="1">
      <alignment horizontal="center" vertical="center" wrapText="1"/>
    </xf>
    <xf numFmtId="9" fontId="4" fillId="2" borderId="80" xfId="0" applyNumberFormat="1" applyFont="1" applyFill="1" applyBorder="1" applyAlignment="1">
      <alignment horizontal="center" vertical="center" wrapText="1"/>
    </xf>
    <xf numFmtId="9" fontId="4" fillId="2" borderId="80" xfId="0" applyNumberFormat="1" applyFont="1" applyFill="1" applyBorder="1" applyAlignment="1">
      <alignment horizontal="center" vertical="center"/>
    </xf>
    <xf numFmtId="9" fontId="4" fillId="0" borderId="57" xfId="0" applyNumberFormat="1" applyFont="1" applyBorder="1" applyAlignment="1">
      <alignment horizontal="center" vertical="center"/>
    </xf>
    <xf numFmtId="37" fontId="4" fillId="0" borderId="57" xfId="0" applyNumberFormat="1" applyFont="1" applyBorder="1" applyAlignment="1">
      <alignment horizontal="center" vertical="center"/>
    </xf>
    <xf numFmtId="0" fontId="4" fillId="0" borderId="57" xfId="0" applyFont="1" applyBorder="1" applyAlignment="1">
      <alignment horizontal="center" vertical="center"/>
    </xf>
    <xf numFmtId="166" fontId="4" fillId="9" borderId="18" xfId="0" applyNumberFormat="1" applyFont="1" applyFill="1" applyBorder="1" applyAlignment="1">
      <alignment horizontal="center" vertical="center"/>
    </xf>
    <xf numFmtId="9" fontId="4" fillId="12" borderId="18" xfId="0" applyNumberFormat="1" applyFont="1" applyFill="1" applyBorder="1" applyAlignment="1">
      <alignment horizontal="center" vertical="center"/>
    </xf>
    <xf numFmtId="169" fontId="4" fillId="2" borderId="109" xfId="0" applyNumberFormat="1" applyFont="1" applyFill="1" applyBorder="1" applyAlignment="1">
      <alignment horizontal="left" vertical="center" wrapText="1"/>
    </xf>
    <xf numFmtId="169" fontId="4" fillId="2" borderId="110" xfId="0" applyNumberFormat="1" applyFont="1" applyFill="1" applyBorder="1" applyAlignment="1">
      <alignment horizontal="center" vertical="center"/>
    </xf>
    <xf numFmtId="169" fontId="4" fillId="2" borderId="40" xfId="0" applyNumberFormat="1" applyFont="1" applyFill="1" applyBorder="1" applyAlignment="1">
      <alignment horizontal="center" vertical="center"/>
    </xf>
    <xf numFmtId="169" fontId="4" fillId="0" borderId="34" xfId="0" applyNumberFormat="1" applyFont="1" applyBorder="1" applyAlignment="1">
      <alignment horizontal="center" vertical="center"/>
    </xf>
    <xf numFmtId="168" fontId="4" fillId="2" borderId="46" xfId="0" applyNumberFormat="1" applyFont="1" applyFill="1" applyBorder="1" applyAlignment="1">
      <alignment horizontal="center" vertical="center" wrapText="1"/>
    </xf>
    <xf numFmtId="165" fontId="4" fillId="2" borderId="46" xfId="0" applyNumberFormat="1" applyFont="1" applyFill="1" applyBorder="1" applyAlignment="1">
      <alignment horizontal="center" vertical="center" wrapText="1"/>
    </xf>
    <xf numFmtId="168" fontId="4" fillId="2" borderId="46" xfId="0" applyNumberFormat="1" applyFont="1" applyFill="1" applyBorder="1" applyAlignment="1">
      <alignment horizontal="center" vertical="center"/>
    </xf>
    <xf numFmtId="168" fontId="4" fillId="0" borderId="46" xfId="0" applyNumberFormat="1" applyFont="1" applyBorder="1" applyAlignment="1">
      <alignment horizontal="center" vertical="center"/>
    </xf>
    <xf numFmtId="9" fontId="4" fillId="0" borderId="57" xfId="0" applyNumberFormat="1" applyFont="1" applyBorder="1" applyAlignment="1">
      <alignment horizontal="center" vertical="center" wrapText="1"/>
    </xf>
    <xf numFmtId="10" fontId="4" fillId="0" borderId="60" xfId="0" applyNumberFormat="1" applyFont="1" applyBorder="1" applyAlignment="1">
      <alignment horizontal="center" vertical="center"/>
    </xf>
    <xf numFmtId="0" fontId="4" fillId="2" borderId="18" xfId="0" applyFont="1" applyFill="1" applyBorder="1" applyAlignment="1">
      <alignment horizontal="center" vertical="center" wrapText="1"/>
    </xf>
    <xf numFmtId="4" fontId="4" fillId="2" borderId="80" xfId="0" applyNumberFormat="1" applyFont="1" applyFill="1" applyBorder="1" applyAlignment="1">
      <alignment horizontal="center" vertical="center" wrapText="1"/>
    </xf>
    <xf numFmtId="39" fontId="4" fillId="2" borderId="80" xfId="0" applyNumberFormat="1" applyFont="1" applyFill="1" applyBorder="1" applyAlignment="1">
      <alignment horizontal="center" vertical="center"/>
    </xf>
    <xf numFmtId="39" fontId="4" fillId="0" borderId="57" xfId="0" applyNumberFormat="1" applyFont="1" applyBorder="1" applyAlignment="1">
      <alignment horizontal="center" vertical="center"/>
    </xf>
    <xf numFmtId="10" fontId="4" fillId="0" borderId="82" xfId="0" applyNumberFormat="1" applyFont="1" applyBorder="1" applyAlignment="1">
      <alignment horizontal="center" vertical="center"/>
    </xf>
    <xf numFmtId="0" fontId="1" fillId="12" borderId="18" xfId="0" applyFont="1" applyFill="1" applyBorder="1" applyAlignment="1">
      <alignment horizontal="center" vertical="center"/>
    </xf>
    <xf numFmtId="10" fontId="4" fillId="0" borderId="48" xfId="0" applyNumberFormat="1" applyFont="1" applyBorder="1" applyAlignment="1">
      <alignment horizontal="center" vertical="center"/>
    </xf>
    <xf numFmtId="0" fontId="4" fillId="9" borderId="46" xfId="0" applyFont="1" applyFill="1" applyBorder="1" applyAlignment="1">
      <alignment horizontal="center" vertical="center"/>
    </xf>
    <xf numFmtId="10" fontId="4" fillId="0" borderId="46" xfId="0" applyNumberFormat="1" applyFont="1" applyBorder="1" applyAlignment="1">
      <alignment horizontal="center" vertical="center" wrapText="1"/>
    </xf>
    <xf numFmtId="165" fontId="4" fillId="9" borderId="18" xfId="0" applyNumberFormat="1" applyFont="1" applyFill="1" applyBorder="1" applyAlignment="1">
      <alignment horizontal="right" vertical="center"/>
    </xf>
    <xf numFmtId="0" fontId="4" fillId="0" borderId="23" xfId="0" applyFont="1" applyBorder="1" applyAlignment="1">
      <alignment horizontal="center"/>
    </xf>
    <xf numFmtId="10" fontId="4" fillId="0" borderId="23" xfId="0" applyNumberFormat="1" applyFont="1" applyBorder="1" applyAlignment="1">
      <alignment horizontal="center"/>
    </xf>
    <xf numFmtId="0" fontId="16" fillId="7" borderId="23" xfId="0" applyFont="1" applyFill="1" applyBorder="1" applyAlignment="1">
      <alignment horizontal="center"/>
    </xf>
    <xf numFmtId="169" fontId="4" fillId="2" borderId="80" xfId="0" applyNumberFormat="1" applyFont="1" applyFill="1" applyBorder="1" applyAlignment="1">
      <alignment horizontal="left" vertical="center" wrapText="1"/>
    </xf>
    <xf numFmtId="169" fontId="4" fillId="2" borderId="80" xfId="0" applyNumberFormat="1" applyFont="1" applyFill="1" applyBorder="1" applyAlignment="1">
      <alignment horizontal="center" vertical="center" wrapText="1"/>
    </xf>
    <xf numFmtId="169" fontId="4" fillId="0" borderId="57" xfId="0" applyNumberFormat="1" applyFont="1" applyBorder="1" applyAlignment="1">
      <alignment horizontal="center" vertical="center" wrapText="1"/>
    </xf>
    <xf numFmtId="169" fontId="12" fillId="2" borderId="115" xfId="0" applyNumberFormat="1" applyFont="1" applyFill="1" applyBorder="1" applyAlignment="1">
      <alignment horizontal="left"/>
    </xf>
    <xf numFmtId="169" fontId="12" fillId="2" borderId="1" xfId="0" applyNumberFormat="1" applyFont="1" applyFill="1" applyBorder="1"/>
    <xf numFmtId="169" fontId="12" fillId="2" borderId="38" xfId="0" applyNumberFormat="1" applyFont="1" applyFill="1" applyBorder="1"/>
    <xf numFmtId="169" fontId="1" fillId="0" borderId="0" xfId="0" applyNumberFormat="1" applyFont="1"/>
    <xf numFmtId="0" fontId="4" fillId="2" borderId="18" xfId="0" applyFont="1" applyFill="1" applyBorder="1" applyAlignment="1">
      <alignment horizontal="left" vertical="center" wrapText="1"/>
    </xf>
    <xf numFmtId="169" fontId="4" fillId="9" borderId="18" xfId="0" applyNumberFormat="1" applyFont="1" applyFill="1" applyBorder="1" applyAlignment="1">
      <alignment horizontal="center" vertical="center" wrapText="1"/>
    </xf>
    <xf numFmtId="169" fontId="4" fillId="0" borderId="18" xfId="0" applyNumberFormat="1" applyFont="1" applyBorder="1" applyAlignment="1">
      <alignment horizontal="center" vertical="center" wrapText="1"/>
    </xf>
    <xf numFmtId="0" fontId="12" fillId="2" borderId="1" xfId="0" applyFont="1" applyFill="1" applyBorder="1" applyAlignment="1">
      <alignment horizontal="left"/>
    </xf>
    <xf numFmtId="0" fontId="12" fillId="2" borderId="1" xfId="0" applyFont="1" applyFill="1" applyBorder="1"/>
    <xf numFmtId="0" fontId="12" fillId="2" borderId="38" xfId="0" applyFont="1" applyFill="1" applyBorder="1"/>
    <xf numFmtId="169" fontId="4" fillId="2" borderId="18" xfId="0" applyNumberFormat="1" applyFont="1" applyFill="1" applyBorder="1" applyAlignment="1">
      <alignment horizontal="left" vertical="center" wrapText="1"/>
    </xf>
    <xf numFmtId="169" fontId="12" fillId="2" borderId="1" xfId="0" applyNumberFormat="1" applyFont="1" applyFill="1" applyBorder="1" applyAlignment="1">
      <alignment horizontal="left"/>
    </xf>
    <xf numFmtId="169" fontId="19" fillId="2" borderId="38" xfId="0" applyNumberFormat="1" applyFont="1" applyFill="1" applyBorder="1" applyAlignment="1">
      <alignment horizontal="right"/>
    </xf>
    <xf numFmtId="10" fontId="0" fillId="0" borderId="0" xfId="0" applyNumberFormat="1" applyFont="1"/>
    <xf numFmtId="0" fontId="0" fillId="0" borderId="0" xfId="0" applyFont="1" applyAlignment="1">
      <alignment horizontal="left"/>
    </xf>
    <xf numFmtId="0" fontId="1" fillId="0" borderId="0" xfId="0" applyFont="1" applyAlignment="1">
      <alignment vertical="center"/>
    </xf>
    <xf numFmtId="169" fontId="12" fillId="2" borderId="115" xfId="0" applyNumberFormat="1" applyFont="1" applyFill="1" applyBorder="1" applyAlignment="1">
      <alignment vertical="center"/>
    </xf>
    <xf numFmtId="0" fontId="12" fillId="2" borderId="1" xfId="0" applyFont="1" applyFill="1" applyBorder="1" applyAlignment="1">
      <alignment vertical="center"/>
    </xf>
    <xf numFmtId="169" fontId="12" fillId="2" borderId="1" xfId="0" applyNumberFormat="1" applyFont="1" applyFill="1" applyBorder="1" applyAlignment="1">
      <alignment vertical="center"/>
    </xf>
    <xf numFmtId="0" fontId="0" fillId="0" borderId="0" xfId="0" applyFont="1" applyAlignment="1">
      <alignment vertical="center"/>
    </xf>
    <xf numFmtId="169" fontId="4" fillId="0" borderId="18" xfId="0" applyNumberFormat="1" applyFont="1" applyFill="1" applyBorder="1" applyAlignment="1">
      <alignment horizontal="center" vertical="center"/>
    </xf>
    <xf numFmtId="37" fontId="4" fillId="0" borderId="75" xfId="0" applyNumberFormat="1" applyFont="1" applyBorder="1" applyAlignment="1">
      <alignment horizontal="center" vertical="center"/>
    </xf>
    <xf numFmtId="37" fontId="4" fillId="9" borderId="23" xfId="0" applyNumberFormat="1" applyFont="1" applyFill="1" applyBorder="1" applyAlignment="1">
      <alignment horizontal="center" vertical="center"/>
    </xf>
    <xf numFmtId="9" fontId="4" fillId="0" borderId="18" xfId="3" applyFont="1" applyBorder="1" applyAlignment="1">
      <alignment horizontal="center" vertical="center"/>
    </xf>
    <xf numFmtId="9" fontId="4" fillId="0" borderId="18" xfId="3" applyFont="1" applyBorder="1" applyAlignment="1">
      <alignment horizontal="center" vertical="center" wrapText="1"/>
    </xf>
    <xf numFmtId="1" fontId="4" fillId="12" borderId="75" xfId="0" applyNumberFormat="1" applyFont="1" applyFill="1" applyBorder="1" applyAlignment="1">
      <alignment horizontal="center" vertical="center"/>
    </xf>
    <xf numFmtId="169" fontId="16" fillId="0" borderId="75" xfId="0" applyNumberFormat="1" applyFont="1" applyBorder="1" applyAlignment="1">
      <alignment horizontal="center" vertical="center"/>
    </xf>
    <xf numFmtId="3" fontId="4" fillId="0" borderId="75" xfId="0" applyNumberFormat="1" applyFont="1" applyBorder="1" applyAlignment="1">
      <alignment horizontal="center" vertical="center"/>
    </xf>
    <xf numFmtId="169" fontId="4" fillId="0" borderId="24" xfId="0" applyNumberFormat="1" applyFont="1" applyBorder="1" applyAlignment="1">
      <alignment horizontal="center" vertical="center"/>
    </xf>
    <xf numFmtId="10" fontId="4" fillId="2" borderId="23" xfId="0" applyNumberFormat="1" applyFont="1" applyFill="1" applyBorder="1" applyAlignment="1">
      <alignment horizontal="center" vertical="center"/>
    </xf>
    <xf numFmtId="10" fontId="4" fillId="9" borderId="53" xfId="0" applyNumberFormat="1" applyFont="1" applyFill="1" applyBorder="1" applyAlignment="1">
      <alignment horizontal="center" vertical="center"/>
    </xf>
    <xf numFmtId="10" fontId="4" fillId="2" borderId="53" xfId="0" applyNumberFormat="1" applyFont="1" applyFill="1" applyBorder="1" applyAlignment="1">
      <alignment horizontal="center" vertical="center"/>
    </xf>
    <xf numFmtId="0" fontId="4" fillId="0" borderId="1" xfId="0" applyFont="1" applyFill="1" applyBorder="1" applyAlignment="1">
      <alignment horizontal="center"/>
    </xf>
    <xf numFmtId="165" fontId="1" fillId="0" borderId="1" xfId="0" applyNumberFormat="1" applyFont="1" applyFill="1" applyBorder="1" applyAlignment="1">
      <alignment horizontal="center"/>
    </xf>
    <xf numFmtId="165" fontId="4" fillId="0" borderId="120" xfId="0" applyNumberFormat="1" applyFont="1" applyFill="1" applyBorder="1" applyAlignment="1">
      <alignment horizontal="center" vertical="center"/>
    </xf>
    <xf numFmtId="168" fontId="4" fillId="0" borderId="120" xfId="0" applyNumberFormat="1" applyFont="1" applyFill="1" applyBorder="1" applyAlignment="1">
      <alignment horizontal="center" vertical="center"/>
    </xf>
    <xf numFmtId="9" fontId="4" fillId="0" borderId="120" xfId="3" applyFont="1" applyFill="1" applyBorder="1" applyAlignment="1">
      <alignment horizontal="center" vertical="center"/>
    </xf>
    <xf numFmtId="169" fontId="4" fillId="0" borderId="80" xfId="0" applyNumberFormat="1" applyFont="1" applyFill="1" applyBorder="1" applyAlignment="1">
      <alignment horizontal="center" vertical="center" wrapText="1"/>
    </xf>
    <xf numFmtId="169" fontId="4" fillId="0" borderId="18" xfId="0" applyNumberFormat="1" applyFont="1" applyFill="1" applyBorder="1" applyAlignment="1">
      <alignment horizontal="center" vertical="center" wrapText="1"/>
    </xf>
    <xf numFmtId="0" fontId="0" fillId="0" borderId="1" xfId="0" applyFont="1" applyFill="1" applyBorder="1"/>
    <xf numFmtId="0" fontId="0" fillId="0" borderId="0" xfId="0" applyFont="1" applyFill="1" applyAlignment="1"/>
    <xf numFmtId="3" fontId="4" fillId="0" borderId="18" xfId="0" applyNumberFormat="1" applyFont="1" applyFill="1" applyBorder="1" applyAlignment="1">
      <alignment horizontal="center" vertical="center" wrapText="1"/>
    </xf>
    <xf numFmtId="169" fontId="4" fillId="0" borderId="22" xfId="0" applyNumberFormat="1" applyFont="1" applyFill="1" applyBorder="1" applyAlignment="1">
      <alignment horizontal="center" vertical="center"/>
    </xf>
    <xf numFmtId="4" fontId="4" fillId="0" borderId="18" xfId="0" applyNumberFormat="1" applyFont="1" applyFill="1" applyBorder="1" applyAlignment="1">
      <alignment horizontal="center" vertical="center" wrapText="1"/>
    </xf>
    <xf numFmtId="3" fontId="4" fillId="0" borderId="18" xfId="0" applyNumberFormat="1" applyFont="1" applyFill="1" applyBorder="1" applyAlignment="1">
      <alignment horizontal="center" vertical="center"/>
    </xf>
    <xf numFmtId="169" fontId="4" fillId="0" borderId="18" xfId="0" applyNumberFormat="1" applyFont="1" applyFill="1" applyBorder="1" applyAlignment="1">
      <alignment horizontal="right" vertical="center"/>
    </xf>
    <xf numFmtId="37" fontId="4" fillId="0" borderId="46" xfId="0" applyNumberFormat="1" applyFont="1" applyFill="1" applyBorder="1" applyAlignment="1">
      <alignment horizontal="center" vertical="center"/>
    </xf>
    <xf numFmtId="37" fontId="4" fillId="0" borderId="18" xfId="0" applyNumberFormat="1" applyFont="1" applyFill="1" applyBorder="1" applyAlignment="1">
      <alignment horizontal="center" vertical="center"/>
    </xf>
    <xf numFmtId="165" fontId="4" fillId="0" borderId="18" xfId="0" applyNumberFormat="1" applyFont="1" applyFill="1" applyBorder="1" applyAlignment="1">
      <alignment vertical="center" wrapText="1"/>
    </xf>
    <xf numFmtId="9" fontId="4" fillId="0" borderId="46" xfId="0" applyNumberFormat="1" applyFont="1" applyFill="1" applyBorder="1" applyAlignment="1">
      <alignment horizontal="center" vertical="center"/>
    </xf>
    <xf numFmtId="9" fontId="4" fillId="0" borderId="18" xfId="3" applyFont="1" applyFill="1" applyBorder="1" applyAlignment="1">
      <alignment horizontal="center" vertical="center"/>
    </xf>
    <xf numFmtId="164" fontId="4" fillId="0" borderId="18" xfId="1" applyFont="1" applyFill="1" applyBorder="1" applyAlignment="1">
      <alignment horizontal="center" vertical="center"/>
    </xf>
    <xf numFmtId="9" fontId="4" fillId="0" borderId="18" xfId="0" applyNumberFormat="1" applyFont="1" applyFill="1" applyBorder="1" applyAlignment="1">
      <alignment horizontal="center" vertical="center" wrapText="1"/>
    </xf>
    <xf numFmtId="164" fontId="4" fillId="0" borderId="18" xfId="1" applyFont="1" applyFill="1" applyBorder="1" applyAlignment="1">
      <alignment horizontal="center" vertical="center" wrapText="1"/>
    </xf>
    <xf numFmtId="169" fontId="4" fillId="0" borderId="40" xfId="0" applyNumberFormat="1" applyFont="1" applyFill="1" applyBorder="1" applyAlignment="1">
      <alignment horizontal="center" vertical="center"/>
    </xf>
    <xf numFmtId="37" fontId="4" fillId="0" borderId="80" xfId="0" applyNumberFormat="1" applyFont="1" applyFill="1" applyBorder="1" applyAlignment="1">
      <alignment horizontal="center" vertical="center"/>
    </xf>
    <xf numFmtId="9" fontId="4" fillId="0" borderId="18" xfId="0" applyNumberFormat="1" applyFont="1" applyFill="1" applyBorder="1" applyAlignment="1">
      <alignment horizontal="center" vertical="center"/>
    </xf>
    <xf numFmtId="9" fontId="4" fillId="0" borderId="18" xfId="1" applyNumberFormat="1" applyFont="1" applyFill="1" applyBorder="1" applyAlignment="1">
      <alignment horizontal="center" vertical="center"/>
    </xf>
    <xf numFmtId="9" fontId="4" fillId="0" borderId="80" xfId="0" applyNumberFormat="1" applyFont="1" applyFill="1" applyBorder="1" applyAlignment="1">
      <alignment horizontal="center" vertical="center"/>
    </xf>
    <xf numFmtId="165" fontId="4" fillId="0" borderId="18" xfId="0" applyNumberFormat="1" applyFont="1" applyFill="1" applyBorder="1" applyAlignment="1">
      <alignment horizontal="left" vertical="center" wrapText="1"/>
    </xf>
    <xf numFmtId="165" fontId="4" fillId="0" borderId="18" xfId="0" applyNumberFormat="1" applyFont="1" applyFill="1" applyBorder="1" applyAlignment="1">
      <alignment horizontal="center" vertical="center" wrapText="1"/>
    </xf>
    <xf numFmtId="9" fontId="4" fillId="0" borderId="18" xfId="3" applyFont="1" applyFill="1" applyBorder="1" applyAlignment="1">
      <alignment horizontal="center" vertical="center" wrapText="1"/>
    </xf>
    <xf numFmtId="0" fontId="4" fillId="0" borderId="23" xfId="0" applyFont="1" applyFill="1" applyBorder="1" applyAlignment="1">
      <alignment horizontal="center"/>
    </xf>
    <xf numFmtId="0" fontId="4" fillId="0" borderId="46" xfId="0" applyFont="1" applyFill="1" applyBorder="1" applyAlignment="1">
      <alignment horizontal="center" vertical="center"/>
    </xf>
    <xf numFmtId="10" fontId="4" fillId="0" borderId="46" xfId="0" applyNumberFormat="1" applyFont="1" applyFill="1" applyBorder="1" applyAlignment="1">
      <alignment horizontal="center" vertical="center"/>
    </xf>
    <xf numFmtId="10" fontId="4" fillId="0" borderId="80" xfId="3" applyNumberFormat="1" applyFont="1" applyFill="1" applyBorder="1" applyAlignment="1">
      <alignment horizontal="center" vertical="center"/>
    </xf>
    <xf numFmtId="10" fontId="4" fillId="0" borderId="18" xfId="3" applyNumberFormat="1" applyFont="1" applyFill="1" applyBorder="1" applyAlignment="1">
      <alignment horizontal="center" vertical="center"/>
    </xf>
    <xf numFmtId="9" fontId="4" fillId="0" borderId="46" xfId="3" applyFont="1" applyFill="1" applyBorder="1" applyAlignment="1">
      <alignment horizontal="center" vertical="center"/>
    </xf>
    <xf numFmtId="0" fontId="1" fillId="0" borderId="0" xfId="0" applyFont="1" applyFill="1"/>
    <xf numFmtId="1" fontId="4" fillId="13" borderId="18" xfId="0" applyNumberFormat="1" applyFont="1" applyFill="1" applyBorder="1" applyAlignment="1">
      <alignment horizontal="center" vertical="center"/>
    </xf>
    <xf numFmtId="0" fontId="4" fillId="13" borderId="18" xfId="0" applyFont="1" applyFill="1" applyBorder="1" applyAlignment="1">
      <alignment horizontal="center" vertical="center"/>
    </xf>
    <xf numFmtId="165" fontId="4" fillId="13" borderId="120" xfId="0" applyNumberFormat="1" applyFont="1" applyFill="1" applyBorder="1" applyAlignment="1">
      <alignment horizontal="center" vertical="center"/>
    </xf>
    <xf numFmtId="37" fontId="4" fillId="13" borderId="18" xfId="0" applyNumberFormat="1" applyFont="1" applyFill="1" applyBorder="1" applyAlignment="1">
      <alignment horizontal="center" vertical="center"/>
    </xf>
    <xf numFmtId="169" fontId="4" fillId="13" borderId="18" xfId="0" applyNumberFormat="1" applyFont="1" applyFill="1" applyBorder="1" applyAlignment="1">
      <alignment horizontal="center" vertical="center"/>
    </xf>
    <xf numFmtId="0" fontId="32" fillId="13" borderId="120" xfId="0" applyFont="1" applyFill="1" applyBorder="1" applyAlignment="1">
      <alignment horizontal="center" vertical="center"/>
    </xf>
    <xf numFmtId="9" fontId="4" fillId="13" borderId="18" xfId="3" applyFont="1" applyFill="1" applyBorder="1" applyAlignment="1">
      <alignment horizontal="center" vertical="center"/>
    </xf>
    <xf numFmtId="9" fontId="4" fillId="0" borderId="57" xfId="3" applyFont="1" applyBorder="1" applyAlignment="1">
      <alignment horizontal="center" vertical="center"/>
    </xf>
    <xf numFmtId="10" fontId="4" fillId="0" borderId="12" xfId="0" applyNumberFormat="1" applyFont="1" applyBorder="1" applyAlignment="1">
      <alignment horizontal="center" vertical="center"/>
    </xf>
    <xf numFmtId="10" fontId="4" fillId="0" borderId="51" xfId="0" applyNumberFormat="1" applyFont="1" applyBorder="1" applyAlignment="1">
      <alignment horizontal="center" vertical="center"/>
    </xf>
    <xf numFmtId="10" fontId="4" fillId="0" borderId="121" xfId="0" applyNumberFormat="1" applyFont="1" applyBorder="1" applyAlignment="1">
      <alignment horizontal="center" vertical="center"/>
    </xf>
    <xf numFmtId="10" fontId="4" fillId="9" borderId="40" xfId="0" applyNumberFormat="1" applyFont="1" applyFill="1" applyBorder="1" applyAlignment="1">
      <alignment horizontal="center" vertical="center"/>
    </xf>
    <xf numFmtId="10" fontId="4" fillId="0" borderId="120" xfId="0" applyNumberFormat="1" applyFont="1" applyBorder="1" applyAlignment="1">
      <alignment horizontal="center" vertical="center"/>
    </xf>
    <xf numFmtId="9" fontId="4" fillId="2" borderId="74" xfId="3"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xf>
    <xf numFmtId="0" fontId="4" fillId="0" borderId="1" xfId="0" applyFont="1" applyFill="1" applyBorder="1"/>
    <xf numFmtId="167" fontId="4" fillId="0" borderId="18"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168" fontId="4" fillId="0" borderId="18" xfId="0" applyNumberFormat="1" applyFont="1" applyFill="1" applyBorder="1" applyAlignment="1">
      <alignment horizontal="center" vertical="center"/>
    </xf>
    <xf numFmtId="10" fontId="4" fillId="0" borderId="18" xfId="0" applyNumberFormat="1" applyFont="1" applyFill="1" applyBorder="1" applyAlignment="1">
      <alignment horizontal="center" vertical="center"/>
    </xf>
    <xf numFmtId="171" fontId="4" fillId="0" borderId="18" xfId="0" applyNumberFormat="1" applyFont="1" applyFill="1" applyBorder="1" applyAlignment="1"/>
    <xf numFmtId="165" fontId="4" fillId="0" borderId="18" xfId="0" applyNumberFormat="1" applyFont="1" applyFill="1" applyBorder="1" applyAlignment="1">
      <alignment horizontal="center"/>
    </xf>
    <xf numFmtId="2" fontId="4" fillId="0" borderId="18" xfId="0" applyNumberFormat="1" applyFont="1" applyFill="1" applyBorder="1" applyAlignment="1">
      <alignment horizontal="center" vertical="center"/>
    </xf>
    <xf numFmtId="171" fontId="4" fillId="0" borderId="18" xfId="0" applyNumberFormat="1" applyFont="1" applyFill="1" applyBorder="1" applyAlignment="1">
      <alignment vertical="center"/>
    </xf>
    <xf numFmtId="0" fontId="1" fillId="0" borderId="1" xfId="0" applyFont="1" applyFill="1" applyBorder="1"/>
    <xf numFmtId="166" fontId="12" fillId="0" borderId="18" xfId="0" applyNumberFormat="1" applyFont="1" applyFill="1" applyBorder="1" applyAlignment="1">
      <alignment vertical="center"/>
    </xf>
    <xf numFmtId="10" fontId="5" fillId="0" borderId="1" xfId="0" applyNumberFormat="1" applyFont="1" applyFill="1" applyBorder="1" applyAlignment="1">
      <alignment vertical="center"/>
    </xf>
    <xf numFmtId="166" fontId="12" fillId="0" borderId="46" xfId="0" applyNumberFormat="1" applyFont="1" applyFill="1" applyBorder="1" applyAlignment="1">
      <alignment vertical="center"/>
    </xf>
    <xf numFmtId="166" fontId="13" fillId="0" borderId="18" xfId="0" applyNumberFormat="1" applyFont="1" applyFill="1" applyBorder="1" applyAlignment="1">
      <alignment horizontal="right"/>
    </xf>
    <xf numFmtId="166" fontId="12" fillId="0" borderId="22" xfId="0" applyNumberFormat="1" applyFont="1" applyFill="1" applyBorder="1" applyAlignment="1">
      <alignment vertical="center"/>
    </xf>
    <xf numFmtId="166" fontId="13" fillId="0" borderId="57" xfId="0" applyNumberFormat="1" applyFont="1" applyFill="1" applyBorder="1" applyAlignment="1">
      <alignment horizontal="right"/>
    </xf>
    <xf numFmtId="0" fontId="12" fillId="0" borderId="46" xfId="0" applyFont="1" applyFill="1" applyBorder="1" applyAlignment="1">
      <alignment vertical="center"/>
    </xf>
    <xf numFmtId="166" fontId="22" fillId="0" borderId="18" xfId="0" applyNumberFormat="1" applyFont="1" applyFill="1" applyBorder="1" applyAlignment="1">
      <alignment vertical="center"/>
    </xf>
    <xf numFmtId="0" fontId="9" fillId="0" borderId="1" xfId="0" applyFont="1" applyFill="1" applyBorder="1" applyAlignment="1">
      <alignment horizontal="center" vertical="center" wrapText="1"/>
    </xf>
    <xf numFmtId="0" fontId="20" fillId="0" borderId="0" xfId="0" applyFont="1" applyAlignment="1">
      <alignment vertical="center"/>
    </xf>
    <xf numFmtId="164" fontId="0" fillId="0" borderId="0" xfId="0" applyNumberFormat="1" applyFont="1"/>
    <xf numFmtId="0" fontId="30" fillId="0" borderId="1" xfId="0" applyFont="1" applyFill="1" applyBorder="1"/>
    <xf numFmtId="0" fontId="16" fillId="0" borderId="46" xfId="0" applyFont="1" applyFill="1" applyBorder="1" applyAlignment="1">
      <alignment horizontal="center" vertical="center"/>
    </xf>
    <xf numFmtId="166" fontId="4" fillId="0" borderId="120" xfId="3" applyNumberFormat="1" applyFont="1" applyFill="1" applyBorder="1" applyAlignment="1">
      <alignment horizontal="center" vertical="center"/>
    </xf>
    <xf numFmtId="39" fontId="4" fillId="14" borderId="46" xfId="0" applyNumberFormat="1" applyFont="1" applyFill="1" applyBorder="1" applyAlignment="1">
      <alignment horizontal="center" vertical="center"/>
    </xf>
    <xf numFmtId="190" fontId="1" fillId="9" borderId="18" xfId="0" applyNumberFormat="1" applyFont="1" applyFill="1" applyBorder="1"/>
    <xf numFmtId="164" fontId="4" fillId="0" borderId="22" xfId="1" applyFont="1" applyBorder="1" applyAlignment="1">
      <alignment horizontal="center" vertical="center"/>
    </xf>
    <xf numFmtId="166" fontId="12" fillId="4" borderId="23" xfId="0" applyNumberFormat="1" applyFont="1" applyFill="1" applyBorder="1" applyAlignment="1">
      <alignment vertical="center"/>
    </xf>
    <xf numFmtId="166" fontId="12" fillId="0" borderId="71" xfId="0" applyNumberFormat="1" applyFont="1" applyFill="1" applyBorder="1" applyAlignment="1">
      <alignment vertical="center"/>
    </xf>
    <xf numFmtId="166" fontId="12" fillId="0" borderId="80" xfId="0" applyNumberFormat="1" applyFont="1" applyFill="1" applyBorder="1" applyAlignment="1">
      <alignment vertical="center"/>
    </xf>
    <xf numFmtId="3" fontId="4" fillId="0" borderId="46" xfId="0" applyNumberFormat="1" applyFont="1" applyFill="1" applyBorder="1" applyAlignment="1">
      <alignment horizontal="center" vertical="center" wrapText="1"/>
    </xf>
    <xf numFmtId="165" fontId="1" fillId="0" borderId="0" xfId="0" applyNumberFormat="1" applyFont="1"/>
    <xf numFmtId="3" fontId="4" fillId="9" borderId="18" xfId="0" applyNumberFormat="1" applyFont="1" applyFill="1" applyBorder="1" applyAlignment="1">
      <alignment horizontal="right" vertical="center"/>
    </xf>
    <xf numFmtId="3" fontId="4" fillId="12" borderId="18" xfId="0" applyNumberFormat="1" applyFont="1" applyFill="1" applyBorder="1" applyAlignment="1">
      <alignment horizontal="center" vertical="center"/>
    </xf>
    <xf numFmtId="43" fontId="32" fillId="13" borderId="120" xfId="0" applyNumberFormat="1" applyFont="1" applyFill="1" applyBorder="1" applyAlignment="1">
      <alignment horizontal="center" vertical="center"/>
    </xf>
    <xf numFmtId="10" fontId="4" fillId="0" borderId="120" xfId="3" applyNumberFormat="1" applyFont="1" applyFill="1" applyBorder="1" applyAlignment="1">
      <alignment horizontal="center" vertical="center"/>
    </xf>
    <xf numFmtId="0" fontId="3" fillId="4" borderId="9" xfId="0" applyFont="1" applyFill="1" applyBorder="1" applyAlignment="1">
      <alignment horizontal="center" vertical="center" wrapText="1"/>
    </xf>
    <xf numFmtId="0" fontId="2" fillId="0" borderId="6" xfId="0" applyFont="1" applyBorder="1"/>
    <xf numFmtId="0" fontId="2" fillId="0" borderId="12" xfId="0" applyFont="1" applyBorder="1"/>
    <xf numFmtId="0" fontId="4" fillId="0" borderId="2" xfId="0" applyFont="1" applyBorder="1" applyAlignment="1">
      <alignment horizontal="center"/>
    </xf>
    <xf numFmtId="0" fontId="2" fillId="0" borderId="3" xfId="0" applyFont="1" applyBorder="1"/>
    <xf numFmtId="0" fontId="2" fillId="0" borderId="7" xfId="0" applyFont="1" applyBorder="1"/>
    <xf numFmtId="0" fontId="2" fillId="0" borderId="10" xfId="0" applyFont="1" applyBorder="1"/>
    <xf numFmtId="0" fontId="0" fillId="0" borderId="0" xfId="0" applyFont="1" applyAlignment="1"/>
    <xf numFmtId="0" fontId="2" fillId="0" borderId="13" xfId="0" applyFont="1" applyBorder="1"/>
    <xf numFmtId="0" fontId="2" fillId="0" borderId="20" xfId="0" applyFont="1" applyBorder="1"/>
    <xf numFmtId="0" fontId="2" fillId="0" borderId="27" xfId="0" applyFont="1" applyBorder="1"/>
    <xf numFmtId="0" fontId="2" fillId="0" borderId="29" xfId="0" applyFont="1" applyBorder="1"/>
    <xf numFmtId="0" fontId="4" fillId="4" borderId="14" xfId="0" applyFont="1" applyFill="1" applyBorder="1" applyAlignment="1">
      <alignment horizontal="center" vertical="center"/>
    </xf>
    <xf numFmtId="0" fontId="2" fillId="0" borderId="16" xfId="0" applyFont="1" applyBorder="1"/>
    <xf numFmtId="0" fontId="2" fillId="0" borderId="23" xfId="0" applyFont="1" applyBorder="1"/>
    <xf numFmtId="0" fontId="4" fillId="4" borderId="9" xfId="0" applyFont="1" applyFill="1" applyBorder="1" applyAlignment="1">
      <alignment horizontal="center" vertical="center" wrapText="1"/>
    </xf>
    <xf numFmtId="0" fontId="2" fillId="0" borderId="32" xfId="0" applyFont="1" applyBorder="1"/>
    <xf numFmtId="0" fontId="4" fillId="4" borderId="14"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2" fillId="0" borderId="19" xfId="0" applyFont="1" applyBorder="1"/>
    <xf numFmtId="0" fontId="3" fillId="4" borderId="1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2" fillId="0" borderId="25" xfId="0" applyFont="1" applyBorder="1"/>
    <xf numFmtId="0" fontId="2" fillId="0" borderId="26" xfId="0" applyFont="1" applyBorder="1"/>
    <xf numFmtId="0" fontId="4" fillId="2" borderId="41" xfId="0" applyFont="1" applyFill="1" applyBorder="1" applyAlignment="1">
      <alignment horizontal="center" vertical="center" wrapText="1"/>
    </xf>
    <xf numFmtId="0" fontId="2" fillId="0" borderId="8" xfId="0" applyFont="1" applyBorder="1"/>
    <xf numFmtId="0" fontId="3" fillId="4" borderId="41"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2" fillId="0" borderId="54" xfId="0" applyFont="1" applyBorder="1"/>
    <xf numFmtId="0" fontId="2" fillId="0" borderId="36" xfId="0" applyFont="1" applyBorder="1"/>
    <xf numFmtId="0" fontId="24" fillId="4" borderId="95" xfId="0" applyFont="1" applyFill="1" applyBorder="1" applyAlignment="1">
      <alignment horizontal="right"/>
    </xf>
    <xf numFmtId="0" fontId="2" fillId="0" borderId="101" xfId="0" applyFont="1" applyBorder="1"/>
    <xf numFmtId="0" fontId="2" fillId="0" borderId="102" xfId="0" applyFont="1" applyBorder="1"/>
    <xf numFmtId="0" fontId="4" fillId="4" borderId="56" xfId="0" applyFont="1" applyFill="1" applyBorder="1" applyAlignment="1">
      <alignment horizontal="center" vertical="center" wrapText="1"/>
    </xf>
    <xf numFmtId="0" fontId="2" fillId="0" borderId="47" xfId="0" applyFont="1" applyBorder="1"/>
    <xf numFmtId="0" fontId="2" fillId="0" borderId="68" xfId="0" applyFont="1" applyBorder="1"/>
    <xf numFmtId="0" fontId="4" fillId="2" borderId="34" xfId="0" applyFont="1" applyFill="1" applyBorder="1" applyAlignment="1">
      <alignment horizontal="center" vertical="center"/>
    </xf>
    <xf numFmtId="0" fontId="2" fillId="0" borderId="57" xfId="0" applyFont="1" applyBorder="1"/>
    <xf numFmtId="0" fontId="4" fillId="4"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61" xfId="0" applyFont="1" applyFill="1" applyBorder="1" applyAlignment="1">
      <alignment horizontal="center" vertical="center"/>
    </xf>
    <xf numFmtId="0" fontId="2" fillId="0" borderId="62" xfId="0" applyFont="1" applyBorder="1"/>
    <xf numFmtId="0" fontId="2" fillId="0" borderId="63" xfId="0" applyFont="1" applyBorder="1"/>
    <xf numFmtId="0" fontId="4" fillId="4" borderId="31"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2" fillId="0" borderId="60" xfId="0" applyFont="1" applyBorder="1"/>
    <xf numFmtId="0" fontId="2" fillId="0" borderId="65" xfId="0" applyFont="1" applyBorder="1"/>
    <xf numFmtId="0" fontId="3" fillId="4" borderId="24" xfId="0" applyFont="1" applyFill="1" applyBorder="1" applyAlignment="1">
      <alignment horizontal="center" vertical="center" wrapText="1"/>
    </xf>
    <xf numFmtId="0" fontId="2" fillId="0" borderId="28" xfId="0" applyFont="1" applyBorder="1"/>
    <xf numFmtId="0" fontId="2" fillId="0" borderId="17" xfId="0" applyFont="1" applyBorder="1"/>
    <xf numFmtId="0" fontId="3" fillId="4" borderId="5" xfId="0" applyFont="1" applyFill="1" applyBorder="1" applyAlignment="1">
      <alignment horizontal="center" vertical="center" wrapText="1"/>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10" fontId="4" fillId="4" borderId="31" xfId="0" applyNumberFormat="1" applyFont="1" applyFill="1" applyBorder="1" applyAlignment="1">
      <alignment horizontal="center" vertical="center" wrapText="1"/>
    </xf>
    <xf numFmtId="0" fontId="2" fillId="0" borderId="54" xfId="0" applyFont="1" applyBorder="1" applyAlignment="1">
      <alignment vertical="center"/>
    </xf>
    <xf numFmtId="0" fontId="2" fillId="0" borderId="36" xfId="0" applyFont="1" applyBorder="1" applyAlignment="1">
      <alignment vertical="center"/>
    </xf>
    <xf numFmtId="0" fontId="27" fillId="4" borderId="14" xfId="0" applyFont="1" applyFill="1" applyBorder="1" applyAlignment="1">
      <alignment horizontal="right" vertical="center"/>
    </xf>
    <xf numFmtId="0" fontId="4" fillId="0" borderId="34" xfId="0" applyFont="1" applyBorder="1" applyAlignment="1">
      <alignment horizontal="center" vertical="center" wrapText="1"/>
    </xf>
    <xf numFmtId="0" fontId="18" fillId="4" borderId="44" xfId="0" applyFont="1" applyFill="1" applyBorder="1" applyAlignment="1">
      <alignment horizontal="center" vertical="center" wrapText="1"/>
    </xf>
    <xf numFmtId="0" fontId="2" fillId="0" borderId="113" xfId="0" applyFont="1" applyBorder="1"/>
    <xf numFmtId="0" fontId="2" fillId="0" borderId="114" xfId="0" applyFont="1" applyBorder="1"/>
    <xf numFmtId="0" fontId="2" fillId="0" borderId="116" xfId="0" applyFont="1" applyBorder="1"/>
    <xf numFmtId="0" fontId="2" fillId="0" borderId="117" xfId="0" applyFont="1" applyBorder="1"/>
    <xf numFmtId="0" fontId="2" fillId="0" borderId="118" xfId="0" applyFont="1" applyBorder="1"/>
    <xf numFmtId="0" fontId="2" fillId="0" borderId="79" xfId="0" applyFont="1" applyBorder="1"/>
    <xf numFmtId="0" fontId="4" fillId="4" borderId="30" xfId="0" applyFont="1" applyFill="1" applyBorder="1" applyAlignment="1">
      <alignment horizontal="center" vertical="center" wrapText="1"/>
    </xf>
    <xf numFmtId="0" fontId="2" fillId="0" borderId="35" xfId="0" applyFont="1" applyBorder="1"/>
    <xf numFmtId="0" fontId="1" fillId="0" borderId="2" xfId="0" applyFont="1" applyBorder="1" applyAlignment="1">
      <alignment horizontal="center"/>
    </xf>
    <xf numFmtId="0" fontId="2" fillId="0" borderId="4" xfId="0" applyFont="1" applyBorder="1"/>
    <xf numFmtId="0" fontId="2" fillId="0" borderId="11" xfId="0" applyFont="1" applyBorder="1"/>
    <xf numFmtId="0" fontId="2" fillId="0" borderId="21" xfId="0" applyFont="1" applyBorder="1"/>
    <xf numFmtId="0" fontId="4" fillId="4" borderId="42" xfId="0" applyFont="1" applyFill="1" applyBorder="1" applyAlignment="1">
      <alignment horizontal="center" vertical="center" wrapText="1"/>
    </xf>
    <xf numFmtId="0" fontId="2" fillId="0" borderId="55" xfId="0" applyFont="1" applyBorder="1"/>
    <xf numFmtId="0" fontId="2" fillId="0" borderId="64" xfId="0" applyFont="1" applyBorder="1"/>
    <xf numFmtId="0" fontId="4" fillId="4" borderId="39" xfId="0" applyFont="1" applyFill="1" applyBorder="1" applyAlignment="1">
      <alignment horizontal="center" vertical="center" wrapText="1"/>
    </xf>
    <xf numFmtId="0" fontId="2" fillId="0" borderId="49" xfId="0" applyFont="1" applyBorder="1"/>
    <xf numFmtId="0" fontId="2" fillId="0" borderId="51" xfId="0" applyFont="1" applyBorder="1"/>
    <xf numFmtId="0" fontId="2" fillId="0" borderId="53" xfId="0" applyFont="1" applyBorder="1"/>
    <xf numFmtId="0" fontId="4" fillId="0" borderId="67" xfId="0" applyFont="1" applyBorder="1" applyAlignment="1">
      <alignment horizontal="center" vertical="center" wrapText="1"/>
    </xf>
    <xf numFmtId="0" fontId="2" fillId="0" borderId="73" xfId="0" applyFont="1" applyBorder="1"/>
    <xf numFmtId="0" fontId="0" fillId="0" borderId="34" xfId="0" applyFont="1" applyBorder="1" applyAlignment="1">
      <alignment horizontal="center" vertical="center" wrapText="1"/>
    </xf>
    <xf numFmtId="0" fontId="2" fillId="0" borderId="37" xfId="0" applyFont="1" applyBorder="1"/>
    <xf numFmtId="0" fontId="0" fillId="0" borderId="31" xfId="0" applyFont="1" applyBorder="1" applyAlignment="1">
      <alignment horizontal="center" vertical="center" wrapText="1"/>
    </xf>
    <xf numFmtId="0" fontId="9" fillId="5" borderId="30" xfId="0" applyFont="1" applyFill="1" applyBorder="1" applyAlignment="1">
      <alignment horizontal="center" vertical="center" wrapText="1"/>
    </xf>
    <xf numFmtId="0" fontId="10" fillId="0" borderId="44" xfId="0" applyFont="1" applyBorder="1" applyAlignment="1">
      <alignment horizontal="center" vertical="center" wrapText="1"/>
    </xf>
    <xf numFmtId="0" fontId="2" fillId="0" borderId="66" xfId="0" applyFont="1" applyBorder="1"/>
    <xf numFmtId="0" fontId="8" fillId="5" borderId="1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5" fillId="0" borderId="2" xfId="0" applyFont="1" applyBorder="1"/>
    <xf numFmtId="0" fontId="9" fillId="5" borderId="5" xfId="0" applyFont="1" applyFill="1" applyBorder="1" applyAlignment="1">
      <alignment horizontal="center" vertical="center" wrapText="1"/>
    </xf>
    <xf numFmtId="10" fontId="4" fillId="2" borderId="31" xfId="0" applyNumberFormat="1" applyFont="1" applyFill="1" applyBorder="1" applyAlignment="1">
      <alignment horizontal="center" vertical="center" wrapText="1"/>
    </xf>
    <xf numFmtId="0" fontId="7" fillId="5" borderId="34" xfId="0" applyFont="1" applyFill="1" applyBorder="1" applyAlignment="1">
      <alignment horizontal="center" vertical="center" wrapText="1"/>
    </xf>
    <xf numFmtId="10" fontId="4" fillId="0" borderId="34" xfId="0" applyNumberFormat="1" applyFont="1" applyBorder="1" applyAlignment="1">
      <alignment horizontal="center" vertical="center" wrapText="1"/>
    </xf>
    <xf numFmtId="0" fontId="7" fillId="5" borderId="97" xfId="0" applyFont="1" applyFill="1" applyBorder="1" applyAlignment="1">
      <alignment horizontal="center" vertical="center" wrapText="1"/>
    </xf>
    <xf numFmtId="0" fontId="2" fillId="0" borderId="98" xfId="0" applyFont="1" applyBorder="1"/>
    <xf numFmtId="0" fontId="2" fillId="0" borderId="99" xfId="0" applyFont="1" applyBorder="1"/>
    <xf numFmtId="0" fontId="9" fillId="5" borderId="95" xfId="0" applyFont="1" applyFill="1" applyBorder="1" applyAlignment="1">
      <alignment horizontal="center" vertical="center" wrapText="1"/>
    </xf>
    <xf numFmtId="0" fontId="2" fillId="0" borderId="96" xfId="0" applyFont="1" applyBorder="1"/>
    <xf numFmtId="10" fontId="4" fillId="0" borderId="31" xfId="0" applyNumberFormat="1" applyFont="1" applyBorder="1" applyAlignment="1">
      <alignment horizontal="center" vertical="center" wrapText="1"/>
    </xf>
    <xf numFmtId="10" fontId="19" fillId="0" borderId="31" xfId="0" applyNumberFormat="1" applyFont="1" applyBorder="1" applyAlignment="1">
      <alignment horizontal="center" vertical="center" wrapText="1"/>
    </xf>
    <xf numFmtId="0" fontId="10" fillId="2" borderId="91" xfId="0" applyFont="1" applyFill="1" applyBorder="1" applyAlignment="1">
      <alignment horizontal="center" vertical="center" wrapText="1"/>
    </xf>
    <xf numFmtId="0" fontId="2" fillId="0" borderId="92" xfId="0" applyFont="1" applyBorder="1"/>
    <xf numFmtId="0" fontId="2" fillId="0" borderId="94" xfId="0" applyFont="1" applyBorder="1"/>
    <xf numFmtId="10" fontId="4" fillId="2" borderId="34" xfId="0" applyNumberFormat="1" applyFont="1" applyFill="1" applyBorder="1" applyAlignment="1">
      <alignment horizontal="center" vertical="center" wrapText="1"/>
    </xf>
    <xf numFmtId="10" fontId="19" fillId="2" borderId="31" xfId="0" applyNumberFormat="1" applyFont="1" applyFill="1" applyBorder="1" applyAlignment="1">
      <alignment horizontal="center" vertical="center" wrapText="1"/>
    </xf>
    <xf numFmtId="0" fontId="9" fillId="5" borderId="3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2" borderId="76" xfId="0" applyFont="1" applyFill="1" applyBorder="1" applyAlignment="1">
      <alignment horizontal="left" vertical="center" wrapText="1"/>
    </xf>
    <xf numFmtId="0" fontId="2" fillId="0" borderId="77" xfId="0" applyFont="1" applyBorder="1"/>
    <xf numFmtId="0" fontId="2" fillId="0" borderId="78" xfId="0" applyFont="1" applyBorder="1"/>
    <xf numFmtId="0" fontId="2" fillId="0" borderId="54" xfId="0" applyFont="1" applyFill="1" applyBorder="1" applyAlignment="1">
      <alignment vertical="center" wrapText="1"/>
    </xf>
    <xf numFmtId="0" fontId="2" fillId="0" borderId="37" xfId="0" applyFont="1" applyFill="1" applyBorder="1" applyAlignment="1">
      <alignment vertical="center" wrapText="1"/>
    </xf>
    <xf numFmtId="0" fontId="4" fillId="0" borderId="18" xfId="0" applyFont="1" applyFill="1" applyBorder="1" applyAlignment="1">
      <alignment horizontal="center" vertical="center"/>
    </xf>
    <xf numFmtId="0" fontId="4" fillId="0" borderId="18" xfId="0" applyFont="1" applyFill="1" applyBorder="1" applyAlignment="1">
      <alignment horizontal="left" vertical="top" wrapText="1"/>
    </xf>
    <xf numFmtId="0" fontId="4" fillId="0" borderId="18" xfId="0" applyFont="1" applyFill="1" applyBorder="1" applyAlignment="1">
      <alignment horizontal="center" vertical="center" wrapText="1"/>
    </xf>
    <xf numFmtId="10" fontId="4" fillId="0" borderId="18" xfId="0" applyNumberFormat="1" applyFont="1" applyFill="1" applyBorder="1" applyAlignment="1">
      <alignment vertical="center"/>
    </xf>
    <xf numFmtId="168" fontId="4" fillId="0" borderId="18" xfId="0" applyNumberFormat="1" applyFont="1" applyFill="1" applyBorder="1" applyAlignment="1">
      <alignment vertical="center"/>
    </xf>
    <xf numFmtId="165" fontId="4" fillId="0" borderId="18" xfId="0" applyNumberFormat="1" applyFont="1" applyFill="1" applyBorder="1" applyAlignment="1">
      <alignment vertical="center"/>
    </xf>
    <xf numFmtId="0" fontId="15" fillId="0" borderId="18" xfId="0" applyFont="1" applyFill="1" applyBorder="1" applyAlignment="1">
      <alignment vertical="top" wrapText="1"/>
    </xf>
    <xf numFmtId="0" fontId="4" fillId="0" borderId="18" xfId="0" applyFont="1" applyFill="1" applyBorder="1" applyAlignment="1">
      <alignment horizontal="left" vertical="center" wrapText="1"/>
    </xf>
    <xf numFmtId="9" fontId="4" fillId="0" borderId="18" xfId="0" applyNumberFormat="1" applyFont="1" applyFill="1" applyBorder="1" applyAlignment="1">
      <alignment vertical="center"/>
    </xf>
    <xf numFmtId="166" fontId="4" fillId="0" borderId="18" xfId="0" applyNumberFormat="1" applyFont="1" applyFill="1" applyBorder="1" applyAlignment="1">
      <alignment horizontal="center" vertical="center"/>
    </xf>
    <xf numFmtId="0" fontId="15" fillId="0" borderId="18" xfId="0" applyFont="1" applyFill="1" applyBorder="1" applyAlignment="1">
      <alignment horizontal="center" vertical="center" wrapText="1"/>
    </xf>
    <xf numFmtId="0" fontId="4" fillId="0" borderId="18" xfId="0" applyFont="1" applyFill="1" applyBorder="1" applyAlignment="1">
      <alignment horizontal="center" vertical="top" wrapText="1"/>
    </xf>
    <xf numFmtId="4" fontId="4" fillId="0" borderId="18" xfId="0" applyNumberFormat="1" applyFont="1" applyFill="1" applyBorder="1" applyAlignment="1">
      <alignment horizontal="center" vertical="center"/>
    </xf>
    <xf numFmtId="39" fontId="4" fillId="0" borderId="18" xfId="0" applyNumberFormat="1" applyFont="1" applyFill="1" applyBorder="1" applyAlignment="1">
      <alignment horizontal="center" vertical="center"/>
    </xf>
    <xf numFmtId="0" fontId="15" fillId="0" borderId="18" xfId="0" applyFont="1" applyFill="1" applyBorder="1" applyAlignment="1">
      <alignment horizontal="left" vertical="top" wrapText="1"/>
    </xf>
    <xf numFmtId="166" fontId="4" fillId="0" borderId="18" xfId="0" applyNumberFormat="1" applyFont="1" applyFill="1" applyBorder="1" applyAlignment="1">
      <alignment vertical="center"/>
    </xf>
    <xf numFmtId="0" fontId="4" fillId="0" borderId="18" xfId="0" applyFont="1" applyFill="1" applyBorder="1" applyAlignment="1">
      <alignment horizontal="center"/>
    </xf>
    <xf numFmtId="9" fontId="4" fillId="0" borderId="18" xfId="0" applyNumberFormat="1" applyFont="1" applyFill="1" applyBorder="1" applyAlignment="1">
      <alignment horizontal="right"/>
    </xf>
    <xf numFmtId="165" fontId="4" fillId="0" borderId="18" xfId="0" applyNumberFormat="1" applyFont="1" applyFill="1" applyBorder="1" applyAlignment="1"/>
    <xf numFmtId="165" fontId="4" fillId="0" borderId="18" xfId="0" applyNumberFormat="1" applyFont="1" applyFill="1" applyBorder="1" applyAlignment="1">
      <alignment horizontal="left"/>
    </xf>
    <xf numFmtId="9" fontId="4" fillId="0" borderId="18" xfId="0" applyNumberFormat="1" applyFont="1" applyFill="1" applyBorder="1" applyAlignment="1">
      <alignment horizontal="center"/>
    </xf>
    <xf numFmtId="10" fontId="4" fillId="0" borderId="18" xfId="0" applyNumberFormat="1" applyFont="1" applyFill="1" applyBorder="1" applyAlignment="1">
      <alignment horizontal="right"/>
    </xf>
    <xf numFmtId="171" fontId="4" fillId="0" borderId="18" xfId="0" applyNumberFormat="1" applyFont="1" applyFill="1" applyBorder="1" applyAlignment="1">
      <alignment horizontal="left"/>
    </xf>
    <xf numFmtId="191" fontId="4" fillId="0" borderId="18" xfId="0" applyNumberFormat="1" applyFont="1" applyFill="1" applyBorder="1" applyAlignment="1"/>
    <xf numFmtId="168" fontId="4" fillId="0" borderId="18" xfId="0" applyNumberFormat="1" applyFont="1" applyFill="1" applyBorder="1" applyAlignment="1"/>
    <xf numFmtId="168" fontId="4" fillId="0" borderId="18" xfId="0" applyNumberFormat="1" applyFont="1" applyFill="1" applyBorder="1" applyAlignment="1">
      <alignment horizontal="left"/>
    </xf>
    <xf numFmtId="171" fontId="4" fillId="0" borderId="18" xfId="0" applyNumberFormat="1" applyFont="1" applyFill="1" applyBorder="1" applyAlignment="1">
      <alignment horizontal="center"/>
    </xf>
    <xf numFmtId="0" fontId="15" fillId="0" borderId="18" xfId="0" applyFont="1" applyFill="1" applyBorder="1" applyAlignment="1">
      <alignment horizontal="center" wrapText="1"/>
    </xf>
    <xf numFmtId="3" fontId="4" fillId="0" borderId="18" xfId="0" applyNumberFormat="1" applyFont="1" applyFill="1" applyBorder="1" applyAlignment="1">
      <alignment horizontal="center"/>
    </xf>
    <xf numFmtId="0" fontId="15" fillId="0" borderId="82" xfId="0" applyFont="1" applyFill="1" applyBorder="1" applyAlignment="1">
      <alignment vertical="top" wrapText="1"/>
    </xf>
    <xf numFmtId="172" fontId="4" fillId="0" borderId="18" xfId="0" applyNumberFormat="1" applyFont="1" applyFill="1" applyBorder="1" applyAlignment="1">
      <alignment horizontal="center" vertical="center"/>
    </xf>
    <xf numFmtId="173" fontId="4" fillId="0" borderId="18" xfId="0" applyNumberFormat="1" applyFont="1" applyFill="1" applyBorder="1" applyAlignment="1">
      <alignment horizontal="center" vertical="center"/>
    </xf>
    <xf numFmtId="49" fontId="15" fillId="0" borderId="18" xfId="0" applyNumberFormat="1" applyFont="1" applyFill="1" applyBorder="1" applyAlignment="1">
      <alignment horizontal="left" vertical="top" wrapText="1"/>
    </xf>
    <xf numFmtId="0" fontId="4" fillId="0" borderId="18" xfId="0" applyFont="1" applyFill="1" applyBorder="1" applyAlignment="1">
      <alignment horizontal="center" wrapText="1"/>
    </xf>
    <xf numFmtId="37" fontId="4" fillId="0" borderId="18" xfId="0" applyNumberFormat="1" applyFont="1" applyFill="1" applyBorder="1" applyAlignment="1">
      <alignment horizontal="center"/>
    </xf>
    <xf numFmtId="0" fontId="15" fillId="0" borderId="18" xfId="0" applyFont="1" applyFill="1" applyBorder="1" applyAlignment="1">
      <alignment horizontal="center"/>
    </xf>
    <xf numFmtId="165" fontId="4" fillId="0" borderId="18" xfId="0" applyNumberFormat="1" applyFont="1" applyFill="1" applyBorder="1" applyAlignment="1">
      <alignment horizontal="left" vertical="center"/>
    </xf>
    <xf numFmtId="171" fontId="4" fillId="0" borderId="18" xfId="0" applyNumberFormat="1" applyFont="1" applyFill="1" applyBorder="1" applyAlignment="1">
      <alignment horizontal="left" vertical="center"/>
    </xf>
    <xf numFmtId="171" fontId="4" fillId="0" borderId="18" xfId="0" applyNumberFormat="1"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18" xfId="0" applyFont="1" applyFill="1" applyBorder="1" applyAlignment="1">
      <alignment vertical="center" wrapText="1"/>
    </xf>
    <xf numFmtId="0" fontId="15" fillId="0" borderId="82" xfId="0" applyFont="1" applyFill="1" applyBorder="1" applyAlignment="1">
      <alignment vertical="center" wrapText="1"/>
    </xf>
    <xf numFmtId="0" fontId="1" fillId="0" borderId="34" xfId="0" applyFont="1" applyFill="1" applyBorder="1" applyAlignment="1">
      <alignment vertical="center" wrapText="1"/>
    </xf>
    <xf numFmtId="0" fontId="1" fillId="0" borderId="48" xfId="0" applyFont="1" applyFill="1" applyBorder="1" applyAlignment="1">
      <alignment horizontal="left" vertical="center" wrapText="1"/>
    </xf>
    <xf numFmtId="168" fontId="15" fillId="0" borderId="18" xfId="0" applyNumberFormat="1" applyFont="1" applyFill="1" applyBorder="1" applyAlignment="1">
      <alignment horizontal="center"/>
    </xf>
    <xf numFmtId="0" fontId="15" fillId="0" borderId="82" xfId="0" applyFont="1" applyFill="1" applyBorder="1" applyAlignment="1">
      <alignment horizontal="left" vertical="center" wrapText="1"/>
    </xf>
    <xf numFmtId="49" fontId="15" fillId="0" borderId="18" xfId="0" applyNumberFormat="1" applyFont="1" applyFill="1" applyBorder="1" applyAlignment="1">
      <alignment horizontal="center" vertical="center" wrapText="1"/>
    </xf>
    <xf numFmtId="0" fontId="1" fillId="0" borderId="72" xfId="0" applyFont="1" applyFill="1" applyBorder="1" applyAlignment="1">
      <alignment horizontal="left" vertical="top" wrapText="1"/>
    </xf>
    <xf numFmtId="0" fontId="13" fillId="0" borderId="34" xfId="0" applyFont="1" applyFill="1" applyBorder="1" applyAlignment="1">
      <alignment horizontal="center" vertical="center"/>
    </xf>
    <xf numFmtId="0" fontId="12" fillId="0" borderId="31"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2" fillId="0" borderId="11" xfId="0" applyFont="1" applyFill="1" applyBorder="1" applyAlignment="1">
      <alignment wrapText="1"/>
    </xf>
    <xf numFmtId="0" fontId="2" fillId="0" borderId="54" xfId="0" applyFont="1" applyFill="1" applyBorder="1" applyAlignment="1">
      <alignment vertical="center"/>
    </xf>
    <xf numFmtId="0" fontId="2" fillId="0" borderId="54" xfId="0" applyFont="1" applyFill="1" applyBorder="1"/>
    <xf numFmtId="0" fontId="2" fillId="0" borderId="60" xfId="0" applyFont="1" applyFill="1" applyBorder="1"/>
    <xf numFmtId="0" fontId="2" fillId="0" borderId="21" xfId="0" applyFont="1" applyFill="1" applyBorder="1" applyAlignment="1">
      <alignment wrapText="1"/>
    </xf>
    <xf numFmtId="0" fontId="2" fillId="0" borderId="37" xfId="0" applyFont="1" applyFill="1" applyBorder="1" applyAlignment="1">
      <alignment vertical="center"/>
    </xf>
    <xf numFmtId="0" fontId="2" fillId="0" borderId="37" xfId="0" applyFont="1" applyFill="1" applyBorder="1"/>
    <xf numFmtId="0" fontId="2" fillId="0" borderId="59" xfId="0" applyFont="1" applyFill="1" applyBorder="1"/>
    <xf numFmtId="0" fontId="12" fillId="0" borderId="87" xfId="0" applyFont="1" applyFill="1" applyBorder="1" applyAlignment="1">
      <alignment horizontal="left" vertical="top" wrapText="1"/>
    </xf>
    <xf numFmtId="0" fontId="12" fillId="0" borderId="31"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2" fillId="0" borderId="89" xfId="0" applyFont="1" applyFill="1" applyBorder="1"/>
    <xf numFmtId="0" fontId="2" fillId="0" borderId="93" xfId="0" applyFont="1" applyFill="1" applyBorder="1"/>
    <xf numFmtId="0" fontId="1" fillId="0" borderId="7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48" xfId="0" applyFont="1" applyFill="1" applyBorder="1" applyAlignment="1">
      <alignment horizontal="justify" vertical="center" wrapText="1"/>
    </xf>
    <xf numFmtId="0" fontId="13" fillId="0" borderId="34" xfId="0" applyFont="1" applyFill="1" applyBorder="1" applyAlignment="1">
      <alignment horizontal="center" vertical="center" wrapText="1"/>
    </xf>
    <xf numFmtId="0" fontId="1" fillId="0" borderId="65" xfId="0" applyFont="1" applyFill="1" applyBorder="1" applyAlignment="1">
      <alignment horizontal="justify" vertical="center"/>
    </xf>
    <xf numFmtId="0" fontId="1" fillId="0" borderId="70" xfId="0" applyFont="1" applyFill="1" applyBorder="1" applyAlignment="1">
      <alignment horizontal="justify" vertical="center"/>
    </xf>
    <xf numFmtId="0" fontId="22" fillId="0" borderId="87" xfId="0" applyFont="1" applyFill="1" applyBorder="1" applyAlignment="1">
      <alignment horizontal="left" vertical="top" wrapText="1"/>
    </xf>
    <xf numFmtId="49" fontId="5" fillId="0" borderId="87" xfId="0" applyNumberFormat="1" applyFont="1" applyFill="1" applyBorder="1" applyAlignment="1">
      <alignment horizontal="left" wrapText="1"/>
    </xf>
    <xf numFmtId="0" fontId="12" fillId="0" borderId="71" xfId="0" applyFont="1" applyFill="1" applyBorder="1" applyAlignment="1">
      <alignment horizontal="center" vertical="center" wrapText="1"/>
    </xf>
    <xf numFmtId="0" fontId="0" fillId="0" borderId="31" xfId="0" applyFont="1" applyFill="1" applyBorder="1" applyAlignment="1">
      <alignment horizontal="left" vertical="center" wrapText="1"/>
    </xf>
    <xf numFmtId="0" fontId="1" fillId="0" borderId="112" xfId="0" applyFont="1" applyFill="1" applyBorder="1" applyAlignment="1">
      <alignment horizontal="left"/>
    </xf>
    <xf numFmtId="0" fontId="1" fillId="0" borderId="58" xfId="0" applyFont="1" applyFill="1" applyBorder="1" applyAlignment="1">
      <alignment vertical="center"/>
    </xf>
    <xf numFmtId="0" fontId="1" fillId="0" borderId="96" xfId="0" applyFont="1" applyFill="1" applyBorder="1" applyAlignment="1">
      <alignment horizontal="left"/>
    </xf>
    <xf numFmtId="0" fontId="1" fillId="0" borderId="100" xfId="0" applyFont="1" applyFill="1" applyBorder="1" applyAlignment="1">
      <alignment vertical="center"/>
    </xf>
    <xf numFmtId="49" fontId="15" fillId="0" borderId="87" xfId="0" applyNumberFormat="1" applyFont="1" applyFill="1" applyBorder="1" applyAlignment="1">
      <alignment horizontal="left" vertical="top" wrapText="1"/>
    </xf>
    <xf numFmtId="49" fontId="18" fillId="0" borderId="31" xfId="0" applyNumberFormat="1" applyFont="1" applyFill="1" applyBorder="1" applyAlignment="1">
      <alignment horizontal="left" vertical="center" wrapText="1"/>
    </xf>
    <xf numFmtId="0" fontId="1" fillId="0" borderId="112" xfId="0" applyFont="1" applyFill="1" applyBorder="1"/>
    <xf numFmtId="0" fontId="1" fillId="0" borderId="96" xfId="0" applyFont="1" applyFill="1" applyBorder="1"/>
    <xf numFmtId="0" fontId="15" fillId="0" borderId="87" xfId="0" applyFont="1" applyFill="1" applyBorder="1" applyAlignment="1">
      <alignment horizontal="left" vertical="top" wrapText="1"/>
    </xf>
    <xf numFmtId="0" fontId="12" fillId="0" borderId="87" xfId="0" applyFont="1" applyFill="1" applyBorder="1" applyAlignment="1">
      <alignment horizontal="center" vertical="center" wrapText="1"/>
    </xf>
    <xf numFmtId="0" fontId="12" fillId="0" borderId="87" xfId="0" applyFont="1" applyFill="1" applyBorder="1" applyAlignment="1">
      <alignment horizontal="left" vertical="center" wrapText="1"/>
    </xf>
    <xf numFmtId="0" fontId="2" fillId="0" borderId="89" xfId="0" applyFont="1" applyFill="1" applyBorder="1" applyAlignment="1">
      <alignment vertical="center"/>
    </xf>
    <xf numFmtId="0" fontId="1" fillId="0" borderId="112" xfId="0" applyFont="1" applyFill="1" applyBorder="1" applyAlignment="1">
      <alignment vertical="center"/>
    </xf>
    <xf numFmtId="0" fontId="2" fillId="0" borderId="93" xfId="0" applyFont="1" applyFill="1" applyBorder="1" applyAlignment="1">
      <alignment vertical="center"/>
    </xf>
    <xf numFmtId="0" fontId="1" fillId="0" borderId="96" xfId="0" applyFont="1" applyFill="1" applyBorder="1" applyAlignment="1">
      <alignment vertical="center"/>
    </xf>
    <xf numFmtId="0" fontId="12" fillId="0" borderId="4" xfId="0" applyFont="1" applyFill="1" applyBorder="1" applyAlignment="1">
      <alignment horizontal="center" vertical="center" wrapText="1"/>
    </xf>
    <xf numFmtId="0" fontId="2" fillId="0" borderId="11" xfId="0" applyFont="1" applyFill="1" applyBorder="1"/>
    <xf numFmtId="0" fontId="2" fillId="0" borderId="21" xfId="0" applyFont="1" applyFill="1" applyBorder="1"/>
    <xf numFmtId="0" fontId="22" fillId="0" borderId="4" xfId="0" applyFont="1" applyFill="1" applyBorder="1" applyAlignment="1">
      <alignment horizontal="center" vertical="center" wrapText="1"/>
    </xf>
    <xf numFmtId="0" fontId="12" fillId="0" borderId="107" xfId="0" applyFont="1" applyFill="1" applyBorder="1" applyAlignment="1">
      <alignment horizontal="left" vertical="top" wrapText="1"/>
    </xf>
    <xf numFmtId="0" fontId="12" fillId="0" borderId="11"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2" fillId="0" borderId="108" xfId="0" applyFont="1" applyFill="1" applyBorder="1"/>
    <xf numFmtId="0" fontId="2" fillId="0" borderId="111" xfId="0" applyFont="1" applyFill="1" applyBorder="1"/>
    <xf numFmtId="0" fontId="2" fillId="0" borderId="70" xfId="0" applyFont="1" applyFill="1" applyBorder="1"/>
    <xf numFmtId="0" fontId="12" fillId="0" borderId="89" xfId="0" applyFont="1" applyFill="1" applyBorder="1" applyAlignment="1">
      <alignment horizontal="left" vertical="top" wrapText="1"/>
    </xf>
    <xf numFmtId="0" fontId="12" fillId="0" borderId="58"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103" xfId="0" applyFont="1" applyFill="1" applyBorder="1" applyAlignment="1">
      <alignment horizontal="left" vertical="top" wrapText="1"/>
    </xf>
    <xf numFmtId="0" fontId="12" fillId="0" borderId="34" xfId="0" applyFont="1" applyFill="1" applyBorder="1" applyAlignment="1">
      <alignment horizontal="left" vertical="center" wrapText="1"/>
    </xf>
    <xf numFmtId="0" fontId="12" fillId="0" borderId="71" xfId="0" applyFont="1" applyFill="1" applyBorder="1" applyAlignment="1">
      <alignment horizontal="left" vertical="center" wrapText="1"/>
    </xf>
    <xf numFmtId="0" fontId="12" fillId="0" borderId="58" xfId="0" applyFont="1" applyFill="1" applyBorder="1" applyAlignment="1">
      <alignment horizontal="left" vertical="center" wrapText="1"/>
    </xf>
    <xf numFmtId="0" fontId="2" fillId="0" borderId="112" xfId="0" applyFont="1" applyFill="1" applyBorder="1"/>
    <xf numFmtId="0" fontId="2" fillId="0" borderId="57" xfId="0" applyFont="1" applyFill="1" applyBorder="1" applyAlignment="1">
      <alignment vertical="center"/>
    </xf>
    <xf numFmtId="0" fontId="12" fillId="0" borderId="80" xfId="0" applyFont="1" applyFill="1" applyBorder="1" applyAlignment="1">
      <alignment horizontal="left" vertical="center" wrapText="1"/>
    </xf>
    <xf numFmtId="0" fontId="12" fillId="0" borderId="87" xfId="0" applyFont="1" applyFill="1" applyBorder="1" applyAlignment="1">
      <alignment horizontal="left" wrapText="1"/>
    </xf>
    <xf numFmtId="0" fontId="12" fillId="0" borderId="54" xfId="0" applyFont="1" applyFill="1" applyBorder="1" applyAlignment="1">
      <alignment horizontal="center" vertical="center" wrapText="1"/>
    </xf>
    <xf numFmtId="0" fontId="15" fillId="0" borderId="30" xfId="0" applyFont="1" applyFill="1" applyBorder="1" applyAlignment="1">
      <alignment horizontal="left" vertical="top" wrapText="1"/>
    </xf>
    <xf numFmtId="0" fontId="22" fillId="0" borderId="60" xfId="0" applyFont="1" applyFill="1" applyBorder="1" applyAlignment="1">
      <alignment horizontal="center" vertical="center" wrapText="1"/>
    </xf>
    <xf numFmtId="0" fontId="15" fillId="0" borderId="68" xfId="0" applyFont="1" applyFill="1" applyBorder="1" applyAlignment="1">
      <alignment horizontal="left" vertical="top" wrapText="1"/>
    </xf>
    <xf numFmtId="0" fontId="15" fillId="0" borderId="106" xfId="0" applyFont="1" applyFill="1" applyBorder="1" applyAlignment="1">
      <alignment horizontal="left" vertical="top" wrapText="1"/>
    </xf>
    <xf numFmtId="0" fontId="2" fillId="0" borderId="36" xfId="0" applyFont="1" applyFill="1" applyBorder="1" applyAlignment="1">
      <alignment vertical="center"/>
    </xf>
    <xf numFmtId="0" fontId="4" fillId="0" borderId="34" xfId="0" applyFont="1" applyFill="1" applyBorder="1" applyAlignment="1">
      <alignment horizontal="center" vertical="center" wrapText="1"/>
    </xf>
    <xf numFmtId="0" fontId="4" fillId="0" borderId="34" xfId="0" applyFont="1" applyFill="1" applyBorder="1" applyAlignment="1">
      <alignment horizontal="left" vertical="center" wrapText="1"/>
    </xf>
    <xf numFmtId="0" fontId="2" fillId="0" borderId="57" xfId="0" applyFont="1" applyFill="1" applyBorder="1"/>
    <xf numFmtId="0" fontId="19" fillId="0" borderId="34" xfId="0" applyFont="1" applyFill="1" applyBorder="1" applyAlignment="1">
      <alignment horizontal="center" vertical="center" wrapText="1"/>
    </xf>
    <xf numFmtId="0" fontId="1" fillId="0" borderId="54" xfId="0" applyFont="1" applyFill="1" applyBorder="1"/>
    <xf numFmtId="0" fontId="1" fillId="0" borderId="57" xfId="0" applyFont="1" applyFill="1" applyBorder="1"/>
    <xf numFmtId="3" fontId="4" fillId="0" borderId="23" xfId="0" applyNumberFormat="1" applyFont="1" applyFill="1" applyBorder="1" applyAlignment="1">
      <alignment horizontal="center"/>
    </xf>
    <xf numFmtId="3" fontId="16" fillId="0" borderId="23" xfId="0" applyNumberFormat="1" applyFont="1" applyFill="1" applyBorder="1" applyAlignment="1">
      <alignment horizontal="center"/>
    </xf>
    <xf numFmtId="3" fontId="4" fillId="0" borderId="46" xfId="0" applyNumberFormat="1" applyFont="1" applyFill="1" applyBorder="1" applyAlignment="1">
      <alignment horizontal="center" vertical="center"/>
    </xf>
    <xf numFmtId="3" fontId="16" fillId="0" borderId="5" xfId="0" applyNumberFormat="1" applyFont="1" applyFill="1" applyBorder="1" applyAlignment="1">
      <alignment horizontal="center" vertical="center"/>
    </xf>
    <xf numFmtId="10" fontId="4" fillId="0" borderId="87" xfId="0" applyNumberFormat="1" applyFont="1" applyFill="1" applyBorder="1" applyAlignment="1">
      <alignment horizontal="center" vertical="center"/>
    </xf>
    <xf numFmtId="169" fontId="4" fillId="0" borderId="75"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4" fontId="4" fillId="0" borderId="46"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xf>
    <xf numFmtId="39" fontId="4" fillId="0" borderId="46" xfId="0" applyNumberFormat="1" applyFont="1" applyFill="1" applyBorder="1" applyAlignment="1">
      <alignment horizontal="center" vertical="center"/>
    </xf>
    <xf numFmtId="2" fontId="4" fillId="0" borderId="46" xfId="0" applyNumberFormat="1" applyFont="1" applyFill="1" applyBorder="1" applyAlignment="1">
      <alignment horizontal="center" vertical="center"/>
    </xf>
    <xf numFmtId="3" fontId="4" fillId="0" borderId="69" xfId="0" applyNumberFormat="1" applyFont="1" applyFill="1" applyBorder="1" applyAlignment="1">
      <alignment horizontal="center" vertical="center" wrapText="1"/>
    </xf>
    <xf numFmtId="169" fontId="4" fillId="0" borderId="74" xfId="0" applyNumberFormat="1" applyFont="1" applyFill="1" applyBorder="1" applyAlignment="1">
      <alignment horizontal="center" vertical="center"/>
    </xf>
    <xf numFmtId="169" fontId="4" fillId="0" borderId="18" xfId="0" applyNumberFormat="1" applyFont="1" applyFill="1" applyBorder="1" applyAlignment="1">
      <alignment vertical="center"/>
    </xf>
    <xf numFmtId="43" fontId="32" fillId="0" borderId="120" xfId="0" applyNumberFormat="1" applyFont="1" applyFill="1" applyBorder="1" applyAlignment="1">
      <alignment horizontal="center" vertical="center"/>
    </xf>
    <xf numFmtId="3" fontId="4" fillId="0" borderId="10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4" fontId="4" fillId="0" borderId="80" xfId="0" applyNumberFormat="1" applyFont="1" applyFill="1" applyBorder="1" applyAlignment="1">
      <alignment horizontal="center" vertical="center" wrapText="1"/>
    </xf>
    <xf numFmtId="167" fontId="4" fillId="0" borderId="80" xfId="0" applyNumberFormat="1" applyFont="1" applyFill="1" applyBorder="1" applyAlignment="1">
      <alignment horizontal="center" vertical="center"/>
    </xf>
    <xf numFmtId="37" fontId="4" fillId="0" borderId="57" xfId="0" applyNumberFormat="1" applyFont="1" applyFill="1" applyBorder="1" applyAlignment="1">
      <alignment horizontal="center" vertical="center"/>
    </xf>
    <xf numFmtId="0" fontId="4" fillId="0" borderId="57" xfId="0" applyFont="1" applyFill="1" applyBorder="1" applyAlignment="1">
      <alignment horizontal="center" vertical="center"/>
    </xf>
    <xf numFmtId="9" fontId="4" fillId="0" borderId="46" xfId="3" applyFont="1" applyFill="1" applyBorder="1" applyAlignment="1">
      <alignment horizontal="center" vertical="center" wrapText="1"/>
    </xf>
    <xf numFmtId="43" fontId="4" fillId="0" borderId="120" xfId="2" applyFont="1" applyFill="1" applyBorder="1" applyAlignment="1">
      <alignment horizontal="center" vertical="center"/>
    </xf>
    <xf numFmtId="169" fontId="16" fillId="0" borderId="18" xfId="0" applyNumberFormat="1" applyFont="1" applyFill="1" applyBorder="1" applyAlignment="1">
      <alignment horizontal="center" vertical="center"/>
    </xf>
    <xf numFmtId="0" fontId="15" fillId="0" borderId="48" xfId="0" applyFont="1" applyFill="1" applyBorder="1" applyAlignment="1">
      <alignment horizontal="left" vertical="top" wrapText="1"/>
    </xf>
    <xf numFmtId="0" fontId="2" fillId="0" borderId="59" xfId="0" applyFont="1" applyFill="1" applyBorder="1" applyAlignment="1">
      <alignment wrapText="1"/>
    </xf>
    <xf numFmtId="0" fontId="15" fillId="0" borderId="60" xfId="0" applyFont="1" applyFill="1" applyBorder="1" applyAlignment="1">
      <alignment horizontal="left" vertical="top" wrapText="1"/>
    </xf>
    <xf numFmtId="0" fontId="5" fillId="0" borderId="45" xfId="0" applyFont="1" applyFill="1" applyBorder="1" applyAlignment="1">
      <alignment horizontal="left" vertical="top" wrapText="1"/>
    </xf>
    <xf numFmtId="0" fontId="12" fillId="0" borderId="70" xfId="0" applyFont="1" applyFill="1" applyBorder="1" applyAlignment="1">
      <alignment vertical="top"/>
    </xf>
    <xf numFmtId="0" fontId="5" fillId="0" borderId="48" xfId="0" applyFont="1" applyFill="1" applyBorder="1" applyAlignment="1">
      <alignment horizontal="left" vertical="top" wrapText="1"/>
    </xf>
    <xf numFmtId="0" fontId="1" fillId="0" borderId="59" xfId="0" applyFont="1" applyFill="1" applyBorder="1"/>
    <xf numFmtId="49" fontId="5" fillId="0" borderId="45" xfId="0" applyNumberFormat="1" applyFont="1" applyFill="1" applyBorder="1" applyAlignment="1">
      <alignment horizontal="left" vertical="top" wrapText="1"/>
    </xf>
    <xf numFmtId="0" fontId="12" fillId="0" borderId="59" xfId="0" applyFont="1" applyFill="1" applyBorder="1" applyAlignment="1">
      <alignment vertical="top"/>
    </xf>
    <xf numFmtId="0" fontId="5" fillId="0" borderId="45" xfId="0" applyFont="1" applyFill="1" applyBorder="1" applyAlignment="1">
      <alignment horizontal="center" vertical="top" wrapText="1"/>
    </xf>
    <xf numFmtId="0" fontId="1" fillId="0" borderId="70" xfId="0" applyFont="1" applyFill="1" applyBorder="1"/>
    <xf numFmtId="0" fontId="20" fillId="0" borderId="48" xfId="0" applyFont="1" applyFill="1" applyBorder="1" applyAlignment="1">
      <alignment horizontal="center" vertical="top" wrapText="1"/>
    </xf>
    <xf numFmtId="0" fontId="5" fillId="0" borderId="48" xfId="0" applyFont="1" applyFill="1" applyBorder="1" applyAlignment="1">
      <alignment horizontal="center" vertical="top" wrapText="1"/>
    </xf>
    <xf numFmtId="0" fontId="15" fillId="0" borderId="48" xfId="0" applyFont="1" applyFill="1" applyBorder="1" applyAlignment="1">
      <alignment horizontal="left" vertical="center" wrapText="1"/>
    </xf>
    <xf numFmtId="0" fontId="17" fillId="0" borderId="34" xfId="0" applyFont="1" applyFill="1" applyBorder="1" applyAlignment="1">
      <alignment horizontal="left" vertical="top" wrapText="1"/>
    </xf>
    <xf numFmtId="0" fontId="5" fillId="0" borderId="60" xfId="0" applyFont="1" applyFill="1" applyBorder="1" applyAlignment="1">
      <alignment horizontal="left" vertical="top" wrapText="1"/>
    </xf>
    <xf numFmtId="10" fontId="12" fillId="0" borderId="22" xfId="0" applyNumberFormat="1" applyFont="1" applyFill="1" applyBorder="1" applyAlignment="1">
      <alignment vertical="center"/>
    </xf>
    <xf numFmtId="9" fontId="12" fillId="0" borderId="18" xfId="0" applyNumberFormat="1" applyFont="1" applyFill="1" applyBorder="1" applyAlignment="1">
      <alignment vertical="center"/>
    </xf>
    <xf numFmtId="10" fontId="12" fillId="0" borderId="18" xfId="0" applyNumberFormat="1" applyFont="1" applyFill="1" applyBorder="1" applyAlignment="1">
      <alignment vertical="center"/>
    </xf>
    <xf numFmtId="10" fontId="22" fillId="0" borderId="18" xfId="0" applyNumberFormat="1" applyFont="1" applyFill="1" applyBorder="1" applyAlignment="1">
      <alignment vertical="center"/>
    </xf>
    <xf numFmtId="166" fontId="12" fillId="0" borderId="75" xfId="0" applyNumberFormat="1" applyFont="1" applyFill="1" applyBorder="1" applyAlignment="1">
      <alignment vertical="center"/>
    </xf>
    <xf numFmtId="166" fontId="12" fillId="0" borderId="120" xfId="0" applyNumberFormat="1" applyFont="1" applyFill="1" applyBorder="1" applyAlignment="1">
      <alignment vertical="center"/>
    </xf>
    <xf numFmtId="0" fontId="11" fillId="0" borderId="31" xfId="0" applyFont="1" applyFill="1" applyBorder="1" applyAlignment="1">
      <alignment horizontal="left" vertical="top" wrapText="1"/>
    </xf>
    <xf numFmtId="0" fontId="2" fillId="0" borderId="37" xfId="0" applyFont="1" applyFill="1" applyBorder="1" applyAlignment="1">
      <alignment vertical="top"/>
    </xf>
    <xf numFmtId="0" fontId="2" fillId="0" borderId="57" xfId="0" applyFont="1" applyFill="1" applyBorder="1" applyAlignment="1">
      <alignment vertical="top"/>
    </xf>
    <xf numFmtId="0" fontId="11" fillId="0" borderId="34" xfId="0" applyFont="1" applyFill="1" applyBorder="1" applyAlignment="1">
      <alignment horizontal="left" vertical="top" wrapText="1"/>
    </xf>
    <xf numFmtId="0" fontId="5" fillId="0" borderId="30" xfId="0" applyFont="1" applyFill="1" applyBorder="1" applyAlignment="1">
      <alignment horizontal="center" vertical="center" wrapText="1"/>
    </xf>
    <xf numFmtId="0" fontId="2" fillId="0" borderId="52" xfId="0" applyFont="1" applyFill="1" applyBorder="1" applyAlignment="1">
      <alignment vertical="center"/>
    </xf>
    <xf numFmtId="0" fontId="2" fillId="0" borderId="47" xfId="0" applyFont="1" applyFill="1" applyBorder="1" applyAlignment="1">
      <alignment vertical="center"/>
    </xf>
    <xf numFmtId="0" fontId="10" fillId="0" borderId="122" xfId="27" applyFont="1" applyBorder="1" applyAlignment="1">
      <alignment horizontal="center"/>
    </xf>
    <xf numFmtId="0" fontId="1" fillId="0" borderId="123" xfId="27" applyFont="1" applyBorder="1"/>
    <xf numFmtId="0" fontId="1" fillId="0" borderId="124" xfId="27" applyFont="1" applyBorder="1"/>
    <xf numFmtId="0" fontId="7" fillId="15" borderId="125" xfId="27" applyFont="1" applyFill="1" applyBorder="1" applyAlignment="1">
      <alignment horizontal="center" vertical="center" wrapText="1"/>
    </xf>
    <xf numFmtId="0" fontId="1" fillId="0" borderId="126" xfId="27" applyFont="1" applyBorder="1"/>
    <xf numFmtId="0" fontId="1" fillId="0" borderId="127" xfId="27" applyFont="1" applyBorder="1"/>
    <xf numFmtId="0" fontId="10" fillId="0" borderId="119" xfId="27" applyFont="1"/>
    <xf numFmtId="0" fontId="1" fillId="0" borderId="119" xfId="27" applyFont="1"/>
    <xf numFmtId="0" fontId="1" fillId="0" borderId="128" xfId="27" applyFont="1" applyBorder="1"/>
    <xf numFmtId="0" fontId="35" fillId="0" borderId="119" xfId="27" applyFont="1" applyAlignment="1"/>
    <xf numFmtId="0" fontId="1" fillId="0" borderId="129" xfId="27" applyFont="1" applyBorder="1"/>
    <xf numFmtId="0" fontId="7" fillId="15" borderId="130" xfId="27" applyFont="1" applyFill="1" applyBorder="1" applyAlignment="1">
      <alignment horizontal="center" vertical="center" wrapText="1"/>
    </xf>
    <xf numFmtId="0" fontId="1" fillId="0" borderId="131" xfId="27" applyFont="1" applyBorder="1"/>
    <xf numFmtId="0" fontId="1" fillId="0" borderId="132" xfId="27" applyFont="1" applyBorder="1"/>
    <xf numFmtId="0" fontId="7" fillId="15" borderId="133" xfId="27" applyFont="1" applyFill="1" applyBorder="1" applyAlignment="1">
      <alignment horizontal="center" vertical="center" wrapText="1"/>
    </xf>
    <xf numFmtId="0" fontId="1" fillId="0" borderId="134" xfId="27" applyFont="1" applyBorder="1"/>
    <xf numFmtId="0" fontId="1" fillId="0" borderId="135" xfId="27" applyFont="1" applyBorder="1"/>
    <xf numFmtId="0" fontId="7" fillId="15" borderId="136" xfId="27" applyFont="1" applyFill="1" applyBorder="1" applyAlignment="1">
      <alignment horizontal="center" vertical="center" wrapText="1"/>
    </xf>
    <xf numFmtId="0" fontId="7" fillId="15" borderId="137" xfId="27" applyFont="1" applyFill="1" applyBorder="1" applyAlignment="1">
      <alignment horizontal="center" vertical="center" wrapText="1"/>
    </xf>
    <xf numFmtId="0" fontId="7" fillId="15" borderId="138" xfId="27" applyFont="1" applyFill="1" applyBorder="1" applyAlignment="1">
      <alignment horizontal="center" vertical="center" wrapText="1"/>
    </xf>
    <xf numFmtId="0" fontId="7" fillId="15" borderId="122" xfId="27" applyFont="1" applyFill="1" applyBorder="1" applyAlignment="1">
      <alignment horizontal="center" vertical="center" wrapText="1"/>
    </xf>
    <xf numFmtId="4" fontId="7" fillId="15" borderId="139" xfId="27" applyNumberFormat="1" applyFont="1" applyFill="1" applyBorder="1" applyAlignment="1">
      <alignment horizontal="center" vertical="center" wrapText="1"/>
    </xf>
    <xf numFmtId="0" fontId="1" fillId="0" borderId="140" xfId="27" applyFont="1" applyBorder="1"/>
    <xf numFmtId="0" fontId="7" fillId="15" borderId="141" xfId="27" applyFont="1" applyFill="1" applyBorder="1" applyAlignment="1">
      <alignment horizontal="center" vertical="center" wrapText="1"/>
    </xf>
    <xf numFmtId="0" fontId="1" fillId="0" borderId="141" xfId="27" applyFont="1" applyBorder="1"/>
    <xf numFmtId="0" fontId="1" fillId="0" borderId="142" xfId="27" applyFont="1" applyBorder="1"/>
    <xf numFmtId="0" fontId="1" fillId="0" borderId="143" xfId="27" applyFont="1" applyBorder="1"/>
    <xf numFmtId="0" fontId="1" fillId="0" borderId="144" xfId="27" applyFont="1" applyBorder="1"/>
    <xf numFmtId="0" fontId="1" fillId="0" borderId="145" xfId="27" applyFont="1" applyBorder="1" applyAlignment="1">
      <alignment horizontal="center" vertical="center"/>
    </xf>
    <xf numFmtId="0" fontId="1" fillId="0" borderId="128" xfId="27" applyFont="1" applyBorder="1" applyAlignment="1">
      <alignment horizontal="center" vertical="center" wrapText="1"/>
    </xf>
    <xf numFmtId="0" fontId="1" fillId="0" borderId="146" xfId="27" applyFont="1" applyBorder="1"/>
    <xf numFmtId="0" fontId="7" fillId="15" borderId="147" xfId="27" applyFont="1" applyFill="1" applyBorder="1" applyAlignment="1">
      <alignment horizontal="center" vertical="center" wrapText="1"/>
    </xf>
    <xf numFmtId="0" fontId="7" fillId="15" borderId="129" xfId="27" applyFont="1" applyFill="1" applyBorder="1" applyAlignment="1">
      <alignment horizontal="center" vertical="center" wrapText="1"/>
    </xf>
    <xf numFmtId="0" fontId="7" fillId="15" borderId="148" xfId="27" applyFont="1" applyFill="1" applyBorder="1" applyAlignment="1">
      <alignment horizontal="center" vertical="center" wrapText="1"/>
    </xf>
    <xf numFmtId="0" fontId="7" fillId="15" borderId="143" xfId="27" applyFont="1" applyFill="1" applyBorder="1" applyAlignment="1">
      <alignment horizontal="center" vertical="center"/>
    </xf>
    <xf numFmtId="0" fontId="1" fillId="0" borderId="146" xfId="27" applyFont="1" applyFill="1" applyBorder="1"/>
    <xf numFmtId="0" fontId="1" fillId="0" borderId="146" xfId="27" applyFont="1" applyFill="1" applyBorder="1" applyAlignment="1">
      <alignment vertical="center" wrapText="1"/>
    </xf>
    <xf numFmtId="0" fontId="10" fillId="0" borderId="146" xfId="27" applyFont="1" applyFill="1" applyBorder="1" applyAlignment="1">
      <alignment horizontal="center" vertical="center" wrapText="1"/>
    </xf>
    <xf numFmtId="0" fontId="10" fillId="0" borderId="149" xfId="27" applyFont="1" applyFill="1" applyBorder="1" applyAlignment="1">
      <alignment horizontal="center" vertical="center" wrapText="1"/>
    </xf>
    <xf numFmtId="169" fontId="10" fillId="0" borderId="149" xfId="27" applyNumberFormat="1" applyFont="1" applyFill="1" applyBorder="1" applyAlignment="1">
      <alignment horizontal="right"/>
    </xf>
    <xf numFmtId="4" fontId="10" fillId="0" borderId="149" xfId="27" applyNumberFormat="1" applyFont="1" applyFill="1" applyBorder="1" applyAlignment="1">
      <alignment horizontal="right"/>
    </xf>
    <xf numFmtId="3" fontId="10" fillId="0" borderId="149" xfId="27" applyNumberFormat="1" applyFont="1" applyFill="1" applyBorder="1" applyAlignment="1">
      <alignment horizontal="center"/>
    </xf>
    <xf numFmtId="0" fontId="10" fillId="0" borderId="146" xfId="27" applyFont="1" applyFill="1" applyBorder="1" applyAlignment="1">
      <alignment horizontal="center" vertical="center"/>
    </xf>
    <xf numFmtId="3" fontId="10" fillId="0" borderId="146" xfId="27" applyNumberFormat="1" applyFont="1" applyBorder="1" applyAlignment="1">
      <alignment horizontal="center" vertical="center"/>
    </xf>
    <xf numFmtId="0" fontId="10" fillId="0" borderId="146" xfId="27" applyFont="1" applyBorder="1" applyAlignment="1">
      <alignment horizontal="center" vertical="center"/>
    </xf>
    <xf numFmtId="1" fontId="10" fillId="0" borderId="146" xfId="27" applyNumberFormat="1" applyFont="1" applyBorder="1" applyAlignment="1">
      <alignment horizontal="center" vertical="center"/>
    </xf>
    <xf numFmtId="0" fontId="10" fillId="0" borderId="133" xfId="27" applyFont="1" applyBorder="1" applyAlignment="1">
      <alignment horizontal="center" vertical="center"/>
    </xf>
    <xf numFmtId="0" fontId="1" fillId="0" borderId="134" xfId="27" applyFont="1" applyBorder="1" applyAlignment="1">
      <alignment horizontal="center" vertical="center"/>
    </xf>
    <xf numFmtId="1" fontId="10" fillId="0" borderId="150" xfId="27" applyNumberFormat="1" applyFont="1" applyBorder="1" applyAlignment="1">
      <alignment horizontal="center" vertical="center"/>
    </xf>
    <xf numFmtId="0" fontId="1" fillId="0" borderId="146" xfId="27" applyFont="1" applyFill="1" applyBorder="1" applyAlignment="1">
      <alignment horizontal="center" vertical="center" wrapText="1"/>
    </xf>
    <xf numFmtId="180" fontId="10" fillId="0" borderId="149" xfId="27" applyNumberFormat="1" applyFont="1" applyFill="1" applyBorder="1" applyAlignment="1">
      <alignment horizontal="center" vertical="center" wrapText="1"/>
    </xf>
    <xf numFmtId="180" fontId="10" fillId="0" borderId="149" xfId="27" applyNumberFormat="1" applyFont="1" applyFill="1" applyBorder="1" applyAlignment="1">
      <alignment horizontal="center"/>
    </xf>
    <xf numFmtId="0" fontId="10" fillId="0" borderId="149" xfId="27" applyFont="1" applyFill="1" applyBorder="1" applyAlignment="1">
      <alignment horizontal="right"/>
    </xf>
    <xf numFmtId="0" fontId="1" fillId="0" borderId="146" xfId="27" applyFont="1" applyFill="1" applyBorder="1" applyAlignment="1">
      <alignment horizontal="center" vertical="center"/>
    </xf>
    <xf numFmtId="0" fontId="1" fillId="0" borderId="146" xfId="27" applyFont="1" applyBorder="1" applyAlignment="1">
      <alignment horizontal="center" vertical="center"/>
    </xf>
    <xf numFmtId="0" fontId="1" fillId="0" borderId="148" xfId="27" applyFont="1" applyBorder="1" applyAlignment="1">
      <alignment horizontal="center" vertical="center"/>
    </xf>
    <xf numFmtId="0" fontId="1" fillId="0" borderId="129" xfId="27" applyFont="1" applyBorder="1" applyAlignment="1">
      <alignment horizontal="center" vertical="center"/>
    </xf>
    <xf numFmtId="0" fontId="1" fillId="0" borderId="150" xfId="27" applyFont="1" applyBorder="1" applyAlignment="1">
      <alignment horizontal="center" vertical="center"/>
    </xf>
    <xf numFmtId="0" fontId="1" fillId="0" borderId="151" xfId="27" applyFont="1" applyFill="1" applyBorder="1" applyAlignment="1">
      <alignment horizontal="center" vertical="center" wrapText="1"/>
    </xf>
    <xf numFmtId="0" fontId="1" fillId="0" borderId="151" xfId="27" applyFont="1" applyFill="1" applyBorder="1" applyAlignment="1">
      <alignment horizontal="center" vertical="center"/>
    </xf>
    <xf numFmtId="0" fontId="1" fillId="0" borderId="151" xfId="27" applyFont="1" applyBorder="1" applyAlignment="1">
      <alignment horizontal="center" vertical="center"/>
    </xf>
    <xf numFmtId="0" fontId="1" fillId="0" borderId="152" xfId="27" applyFont="1" applyBorder="1" applyAlignment="1">
      <alignment horizontal="center" vertical="center"/>
    </xf>
    <xf numFmtId="0" fontId="1" fillId="0" borderId="153" xfId="27" applyFont="1" applyBorder="1" applyAlignment="1">
      <alignment horizontal="center" vertical="center"/>
    </xf>
    <xf numFmtId="0" fontId="1" fillId="0" borderId="154" xfId="27" applyFont="1" applyBorder="1" applyAlignment="1">
      <alignment horizontal="center" vertical="center"/>
    </xf>
    <xf numFmtId="164" fontId="10" fillId="0" borderId="149" xfId="24" applyFont="1" applyFill="1" applyBorder="1" applyAlignment="1">
      <alignment horizontal="right"/>
    </xf>
    <xf numFmtId="3" fontId="10" fillId="0" borderId="133" xfId="27" applyNumberFormat="1" applyFont="1" applyBorder="1" applyAlignment="1">
      <alignment horizontal="center" vertical="center"/>
    </xf>
    <xf numFmtId="3" fontId="10" fillId="0" borderId="146" xfId="27" applyNumberFormat="1" applyFont="1" applyFill="1" applyBorder="1" applyAlignment="1">
      <alignment horizontal="center" vertical="center"/>
    </xf>
    <xf numFmtId="1" fontId="10" fillId="0" borderId="146" xfId="27" applyNumberFormat="1" applyFont="1" applyFill="1" applyBorder="1" applyAlignment="1">
      <alignment horizontal="center" vertical="center"/>
    </xf>
    <xf numFmtId="0" fontId="10" fillId="0" borderId="133" xfId="27" applyFont="1" applyFill="1" applyBorder="1" applyAlignment="1">
      <alignment horizontal="center" vertical="center"/>
    </xf>
    <xf numFmtId="0" fontId="1" fillId="0" borderId="134" xfId="27" applyFont="1" applyFill="1" applyBorder="1" applyAlignment="1">
      <alignment horizontal="center" vertical="center"/>
    </xf>
    <xf numFmtId="1" fontId="10" fillId="0" borderId="150" xfId="27" applyNumberFormat="1" applyFont="1" applyFill="1" applyBorder="1" applyAlignment="1">
      <alignment horizontal="center" vertical="center"/>
    </xf>
    <xf numFmtId="0" fontId="1" fillId="0" borderId="148" xfId="27" applyFont="1" applyFill="1" applyBorder="1" applyAlignment="1">
      <alignment horizontal="center" vertical="center"/>
    </xf>
    <xf numFmtId="0" fontId="1" fillId="0" borderId="129" xfId="27" applyFont="1" applyFill="1" applyBorder="1" applyAlignment="1">
      <alignment horizontal="center" vertical="center"/>
    </xf>
    <xf numFmtId="0" fontId="1" fillId="0" borderId="150" xfId="27" applyFont="1" applyFill="1" applyBorder="1" applyAlignment="1">
      <alignment horizontal="center" vertical="center"/>
    </xf>
    <xf numFmtId="0" fontId="1" fillId="0" borderId="152" xfId="27" applyFont="1" applyFill="1" applyBorder="1" applyAlignment="1">
      <alignment horizontal="center" vertical="center"/>
    </xf>
    <xf numFmtId="0" fontId="1" fillId="0" borderId="153" xfId="27" applyFont="1" applyFill="1" applyBorder="1" applyAlignment="1">
      <alignment horizontal="center" vertical="center"/>
    </xf>
    <xf numFmtId="0" fontId="1" fillId="0" borderId="154" xfId="27" applyFont="1" applyFill="1" applyBorder="1" applyAlignment="1">
      <alignment horizontal="center" vertical="center"/>
    </xf>
    <xf numFmtId="0" fontId="10" fillId="0" borderId="149" xfId="27" applyFont="1" applyBorder="1" applyAlignment="1">
      <alignment horizontal="center" vertical="center" wrapText="1"/>
    </xf>
    <xf numFmtId="169" fontId="10" fillId="0" borderId="149" xfId="27" applyNumberFormat="1" applyFont="1" applyBorder="1" applyAlignment="1">
      <alignment horizontal="right"/>
    </xf>
    <xf numFmtId="4" fontId="10" fillId="0" borderId="149" xfId="27" applyNumberFormat="1" applyFont="1" applyBorder="1" applyAlignment="1">
      <alignment horizontal="right"/>
    </xf>
    <xf numFmtId="3" fontId="10" fillId="0" borderId="149" xfId="27" applyNumberFormat="1" applyFont="1" applyBorder="1" applyAlignment="1">
      <alignment horizontal="center"/>
    </xf>
    <xf numFmtId="180" fontId="10" fillId="0" borderId="149" xfId="27" applyNumberFormat="1" applyFont="1" applyBorder="1" applyAlignment="1">
      <alignment horizontal="center" vertical="center" wrapText="1"/>
    </xf>
    <xf numFmtId="0" fontId="10" fillId="0" borderId="149" xfId="27" applyFont="1" applyBorder="1" applyAlignment="1">
      <alignment horizontal="right"/>
    </xf>
    <xf numFmtId="164" fontId="10" fillId="0" borderId="149" xfId="24" applyFont="1" applyBorder="1" applyAlignment="1">
      <alignment horizontal="right"/>
    </xf>
    <xf numFmtId="0" fontId="7" fillId="0" borderId="146" xfId="27" applyFont="1" applyBorder="1" applyAlignment="1">
      <alignment horizontal="center" vertical="center"/>
    </xf>
    <xf numFmtId="0" fontId="7" fillId="0" borderId="149" xfId="27" applyFont="1" applyBorder="1" applyAlignment="1">
      <alignment horizontal="center" vertical="center" wrapText="1"/>
    </xf>
    <xf numFmtId="4" fontId="7" fillId="0" borderId="149" xfId="27" applyNumberFormat="1" applyFont="1" applyBorder="1" applyAlignment="1">
      <alignment horizontal="right"/>
    </xf>
    <xf numFmtId="4" fontId="7" fillId="0" borderId="149" xfId="27" applyNumberFormat="1" applyFont="1" applyFill="1" applyBorder="1" applyAlignment="1">
      <alignment horizontal="right"/>
    </xf>
    <xf numFmtId="4" fontId="7" fillId="0" borderId="149" xfId="27" applyNumberFormat="1" applyFont="1" applyFill="1" applyBorder="1" applyAlignment="1"/>
    <xf numFmtId="3" fontId="7" fillId="0" borderId="149" xfId="27" applyNumberFormat="1" applyFont="1" applyFill="1" applyBorder="1" applyAlignment="1"/>
    <xf numFmtId="4" fontId="7" fillId="0" borderId="135" xfId="27" applyNumberFormat="1" applyFont="1" applyBorder="1" applyAlignment="1">
      <alignment horizontal="center" vertical="center"/>
    </xf>
    <xf numFmtId="0" fontId="1" fillId="0" borderId="135" xfId="27" applyFont="1" applyBorder="1" applyAlignment="1">
      <alignment horizontal="center" vertical="center"/>
    </xf>
    <xf numFmtId="0" fontId="1" fillId="0" borderId="155" xfId="27" applyFont="1" applyBorder="1" applyAlignment="1">
      <alignment horizontal="center" vertical="center"/>
    </xf>
    <xf numFmtId="0" fontId="10" fillId="16" borderId="119" xfId="27" applyFont="1" applyFill="1" applyBorder="1"/>
    <xf numFmtId="180" fontId="7" fillId="0" borderId="149" xfId="27" applyNumberFormat="1" applyFont="1" applyBorder="1" applyAlignment="1">
      <alignment horizontal="center" vertical="center" wrapText="1"/>
    </xf>
    <xf numFmtId="169" fontId="7" fillId="0" borderId="149" xfId="27" applyNumberFormat="1" applyFont="1" applyBorder="1" applyAlignment="1">
      <alignment horizontal="right"/>
    </xf>
    <xf numFmtId="169" fontId="7" fillId="0" borderId="149" xfId="27" applyNumberFormat="1" applyFont="1" applyFill="1" applyBorder="1" applyAlignment="1">
      <alignment horizontal="right"/>
    </xf>
    <xf numFmtId="180" fontId="7" fillId="0" borderId="149" xfId="27" applyNumberFormat="1" applyFont="1" applyFill="1" applyBorder="1" applyAlignment="1">
      <alignment horizontal="center"/>
    </xf>
    <xf numFmtId="0" fontId="7" fillId="0" borderId="149" xfId="27" applyFont="1" applyBorder="1" applyAlignment="1">
      <alignment horizontal="right"/>
    </xf>
    <xf numFmtId="164" fontId="7" fillId="0" borderId="149" xfId="24" applyFont="1" applyBorder="1" applyAlignment="1">
      <alignment horizontal="right"/>
    </xf>
    <xf numFmtId="0" fontId="35" fillId="0" borderId="119" xfId="27" applyFont="1" applyAlignment="1">
      <alignment horizontal="center" vertical="center"/>
    </xf>
    <xf numFmtId="0" fontId="1" fillId="0" borderId="144" xfId="27" applyFont="1" applyBorder="1" applyAlignment="1">
      <alignment horizontal="center" vertical="center"/>
    </xf>
    <xf numFmtId="0" fontId="7" fillId="0" borderId="149" xfId="27" applyFont="1" applyFill="1" applyBorder="1" applyAlignment="1">
      <alignment horizontal="right"/>
    </xf>
    <xf numFmtId="164" fontId="7" fillId="0" borderId="149" xfId="24" applyFont="1" applyFill="1" applyBorder="1" applyAlignment="1">
      <alignment horizontal="right"/>
    </xf>
    <xf numFmtId="0" fontId="1" fillId="0" borderId="156" xfId="27" applyFont="1" applyFill="1" applyBorder="1"/>
    <xf numFmtId="180" fontId="7" fillId="0" borderId="129" xfId="27" applyNumberFormat="1" applyFont="1" applyBorder="1" applyAlignment="1">
      <alignment horizontal="center" vertical="center" wrapText="1"/>
    </xf>
    <xf numFmtId="169" fontId="7" fillId="0" borderId="129" xfId="27" applyNumberFormat="1" applyFont="1" applyBorder="1" applyAlignment="1">
      <alignment horizontal="right"/>
    </xf>
    <xf numFmtId="169" fontId="7" fillId="0" borderId="129" xfId="27" applyNumberFormat="1" applyFont="1" applyFill="1" applyBorder="1" applyAlignment="1">
      <alignment horizontal="right"/>
    </xf>
    <xf numFmtId="164" fontId="7" fillId="0" borderId="129" xfId="24" applyFont="1" applyFill="1" applyBorder="1" applyAlignment="1"/>
    <xf numFmtId="164" fontId="7" fillId="0" borderId="129" xfId="24" applyFont="1" applyFill="1" applyBorder="1" applyAlignment="1">
      <alignment horizontal="right"/>
    </xf>
    <xf numFmtId="3" fontId="7" fillId="0" borderId="129" xfId="27" applyNumberFormat="1" applyFont="1" applyFill="1" applyBorder="1" applyAlignment="1"/>
    <xf numFmtId="0" fontId="1" fillId="0" borderId="119" xfId="27" applyFont="1" applyBorder="1" applyAlignment="1">
      <alignment horizontal="center" vertical="center"/>
    </xf>
    <xf numFmtId="0" fontId="26" fillId="0" borderId="133" xfId="27" applyFont="1" applyFill="1" applyBorder="1" applyAlignment="1">
      <alignment horizontal="center"/>
    </xf>
    <xf numFmtId="0" fontId="10" fillId="0" borderId="157" xfId="27" applyFont="1" applyFill="1" applyBorder="1" applyAlignment="1">
      <alignment horizontal="center" vertical="center" wrapText="1"/>
    </xf>
    <xf numFmtId="0" fontId="10" fillId="0" borderId="158" xfId="27" applyFont="1" applyBorder="1" applyAlignment="1">
      <alignment horizontal="center" vertical="center" wrapText="1"/>
    </xf>
    <xf numFmtId="0" fontId="10" fillId="0" borderId="159" xfId="27" applyFont="1" applyBorder="1" applyAlignment="1">
      <alignment horizontal="center" vertical="center" wrapText="1"/>
    </xf>
    <xf numFmtId="4" fontId="10" fillId="0" borderId="159" xfId="27" applyNumberFormat="1" applyFont="1" applyBorder="1" applyAlignment="1">
      <alignment horizontal="right"/>
    </xf>
    <xf numFmtId="4" fontId="10" fillId="0" borderId="159" xfId="27" applyNumberFormat="1" applyFont="1" applyFill="1" applyBorder="1" applyAlignment="1">
      <alignment horizontal="right"/>
    </xf>
    <xf numFmtId="4" fontId="10" fillId="0" borderId="159" xfId="27" applyNumberFormat="1" applyFont="1" applyFill="1" applyBorder="1" applyAlignment="1">
      <alignment horizontal="center"/>
    </xf>
    <xf numFmtId="0" fontId="10" fillId="0" borderId="158" xfId="27" applyFont="1" applyBorder="1" applyAlignment="1">
      <alignment horizontal="center" vertical="center"/>
    </xf>
    <xf numFmtId="0" fontId="1" fillId="0" borderId="158" xfId="27" applyFont="1" applyBorder="1" applyAlignment="1">
      <alignment horizontal="center" vertical="center"/>
    </xf>
    <xf numFmtId="1" fontId="1" fillId="0" borderId="158" xfId="27" applyNumberFormat="1" applyFont="1" applyBorder="1" applyAlignment="1">
      <alignment horizontal="center" vertical="center"/>
    </xf>
    <xf numFmtId="1" fontId="10" fillId="0" borderId="158" xfId="27" applyNumberFormat="1" applyFont="1" applyBorder="1" applyAlignment="1">
      <alignment horizontal="center" vertical="center"/>
    </xf>
    <xf numFmtId="3" fontId="10" fillId="0" borderId="158" xfId="27" applyNumberFormat="1" applyFont="1" applyBorder="1" applyAlignment="1">
      <alignment horizontal="center" vertical="center"/>
    </xf>
    <xf numFmtId="3" fontId="10" fillId="0" borderId="160" xfId="27" applyNumberFormat="1" applyFont="1" applyBorder="1" applyAlignment="1">
      <alignment horizontal="center" vertical="center"/>
    </xf>
    <xf numFmtId="0" fontId="1" fillId="0" borderId="148" xfId="27" applyFont="1" applyFill="1" applyBorder="1"/>
    <xf numFmtId="0" fontId="1" fillId="0" borderId="161" xfId="27" applyFont="1" applyFill="1" applyBorder="1" applyAlignment="1">
      <alignment vertical="center" wrapText="1"/>
    </xf>
    <xf numFmtId="0" fontId="1" fillId="0" borderId="146" xfId="27" applyFont="1" applyBorder="1" applyAlignment="1">
      <alignment horizontal="center" vertical="center" wrapText="1"/>
    </xf>
    <xf numFmtId="182" fontId="10" fillId="0" borderId="149" xfId="27" applyNumberFormat="1" applyFont="1" applyBorder="1" applyAlignment="1">
      <alignment horizontal="right"/>
    </xf>
    <xf numFmtId="182" fontId="10" fillId="0" borderId="149" xfId="27" applyNumberFormat="1" applyFont="1" applyFill="1" applyBorder="1" applyAlignment="1">
      <alignment horizontal="right"/>
    </xf>
    <xf numFmtId="0" fontId="1" fillId="0" borderId="162" xfId="27" applyFont="1" applyBorder="1" applyAlignment="1">
      <alignment horizontal="center" vertical="center"/>
    </xf>
    <xf numFmtId="0" fontId="1" fillId="0" borderId="151" xfId="27" applyFont="1" applyBorder="1" applyAlignment="1">
      <alignment horizontal="center" vertical="center" wrapText="1"/>
    </xf>
    <xf numFmtId="4" fontId="10" fillId="0" borderId="149" xfId="27" applyNumberFormat="1" applyFont="1" applyFill="1" applyBorder="1" applyAlignment="1"/>
    <xf numFmtId="164" fontId="7" fillId="0" borderId="149" xfId="24" applyFont="1" applyFill="1" applyBorder="1" applyAlignment="1"/>
    <xf numFmtId="164" fontId="10" fillId="0" borderId="149" xfId="24" applyFont="1" applyFill="1" applyBorder="1" applyAlignment="1"/>
    <xf numFmtId="43" fontId="7" fillId="0" borderId="149" xfId="15" applyFont="1" applyFill="1" applyBorder="1" applyAlignment="1"/>
    <xf numFmtId="43" fontId="10" fillId="0" borderId="149" xfId="15" applyFont="1" applyFill="1" applyBorder="1" applyAlignment="1"/>
    <xf numFmtId="0" fontId="1" fillId="0" borderId="163" xfId="27" applyFont="1" applyFill="1" applyBorder="1"/>
    <xf numFmtId="0" fontId="1" fillId="0" borderId="164" xfId="27" applyFont="1" applyFill="1" applyBorder="1" applyAlignment="1">
      <alignment vertical="center" wrapText="1"/>
    </xf>
    <xf numFmtId="0" fontId="1" fillId="0" borderId="165" xfId="27" applyFont="1" applyBorder="1" applyAlignment="1">
      <alignment horizontal="center" vertical="center"/>
    </xf>
    <xf numFmtId="180" fontId="7" fillId="0" borderId="166" xfId="27" applyNumberFormat="1" applyFont="1" applyBorder="1" applyAlignment="1">
      <alignment horizontal="center" vertical="center" wrapText="1"/>
    </xf>
    <xf numFmtId="169" fontId="7" fillId="0" borderId="166" xfId="27" applyNumberFormat="1" applyFont="1" applyBorder="1" applyAlignment="1">
      <alignment horizontal="right"/>
    </xf>
    <xf numFmtId="169" fontId="7" fillId="0" borderId="166" xfId="27" applyNumberFormat="1" applyFont="1" applyFill="1" applyBorder="1" applyAlignment="1">
      <alignment horizontal="right"/>
    </xf>
    <xf numFmtId="164" fontId="7" fillId="0" borderId="166" xfId="24" applyNumberFormat="1" applyFont="1" applyFill="1" applyBorder="1" applyAlignment="1"/>
    <xf numFmtId="164" fontId="7" fillId="0" borderId="166" xfId="24" applyNumberFormat="1" applyFont="1" applyFill="1" applyBorder="1" applyAlignment="1">
      <alignment horizontal="right"/>
    </xf>
    <xf numFmtId="164" fontId="7" fillId="0" borderId="166" xfId="24" applyNumberFormat="1" applyFont="1" applyBorder="1" applyAlignment="1">
      <alignment horizontal="right"/>
    </xf>
    <xf numFmtId="164" fontId="10" fillId="0" borderId="166" xfId="24" applyNumberFormat="1" applyFont="1" applyFill="1" applyBorder="1" applyAlignment="1"/>
    <xf numFmtId="0" fontId="1" fillId="0" borderId="167" xfId="27" applyFont="1" applyBorder="1" applyAlignment="1">
      <alignment horizontal="center" vertical="center"/>
    </xf>
    <xf numFmtId="183" fontId="10" fillId="0" borderId="149" xfId="27" applyNumberFormat="1" applyFont="1" applyFill="1" applyBorder="1" applyAlignment="1">
      <alignment horizontal="right"/>
    </xf>
    <xf numFmtId="170" fontId="10" fillId="0" borderId="149" xfId="27" applyNumberFormat="1" applyFont="1" applyFill="1" applyBorder="1" applyAlignment="1">
      <alignment horizontal="right"/>
    </xf>
    <xf numFmtId="0" fontId="1" fillId="0" borderId="149" xfId="27" applyFont="1" applyFill="1" applyBorder="1" applyAlignment="1">
      <alignment horizontal="center" vertical="center"/>
    </xf>
    <xf numFmtId="3" fontId="10" fillId="0" borderId="149" xfId="27" applyNumberFormat="1" applyFont="1" applyFill="1" applyBorder="1" applyAlignment="1">
      <alignment horizontal="center" vertical="center"/>
    </xf>
    <xf numFmtId="1" fontId="10" fillId="0" borderId="149" xfId="27" applyNumberFormat="1" applyFont="1" applyFill="1" applyBorder="1" applyAlignment="1">
      <alignment horizontal="center" vertical="center"/>
    </xf>
    <xf numFmtId="0" fontId="1" fillId="0" borderId="147" xfId="27" applyFont="1" applyFill="1" applyBorder="1" applyAlignment="1">
      <alignment horizontal="center" vertical="center"/>
    </xf>
    <xf numFmtId="3" fontId="10" fillId="0" borderId="133" xfId="27" applyNumberFormat="1" applyFont="1" applyFill="1" applyBorder="1" applyAlignment="1">
      <alignment horizontal="center" vertical="center"/>
    </xf>
    <xf numFmtId="3" fontId="10" fillId="0" borderId="150" xfId="27" applyNumberFormat="1" applyFont="1" applyFill="1" applyBorder="1" applyAlignment="1">
      <alignment horizontal="center" vertical="center"/>
    </xf>
    <xf numFmtId="0" fontId="35" fillId="0" borderId="119" xfId="27" applyFont="1" applyFill="1" applyAlignment="1"/>
    <xf numFmtId="4" fontId="10" fillId="0" borderId="149" xfId="27" applyNumberFormat="1" applyFont="1" applyFill="1" applyBorder="1" applyAlignment="1">
      <alignment horizontal="center"/>
    </xf>
    <xf numFmtId="169" fontId="10" fillId="0" borderId="149" xfId="27" applyNumberFormat="1" applyFont="1" applyFill="1" applyBorder="1" applyAlignment="1">
      <alignment horizontal="center"/>
    </xf>
    <xf numFmtId="0" fontId="10" fillId="16" borderId="119" xfId="27" applyFont="1" applyFill="1"/>
    <xf numFmtId="0" fontId="10" fillId="0" borderId="168" xfId="27" applyFont="1" applyFill="1" applyBorder="1" applyAlignment="1">
      <alignment horizontal="center" vertical="center"/>
    </xf>
    <xf numFmtId="0" fontId="10" fillId="0" borderId="150" xfId="27" applyFont="1" applyFill="1" applyBorder="1" applyAlignment="1">
      <alignment horizontal="center" vertical="center"/>
    </xf>
    <xf numFmtId="0" fontId="7" fillId="0" borderId="146" xfId="27" applyFont="1" applyFill="1" applyBorder="1" applyAlignment="1">
      <alignment horizontal="center" vertical="center"/>
    </xf>
    <xf numFmtId="0" fontId="7" fillId="0" borderId="149" xfId="27" applyFont="1" applyFill="1" applyBorder="1" applyAlignment="1">
      <alignment horizontal="center" vertical="center" wrapText="1"/>
    </xf>
    <xf numFmtId="4" fontId="7" fillId="0" borderId="135" xfId="27" applyNumberFormat="1" applyFont="1" applyFill="1" applyBorder="1" applyAlignment="1">
      <alignment horizontal="center" vertical="center"/>
    </xf>
    <xf numFmtId="0" fontId="1" fillId="0" borderId="135" xfId="27" applyFont="1" applyFill="1" applyBorder="1" applyAlignment="1">
      <alignment horizontal="center" vertical="center"/>
    </xf>
    <xf numFmtId="0" fontId="1" fillId="0" borderId="155" xfId="27" applyFont="1" applyFill="1" applyBorder="1" applyAlignment="1">
      <alignment horizontal="center" vertical="center"/>
    </xf>
    <xf numFmtId="180" fontId="7" fillId="0" borderId="149" xfId="27" applyNumberFormat="1" applyFont="1" applyFill="1" applyBorder="1" applyAlignment="1">
      <alignment horizontal="center" vertical="center" wrapText="1"/>
    </xf>
    <xf numFmtId="0" fontId="35" fillId="0" borderId="119" xfId="27" applyFont="1" applyFill="1" applyAlignment="1">
      <alignment horizontal="center" vertical="center"/>
    </xf>
    <xf numFmtId="0" fontId="1" fillId="0" borderId="144" xfId="27" applyFont="1" applyFill="1" applyBorder="1" applyAlignment="1">
      <alignment horizontal="center" vertical="center"/>
    </xf>
    <xf numFmtId="180" fontId="7" fillId="0" borderId="129" xfId="27" applyNumberFormat="1" applyFont="1" applyFill="1" applyBorder="1" applyAlignment="1">
      <alignment horizontal="center" vertical="center" wrapText="1"/>
    </xf>
    <xf numFmtId="164" fontId="10" fillId="0" borderId="129" xfId="24" applyFont="1" applyFill="1" applyBorder="1" applyAlignment="1"/>
    <xf numFmtId="0" fontId="1" fillId="0" borderId="119" xfId="27" applyFont="1" applyFill="1" applyBorder="1" applyAlignment="1">
      <alignment horizontal="center" vertical="center"/>
    </xf>
    <xf numFmtId="0" fontId="28" fillId="0" borderId="157" xfId="27" applyFont="1" applyFill="1" applyBorder="1" applyAlignment="1">
      <alignment horizontal="center" vertical="center" wrapText="1"/>
    </xf>
    <xf numFmtId="0" fontId="7" fillId="0" borderId="158" xfId="27" applyFont="1" applyFill="1" applyBorder="1" applyAlignment="1">
      <alignment horizontal="center" vertical="center" wrapText="1"/>
    </xf>
    <xf numFmtId="0" fontId="10" fillId="0" borderId="158" xfId="27" applyFont="1" applyFill="1" applyBorder="1" applyAlignment="1">
      <alignment horizontal="center" vertical="center" wrapText="1"/>
    </xf>
    <xf numFmtId="0" fontId="10" fillId="0" borderId="169" xfId="27" applyFont="1" applyFill="1" applyBorder="1" applyAlignment="1">
      <alignment horizontal="center" vertical="center" wrapText="1"/>
    </xf>
    <xf numFmtId="4" fontId="10" fillId="0" borderId="169" xfId="27" applyNumberFormat="1" applyFont="1" applyFill="1" applyBorder="1" applyAlignment="1">
      <alignment horizontal="right" vertical="center" wrapText="1"/>
    </xf>
    <xf numFmtId="4" fontId="10" fillId="0" borderId="170" xfId="27" applyNumberFormat="1" applyFont="1" applyFill="1" applyBorder="1" applyAlignment="1">
      <alignment horizontal="right" vertical="center" wrapText="1"/>
    </xf>
    <xf numFmtId="3" fontId="10" fillId="0" borderId="171" xfId="27" applyNumberFormat="1" applyFont="1" applyFill="1" applyBorder="1" applyAlignment="1">
      <alignment horizontal="center" vertical="center" wrapText="1"/>
    </xf>
    <xf numFmtId="4" fontId="10" fillId="0" borderId="169" xfId="27" applyNumberFormat="1" applyFont="1" applyFill="1" applyBorder="1" applyAlignment="1">
      <alignment horizontal="right"/>
    </xf>
    <xf numFmtId="3" fontId="10" fillId="0" borderId="172" xfId="27" applyNumberFormat="1" applyFont="1" applyFill="1" applyBorder="1" applyAlignment="1">
      <alignment horizontal="center" vertical="center" wrapText="1"/>
    </xf>
    <xf numFmtId="0" fontId="10" fillId="0" borderId="173" xfId="27" applyFont="1" applyBorder="1" applyAlignment="1">
      <alignment horizontal="center" vertical="center" wrapText="1"/>
    </xf>
    <xf numFmtId="3" fontId="10" fillId="0" borderId="158" xfId="27" applyNumberFormat="1" applyFont="1" applyBorder="1" applyAlignment="1">
      <alignment horizontal="center" vertical="center" wrapText="1"/>
    </xf>
    <xf numFmtId="1" fontId="10" fillId="0" borderId="174" xfId="27" applyNumberFormat="1" applyFont="1" applyBorder="1" applyAlignment="1">
      <alignment horizontal="center" vertical="center" wrapText="1"/>
    </xf>
    <xf numFmtId="0" fontId="1" fillId="0" borderId="173" xfId="27" applyFont="1" applyBorder="1" applyAlignment="1">
      <alignment horizontal="center" vertical="center"/>
    </xf>
    <xf numFmtId="1" fontId="10" fillId="0" borderId="158" xfId="27" applyNumberFormat="1" applyFont="1" applyBorder="1" applyAlignment="1">
      <alignment horizontal="center" vertical="center" wrapText="1"/>
    </xf>
    <xf numFmtId="1" fontId="10" fillId="0" borderId="160" xfId="27" applyNumberFormat="1" applyFont="1" applyBorder="1" applyAlignment="1">
      <alignment horizontal="center" vertical="center" wrapText="1"/>
    </xf>
    <xf numFmtId="0" fontId="1" fillId="0" borderId="161" xfId="27" applyFont="1" applyFill="1" applyBorder="1"/>
    <xf numFmtId="182" fontId="10" fillId="0" borderId="149" xfId="27" applyNumberFormat="1" applyFont="1" applyFill="1" applyBorder="1" applyAlignment="1">
      <alignment horizontal="right" vertical="center" wrapText="1"/>
    </xf>
    <xf numFmtId="169" fontId="10" fillId="0" borderId="149" xfId="27" applyNumberFormat="1" applyFont="1" applyFill="1" applyBorder="1" applyAlignment="1">
      <alignment horizontal="right" vertical="center" wrapText="1"/>
    </xf>
    <xf numFmtId="169" fontId="10" fillId="0" borderId="130" xfId="27" applyNumberFormat="1" applyFont="1" applyFill="1" applyBorder="1" applyAlignment="1">
      <alignment horizontal="right" vertical="center" wrapText="1"/>
    </xf>
    <xf numFmtId="3" fontId="10" fillId="0" borderId="175" xfId="27" applyNumberFormat="1" applyFont="1" applyFill="1" applyBorder="1" applyAlignment="1">
      <alignment horizontal="center" vertical="center" wrapText="1"/>
    </xf>
    <xf numFmtId="169" fontId="10" fillId="0" borderId="132" xfId="27" applyNumberFormat="1" applyFont="1" applyFill="1" applyBorder="1" applyAlignment="1">
      <alignment horizontal="right"/>
    </xf>
    <xf numFmtId="3" fontId="10" fillId="0" borderId="120" xfId="27" applyNumberFormat="1" applyFont="1" applyFill="1" applyBorder="1" applyAlignment="1">
      <alignment horizontal="center" vertical="center" wrapText="1"/>
    </xf>
    <xf numFmtId="4" fontId="10" fillId="0" borderId="149" xfId="27" applyNumberFormat="1" applyFont="1" applyFill="1" applyBorder="1" applyAlignment="1">
      <alignment horizontal="right" vertical="center" wrapText="1"/>
    </xf>
    <xf numFmtId="4" fontId="10" fillId="0" borderId="130" xfId="27" applyNumberFormat="1" applyFont="1" applyFill="1" applyBorder="1" applyAlignment="1">
      <alignment horizontal="right" vertical="center" wrapText="1"/>
    </xf>
    <xf numFmtId="4" fontId="10" fillId="0" borderId="131" xfId="27" applyNumberFormat="1" applyFont="1" applyFill="1" applyBorder="1" applyAlignment="1">
      <alignment horizontal="right" vertical="center" wrapText="1"/>
    </xf>
    <xf numFmtId="4" fontId="10" fillId="0" borderId="132" xfId="27" applyNumberFormat="1" applyFont="1" applyFill="1" applyBorder="1" applyAlignment="1">
      <alignment horizontal="right"/>
    </xf>
    <xf numFmtId="0" fontId="7" fillId="0" borderId="147" xfId="27" applyFont="1" applyFill="1" applyBorder="1" applyAlignment="1">
      <alignment horizontal="center" vertical="center" wrapText="1"/>
    </xf>
    <xf numFmtId="3" fontId="7" fillId="0" borderId="151" xfId="27" applyNumberFormat="1" applyFont="1" applyFill="1" applyBorder="1"/>
    <xf numFmtId="3" fontId="10" fillId="0" borderId="151" xfId="27" applyNumberFormat="1" applyFont="1" applyFill="1" applyBorder="1"/>
    <xf numFmtId="169" fontId="7" fillId="0" borderId="149" xfId="27" applyNumberFormat="1" applyFont="1" applyFill="1" applyBorder="1"/>
    <xf numFmtId="3" fontId="7" fillId="0" borderId="149" xfId="27" applyNumberFormat="1" applyFont="1" applyFill="1" applyBorder="1"/>
    <xf numFmtId="3" fontId="10" fillId="0" borderId="149" xfId="27" applyNumberFormat="1" applyFont="1" applyFill="1" applyBorder="1"/>
    <xf numFmtId="4" fontId="7" fillId="0" borderId="149" xfId="27" applyNumberFormat="1" applyFont="1" applyFill="1" applyBorder="1"/>
    <xf numFmtId="181" fontId="7" fillId="0" borderId="149" xfId="27" applyNumberFormat="1" applyFont="1" applyFill="1" applyBorder="1"/>
    <xf numFmtId="0" fontId="1" fillId="0" borderId="164" xfId="27" applyFont="1" applyFill="1" applyBorder="1"/>
    <xf numFmtId="0" fontId="1" fillId="0" borderId="165" xfId="27" applyFont="1" applyFill="1" applyBorder="1"/>
    <xf numFmtId="0" fontId="1" fillId="0" borderId="165" xfId="27" applyFont="1" applyFill="1" applyBorder="1" applyAlignment="1">
      <alignment horizontal="center" vertical="center"/>
    </xf>
    <xf numFmtId="180" fontId="7" fillId="0" borderId="176" xfId="27" applyNumberFormat="1" applyFont="1" applyFill="1" applyBorder="1" applyAlignment="1">
      <alignment horizontal="center" vertical="center" wrapText="1"/>
    </xf>
    <xf numFmtId="169" fontId="7" fillId="0" borderId="176" xfId="27" applyNumberFormat="1" applyFont="1" applyFill="1" applyBorder="1" applyAlignment="1">
      <alignment horizontal="right"/>
    </xf>
    <xf numFmtId="169" fontId="7" fillId="0" borderId="176" xfId="27" applyNumberFormat="1" applyFont="1" applyFill="1" applyBorder="1"/>
    <xf numFmtId="164" fontId="7" fillId="0" borderId="176" xfId="24" applyFont="1" applyFill="1" applyBorder="1"/>
    <xf numFmtId="3" fontId="10" fillId="0" borderId="176" xfId="27" applyNumberFormat="1" applyFont="1" applyFill="1" applyBorder="1"/>
    <xf numFmtId="0" fontId="1" fillId="0" borderId="177" xfId="27" applyFont="1" applyBorder="1" applyAlignment="1">
      <alignment horizontal="center" vertical="center"/>
    </xf>
    <xf numFmtId="0" fontId="1" fillId="0" borderId="166" xfId="27" applyFont="1" applyBorder="1" applyAlignment="1">
      <alignment horizontal="center" vertical="center"/>
    </xf>
    <xf numFmtId="0" fontId="26" fillId="0" borderId="128" xfId="27" applyFont="1" applyFill="1" applyBorder="1" applyAlignment="1">
      <alignment horizontal="center" vertical="center" wrapText="1"/>
    </xf>
    <xf numFmtId="0" fontId="10" fillId="0" borderId="161" xfId="27" applyFont="1" applyFill="1" applyBorder="1" applyAlignment="1">
      <alignment horizontal="center" vertical="center" wrapText="1"/>
    </xf>
    <xf numFmtId="0" fontId="10" fillId="0" borderId="151" xfId="27" applyFont="1" applyFill="1" applyBorder="1" applyAlignment="1">
      <alignment horizontal="center" vertical="center" wrapText="1"/>
    </xf>
    <xf numFmtId="39" fontId="10" fillId="0" borderId="151" xfId="27" applyNumberFormat="1" applyFont="1" applyFill="1" applyBorder="1" applyAlignment="1">
      <alignment horizontal="right" vertical="center"/>
    </xf>
    <xf numFmtId="39" fontId="10" fillId="0" borderId="152" xfId="27" applyNumberFormat="1" applyFont="1" applyFill="1" applyBorder="1" applyAlignment="1">
      <alignment horizontal="right" vertical="center"/>
    </xf>
    <xf numFmtId="3" fontId="10" fillId="0" borderId="178" xfId="27" applyNumberFormat="1" applyFont="1" applyFill="1" applyBorder="1" applyAlignment="1">
      <alignment horizontal="center" vertical="center" wrapText="1"/>
    </xf>
    <xf numFmtId="39" fontId="10" fillId="0" borderId="153" xfId="27" applyNumberFormat="1" applyFont="1" applyFill="1" applyBorder="1" applyAlignment="1">
      <alignment horizontal="right" vertical="center"/>
    </xf>
    <xf numFmtId="3" fontId="10" fillId="0" borderId="179" xfId="27" applyNumberFormat="1" applyFont="1" applyFill="1" applyBorder="1" applyAlignment="1">
      <alignment horizontal="center" vertical="center" wrapText="1"/>
    </xf>
    <xf numFmtId="0" fontId="10" fillId="0" borderId="129" xfId="27" applyFont="1" applyFill="1" applyBorder="1" applyAlignment="1">
      <alignment horizontal="center" vertical="center" wrapText="1"/>
    </xf>
    <xf numFmtId="0" fontId="10" fillId="0" borderId="146" xfId="27" applyFont="1" applyBorder="1" applyAlignment="1">
      <alignment horizontal="center" vertical="center" wrapText="1"/>
    </xf>
    <xf numFmtId="3" fontId="10" fillId="0" borderId="146" xfId="27" applyNumberFormat="1" applyFont="1" applyBorder="1" applyAlignment="1">
      <alignment horizontal="center" vertical="center" wrapText="1"/>
    </xf>
    <xf numFmtId="1" fontId="10" fillId="0" borderId="148" xfId="27" applyNumberFormat="1" applyFont="1" applyBorder="1" applyAlignment="1">
      <alignment horizontal="center" vertical="center" wrapText="1"/>
    </xf>
    <xf numFmtId="1" fontId="10" fillId="0" borderId="146" xfId="27" applyNumberFormat="1" applyFont="1" applyBorder="1" applyAlignment="1">
      <alignment horizontal="center" vertical="center" wrapText="1"/>
    </xf>
    <xf numFmtId="1" fontId="10" fillId="0" borderId="162" xfId="27" applyNumberFormat="1" applyFont="1" applyBorder="1" applyAlignment="1">
      <alignment horizontal="center" vertical="center" wrapText="1"/>
    </xf>
    <xf numFmtId="0" fontId="1" fillId="0" borderId="128" xfId="27" applyFont="1" applyFill="1" applyBorder="1"/>
    <xf numFmtId="182" fontId="10" fillId="0" borderId="149" xfId="27" applyNumberFormat="1" applyFont="1" applyFill="1" applyBorder="1" applyAlignment="1">
      <alignment horizontal="right" vertical="center"/>
    </xf>
    <xf numFmtId="182" fontId="10" fillId="0" borderId="130" xfId="27" applyNumberFormat="1" applyFont="1" applyFill="1" applyBorder="1" applyAlignment="1">
      <alignment horizontal="right" vertical="center"/>
    </xf>
    <xf numFmtId="164" fontId="10" fillId="0" borderId="175" xfId="24" applyFont="1" applyFill="1" applyBorder="1" applyAlignment="1">
      <alignment horizontal="center" vertical="center" wrapText="1"/>
    </xf>
    <xf numFmtId="182" fontId="10" fillId="0" borderId="132" xfId="27" applyNumberFormat="1" applyFont="1" applyFill="1" applyBorder="1" applyAlignment="1">
      <alignment horizontal="right" vertical="center"/>
    </xf>
    <xf numFmtId="39" fontId="10" fillId="0" borderId="149" xfId="27" applyNumberFormat="1" applyFont="1" applyFill="1" applyBorder="1" applyAlignment="1">
      <alignment horizontal="right" vertical="center"/>
    </xf>
    <xf numFmtId="39" fontId="10" fillId="0" borderId="130" xfId="27" applyNumberFormat="1" applyFont="1" applyFill="1" applyBorder="1" applyAlignment="1">
      <alignment horizontal="right" vertical="center"/>
    </xf>
    <xf numFmtId="39" fontId="10" fillId="0" borderId="132" xfId="27" applyNumberFormat="1" applyFont="1" applyFill="1" applyBorder="1" applyAlignment="1">
      <alignment horizontal="right" vertical="center"/>
    </xf>
    <xf numFmtId="182" fontId="10" fillId="0" borderId="130" xfId="27" applyNumberFormat="1" applyFont="1" applyFill="1" applyBorder="1" applyAlignment="1">
      <alignment horizontal="right" vertical="center" wrapText="1"/>
    </xf>
    <xf numFmtId="182" fontId="10" fillId="0" borderId="132" xfId="27" applyNumberFormat="1" applyFont="1" applyFill="1" applyBorder="1" applyAlignment="1">
      <alignment horizontal="right" vertical="center" wrapText="1"/>
    </xf>
    <xf numFmtId="39" fontId="7" fillId="0" borderId="149" xfId="27" applyNumberFormat="1" applyFont="1" applyFill="1" applyBorder="1" applyAlignment="1">
      <alignment horizontal="right" vertical="center"/>
    </xf>
    <xf numFmtId="39" fontId="7" fillId="0" borderId="130" xfId="27" applyNumberFormat="1" applyFont="1" applyFill="1" applyBorder="1" applyAlignment="1">
      <alignment horizontal="right" vertical="center"/>
    </xf>
    <xf numFmtId="3" fontId="7" fillId="0" borderId="175" xfId="27" applyNumberFormat="1" applyFont="1" applyFill="1" applyBorder="1" applyAlignment="1">
      <alignment horizontal="center" vertical="center" wrapText="1"/>
    </xf>
    <xf numFmtId="39" fontId="7" fillId="0" borderId="132" xfId="27" applyNumberFormat="1" applyFont="1" applyFill="1" applyBorder="1" applyAlignment="1">
      <alignment horizontal="right" vertical="center"/>
    </xf>
    <xf numFmtId="3" fontId="7" fillId="0" borderId="151" xfId="27" applyNumberFormat="1" applyFont="1" applyFill="1" applyBorder="1" applyAlignment="1">
      <alignment horizontal="center"/>
    </xf>
    <xf numFmtId="182" fontId="7" fillId="0" borderId="149" xfId="27" applyNumberFormat="1" applyFont="1" applyFill="1" applyBorder="1" applyAlignment="1">
      <alignment horizontal="right" vertical="center"/>
    </xf>
    <xf numFmtId="182" fontId="7" fillId="0" borderId="130" xfId="27" applyNumberFormat="1" applyFont="1" applyFill="1" applyBorder="1" applyAlignment="1">
      <alignment horizontal="right" vertical="center"/>
    </xf>
    <xf numFmtId="164" fontId="7" fillId="0" borderId="153" xfId="24" applyFont="1" applyFill="1" applyBorder="1" applyAlignment="1">
      <alignment horizontal="center" vertical="center" wrapText="1"/>
    </xf>
    <xf numFmtId="3" fontId="7" fillId="0" borderId="149" xfId="27" applyNumberFormat="1" applyFont="1" applyFill="1" applyBorder="1" applyAlignment="1">
      <alignment horizontal="center"/>
    </xf>
    <xf numFmtId="3" fontId="7" fillId="0" borderId="149" xfId="27" applyNumberFormat="1" applyFont="1" applyFill="1" applyBorder="1" applyAlignment="1">
      <alignment horizontal="center" vertical="center" wrapText="1"/>
    </xf>
    <xf numFmtId="0" fontId="1" fillId="0" borderId="180" xfId="27" applyFont="1" applyFill="1" applyBorder="1"/>
    <xf numFmtId="182" fontId="7" fillId="0" borderId="176" xfId="27" applyNumberFormat="1" applyFont="1" applyFill="1" applyBorder="1" applyAlignment="1">
      <alignment horizontal="right" vertical="center" wrapText="1"/>
    </xf>
    <xf numFmtId="164" fontId="7" fillId="0" borderId="176" xfId="24" applyFont="1" applyFill="1" applyBorder="1" applyAlignment="1">
      <alignment horizontal="center" vertical="center" wrapText="1"/>
    </xf>
    <xf numFmtId="3" fontId="7" fillId="0" borderId="176" xfId="27" applyNumberFormat="1" applyFont="1" applyFill="1" applyBorder="1" applyAlignment="1">
      <alignment horizontal="center"/>
    </xf>
    <xf numFmtId="0" fontId="26" fillId="0" borderId="136" xfId="27" applyFont="1" applyFill="1" applyBorder="1" applyAlignment="1">
      <alignment horizontal="center" vertical="center" wrapText="1"/>
    </xf>
    <xf numFmtId="4" fontId="10" fillId="0" borderId="151" xfId="27" applyNumberFormat="1" applyFont="1" applyFill="1" applyBorder="1" applyAlignment="1">
      <alignment horizontal="right" vertical="center" wrapText="1"/>
    </xf>
    <xf numFmtId="3" fontId="10" fillId="0" borderId="151" xfId="27" applyNumberFormat="1" applyFont="1" applyFill="1" applyBorder="1" applyAlignment="1">
      <alignment horizontal="center" vertical="center" wrapText="1"/>
    </xf>
    <xf numFmtId="3" fontId="10" fillId="0" borderId="146" xfId="27" applyNumberFormat="1" applyFont="1" applyFill="1" applyBorder="1" applyAlignment="1">
      <alignment horizontal="center" vertical="center" wrapText="1"/>
    </xf>
    <xf numFmtId="1" fontId="10" fillId="0" borderId="146" xfId="27" applyNumberFormat="1" applyFont="1" applyFill="1" applyBorder="1" applyAlignment="1">
      <alignment horizontal="center" vertical="center" wrapText="1"/>
    </xf>
    <xf numFmtId="1" fontId="10" fillId="0" borderId="148" xfId="27" applyNumberFormat="1" applyFont="1" applyFill="1" applyBorder="1" applyAlignment="1">
      <alignment horizontal="center" vertical="center" wrapText="1"/>
    </xf>
    <xf numFmtId="1" fontId="10" fillId="0" borderId="150" xfId="27" applyNumberFormat="1" applyFont="1" applyFill="1" applyBorder="1" applyAlignment="1">
      <alignment horizontal="center" vertical="center" wrapText="1"/>
    </xf>
    <xf numFmtId="0" fontId="1" fillId="0" borderId="143" xfId="27" applyFont="1" applyFill="1" applyBorder="1"/>
    <xf numFmtId="164" fontId="10" fillId="0" borderId="151" xfId="24" applyFont="1" applyFill="1" applyBorder="1" applyAlignment="1">
      <alignment horizontal="center" vertical="center" wrapText="1"/>
    </xf>
    <xf numFmtId="164" fontId="7" fillId="0" borderId="149" xfId="24" applyFont="1" applyFill="1" applyBorder="1" applyAlignment="1">
      <alignment horizontal="center"/>
    </xf>
    <xf numFmtId="43" fontId="7" fillId="0" borderId="149" xfId="15" applyFont="1" applyFill="1" applyBorder="1" applyAlignment="1">
      <alignment horizontal="center"/>
    </xf>
    <xf numFmtId="0" fontId="1" fillId="0" borderId="181" xfId="27" applyFont="1" applyFill="1" applyBorder="1"/>
    <xf numFmtId="0" fontId="1" fillId="0" borderId="156" xfId="27" applyFont="1" applyFill="1" applyBorder="1" applyAlignment="1">
      <alignment horizontal="center" vertical="center"/>
    </xf>
    <xf numFmtId="180" fontId="7" fillId="0" borderId="182" xfId="27" applyNumberFormat="1" applyFont="1" applyFill="1" applyBorder="1" applyAlignment="1">
      <alignment horizontal="center" vertical="center" wrapText="1"/>
    </xf>
    <xf numFmtId="169" fontId="7" fillId="0" borderId="182" xfId="27" applyNumberFormat="1" applyFont="1" applyFill="1" applyBorder="1" applyAlignment="1">
      <alignment horizontal="right"/>
    </xf>
    <xf numFmtId="3" fontId="10" fillId="0" borderId="182" xfId="27" applyNumberFormat="1" applyFont="1" applyFill="1" applyBorder="1" applyAlignment="1">
      <alignment horizontal="center" vertical="center"/>
    </xf>
    <xf numFmtId="0" fontId="1" fillId="0" borderId="163" xfId="27" applyFont="1" applyFill="1" applyBorder="1" applyAlignment="1">
      <alignment horizontal="center" vertical="center"/>
    </xf>
    <xf numFmtId="0" fontId="1" fillId="0" borderId="183" xfId="27" applyFont="1" applyFill="1" applyBorder="1" applyAlignment="1">
      <alignment horizontal="center" vertical="center"/>
    </xf>
    <xf numFmtId="0" fontId="1" fillId="0" borderId="184" xfId="27" applyFont="1" applyFill="1" applyBorder="1" applyAlignment="1">
      <alignment horizontal="center" vertical="center"/>
    </xf>
    <xf numFmtId="0" fontId="10" fillId="0" borderId="147" xfId="27" applyFont="1" applyFill="1" applyBorder="1" applyAlignment="1">
      <alignment horizontal="center" vertical="center" wrapText="1"/>
    </xf>
    <xf numFmtId="184" fontId="10" fillId="0" borderId="149" xfId="27" applyNumberFormat="1" applyFont="1" applyFill="1" applyBorder="1" applyAlignment="1">
      <alignment horizontal="right" vertical="center" wrapText="1"/>
    </xf>
    <xf numFmtId="4" fontId="10" fillId="0" borderId="151" xfId="26" applyNumberFormat="1" applyFont="1" applyFill="1" applyBorder="1" applyAlignment="1">
      <alignment horizontal="center" vertical="center" wrapText="1"/>
    </xf>
    <xf numFmtId="0" fontId="10" fillId="0" borderId="147" xfId="27" applyFont="1" applyBorder="1" applyAlignment="1">
      <alignment horizontal="center" vertical="center" wrapText="1"/>
    </xf>
    <xf numFmtId="1" fontId="10" fillId="0" borderId="147" xfId="27" applyNumberFormat="1" applyFont="1" applyBorder="1" applyAlignment="1">
      <alignment horizontal="center" vertical="center" wrapText="1"/>
    </xf>
    <xf numFmtId="1" fontId="10" fillId="0" borderId="168" xfId="27" applyNumberFormat="1" applyFont="1" applyBorder="1" applyAlignment="1">
      <alignment horizontal="center" vertical="center" wrapText="1"/>
    </xf>
    <xf numFmtId="3" fontId="10" fillId="0" borderId="149" xfId="26" applyNumberFormat="1" applyFont="1" applyFill="1" applyBorder="1" applyAlignment="1">
      <alignment horizontal="center" vertical="center" wrapText="1"/>
    </xf>
    <xf numFmtId="4" fontId="10" fillId="0" borderId="149" xfId="26" applyNumberFormat="1" applyFont="1" applyFill="1" applyBorder="1" applyAlignment="1">
      <alignment horizontal="center" vertical="center" wrapText="1"/>
    </xf>
    <xf numFmtId="170" fontId="10" fillId="0" borderId="149" xfId="26" applyNumberFormat="1" applyFont="1" applyFill="1" applyBorder="1" applyAlignment="1">
      <alignment horizontal="center" vertical="center" wrapText="1"/>
    </xf>
    <xf numFmtId="172" fontId="10" fillId="0" borderId="149" xfId="26" applyNumberFormat="1" applyFont="1" applyFill="1" applyBorder="1" applyAlignment="1">
      <alignment horizontal="center" vertical="center" wrapText="1"/>
    </xf>
    <xf numFmtId="0" fontId="10" fillId="0" borderId="133" xfId="27" applyFont="1" applyBorder="1" applyAlignment="1">
      <alignment horizontal="center" vertical="center" wrapText="1"/>
    </xf>
    <xf numFmtId="0" fontId="1" fillId="0" borderId="149" xfId="26" applyFont="1" applyFill="1" applyBorder="1"/>
    <xf numFmtId="3" fontId="10" fillId="0" borderId="133" xfId="27" applyNumberFormat="1" applyFont="1" applyBorder="1" applyAlignment="1">
      <alignment horizontal="center" vertical="center" wrapText="1"/>
    </xf>
    <xf numFmtId="3" fontId="10" fillId="0" borderId="147" xfId="27" applyNumberFormat="1" applyFont="1" applyBorder="1" applyAlignment="1">
      <alignment horizontal="center" vertical="center" wrapText="1"/>
    </xf>
    <xf numFmtId="3" fontId="10" fillId="0" borderId="168" xfId="27" applyNumberFormat="1" applyFont="1" applyBorder="1" applyAlignment="1">
      <alignment horizontal="center" vertical="center" wrapText="1"/>
    </xf>
    <xf numFmtId="172" fontId="10" fillId="0" borderId="149" xfId="27" applyNumberFormat="1" applyFont="1" applyFill="1" applyBorder="1" applyAlignment="1">
      <alignment horizontal="center" vertical="center" wrapText="1"/>
    </xf>
    <xf numFmtId="3" fontId="10" fillId="0" borderId="149" xfId="27" applyNumberFormat="1" applyFont="1" applyFill="1" applyBorder="1" applyAlignment="1">
      <alignment horizontal="center" vertical="center" wrapText="1"/>
    </xf>
    <xf numFmtId="185" fontId="10" fillId="0" borderId="149" xfId="27" applyNumberFormat="1" applyFont="1" applyFill="1" applyBorder="1" applyAlignment="1">
      <alignment horizontal="center" vertical="center" wrapText="1"/>
    </xf>
    <xf numFmtId="169" fontId="10" fillId="0" borderId="149" xfId="26" applyNumberFormat="1" applyFont="1" applyFill="1" applyBorder="1" applyAlignment="1">
      <alignment horizontal="right" vertical="center" wrapText="1"/>
    </xf>
    <xf numFmtId="1" fontId="10" fillId="0" borderId="133" xfId="27" applyNumberFormat="1" applyFont="1" applyBorder="1" applyAlignment="1">
      <alignment horizontal="center" vertical="center" wrapText="1"/>
    </xf>
    <xf numFmtId="187" fontId="10" fillId="0" borderId="149" xfId="27" applyNumberFormat="1" applyFont="1" applyFill="1" applyBorder="1" applyAlignment="1">
      <alignment horizontal="right" vertical="center" wrapText="1"/>
    </xf>
    <xf numFmtId="4" fontId="7" fillId="0" borderId="149" xfId="27" applyNumberFormat="1" applyFont="1" applyFill="1" applyBorder="1" applyAlignment="1">
      <alignment horizontal="right" vertical="center" wrapText="1"/>
    </xf>
    <xf numFmtId="172" fontId="7" fillId="0" borderId="149" xfId="26" applyNumberFormat="1" applyFont="1" applyFill="1" applyBorder="1" applyAlignment="1">
      <alignment horizontal="center" vertical="center" wrapText="1"/>
    </xf>
    <xf numFmtId="169" fontId="7" fillId="0" borderId="149" xfId="27" applyNumberFormat="1" applyFont="1" applyFill="1" applyBorder="1" applyAlignment="1">
      <alignment horizontal="right" vertical="center" wrapText="1"/>
    </xf>
    <xf numFmtId="180" fontId="7" fillId="0" borderId="149" xfId="24" applyNumberFormat="1" applyFont="1" applyFill="1" applyBorder="1" applyAlignment="1">
      <alignment horizontal="center" vertical="center" wrapText="1"/>
    </xf>
    <xf numFmtId="3" fontId="7" fillId="0" borderId="149" xfId="26" applyNumberFormat="1" applyFont="1" applyFill="1" applyBorder="1" applyAlignment="1">
      <alignment horizontal="center" vertical="center" wrapText="1"/>
    </xf>
    <xf numFmtId="180" fontId="10" fillId="0" borderId="182" xfId="27" applyNumberFormat="1" applyFont="1" applyFill="1" applyBorder="1" applyAlignment="1">
      <alignment horizontal="center" vertical="center" wrapText="1"/>
    </xf>
    <xf numFmtId="169" fontId="7" fillId="0" borderId="182" xfId="27" applyNumberFormat="1" applyFont="1" applyFill="1" applyBorder="1" applyAlignment="1">
      <alignment horizontal="right" vertical="center" wrapText="1"/>
    </xf>
    <xf numFmtId="169" fontId="7" fillId="0" borderId="182" xfId="26" applyNumberFormat="1" applyFont="1" applyFill="1" applyBorder="1" applyAlignment="1">
      <alignment horizontal="right" vertical="center" wrapText="1"/>
    </xf>
    <xf numFmtId="0" fontId="1" fillId="0" borderId="163" xfId="27" applyFont="1" applyBorder="1" applyAlignment="1">
      <alignment horizontal="center" vertical="center"/>
    </xf>
    <xf numFmtId="0" fontId="1" fillId="0" borderId="185" xfId="27" applyFont="1" applyBorder="1" applyAlignment="1">
      <alignment horizontal="center" vertical="center"/>
    </xf>
    <xf numFmtId="0" fontId="1" fillId="0" borderId="186" xfId="27" applyFont="1" applyBorder="1" applyAlignment="1">
      <alignment horizontal="center" vertical="center"/>
    </xf>
    <xf numFmtId="4" fontId="10" fillId="0" borderId="132" xfId="27" applyNumberFormat="1" applyFont="1" applyFill="1" applyBorder="1" applyAlignment="1">
      <alignment horizontal="right" vertical="center" wrapText="1"/>
    </xf>
    <xf numFmtId="4" fontId="10" fillId="0" borderId="149" xfId="27" applyNumberFormat="1" applyFont="1" applyFill="1" applyBorder="1" applyAlignment="1">
      <alignment horizontal="center" vertical="center" wrapText="1"/>
    </xf>
    <xf numFmtId="186" fontId="10" fillId="0" borderId="151" xfId="27" applyNumberFormat="1" applyFont="1" applyFill="1" applyBorder="1" applyAlignment="1">
      <alignment horizontal="center" vertical="center" wrapText="1"/>
    </xf>
    <xf numFmtId="1" fontId="10" fillId="0" borderId="147" xfId="27" applyNumberFormat="1" applyFont="1" applyFill="1" applyBorder="1" applyAlignment="1">
      <alignment horizontal="center" vertical="center" wrapText="1"/>
    </xf>
    <xf numFmtId="3" fontId="10" fillId="0" borderId="133" xfId="27" applyNumberFormat="1" applyFont="1" applyFill="1" applyBorder="1" applyAlignment="1">
      <alignment horizontal="center" vertical="center" wrapText="1"/>
    </xf>
    <xf numFmtId="1" fontId="10" fillId="0" borderId="168" xfId="27" applyNumberFormat="1" applyFont="1" applyFill="1" applyBorder="1" applyAlignment="1">
      <alignment horizontal="center" vertical="center" wrapText="1"/>
    </xf>
    <xf numFmtId="0" fontId="10" fillId="0" borderId="119" xfId="27" applyFont="1" applyFill="1" applyBorder="1"/>
    <xf numFmtId="0" fontId="1" fillId="0" borderId="119" xfId="27" applyFont="1" applyFill="1"/>
    <xf numFmtId="0" fontId="1" fillId="0" borderId="149" xfId="27" applyFont="1" applyFill="1" applyBorder="1"/>
    <xf numFmtId="170" fontId="10" fillId="0" borderId="149" xfId="27" applyNumberFormat="1" applyFont="1" applyFill="1" applyBorder="1" applyAlignment="1">
      <alignment horizontal="center" vertical="center" wrapText="1"/>
    </xf>
    <xf numFmtId="0" fontId="10" fillId="0" borderId="147" xfId="26" applyFont="1" applyFill="1" applyBorder="1" applyAlignment="1">
      <alignment horizontal="center" vertical="center" wrapText="1"/>
    </xf>
    <xf numFmtId="0" fontId="10" fillId="0" borderId="149" xfId="26" applyFont="1" applyFill="1" applyBorder="1" applyAlignment="1">
      <alignment horizontal="center" vertical="center" wrapText="1"/>
    </xf>
    <xf numFmtId="182" fontId="10" fillId="0" borderId="149" xfId="26" applyNumberFormat="1" applyFont="1" applyFill="1" applyBorder="1" applyAlignment="1">
      <alignment horizontal="right" vertical="center" wrapText="1"/>
    </xf>
    <xf numFmtId="43" fontId="10" fillId="0" borderId="149" xfId="12" applyFont="1" applyFill="1" applyBorder="1" applyAlignment="1">
      <alignment horizontal="right" vertical="center" wrapText="1"/>
    </xf>
    <xf numFmtId="0" fontId="1" fillId="0" borderId="146" xfId="26" applyFont="1" applyBorder="1" applyAlignment="1">
      <alignment horizontal="center" vertical="center"/>
    </xf>
    <xf numFmtId="0" fontId="1" fillId="0" borderId="148" xfId="26" applyFont="1" applyBorder="1" applyAlignment="1">
      <alignment horizontal="center" vertical="center"/>
    </xf>
    <xf numFmtId="0" fontId="1" fillId="0" borderId="129" xfId="26" applyFont="1" applyBorder="1" applyAlignment="1">
      <alignment horizontal="center" vertical="center"/>
    </xf>
    <xf numFmtId="0" fontId="1" fillId="0" borderId="168" xfId="26" applyFont="1" applyBorder="1" applyAlignment="1">
      <alignment horizontal="center" vertical="center"/>
    </xf>
    <xf numFmtId="0" fontId="10" fillId="16" borderId="119" xfId="26" applyFont="1" applyFill="1" applyBorder="1"/>
    <xf numFmtId="0" fontId="1" fillId="0" borderId="119" xfId="26" applyFont="1"/>
    <xf numFmtId="0" fontId="1" fillId="0" borderId="146" xfId="26" applyFont="1" applyFill="1" applyBorder="1" applyAlignment="1">
      <alignment horizontal="center" vertical="center"/>
    </xf>
    <xf numFmtId="180" fontId="10" fillId="0" borderId="149" xfId="26" applyNumberFormat="1" applyFont="1" applyFill="1" applyBorder="1" applyAlignment="1">
      <alignment horizontal="center" vertical="center" wrapText="1"/>
    </xf>
    <xf numFmtId="0" fontId="1" fillId="0" borderId="150" xfId="26" applyFont="1" applyBorder="1" applyAlignment="1">
      <alignment horizontal="center" vertical="center"/>
    </xf>
    <xf numFmtId="0" fontId="1" fillId="0" borderId="151" xfId="26" applyFont="1" applyFill="1" applyBorder="1" applyAlignment="1">
      <alignment horizontal="center" vertical="center"/>
    </xf>
    <xf numFmtId="0" fontId="1" fillId="0" borderId="154" xfId="26" applyFont="1" applyBorder="1" applyAlignment="1">
      <alignment horizontal="center" vertical="center"/>
    </xf>
    <xf numFmtId="186" fontId="10" fillId="0" borderId="149" xfId="27" applyNumberFormat="1" applyFont="1" applyFill="1" applyBorder="1" applyAlignment="1">
      <alignment horizontal="center" vertical="center" wrapText="1"/>
    </xf>
    <xf numFmtId="170" fontId="7" fillId="0" borderId="149" xfId="27" applyNumberFormat="1" applyFont="1" applyFill="1" applyBorder="1" applyAlignment="1">
      <alignment horizontal="right" vertical="center" wrapText="1"/>
    </xf>
    <xf numFmtId="164" fontId="7" fillId="0" borderId="149" xfId="24" applyFont="1" applyFill="1" applyBorder="1" applyAlignment="1">
      <alignment horizontal="right" vertical="center" wrapText="1"/>
    </xf>
    <xf numFmtId="164" fontId="7" fillId="0" borderId="182" xfId="24" applyFont="1" applyFill="1" applyBorder="1" applyAlignment="1">
      <alignment horizontal="right" vertical="center" wrapText="1"/>
    </xf>
    <xf numFmtId="4" fontId="7" fillId="0" borderId="182" xfId="27" applyNumberFormat="1" applyFont="1" applyFill="1" applyBorder="1" applyAlignment="1">
      <alignment horizontal="right" vertical="center" wrapText="1"/>
    </xf>
    <xf numFmtId="0" fontId="10" fillId="0" borderId="139" xfId="27" applyFont="1" applyFill="1" applyBorder="1" applyAlignment="1">
      <alignment horizontal="center" vertical="center" wrapText="1"/>
    </xf>
    <xf numFmtId="0" fontId="10" fillId="0" borderId="187" xfId="27" applyFont="1" applyFill="1" applyBorder="1" applyAlignment="1">
      <alignment horizontal="center" vertical="center" wrapText="1"/>
    </xf>
    <xf numFmtId="39" fontId="10" fillId="0" borderId="187" xfId="27" applyNumberFormat="1" applyFont="1" applyFill="1" applyBorder="1" applyAlignment="1">
      <alignment horizontal="right" vertical="center"/>
    </xf>
    <xf numFmtId="39" fontId="10" fillId="0" borderId="125" xfId="27" applyNumberFormat="1" applyFont="1" applyFill="1" applyBorder="1" applyAlignment="1">
      <alignment horizontal="right" vertical="center"/>
    </xf>
    <xf numFmtId="3" fontId="10" fillId="0" borderId="124" xfId="27" applyNumberFormat="1" applyFont="1" applyFill="1" applyBorder="1" applyAlignment="1">
      <alignment horizontal="center" vertical="center" wrapText="1"/>
    </xf>
    <xf numFmtId="3" fontId="10" fillId="0" borderId="139" xfId="27" applyNumberFormat="1" applyFont="1" applyFill="1" applyBorder="1" applyAlignment="1">
      <alignment horizontal="center" vertical="center" wrapText="1"/>
    </xf>
    <xf numFmtId="3" fontId="10" fillId="0" borderId="139" xfId="27" applyNumberFormat="1" applyFont="1" applyFill="1" applyBorder="1" applyAlignment="1">
      <alignment horizontal="center" vertical="center" wrapText="1"/>
    </xf>
    <xf numFmtId="1" fontId="10" fillId="0" borderId="188" xfId="27" applyNumberFormat="1" applyFont="1" applyFill="1" applyBorder="1" applyAlignment="1">
      <alignment horizontal="center" vertical="center" wrapText="1"/>
    </xf>
    <xf numFmtId="0" fontId="1" fillId="0" borderId="124" xfId="27" applyFont="1" applyFill="1" applyBorder="1" applyAlignment="1">
      <alignment horizontal="center" vertical="center"/>
    </xf>
    <xf numFmtId="1" fontId="10" fillId="0" borderId="139" xfId="27" applyNumberFormat="1" applyFont="1" applyFill="1" applyBorder="1" applyAlignment="1">
      <alignment horizontal="center" vertical="center" wrapText="1"/>
    </xf>
    <xf numFmtId="1" fontId="10" fillId="0" borderId="189" xfId="27" applyNumberFormat="1" applyFont="1" applyFill="1" applyBorder="1" applyAlignment="1">
      <alignment horizontal="center" vertical="center" wrapText="1"/>
    </xf>
    <xf numFmtId="0" fontId="10" fillId="0" borderId="119" xfId="27" applyFont="1" applyFill="1"/>
    <xf numFmtId="164" fontId="7" fillId="0" borderId="149" xfId="24" applyFont="1" applyFill="1" applyBorder="1"/>
    <xf numFmtId="43" fontId="7" fillId="0" borderId="149" xfId="15" applyFont="1" applyFill="1" applyBorder="1"/>
    <xf numFmtId="164" fontId="7" fillId="0" borderId="182" xfId="24" applyFont="1" applyFill="1" applyBorder="1"/>
    <xf numFmtId="3" fontId="10" fillId="0" borderId="182" xfId="27" applyNumberFormat="1" applyFont="1" applyFill="1" applyBorder="1"/>
    <xf numFmtId="10" fontId="10" fillId="0" borderId="187" xfId="27" applyNumberFormat="1" applyFont="1" applyFill="1" applyBorder="1" applyAlignment="1">
      <alignment horizontal="right" vertical="center" wrapText="1"/>
    </xf>
    <xf numFmtId="10" fontId="10" fillId="0" borderId="125" xfId="27" applyNumberFormat="1" applyFont="1" applyFill="1" applyBorder="1" applyAlignment="1">
      <alignment horizontal="right" vertical="center" wrapText="1"/>
    </xf>
    <xf numFmtId="9" fontId="10" fillId="0" borderId="124" xfId="27" applyNumberFormat="1" applyFont="1" applyFill="1" applyBorder="1" applyAlignment="1">
      <alignment horizontal="center" vertical="center" wrapText="1"/>
    </xf>
    <xf numFmtId="9" fontId="10" fillId="0" borderId="139" xfId="27" applyNumberFormat="1" applyFont="1" applyFill="1" applyBorder="1" applyAlignment="1">
      <alignment horizontal="center" vertical="center" wrapText="1"/>
    </xf>
    <xf numFmtId="164" fontId="10" fillId="0" borderId="120" xfId="24" applyFont="1" applyFill="1" applyBorder="1" applyAlignment="1">
      <alignment horizontal="center" vertical="center" wrapText="1"/>
    </xf>
    <xf numFmtId="10" fontId="10" fillId="0" borderId="149" xfId="27" applyNumberFormat="1" applyFont="1" applyFill="1" applyBorder="1" applyAlignment="1">
      <alignment horizontal="right" vertical="center" wrapText="1"/>
    </xf>
    <xf numFmtId="10" fontId="10" fillId="0" borderId="130" xfId="27" applyNumberFormat="1" applyFont="1" applyFill="1" applyBorder="1" applyAlignment="1">
      <alignment horizontal="right" vertical="center" wrapText="1"/>
    </xf>
    <xf numFmtId="9" fontId="10" fillId="0" borderId="175" xfId="27" applyNumberFormat="1" applyFont="1" applyFill="1" applyBorder="1" applyAlignment="1">
      <alignment horizontal="center" vertical="center" wrapText="1"/>
    </xf>
    <xf numFmtId="10" fontId="10" fillId="0" borderId="132" xfId="27" applyNumberFormat="1" applyFont="1" applyFill="1" applyBorder="1" applyAlignment="1">
      <alignment horizontal="right" vertical="center" wrapText="1"/>
    </xf>
    <xf numFmtId="9" fontId="10" fillId="0" borderId="120" xfId="27" applyNumberFormat="1" applyFont="1" applyFill="1" applyBorder="1" applyAlignment="1">
      <alignment horizontal="center" vertical="center" wrapText="1"/>
    </xf>
    <xf numFmtId="10" fontId="7" fillId="0" borderId="149" xfId="27" applyNumberFormat="1" applyFont="1" applyFill="1" applyBorder="1" applyAlignment="1">
      <alignment horizontal="right"/>
    </xf>
    <xf numFmtId="10" fontId="7" fillId="0" borderId="149" xfId="27" applyNumberFormat="1" applyFont="1" applyFill="1" applyBorder="1"/>
    <xf numFmtId="10" fontId="7" fillId="0" borderId="130" xfId="27" applyNumberFormat="1" applyFont="1" applyFill="1" applyBorder="1"/>
    <xf numFmtId="10" fontId="7" fillId="0" borderId="132" xfId="27" applyNumberFormat="1" applyFont="1" applyFill="1" applyBorder="1"/>
    <xf numFmtId="169" fontId="7" fillId="0" borderId="130" xfId="27" applyNumberFormat="1" applyFont="1" applyFill="1" applyBorder="1"/>
    <xf numFmtId="169" fontId="7" fillId="0" borderId="132" xfId="27" applyNumberFormat="1" applyFont="1" applyFill="1" applyBorder="1"/>
    <xf numFmtId="169" fontId="7" fillId="0" borderId="182" xfId="27" applyNumberFormat="1" applyFont="1" applyFill="1" applyBorder="1"/>
    <xf numFmtId="169" fontId="7" fillId="0" borderId="190" xfId="27" applyNumberFormat="1" applyFont="1" applyFill="1" applyBorder="1"/>
    <xf numFmtId="164" fontId="10" fillId="0" borderId="153" xfId="24" applyFont="1" applyFill="1" applyBorder="1" applyAlignment="1">
      <alignment horizontal="center" vertical="center" wrapText="1"/>
    </xf>
    <xf numFmtId="3" fontId="10" fillId="0" borderId="149" xfId="27" applyNumberFormat="1" applyFont="1" applyFill="1" applyBorder="1" applyAlignment="1">
      <alignment vertical="center" wrapText="1"/>
    </xf>
    <xf numFmtId="172" fontId="7" fillId="0" borderId="149" xfId="27" applyNumberFormat="1" applyFont="1" applyFill="1" applyBorder="1" applyAlignment="1">
      <alignment horizontal="center" vertical="center" wrapText="1"/>
    </xf>
    <xf numFmtId="164" fontId="7" fillId="0" borderId="149" xfId="24" applyFont="1" applyFill="1" applyBorder="1" applyAlignment="1">
      <alignment horizontal="center" vertical="center" wrapText="1"/>
    </xf>
    <xf numFmtId="183" fontId="7" fillId="0" borderId="149" xfId="27" applyNumberFormat="1" applyFont="1" applyFill="1" applyBorder="1" applyAlignment="1">
      <alignment horizontal="right" vertical="center" wrapText="1"/>
    </xf>
    <xf numFmtId="164" fontId="7" fillId="0" borderId="182" xfId="24" applyFont="1" applyFill="1" applyBorder="1" applyAlignment="1">
      <alignment horizontal="center" vertical="center" wrapText="1"/>
    </xf>
    <xf numFmtId="3" fontId="10" fillId="0" borderId="182" xfId="27" applyNumberFormat="1" applyFont="1" applyFill="1" applyBorder="1" applyAlignment="1">
      <alignment horizontal="center" vertical="center" wrapText="1"/>
    </xf>
    <xf numFmtId="9" fontId="10" fillId="0" borderId="187" xfId="27" applyNumberFormat="1" applyFont="1" applyFill="1" applyBorder="1" applyAlignment="1">
      <alignment horizontal="right" vertical="center" wrapText="1"/>
    </xf>
    <xf numFmtId="166" fontId="10" fillId="0" borderId="187" xfId="27" applyNumberFormat="1" applyFont="1" applyFill="1" applyBorder="1" applyAlignment="1">
      <alignment horizontal="right" vertical="center" wrapText="1"/>
    </xf>
    <xf numFmtId="0" fontId="10" fillId="0" borderId="139" xfId="27" applyFont="1" applyBorder="1" applyAlignment="1">
      <alignment horizontal="center" vertical="center" wrapText="1"/>
    </xf>
    <xf numFmtId="3" fontId="10" fillId="0" borderId="139" xfId="27" applyNumberFormat="1" applyFont="1" applyBorder="1" applyAlignment="1">
      <alignment horizontal="center" vertical="center" wrapText="1"/>
    </xf>
    <xf numFmtId="1" fontId="10" fillId="0" borderId="188" xfId="27" applyNumberFormat="1" applyFont="1" applyBorder="1" applyAlignment="1">
      <alignment horizontal="center" vertical="center" wrapText="1"/>
    </xf>
    <xf numFmtId="0" fontId="1" fillId="0" borderId="124" xfId="27" applyFont="1" applyBorder="1" applyAlignment="1">
      <alignment horizontal="center" vertical="center"/>
    </xf>
    <xf numFmtId="1" fontId="10" fillId="0" borderId="139" xfId="27" applyNumberFormat="1" applyFont="1" applyBorder="1" applyAlignment="1">
      <alignment horizontal="center" vertical="center" wrapText="1"/>
    </xf>
    <xf numFmtId="1" fontId="10" fillId="0" borderId="189" xfId="27" applyNumberFormat="1" applyFont="1" applyBorder="1" applyAlignment="1">
      <alignment horizontal="center" vertical="center" wrapText="1"/>
    </xf>
    <xf numFmtId="9" fontId="10" fillId="0" borderId="149" xfId="27" applyNumberFormat="1" applyFont="1" applyFill="1" applyBorder="1" applyAlignment="1">
      <alignment horizontal="right" vertical="center" wrapText="1"/>
    </xf>
    <xf numFmtId="166" fontId="10" fillId="0" borderId="149" xfId="27" applyNumberFormat="1" applyFont="1" applyFill="1" applyBorder="1" applyAlignment="1">
      <alignment horizontal="right" vertical="center"/>
    </xf>
    <xf numFmtId="0" fontId="1" fillId="0" borderId="156" xfId="27" applyFont="1" applyBorder="1" applyAlignment="1">
      <alignment horizontal="center" vertical="center"/>
    </xf>
    <xf numFmtId="0" fontId="1" fillId="0" borderId="183" xfId="27" applyFont="1" applyBorder="1" applyAlignment="1">
      <alignment horizontal="center" vertical="center"/>
    </xf>
    <xf numFmtId="0" fontId="1" fillId="0" borderId="184" xfId="27" applyFont="1" applyBorder="1" applyAlignment="1">
      <alignment horizontal="center" vertical="center"/>
    </xf>
    <xf numFmtId="0" fontId="10" fillId="0" borderId="187" xfId="27" applyFont="1" applyBorder="1" applyAlignment="1">
      <alignment horizontal="center" vertical="center" wrapText="1"/>
    </xf>
    <xf numFmtId="166" fontId="10" fillId="0" borderId="187" xfId="27" applyNumberFormat="1" applyFont="1" applyBorder="1" applyAlignment="1">
      <alignment horizontal="right" vertical="center" wrapText="1"/>
    </xf>
    <xf numFmtId="9" fontId="10" fillId="0" borderId="187" xfId="27" applyNumberFormat="1" applyFont="1" applyFill="1" applyBorder="1" applyAlignment="1">
      <alignment horizontal="center" vertical="center" wrapText="1"/>
    </xf>
    <xf numFmtId="182" fontId="10" fillId="0" borderId="149" xfId="27" applyNumberFormat="1" applyFont="1" applyBorder="1" applyAlignment="1">
      <alignment horizontal="right" vertical="center"/>
    </xf>
    <xf numFmtId="164" fontId="10" fillId="0" borderId="187" xfId="24" applyFont="1" applyFill="1" applyBorder="1" applyAlignment="1">
      <alignment horizontal="center" vertical="center" wrapText="1"/>
    </xf>
    <xf numFmtId="166" fontId="10" fillId="0" borderId="149" xfId="27" applyNumberFormat="1" applyFont="1" applyBorder="1" applyAlignment="1">
      <alignment horizontal="right" vertical="center"/>
    </xf>
    <xf numFmtId="9" fontId="10" fillId="0" borderId="191" xfId="27" applyNumberFormat="1" applyFont="1" applyFill="1" applyBorder="1" applyAlignment="1">
      <alignment horizontal="center" vertical="center" wrapText="1"/>
    </xf>
    <xf numFmtId="182" fontId="10" fillId="0" borderId="149" xfId="27" applyNumberFormat="1" applyFont="1" applyBorder="1" applyAlignment="1">
      <alignment horizontal="right" vertical="center" wrapText="1"/>
    </xf>
    <xf numFmtId="0" fontId="7" fillId="0" borderId="147" xfId="27" applyFont="1" applyBorder="1" applyAlignment="1">
      <alignment horizontal="center" vertical="center" wrapText="1"/>
    </xf>
    <xf numFmtId="10" fontId="7" fillId="0" borderId="149" xfId="27" applyNumberFormat="1" applyFont="1" applyBorder="1" applyAlignment="1">
      <alignment horizontal="right"/>
    </xf>
    <xf numFmtId="10" fontId="7" fillId="0" borderId="149" xfId="27" applyNumberFormat="1" applyFont="1" applyBorder="1"/>
    <xf numFmtId="9" fontId="7" fillId="0" borderId="149" xfId="34" applyFont="1" applyFill="1" applyBorder="1"/>
    <xf numFmtId="169" fontId="7" fillId="0" borderId="149" xfId="27" applyNumberFormat="1" applyFont="1" applyBorder="1"/>
    <xf numFmtId="180" fontId="7" fillId="0" borderId="182" xfId="27" applyNumberFormat="1" applyFont="1" applyBorder="1" applyAlignment="1">
      <alignment horizontal="center" vertical="center" wrapText="1"/>
    </xf>
    <xf numFmtId="169" fontId="7" fillId="0" borderId="182" xfId="27" applyNumberFormat="1" applyFont="1" applyBorder="1" applyAlignment="1">
      <alignment horizontal="right"/>
    </xf>
    <xf numFmtId="169" fontId="7" fillId="0" borderId="182" xfId="27" applyNumberFormat="1" applyFont="1" applyBorder="1"/>
    <xf numFmtId="10" fontId="10" fillId="0" borderId="187" xfId="27" applyNumberFormat="1" applyFont="1" applyBorder="1" applyAlignment="1">
      <alignment horizontal="right" vertical="center" wrapText="1"/>
    </xf>
    <xf numFmtId="10" fontId="10" fillId="0" borderId="149" xfId="27" applyNumberFormat="1" applyFont="1" applyBorder="1" applyAlignment="1">
      <alignment horizontal="right" vertical="center" wrapText="1"/>
    </xf>
    <xf numFmtId="3" fontId="10" fillId="0" borderId="147" xfId="27" applyNumberFormat="1" applyFont="1" applyFill="1" applyBorder="1" applyAlignment="1">
      <alignment horizontal="center" vertical="center" wrapText="1"/>
    </xf>
    <xf numFmtId="3" fontId="29" fillId="0" borderId="147" xfId="27" applyNumberFormat="1" applyFont="1" applyFill="1" applyBorder="1" applyAlignment="1">
      <alignment horizontal="center" vertical="center" wrapText="1"/>
    </xf>
    <xf numFmtId="0" fontId="29" fillId="0" borderId="147" xfId="27" applyFont="1" applyFill="1" applyBorder="1" applyAlignment="1">
      <alignment horizontal="center" vertical="center" wrapText="1"/>
    </xf>
    <xf numFmtId="1" fontId="37" fillId="0" borderId="147" xfId="27" applyNumberFormat="1" applyFont="1" applyFill="1" applyBorder="1" applyAlignment="1">
      <alignment horizontal="center" vertical="center" wrapText="1"/>
    </xf>
    <xf numFmtId="3" fontId="38" fillId="0" borderId="147" xfId="27" applyNumberFormat="1" applyFont="1" applyFill="1" applyBorder="1" applyAlignment="1">
      <alignment horizontal="center" vertical="center" wrapText="1"/>
    </xf>
    <xf numFmtId="0" fontId="38" fillId="0" borderId="147" xfId="27" applyFont="1" applyFill="1" applyBorder="1" applyAlignment="1">
      <alignment horizontal="center" vertical="center" wrapText="1"/>
    </xf>
    <xf numFmtId="1" fontId="37" fillId="0" borderId="168" xfId="27" applyNumberFormat="1" applyFont="1" applyFill="1" applyBorder="1" applyAlignment="1">
      <alignment horizontal="center" vertical="center" wrapText="1"/>
    </xf>
    <xf numFmtId="3" fontId="10" fillId="0" borderId="168" xfId="27" applyNumberFormat="1" applyFont="1" applyFill="1" applyBorder="1" applyAlignment="1">
      <alignment horizontal="center" vertical="center" wrapText="1"/>
    </xf>
    <xf numFmtId="4" fontId="10" fillId="0" borderId="149" xfId="27" applyNumberFormat="1" applyFont="1" applyFill="1" applyBorder="1" applyAlignment="1">
      <alignment vertical="center" wrapText="1"/>
    </xf>
    <xf numFmtId="189" fontId="7" fillId="0" borderId="149" xfId="27" applyNumberFormat="1" applyFont="1" applyFill="1" applyBorder="1" applyAlignment="1">
      <alignment horizontal="right"/>
    </xf>
    <xf numFmtId="0" fontId="1" fillId="0" borderId="185" xfId="27" applyFont="1" applyFill="1" applyBorder="1" applyAlignment="1">
      <alignment horizontal="center" vertical="center"/>
    </xf>
    <xf numFmtId="0" fontId="1" fillId="0" borderId="186" xfId="27" applyFont="1" applyFill="1" applyBorder="1" applyAlignment="1">
      <alignment horizontal="center" vertical="center"/>
    </xf>
    <xf numFmtId="10" fontId="10" fillId="0" borderId="149" xfId="27" applyNumberFormat="1" applyFont="1" applyBorder="1" applyAlignment="1">
      <alignment horizontal="right" vertical="center"/>
    </xf>
    <xf numFmtId="10" fontId="10" fillId="0" borderId="125" xfId="27" applyNumberFormat="1" applyFont="1" applyBorder="1" applyAlignment="1">
      <alignment horizontal="right" vertical="center" wrapText="1"/>
    </xf>
    <xf numFmtId="182" fontId="10" fillId="0" borderId="130" xfId="27" applyNumberFormat="1" applyFont="1" applyBorder="1" applyAlignment="1">
      <alignment horizontal="right" vertical="center"/>
    </xf>
    <xf numFmtId="182" fontId="10" fillId="0" borderId="132" xfId="27" applyNumberFormat="1" applyFont="1" applyBorder="1" applyAlignment="1">
      <alignment horizontal="right" vertical="center"/>
    </xf>
    <xf numFmtId="10" fontId="10" fillId="0" borderId="130" xfId="27" applyNumberFormat="1" applyFont="1" applyBorder="1" applyAlignment="1">
      <alignment horizontal="right" vertical="center" wrapText="1"/>
    </xf>
    <xf numFmtId="10" fontId="10" fillId="0" borderId="132" xfId="27" applyNumberFormat="1" applyFont="1" applyBorder="1" applyAlignment="1">
      <alignment horizontal="right" vertical="center" wrapText="1"/>
    </xf>
    <xf numFmtId="182" fontId="10" fillId="0" borderId="130" xfId="27" applyNumberFormat="1" applyFont="1" applyBorder="1" applyAlignment="1">
      <alignment horizontal="right" vertical="center" wrapText="1"/>
    </xf>
    <xf numFmtId="182" fontId="10" fillId="0" borderId="132" xfId="27" applyNumberFormat="1" applyFont="1" applyBorder="1" applyAlignment="1">
      <alignment horizontal="right" vertical="center" wrapText="1"/>
    </xf>
    <xf numFmtId="9" fontId="7" fillId="0" borderId="151" xfId="34" applyFont="1" applyFill="1" applyBorder="1"/>
    <xf numFmtId="9" fontId="10" fillId="0" borderId="151" xfId="34" applyFont="1" applyFill="1" applyBorder="1"/>
    <xf numFmtId="164" fontId="10" fillId="0" borderId="149" xfId="24" applyFont="1" applyFill="1" applyBorder="1"/>
    <xf numFmtId="9" fontId="10" fillId="0" borderId="149" xfId="34" applyFont="1" applyFill="1" applyBorder="1"/>
    <xf numFmtId="164" fontId="10" fillId="0" borderId="182" xfId="24" applyFont="1" applyFill="1" applyBorder="1"/>
    <xf numFmtId="37" fontId="10" fillId="0" borderId="187" xfId="27" applyNumberFormat="1" applyFont="1" applyBorder="1" applyAlignment="1">
      <alignment horizontal="right" vertical="center"/>
    </xf>
    <xf numFmtId="37" fontId="10" fillId="0" borderId="125" xfId="27" applyNumberFormat="1" applyFont="1" applyBorder="1" applyAlignment="1">
      <alignment horizontal="right" vertical="center"/>
    </xf>
    <xf numFmtId="190" fontId="10" fillId="0" borderId="187" xfId="27" applyNumberFormat="1" applyFont="1" applyBorder="1" applyAlignment="1">
      <alignment horizontal="right" vertical="center"/>
    </xf>
    <xf numFmtId="172" fontId="10" fillId="0" borderId="139" xfId="27" applyNumberFormat="1" applyFont="1" applyFill="1" applyBorder="1" applyAlignment="1">
      <alignment horizontal="center" vertical="center" wrapText="1"/>
    </xf>
    <xf numFmtId="37" fontId="10" fillId="0" borderId="149" xfId="27" applyNumberFormat="1" applyFont="1" applyBorder="1" applyAlignment="1">
      <alignment horizontal="right" vertical="center"/>
    </xf>
    <xf numFmtId="37" fontId="10" fillId="0" borderId="130" xfId="27" applyNumberFormat="1" applyFont="1" applyBorder="1" applyAlignment="1">
      <alignment horizontal="right" vertical="center"/>
    </xf>
    <xf numFmtId="37" fontId="10" fillId="0" borderId="132" xfId="27" applyNumberFormat="1" applyFont="1" applyBorder="1" applyAlignment="1">
      <alignment horizontal="right" vertical="center"/>
    </xf>
    <xf numFmtId="172" fontId="10" fillId="0" borderId="120" xfId="27" applyNumberFormat="1" applyFont="1" applyFill="1" applyBorder="1" applyAlignment="1">
      <alignment horizontal="center" vertical="center" wrapText="1"/>
    </xf>
    <xf numFmtId="0" fontId="7" fillId="0" borderId="139" xfId="27" applyFont="1" applyFill="1" applyBorder="1" applyAlignment="1">
      <alignment horizontal="center" vertical="center" wrapText="1"/>
    </xf>
    <xf numFmtId="4" fontId="10" fillId="0" borderId="187" xfId="27" applyNumberFormat="1" applyFont="1" applyBorder="1" applyAlignment="1">
      <alignment horizontal="right" vertical="center" wrapText="1"/>
    </xf>
    <xf numFmtId="9" fontId="10" fillId="0" borderId="187" xfId="27" applyNumberFormat="1" applyFont="1" applyBorder="1" applyAlignment="1">
      <alignment horizontal="right" vertical="center" wrapText="1"/>
    </xf>
    <xf numFmtId="9" fontId="10" fillId="0" borderId="125" xfId="27" applyNumberFormat="1" applyFont="1" applyBorder="1" applyAlignment="1">
      <alignment horizontal="right" vertical="center" wrapText="1"/>
    </xf>
    <xf numFmtId="9" fontId="10" fillId="0" borderId="124" xfId="34" applyFont="1" applyFill="1" applyBorder="1" applyAlignment="1">
      <alignment horizontal="center" vertical="center" wrapText="1"/>
    </xf>
    <xf numFmtId="9" fontId="10" fillId="0" borderId="139" xfId="34" applyFont="1" applyFill="1" applyBorder="1" applyAlignment="1">
      <alignment horizontal="center" vertical="center" wrapText="1"/>
    </xf>
    <xf numFmtId="169" fontId="10" fillId="0" borderId="149" xfId="27" applyNumberFormat="1" applyFont="1" applyBorder="1" applyAlignment="1">
      <alignment horizontal="right" vertical="center" wrapText="1"/>
    </xf>
    <xf numFmtId="169" fontId="10" fillId="0" borderId="130" xfId="27" applyNumberFormat="1" applyFont="1" applyBorder="1" applyAlignment="1">
      <alignment horizontal="right" vertical="center" wrapText="1"/>
    </xf>
    <xf numFmtId="169" fontId="10" fillId="0" borderId="132" xfId="27" applyNumberFormat="1" applyFont="1" applyBorder="1" applyAlignment="1">
      <alignment horizontal="right" vertical="center" wrapText="1"/>
    </xf>
    <xf numFmtId="4" fontId="10" fillId="0" borderId="149" xfId="27" applyNumberFormat="1" applyFont="1" applyBorder="1" applyAlignment="1">
      <alignment horizontal="right" vertical="center" wrapText="1"/>
    </xf>
    <xf numFmtId="4" fontId="10" fillId="0" borderId="130" xfId="27" applyNumberFormat="1" applyFont="1" applyBorder="1" applyAlignment="1">
      <alignment horizontal="right" vertical="center" wrapText="1"/>
    </xf>
    <xf numFmtId="9" fontId="10" fillId="0" borderId="175" xfId="34" applyFont="1" applyFill="1" applyBorder="1" applyAlignment="1">
      <alignment horizontal="center" vertical="center" wrapText="1"/>
    </xf>
    <xf numFmtId="4" fontId="10" fillId="0" borderId="132" xfId="27" applyNumberFormat="1" applyFont="1" applyBorder="1" applyAlignment="1">
      <alignment horizontal="right" vertical="center" wrapText="1"/>
    </xf>
    <xf numFmtId="9" fontId="10" fillId="0" borderId="146" xfId="34" applyFont="1" applyFill="1" applyBorder="1" applyAlignment="1">
      <alignment horizontal="center" vertical="center" wrapText="1"/>
    </xf>
    <xf numFmtId="0" fontId="7" fillId="15" borderId="128" xfId="27" applyFont="1" applyFill="1" applyBorder="1" applyAlignment="1">
      <alignment horizontal="center" vertical="center" wrapText="1"/>
    </xf>
    <xf numFmtId="0" fontId="1" fillId="0" borderId="119" xfId="27" applyFont="1" applyBorder="1"/>
    <xf numFmtId="180" fontId="10" fillId="15" borderId="151" xfId="27" applyNumberFormat="1" applyFont="1" applyFill="1" applyBorder="1" applyAlignment="1">
      <alignment horizontal="center" vertical="center" wrapText="1"/>
    </xf>
    <xf numFmtId="4" fontId="10" fillId="15" borderId="151" xfId="27" applyNumberFormat="1" applyFont="1" applyFill="1" applyBorder="1" applyAlignment="1">
      <alignment horizontal="right" vertical="center"/>
    </xf>
    <xf numFmtId="3" fontId="10" fillId="15" borderId="151" xfId="27" applyNumberFormat="1" applyFont="1" applyFill="1" applyBorder="1" applyAlignment="1">
      <alignment horizontal="right" vertical="center"/>
    </xf>
    <xf numFmtId="172" fontId="10" fillId="15" borderId="119" xfId="27" applyNumberFormat="1" applyFont="1" applyFill="1" applyBorder="1"/>
    <xf numFmtId="0" fontId="10" fillId="15" borderId="119" xfId="27" applyFont="1" applyFill="1" applyBorder="1"/>
    <xf numFmtId="0" fontId="10" fillId="15" borderId="144" xfId="27" applyFont="1" applyFill="1" applyBorder="1"/>
    <xf numFmtId="180" fontId="10" fillId="15" borderId="149" xfId="27" applyNumberFormat="1" applyFont="1" applyFill="1" applyBorder="1" applyAlignment="1">
      <alignment horizontal="center" vertical="center" wrapText="1"/>
    </xf>
    <xf numFmtId="172" fontId="10" fillId="15" borderId="149" xfId="27" applyNumberFormat="1" applyFont="1" applyFill="1" applyBorder="1" applyAlignment="1">
      <alignment horizontal="center" vertical="center"/>
    </xf>
    <xf numFmtId="0" fontId="1" fillId="0" borderId="180" xfId="27" applyFont="1" applyBorder="1"/>
    <xf numFmtId="0" fontId="1" fillId="0" borderId="185" xfId="27" applyFont="1" applyBorder="1"/>
    <xf numFmtId="180" fontId="10" fillId="15" borderId="182" xfId="27" applyNumberFormat="1" applyFont="1" applyFill="1" applyBorder="1" applyAlignment="1">
      <alignment horizontal="center" vertical="center" wrapText="1"/>
    </xf>
    <xf numFmtId="169" fontId="10" fillId="15" borderId="182" xfId="27" applyNumberFormat="1" applyFont="1" applyFill="1" applyBorder="1" applyAlignment="1">
      <alignment horizontal="right" vertical="center"/>
    </xf>
    <xf numFmtId="0" fontId="10" fillId="15" borderId="185" xfId="27" applyFont="1" applyFill="1" applyBorder="1"/>
    <xf numFmtId="0" fontId="7" fillId="15" borderId="185" xfId="27" applyFont="1" applyFill="1" applyBorder="1" applyAlignment="1">
      <alignment horizontal="right"/>
    </xf>
    <xf numFmtId="0" fontId="1" fillId="0" borderId="186" xfId="27" applyFont="1" applyBorder="1"/>
    <xf numFmtId="0" fontId="35" fillId="0" borderId="119" xfId="27" applyFont="1"/>
    <xf numFmtId="0" fontId="35" fillId="0" borderId="119" xfId="27" applyFont="1" applyAlignment="1">
      <alignment horizontal="center" vertical="center"/>
    </xf>
    <xf numFmtId="0" fontId="35" fillId="0" borderId="119" xfId="27" applyFont="1" applyAlignment="1">
      <alignment horizontal="center" vertical="center" wrapText="1"/>
    </xf>
    <xf numFmtId="0" fontId="35" fillId="0" borderId="119" xfId="27" applyFont="1" applyFill="1" applyBorder="1"/>
    <xf numFmtId="0" fontId="39" fillId="0" borderId="123" xfId="27" applyFont="1" applyBorder="1" applyAlignment="1">
      <alignment horizontal="right"/>
    </xf>
    <xf numFmtId="169" fontId="35" fillId="0" borderId="119" xfId="27" applyNumberFormat="1" applyFont="1"/>
    <xf numFmtId="0" fontId="35" fillId="0" borderId="119" xfId="27" applyFont="1" applyAlignment="1"/>
    <xf numFmtId="4" fontId="35" fillId="0" borderId="119" xfId="27" applyNumberFormat="1" applyFont="1" applyFill="1" applyAlignment="1"/>
  </cellXfs>
  <cellStyles count="38">
    <cellStyle name="Millares" xfId="2" builtinId="3"/>
    <cellStyle name="Millares [0] 2" xfId="6" xr:uid="{3E31B6FC-BE4F-4F16-8554-5DFEB1EDD70A}"/>
    <cellStyle name="Millares [0] 3 2" xfId="7" xr:uid="{F610A23D-DC44-4704-8D20-4CC5FC6CA5BC}"/>
    <cellStyle name="Millares [0] 3 4 4" xfId="8" xr:uid="{8EB0934D-8136-4E32-A97E-C9C8615BC0F5}"/>
    <cellStyle name="Millares 10" xfId="9" xr:uid="{B646324D-4094-4781-A5E6-81F690F2B581}"/>
    <cellStyle name="Millares 2" xfId="5" xr:uid="{00000000-0005-0000-0000-000001000000}"/>
    <cellStyle name="Millares 2 2" xfId="10" xr:uid="{6E29B00B-B62E-4CC4-AACE-193144A1E6E3}"/>
    <cellStyle name="Millares 2 2 2" xfId="11" xr:uid="{8CF727DC-9CFA-49B8-AF2D-780B9E03530E}"/>
    <cellStyle name="Millares 2 3" xfId="12" xr:uid="{789B8CD6-A81C-45ED-917F-D6E3A4AAA5BF}"/>
    <cellStyle name="Millares 2 5" xfId="13" xr:uid="{6A922B86-078D-4150-A69C-EDA6C9A25BC5}"/>
    <cellStyle name="Millares 2 5 2" xfId="14" xr:uid="{39B82AEB-990C-4B85-80AB-135E20B47876}"/>
    <cellStyle name="Millares 2_Hoja1" xfId="36" xr:uid="{5F2DDA64-6841-40F9-B49A-CF4C839503B4}"/>
    <cellStyle name="Millares 3" xfId="15" xr:uid="{27AAD095-A858-4F7D-A4D9-B55642339B38}"/>
    <cellStyle name="Moneda" xfId="1" builtinId="4"/>
    <cellStyle name="Moneda [0] 2" xfId="16" xr:uid="{8F8AE21C-5395-469E-984D-47C45D247FF3}"/>
    <cellStyle name="Moneda [0] 3" xfId="17" xr:uid="{0CD6D3E7-CAD6-4CB6-A19B-2FF45BE5DF85}"/>
    <cellStyle name="Moneda [0] 4" xfId="18" xr:uid="{C56A4E69-B690-45D0-8F9B-B9430A227566}"/>
    <cellStyle name="Moneda 11" xfId="19" xr:uid="{D38B3884-6FE0-4823-A95A-AB5680E50778}"/>
    <cellStyle name="Moneda 2" xfId="20" xr:uid="{FD45C102-FA59-4C3B-8654-ACD2629E0FA4}"/>
    <cellStyle name="Moneda 2 3" xfId="21" xr:uid="{66BA0DD3-73EC-49CF-9532-8FD0BFCC8245}"/>
    <cellStyle name="Moneda 2 3 2 2 2" xfId="22" xr:uid="{C498CA38-47E5-49CD-9875-680EE3BC3A00}"/>
    <cellStyle name="Moneda 2 4" xfId="23" xr:uid="{DB175CFF-96E2-4F9F-A07D-8DCCDE306F1F}"/>
    <cellStyle name="Moneda 3" xfId="24" xr:uid="{4ABDF3C2-C6BE-4C34-AA5F-AF169A4635D7}"/>
    <cellStyle name="Moneda 5" xfId="25" xr:uid="{99129CC0-BD7D-419A-8C30-262055FA30F6}"/>
    <cellStyle name="Normal" xfId="0" builtinId="0"/>
    <cellStyle name="Normal 2" xfId="4" xr:uid="{00000000-0005-0000-0000-000004000000}"/>
    <cellStyle name="Normal 2 2" xfId="26" xr:uid="{849E5558-4144-4B0A-8DA6-7AEF9E070E9F}"/>
    <cellStyle name="Normal 2_Hoja1" xfId="37" xr:uid="{17FFCF49-B0D0-4B64-9546-CE71DEBB0373}"/>
    <cellStyle name="Normal 3" xfId="27" xr:uid="{763C1489-81FA-4617-8CDF-437FA45537FF}"/>
    <cellStyle name="Normal 3 2" xfId="28" xr:uid="{1828A3D0-CFD8-4D1C-A257-184AB5ECC3DF}"/>
    <cellStyle name="Normal 4" xfId="29" xr:uid="{C658EFFE-B9AB-4CF6-9BF3-C4D4CF20E51A}"/>
    <cellStyle name="Porcentaje" xfId="3" builtinId="5"/>
    <cellStyle name="Porcentaje 2" xfId="30" xr:uid="{93839628-D710-45DC-AEFA-082792EB68F1}"/>
    <cellStyle name="Porcentaje 2 2" xfId="31" xr:uid="{C3C525D9-196C-4973-90AE-29CBC3FE3B3E}"/>
    <cellStyle name="Porcentaje 2 3" xfId="32" xr:uid="{53FC6B9D-694C-4243-8088-2B2D411FD91A}"/>
    <cellStyle name="Porcentaje 3" xfId="33" xr:uid="{3CBD09FC-AC35-4F6E-B264-9B05308D53E2}"/>
    <cellStyle name="Porcentaje 4" xfId="34" xr:uid="{4FC580BC-5594-4B57-A4E0-8CB569287C9F}"/>
    <cellStyle name="Porcentual 2" xfId="35" xr:uid="{E6DE69F2-84FE-454F-8047-6E5200559ACA}"/>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63500</xdr:colOff>
      <xdr:row>1</xdr:row>
      <xdr:rowOff>158750</xdr:rowOff>
    </xdr:from>
    <xdr:ext cx="1047750" cy="920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3500" y="158750"/>
          <a:ext cx="1047750" cy="9207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180975</xdr:colOff>
      <xdr:row>0</xdr:row>
      <xdr:rowOff>190500</xdr:rowOff>
    </xdr:from>
    <xdr:ext cx="1457325" cy="1038225"/>
    <xdr:pic>
      <xdr:nvPicPr>
        <xdr:cNvPr id="2" name="image2.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0</xdr:col>
      <xdr:colOff>542925</xdr:colOff>
      <xdr:row>0</xdr:row>
      <xdr:rowOff>0</xdr:rowOff>
    </xdr:from>
    <xdr:to>
      <xdr:col>2</xdr:col>
      <xdr:colOff>475995</xdr:colOff>
      <xdr:row>2</xdr:row>
      <xdr:rowOff>180975</xdr:rowOff>
    </xdr:to>
    <xdr:pic>
      <xdr:nvPicPr>
        <xdr:cNvPr id="2" name="Imagen 1">
          <a:extLst>
            <a:ext uri="{FF2B5EF4-FFF2-40B4-BE49-F238E27FC236}">
              <a16:creationId xmlns:a16="http://schemas.microsoft.com/office/drawing/2014/main" id="{14D588B9-9B2C-4398-9FB8-2485A0E27F1E}"/>
            </a:ext>
          </a:extLst>
        </xdr:cNvPr>
        <xdr:cNvPicPr>
          <a:picLocks noChangeAspect="1"/>
        </xdr:cNvPicPr>
      </xdr:nvPicPr>
      <xdr:blipFill>
        <a:blip xmlns:r="http://schemas.openxmlformats.org/officeDocument/2006/relationships" r:embed="rId1"/>
        <a:stretch>
          <a:fillRect/>
        </a:stretch>
      </xdr:blipFill>
      <xdr:spPr>
        <a:xfrm>
          <a:off x="542925" y="0"/>
          <a:ext cx="1457070" cy="561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48576"/>
  <sheetViews>
    <sheetView topLeftCell="D2" zoomScale="60" zoomScaleNormal="60" workbookViewId="0">
      <pane ySplit="9" topLeftCell="A29" activePane="bottomLeft" state="frozen"/>
      <selection activeCell="D10" sqref="D10"/>
      <selection pane="bottomLeft" activeCell="AS31" sqref="AS31"/>
    </sheetView>
  </sheetViews>
  <sheetFormatPr baseColWidth="10" defaultColWidth="14.42578125" defaultRowHeight="15" customHeight="1" x14ac:dyDescent="0.25"/>
  <cols>
    <col min="1" max="1" width="25.7109375" hidden="1" customWidth="1"/>
    <col min="2" max="2" width="17.7109375" hidden="1" customWidth="1"/>
    <col min="3" max="3" width="8.7109375" hidden="1" customWidth="1"/>
    <col min="4" max="4" width="17.7109375" customWidth="1"/>
    <col min="5" max="8" width="25.7109375" hidden="1" customWidth="1"/>
    <col min="9" max="9" width="10.7109375" hidden="1" customWidth="1"/>
    <col min="10" max="10" width="16.85546875" hidden="1" customWidth="1"/>
    <col min="11" max="12" width="10.7109375" hidden="1" customWidth="1"/>
    <col min="13" max="13" width="5.140625" hidden="1" customWidth="1"/>
    <col min="14" max="14" width="14" customWidth="1"/>
    <col min="15" max="15" width="14.85546875" hidden="1" customWidth="1"/>
    <col min="16" max="16" width="10.7109375" hidden="1" customWidth="1"/>
    <col min="17" max="17" width="14.85546875" hidden="1" customWidth="1"/>
    <col min="18" max="18" width="10.7109375" hidden="1" customWidth="1"/>
    <col min="19" max="19" width="14.140625" hidden="1" customWidth="1"/>
    <col min="20" max="20" width="18" customWidth="1"/>
    <col min="21" max="21" width="13.7109375" hidden="1" customWidth="1"/>
    <col min="22" max="22" width="14" hidden="1" customWidth="1"/>
    <col min="23" max="24" width="13.5703125" hidden="1" customWidth="1"/>
    <col min="25" max="25" width="14.42578125" customWidth="1"/>
    <col min="26" max="26" width="20" customWidth="1"/>
    <col min="27" max="27" width="18.85546875" customWidth="1"/>
    <col min="28" max="32" width="10.7109375" hidden="1" customWidth="1"/>
    <col min="33" max="33" width="15.85546875" customWidth="1"/>
    <col min="34" max="38" width="10.7109375" hidden="1" customWidth="1"/>
    <col min="39" max="39" width="19" hidden="1" customWidth="1"/>
    <col min="40" max="40" width="19.140625" hidden="1" customWidth="1"/>
    <col min="41" max="41" width="18.7109375" hidden="1" customWidth="1"/>
    <col min="42" max="42" width="15.5703125" style="302" customWidth="1"/>
    <col min="43" max="43" width="12.85546875" customWidth="1"/>
    <col min="44" max="44" width="20.42578125" customWidth="1"/>
    <col min="45" max="45" width="80.42578125" style="302" customWidth="1"/>
    <col min="46" max="46" width="9.7109375" style="302" customWidth="1"/>
    <col min="47" max="47" width="10.5703125" style="302" customWidth="1"/>
    <col min="48" max="49" width="25.7109375" customWidth="1"/>
    <col min="50" max="50" width="13.5703125" customWidth="1"/>
    <col min="51" max="51" width="49.42578125" customWidth="1"/>
  </cols>
  <sheetData>
    <row r="1" spans="1:51" ht="28.5" hidden="1" customHeight="1" x14ac:dyDescent="0.25">
      <c r="A1" s="1"/>
      <c r="B1" s="1"/>
      <c r="C1" s="1"/>
      <c r="D1" s="1"/>
      <c r="E1" s="1"/>
      <c r="F1" s="1"/>
      <c r="G1" s="1"/>
      <c r="H1" s="1"/>
      <c r="I1" s="1"/>
      <c r="J1" s="2"/>
      <c r="K1" s="2"/>
      <c r="L1" s="2"/>
      <c r="M1" s="2"/>
      <c r="N1" s="2"/>
      <c r="O1" s="2"/>
      <c r="P1" s="2"/>
      <c r="Q1" s="2"/>
      <c r="R1" s="2"/>
      <c r="S1" s="346"/>
      <c r="T1" s="2"/>
      <c r="U1" s="2"/>
      <c r="V1" s="2"/>
      <c r="W1" s="2"/>
      <c r="X1" s="2"/>
      <c r="Y1" s="346"/>
      <c r="Z1" s="346"/>
      <c r="AA1" s="2"/>
      <c r="AB1" s="2"/>
      <c r="AC1" s="2"/>
      <c r="AD1" s="2"/>
      <c r="AE1" s="2"/>
      <c r="AF1" s="2"/>
      <c r="AG1" s="2"/>
      <c r="AH1" s="2"/>
      <c r="AI1" s="2"/>
      <c r="AJ1" s="2"/>
      <c r="AK1" s="2"/>
      <c r="AL1" s="2"/>
      <c r="AM1" s="1"/>
      <c r="AP1" s="301"/>
      <c r="AS1" s="301"/>
      <c r="AT1" s="301"/>
      <c r="AU1" s="301"/>
    </row>
    <row r="2" spans="1:51" ht="26.25" customHeight="1" x14ac:dyDescent="0.25">
      <c r="A2" s="386"/>
      <c r="B2" s="387"/>
      <c r="C2" s="387"/>
      <c r="D2" s="387"/>
      <c r="E2" s="387"/>
      <c r="F2" s="387"/>
      <c r="G2" s="388"/>
      <c r="H2" s="383" t="s">
        <v>0</v>
      </c>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5"/>
    </row>
    <row r="3" spans="1:51" ht="26.25" customHeight="1" x14ac:dyDescent="0.25">
      <c r="A3" s="389"/>
      <c r="B3" s="390"/>
      <c r="C3" s="390"/>
      <c r="D3" s="390"/>
      <c r="E3" s="390"/>
      <c r="F3" s="390"/>
      <c r="G3" s="391"/>
      <c r="H3" s="403" t="s">
        <v>2</v>
      </c>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396"/>
      <c r="AU3" s="396"/>
      <c r="AV3" s="396"/>
      <c r="AW3" s="402"/>
    </row>
    <row r="4" spans="1:51" ht="24" customHeight="1" x14ac:dyDescent="0.25">
      <c r="A4" s="389"/>
      <c r="B4" s="390"/>
      <c r="C4" s="390"/>
      <c r="D4" s="390"/>
      <c r="E4" s="390"/>
      <c r="F4" s="390"/>
      <c r="G4" s="391"/>
      <c r="H4" s="403" t="s">
        <v>4</v>
      </c>
      <c r="I4" s="396"/>
      <c r="J4" s="396"/>
      <c r="K4" s="396"/>
      <c r="L4" s="396"/>
      <c r="M4" s="396"/>
      <c r="N4" s="396"/>
      <c r="O4" s="396"/>
      <c r="P4" s="396"/>
      <c r="Q4" s="396"/>
      <c r="R4" s="397"/>
      <c r="S4" s="401" t="s">
        <v>5</v>
      </c>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402"/>
    </row>
    <row r="5" spans="1:51" ht="28.5" customHeight="1" thickBot="1" x14ac:dyDescent="0.3">
      <c r="A5" s="392"/>
      <c r="B5" s="393"/>
      <c r="C5" s="393"/>
      <c r="D5" s="393"/>
      <c r="E5" s="393"/>
      <c r="F5" s="393"/>
      <c r="G5" s="394"/>
      <c r="H5" s="403" t="s">
        <v>8</v>
      </c>
      <c r="I5" s="396"/>
      <c r="J5" s="396"/>
      <c r="K5" s="396"/>
      <c r="L5" s="396"/>
      <c r="M5" s="396"/>
      <c r="N5" s="396"/>
      <c r="O5" s="396"/>
      <c r="P5" s="396"/>
      <c r="Q5" s="396"/>
      <c r="R5" s="397"/>
      <c r="S5" s="401" t="s">
        <v>9</v>
      </c>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402"/>
    </row>
    <row r="6" spans="1:51" ht="24" customHeight="1" thickBot="1" x14ac:dyDescent="0.3">
      <c r="A6" s="17"/>
      <c r="B6" s="18"/>
      <c r="C6" s="18"/>
      <c r="D6" s="18"/>
      <c r="E6" s="18"/>
      <c r="F6" s="18"/>
      <c r="G6" s="18"/>
      <c r="H6" s="18"/>
      <c r="I6" s="18"/>
      <c r="J6" s="20"/>
      <c r="K6" s="20"/>
      <c r="L6" s="20"/>
      <c r="M6" s="20"/>
      <c r="N6" s="20"/>
      <c r="O6" s="20"/>
      <c r="P6" s="20"/>
      <c r="Q6" s="20"/>
      <c r="R6" s="20"/>
      <c r="S6" s="294"/>
      <c r="T6" s="20"/>
      <c r="U6" s="20"/>
      <c r="V6" s="20"/>
      <c r="W6" s="20"/>
      <c r="X6" s="20"/>
      <c r="Y6" s="294"/>
      <c r="Z6" s="294"/>
      <c r="AA6" s="20"/>
      <c r="AB6" s="20"/>
      <c r="AC6" s="20"/>
      <c r="AD6" s="20"/>
      <c r="AE6" s="20"/>
      <c r="AF6" s="20"/>
      <c r="AG6" s="20"/>
      <c r="AH6" s="20"/>
      <c r="AI6" s="20"/>
      <c r="AJ6" s="20"/>
      <c r="AK6" s="20"/>
      <c r="AL6" s="20"/>
      <c r="AM6" s="18"/>
      <c r="AN6" s="18"/>
      <c r="AO6" s="18"/>
      <c r="AP6" s="347"/>
      <c r="AQ6" s="18"/>
      <c r="AR6" s="18"/>
      <c r="AS6" s="347"/>
      <c r="AT6" s="347"/>
      <c r="AU6" s="347"/>
      <c r="AV6" s="18"/>
      <c r="AW6" s="25"/>
      <c r="AX6" s="5"/>
      <c r="AY6" s="5"/>
    </row>
    <row r="7" spans="1:51" ht="41.25" customHeight="1" x14ac:dyDescent="0.25">
      <c r="A7" s="409" t="s">
        <v>18</v>
      </c>
      <c r="B7" s="384"/>
      <c r="C7" s="384"/>
      <c r="D7" s="384"/>
      <c r="E7" s="384"/>
      <c r="F7" s="384"/>
      <c r="G7" s="384"/>
      <c r="H7" s="384"/>
      <c r="I7" s="384"/>
      <c r="J7" s="384"/>
      <c r="K7" s="384"/>
      <c r="L7" s="384"/>
      <c r="M7" s="384"/>
      <c r="N7" s="384"/>
      <c r="O7" s="384"/>
      <c r="P7" s="384"/>
      <c r="Q7" s="384"/>
      <c r="R7" s="408"/>
      <c r="S7" s="407" t="s">
        <v>23</v>
      </c>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408"/>
      <c r="AX7" s="5"/>
      <c r="AY7" s="5"/>
    </row>
    <row r="8" spans="1:51" ht="41.25" customHeight="1" thickBot="1" x14ac:dyDescent="0.3">
      <c r="A8" s="410" t="s">
        <v>40</v>
      </c>
      <c r="B8" s="405"/>
      <c r="C8" s="405"/>
      <c r="D8" s="405"/>
      <c r="E8" s="405"/>
      <c r="F8" s="405"/>
      <c r="G8" s="405"/>
      <c r="H8" s="405"/>
      <c r="I8" s="405"/>
      <c r="J8" s="405"/>
      <c r="K8" s="405"/>
      <c r="L8" s="405"/>
      <c r="M8" s="405"/>
      <c r="N8" s="405"/>
      <c r="O8" s="405"/>
      <c r="P8" s="405"/>
      <c r="Q8" s="405"/>
      <c r="R8" s="406"/>
      <c r="S8" s="404" t="s">
        <v>46</v>
      </c>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6"/>
      <c r="AX8" s="5"/>
      <c r="AY8" s="5"/>
    </row>
    <row r="9" spans="1:51" ht="39" customHeight="1" thickBot="1" x14ac:dyDescent="0.3">
      <c r="A9" s="32"/>
      <c r="B9" s="34"/>
      <c r="C9" s="34"/>
      <c r="D9" s="34"/>
      <c r="E9" s="34"/>
      <c r="F9" s="35"/>
      <c r="G9" s="35"/>
      <c r="H9" s="35"/>
      <c r="I9" s="35"/>
      <c r="J9" s="35"/>
      <c r="K9" s="35"/>
      <c r="L9" s="35"/>
      <c r="M9" s="35"/>
      <c r="N9" s="35"/>
      <c r="O9" s="35"/>
      <c r="P9" s="35"/>
      <c r="Q9" s="35"/>
      <c r="R9" s="35"/>
      <c r="S9" s="345"/>
      <c r="T9" s="35"/>
      <c r="U9" s="35"/>
      <c r="V9" s="35"/>
      <c r="W9" s="35"/>
      <c r="X9" s="35"/>
      <c r="Y9" s="345"/>
      <c r="Z9" s="345"/>
      <c r="AA9" s="35"/>
      <c r="AB9" s="35"/>
      <c r="AC9" s="35"/>
      <c r="AD9" s="35"/>
      <c r="AE9" s="35"/>
      <c r="AF9" s="35"/>
      <c r="AG9" s="35"/>
      <c r="AH9" s="35"/>
      <c r="AI9" s="35"/>
      <c r="AJ9" s="35"/>
      <c r="AK9" s="35"/>
      <c r="AL9" s="35"/>
      <c r="AM9" s="18"/>
      <c r="AN9" s="18"/>
      <c r="AO9" s="18"/>
      <c r="AP9" s="347"/>
      <c r="AQ9" s="18"/>
      <c r="AR9" s="18"/>
      <c r="AS9" s="347"/>
      <c r="AT9" s="347"/>
      <c r="AU9" s="347"/>
      <c r="AV9" s="18"/>
      <c r="AW9" s="25"/>
      <c r="AX9" s="5"/>
      <c r="AY9" s="5"/>
    </row>
    <row r="10" spans="1:51" ht="28.5" customHeight="1" x14ac:dyDescent="0.25">
      <c r="A10" s="400" t="s">
        <v>57</v>
      </c>
      <c r="B10" s="396"/>
      <c r="C10" s="397"/>
      <c r="D10" s="400" t="s">
        <v>58</v>
      </c>
      <c r="E10" s="397"/>
      <c r="F10" s="398" t="s">
        <v>59</v>
      </c>
      <c r="G10" s="384"/>
      <c r="H10" s="384"/>
      <c r="I10" s="384"/>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99"/>
      <c r="AQ10" s="428" t="s">
        <v>61</v>
      </c>
      <c r="AR10" s="428" t="s">
        <v>63</v>
      </c>
      <c r="AS10" s="428" t="s">
        <v>64</v>
      </c>
      <c r="AT10" s="428" t="s">
        <v>65</v>
      </c>
      <c r="AU10" s="428" t="s">
        <v>66</v>
      </c>
      <c r="AV10" s="428" t="s">
        <v>67</v>
      </c>
      <c r="AW10" s="429" t="s">
        <v>68</v>
      </c>
      <c r="AX10" s="40"/>
      <c r="AY10" s="40"/>
    </row>
    <row r="11" spans="1:51" ht="28.5" customHeight="1" x14ac:dyDescent="0.25">
      <c r="A11" s="417" t="s">
        <v>69</v>
      </c>
      <c r="B11" s="417" t="s">
        <v>70</v>
      </c>
      <c r="C11" s="411" t="s">
        <v>71</v>
      </c>
      <c r="D11" s="411" t="s">
        <v>72</v>
      </c>
      <c r="E11" s="411" t="s">
        <v>73</v>
      </c>
      <c r="F11" s="422" t="s">
        <v>74</v>
      </c>
      <c r="G11" s="422" t="s">
        <v>77</v>
      </c>
      <c r="H11" s="422" t="s">
        <v>78</v>
      </c>
      <c r="I11" s="422" t="s">
        <v>79</v>
      </c>
      <c r="J11" s="422" t="s">
        <v>81</v>
      </c>
      <c r="K11" s="425" t="s">
        <v>82</v>
      </c>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7"/>
      <c r="AM11" s="400" t="s">
        <v>89</v>
      </c>
      <c r="AN11" s="396"/>
      <c r="AO11" s="396"/>
      <c r="AP11" s="397"/>
      <c r="AQ11" s="412"/>
      <c r="AR11" s="412"/>
      <c r="AS11" s="412"/>
      <c r="AT11" s="412"/>
      <c r="AU11" s="412"/>
      <c r="AV11" s="412"/>
      <c r="AW11" s="430"/>
      <c r="AX11" s="42"/>
      <c r="AY11" s="42"/>
    </row>
    <row r="12" spans="1:51" ht="28.5" customHeight="1" x14ac:dyDescent="0.25">
      <c r="A12" s="418"/>
      <c r="B12" s="418"/>
      <c r="C12" s="412"/>
      <c r="D12" s="412"/>
      <c r="E12" s="412"/>
      <c r="F12" s="412"/>
      <c r="G12" s="412"/>
      <c r="H12" s="412"/>
      <c r="I12" s="412"/>
      <c r="J12" s="412"/>
      <c r="K12" s="395">
        <v>2016</v>
      </c>
      <c r="L12" s="396"/>
      <c r="M12" s="396"/>
      <c r="N12" s="397"/>
      <c r="O12" s="424">
        <v>2017</v>
      </c>
      <c r="P12" s="396"/>
      <c r="Q12" s="396"/>
      <c r="R12" s="396"/>
      <c r="S12" s="396"/>
      <c r="T12" s="397"/>
      <c r="U12" s="395">
        <v>2018</v>
      </c>
      <c r="V12" s="396"/>
      <c r="W12" s="396"/>
      <c r="X12" s="396"/>
      <c r="Y12" s="396"/>
      <c r="Z12" s="397"/>
      <c r="AA12" s="395">
        <v>2019</v>
      </c>
      <c r="AB12" s="396"/>
      <c r="AC12" s="396"/>
      <c r="AD12" s="396"/>
      <c r="AE12" s="396"/>
      <c r="AF12" s="397"/>
      <c r="AG12" s="395">
        <v>2020</v>
      </c>
      <c r="AH12" s="396"/>
      <c r="AI12" s="396"/>
      <c r="AJ12" s="396"/>
      <c r="AK12" s="396"/>
      <c r="AL12" s="397"/>
      <c r="AM12" s="422" t="s">
        <v>104</v>
      </c>
      <c r="AN12" s="422" t="s">
        <v>100</v>
      </c>
      <c r="AO12" s="422" t="s">
        <v>101</v>
      </c>
      <c r="AP12" s="422" t="s">
        <v>102</v>
      </c>
      <c r="AQ12" s="412"/>
      <c r="AR12" s="412"/>
      <c r="AS12" s="412"/>
      <c r="AT12" s="412"/>
      <c r="AU12" s="412"/>
      <c r="AV12" s="412"/>
      <c r="AW12" s="430"/>
      <c r="AX12" s="42"/>
      <c r="AY12" s="42"/>
    </row>
    <row r="13" spans="1:51" ht="105" customHeight="1" x14ac:dyDescent="0.25">
      <c r="A13" s="419"/>
      <c r="B13" s="419"/>
      <c r="C13" s="413"/>
      <c r="D13" s="413"/>
      <c r="E13" s="413"/>
      <c r="F13" s="413"/>
      <c r="G13" s="413"/>
      <c r="H13" s="413"/>
      <c r="I13" s="413"/>
      <c r="J13" s="413"/>
      <c r="K13" s="41" t="s">
        <v>91</v>
      </c>
      <c r="L13" s="41" t="s">
        <v>92</v>
      </c>
      <c r="M13" s="41" t="s">
        <v>93</v>
      </c>
      <c r="N13" s="41" t="s">
        <v>95</v>
      </c>
      <c r="O13" s="41" t="s">
        <v>96</v>
      </c>
      <c r="P13" s="41" t="s">
        <v>97</v>
      </c>
      <c r="Q13" s="41" t="s">
        <v>98</v>
      </c>
      <c r="R13" s="41" t="s">
        <v>92</v>
      </c>
      <c r="S13" s="41" t="s">
        <v>93</v>
      </c>
      <c r="T13" s="41" t="s">
        <v>95</v>
      </c>
      <c r="U13" s="41" t="s">
        <v>96</v>
      </c>
      <c r="V13" s="41" t="s">
        <v>97</v>
      </c>
      <c r="W13" s="41" t="s">
        <v>98</v>
      </c>
      <c r="X13" s="41" t="s">
        <v>92</v>
      </c>
      <c r="Y13" s="41" t="s">
        <v>93</v>
      </c>
      <c r="Z13" s="41" t="s">
        <v>95</v>
      </c>
      <c r="AA13" s="41" t="s">
        <v>96</v>
      </c>
      <c r="AB13" s="41" t="s">
        <v>97</v>
      </c>
      <c r="AC13" s="41" t="s">
        <v>98</v>
      </c>
      <c r="AD13" s="41" t="s">
        <v>92</v>
      </c>
      <c r="AE13" s="41" t="s">
        <v>93</v>
      </c>
      <c r="AF13" s="41" t="s">
        <v>95</v>
      </c>
      <c r="AG13" s="41" t="s">
        <v>96</v>
      </c>
      <c r="AH13" s="41" t="s">
        <v>97</v>
      </c>
      <c r="AI13" s="41" t="s">
        <v>98</v>
      </c>
      <c r="AJ13" s="41" t="s">
        <v>92</v>
      </c>
      <c r="AK13" s="41" t="s">
        <v>93</v>
      </c>
      <c r="AL13" s="41" t="s">
        <v>95</v>
      </c>
      <c r="AM13" s="413"/>
      <c r="AN13" s="413"/>
      <c r="AO13" s="413"/>
      <c r="AP13" s="413"/>
      <c r="AQ13" s="413"/>
      <c r="AR13" s="413"/>
      <c r="AS13" s="413"/>
      <c r="AT13" s="413"/>
      <c r="AU13" s="413"/>
      <c r="AV13" s="413"/>
      <c r="AW13" s="431"/>
      <c r="AX13" s="42"/>
      <c r="AY13" s="42"/>
    </row>
    <row r="14" spans="1:51" ht="75.75" customHeight="1" x14ac:dyDescent="0.25">
      <c r="A14" s="420">
        <v>40</v>
      </c>
      <c r="B14" s="420">
        <v>181</v>
      </c>
      <c r="C14" s="423" t="s">
        <v>110</v>
      </c>
      <c r="D14" s="499">
        <v>429</v>
      </c>
      <c r="E14" s="500" t="s">
        <v>112</v>
      </c>
      <c r="F14" s="499">
        <v>366</v>
      </c>
      <c r="G14" s="501" t="s">
        <v>113</v>
      </c>
      <c r="H14" s="499" t="s">
        <v>114</v>
      </c>
      <c r="I14" s="499" t="s">
        <v>115</v>
      </c>
      <c r="J14" s="348">
        <f>N14+T14+X14</f>
        <v>1700</v>
      </c>
      <c r="K14" s="348">
        <v>255</v>
      </c>
      <c r="L14" s="348">
        <v>100</v>
      </c>
      <c r="M14" s="348">
        <v>394</v>
      </c>
      <c r="N14" s="348">
        <v>394</v>
      </c>
      <c r="O14" s="348">
        <v>340</v>
      </c>
      <c r="P14" s="348">
        <v>340</v>
      </c>
      <c r="Q14" s="348">
        <v>340</v>
      </c>
      <c r="R14" s="348">
        <v>340</v>
      </c>
      <c r="S14" s="348">
        <v>421</v>
      </c>
      <c r="T14" s="348">
        <v>421</v>
      </c>
      <c r="U14" s="348">
        <v>286</v>
      </c>
      <c r="V14" s="348">
        <v>286</v>
      </c>
      <c r="W14" s="348">
        <f>286+425+174</f>
        <v>885</v>
      </c>
      <c r="X14" s="348">
        <v>885</v>
      </c>
      <c r="Y14" s="348">
        <v>885</v>
      </c>
      <c r="Z14" s="348">
        <v>885</v>
      </c>
      <c r="AA14" s="348"/>
      <c r="AB14" s="348"/>
      <c r="AC14" s="348"/>
      <c r="AD14" s="348"/>
      <c r="AE14" s="348"/>
      <c r="AF14" s="348"/>
      <c r="AG14" s="348"/>
      <c r="AH14" s="348"/>
      <c r="AI14" s="348"/>
      <c r="AJ14" s="348"/>
      <c r="AK14" s="348"/>
      <c r="AL14" s="348"/>
      <c r="AM14" s="350">
        <f>65+41</f>
        <v>106</v>
      </c>
      <c r="AN14" s="350">
        <v>911</v>
      </c>
      <c r="AO14" s="350">
        <v>911</v>
      </c>
      <c r="AP14" s="348">
        <v>911</v>
      </c>
      <c r="AQ14" s="502">
        <f>AP14/Y14</f>
        <v>1.0293785310734462</v>
      </c>
      <c r="AR14" s="502">
        <f>(N14+T14+AP14)/J14</f>
        <v>1.0152941176470589</v>
      </c>
      <c r="AS14" s="513" t="s">
        <v>608</v>
      </c>
      <c r="AT14" s="509" t="s">
        <v>119</v>
      </c>
      <c r="AU14" s="509" t="s">
        <v>119</v>
      </c>
      <c r="AV14" s="538" t="s">
        <v>121</v>
      </c>
      <c r="AW14" s="538" t="s">
        <v>123</v>
      </c>
      <c r="AX14" s="42"/>
      <c r="AY14" s="42"/>
    </row>
    <row r="15" spans="1:51" ht="81.75" customHeight="1" x14ac:dyDescent="0.25">
      <c r="A15" s="412"/>
      <c r="B15" s="412"/>
      <c r="C15" s="412"/>
      <c r="D15" s="499">
        <v>469</v>
      </c>
      <c r="E15" s="500" t="s">
        <v>124</v>
      </c>
      <c r="F15" s="499">
        <v>368</v>
      </c>
      <c r="G15" s="501" t="s">
        <v>125</v>
      </c>
      <c r="H15" s="499" t="s">
        <v>126</v>
      </c>
      <c r="I15" s="499" t="s">
        <v>105</v>
      </c>
      <c r="J15" s="503">
        <f>+N15+T15+V15+AA15+AG15</f>
        <v>25000</v>
      </c>
      <c r="K15" s="504">
        <v>1000</v>
      </c>
      <c r="L15" s="349">
        <v>1000</v>
      </c>
      <c r="M15" s="349">
        <v>1390</v>
      </c>
      <c r="N15" s="350">
        <v>1390</v>
      </c>
      <c r="O15" s="349">
        <v>7000</v>
      </c>
      <c r="P15" s="349">
        <v>7000</v>
      </c>
      <c r="Q15" s="349">
        <v>7000</v>
      </c>
      <c r="R15" s="349">
        <v>7000</v>
      </c>
      <c r="S15" s="350">
        <v>7911</v>
      </c>
      <c r="T15" s="350">
        <v>7911</v>
      </c>
      <c r="U15" s="349">
        <v>6610</v>
      </c>
      <c r="V15" s="349">
        <f>+U15</f>
        <v>6610</v>
      </c>
      <c r="W15" s="349">
        <f>+V15</f>
        <v>6610</v>
      </c>
      <c r="X15" s="349">
        <v>6610</v>
      </c>
      <c r="Y15" s="349">
        <v>6610</v>
      </c>
      <c r="Z15" s="350">
        <f>+INVERSIÓN!AM51</f>
        <v>6578.76</v>
      </c>
      <c r="AA15" s="350">
        <v>6089</v>
      </c>
      <c r="AB15" s="350"/>
      <c r="AC15" s="350"/>
      <c r="AD15" s="350"/>
      <c r="AE15" s="350"/>
      <c r="AF15" s="350"/>
      <c r="AG15" s="350">
        <v>3000</v>
      </c>
      <c r="AH15" s="350"/>
      <c r="AI15" s="350"/>
      <c r="AJ15" s="350"/>
      <c r="AK15" s="350"/>
      <c r="AL15" s="350"/>
      <c r="AM15" s="350">
        <v>898.9</v>
      </c>
      <c r="AN15" s="350">
        <v>2702.89</v>
      </c>
      <c r="AO15" s="350">
        <f>+INVERSIÓN!AL51</f>
        <v>5718.5099999999993</v>
      </c>
      <c r="AP15" s="354">
        <v>6578.76</v>
      </c>
      <c r="AQ15" s="502">
        <f>AP15/Y15</f>
        <v>0.99527382753403937</v>
      </c>
      <c r="AR15" s="502">
        <f>(N15+T15+AP15)/J15</f>
        <v>0.63519040000000004</v>
      </c>
      <c r="AS15" s="505" t="s">
        <v>592</v>
      </c>
      <c r="AT15" s="509" t="s">
        <v>119</v>
      </c>
      <c r="AU15" s="509" t="s">
        <v>119</v>
      </c>
      <c r="AV15" s="509" t="s">
        <v>134</v>
      </c>
      <c r="AW15" s="509" t="s">
        <v>136</v>
      </c>
      <c r="AX15" s="42"/>
      <c r="AY15" s="42"/>
    </row>
    <row r="16" spans="1:51" ht="66" customHeight="1" x14ac:dyDescent="0.25">
      <c r="A16" s="412"/>
      <c r="B16" s="412"/>
      <c r="C16" s="412"/>
      <c r="D16" s="499">
        <v>470</v>
      </c>
      <c r="E16" s="500" t="s">
        <v>137</v>
      </c>
      <c r="F16" s="499">
        <v>546</v>
      </c>
      <c r="G16" s="506" t="s">
        <v>138</v>
      </c>
      <c r="H16" s="499" t="s">
        <v>114</v>
      </c>
      <c r="I16" s="501" t="s">
        <v>139</v>
      </c>
      <c r="J16" s="507">
        <v>0.25</v>
      </c>
      <c r="K16" s="504"/>
      <c r="L16" s="349"/>
      <c r="M16" s="349"/>
      <c r="N16" s="306"/>
      <c r="O16" s="306">
        <v>25</v>
      </c>
      <c r="P16" s="318">
        <v>0.25</v>
      </c>
      <c r="Q16" s="318">
        <v>0.25</v>
      </c>
      <c r="R16" s="318">
        <v>0.25</v>
      </c>
      <c r="S16" s="318">
        <v>0.25</v>
      </c>
      <c r="T16" s="318">
        <v>0.25</v>
      </c>
      <c r="U16" s="318">
        <v>0.25</v>
      </c>
      <c r="V16" s="318">
        <v>0.25</v>
      </c>
      <c r="W16" s="318">
        <v>0.25</v>
      </c>
      <c r="X16" s="318">
        <v>0.25</v>
      </c>
      <c r="Y16" s="318">
        <v>0.25</v>
      </c>
      <c r="Z16" s="508">
        <v>0.48</v>
      </c>
      <c r="AA16" s="508">
        <v>0.25</v>
      </c>
      <c r="AB16" s="508"/>
      <c r="AC16" s="508"/>
      <c r="AD16" s="508"/>
      <c r="AE16" s="508"/>
      <c r="AF16" s="508"/>
      <c r="AG16" s="508">
        <v>0.25</v>
      </c>
      <c r="AH16" s="508"/>
      <c r="AI16" s="508"/>
      <c r="AJ16" s="508"/>
      <c r="AK16" s="508"/>
      <c r="AL16" s="508"/>
      <c r="AM16" s="508">
        <v>0</v>
      </c>
      <c r="AN16" s="351">
        <v>0.25</v>
      </c>
      <c r="AO16" s="499" t="s">
        <v>145</v>
      </c>
      <c r="AP16" s="328">
        <v>0.48259999999999997</v>
      </c>
      <c r="AQ16" s="502">
        <f>AP16/Y16</f>
        <v>1.9303999999999999</v>
      </c>
      <c r="AR16" s="502">
        <f>9/16</f>
        <v>0.5625</v>
      </c>
      <c r="AS16" s="509" t="s">
        <v>604</v>
      </c>
      <c r="AT16" s="509" t="s">
        <v>119</v>
      </c>
      <c r="AU16" s="509" t="s">
        <v>119</v>
      </c>
      <c r="AV16" s="509" t="s">
        <v>148</v>
      </c>
      <c r="AW16" s="509" t="s">
        <v>151</v>
      </c>
      <c r="AX16" s="73"/>
      <c r="AY16" s="73"/>
    </row>
    <row r="17" spans="1:51" ht="75" customHeight="1" x14ac:dyDescent="0.25">
      <c r="A17" s="412"/>
      <c r="B17" s="412"/>
      <c r="C17" s="412"/>
      <c r="D17" s="499">
        <v>471</v>
      </c>
      <c r="E17" s="500" t="s">
        <v>152</v>
      </c>
      <c r="F17" s="499">
        <v>370</v>
      </c>
      <c r="G17" s="506" t="s">
        <v>153</v>
      </c>
      <c r="H17" s="501" t="s">
        <v>154</v>
      </c>
      <c r="I17" s="501" t="s">
        <v>155</v>
      </c>
      <c r="J17" s="507">
        <f>T17</f>
        <v>1</v>
      </c>
      <c r="K17" s="507">
        <v>0.04</v>
      </c>
      <c r="L17" s="507">
        <v>0.04</v>
      </c>
      <c r="M17" s="318">
        <v>0.1</v>
      </c>
      <c r="N17" s="318">
        <v>0.1</v>
      </c>
      <c r="O17" s="318">
        <v>0.3</v>
      </c>
      <c r="P17" s="318">
        <v>0.3</v>
      </c>
      <c r="Q17" s="318">
        <v>1</v>
      </c>
      <c r="R17" s="508">
        <v>1</v>
      </c>
      <c r="S17" s="508">
        <v>1</v>
      </c>
      <c r="T17" s="508">
        <v>1</v>
      </c>
      <c r="U17" s="349">
        <v>0</v>
      </c>
      <c r="V17" s="318">
        <v>0</v>
      </c>
      <c r="W17" s="318">
        <v>0</v>
      </c>
      <c r="X17" s="318">
        <v>0</v>
      </c>
      <c r="Y17" s="318"/>
      <c r="Z17" s="318"/>
      <c r="AA17" s="318">
        <v>0</v>
      </c>
      <c r="AB17" s="318"/>
      <c r="AC17" s="318"/>
      <c r="AD17" s="318"/>
      <c r="AE17" s="318"/>
      <c r="AF17" s="318"/>
      <c r="AG17" s="318">
        <v>0</v>
      </c>
      <c r="AH17" s="318"/>
      <c r="AI17" s="499"/>
      <c r="AJ17" s="499"/>
      <c r="AK17" s="499"/>
      <c r="AL17" s="499"/>
      <c r="AM17" s="318">
        <v>1</v>
      </c>
      <c r="AN17" s="318">
        <v>1</v>
      </c>
      <c r="AO17" s="318">
        <v>1</v>
      </c>
      <c r="AP17" s="318">
        <v>1</v>
      </c>
      <c r="AQ17" s="502" t="s">
        <v>159</v>
      </c>
      <c r="AR17" s="502">
        <v>1</v>
      </c>
      <c r="AS17" s="513" t="s">
        <v>160</v>
      </c>
      <c r="AT17" s="509" t="s">
        <v>119</v>
      </c>
      <c r="AU17" s="509" t="s">
        <v>119</v>
      </c>
      <c r="AV17" s="539" t="s">
        <v>161</v>
      </c>
      <c r="AW17" s="540" t="s">
        <v>162</v>
      </c>
      <c r="AX17" s="42"/>
      <c r="AY17" s="42"/>
    </row>
    <row r="18" spans="1:51" ht="77.25" customHeight="1" x14ac:dyDescent="0.25">
      <c r="A18" s="412"/>
      <c r="B18" s="412"/>
      <c r="C18" s="412"/>
      <c r="D18" s="499">
        <v>472</v>
      </c>
      <c r="E18" s="510" t="s">
        <v>164</v>
      </c>
      <c r="F18" s="499">
        <v>371</v>
      </c>
      <c r="G18" s="506" t="s">
        <v>167</v>
      </c>
      <c r="H18" s="501" t="s">
        <v>126</v>
      </c>
      <c r="I18" s="499" t="s">
        <v>105</v>
      </c>
      <c r="J18" s="504">
        <f>+N18+T18+Y18+AA18+AG18</f>
        <v>1100000</v>
      </c>
      <c r="K18" s="504">
        <v>1000</v>
      </c>
      <c r="L18" s="499">
        <v>1000</v>
      </c>
      <c r="M18" s="511">
        <v>106549</v>
      </c>
      <c r="N18" s="306">
        <f>+INVERSIÓN!L117</f>
        <v>106549</v>
      </c>
      <c r="O18" s="306">
        <v>350000</v>
      </c>
      <c r="P18" s="306">
        <v>350000</v>
      </c>
      <c r="Q18" s="349">
        <v>350000</v>
      </c>
      <c r="R18" s="306">
        <v>350000</v>
      </c>
      <c r="S18" s="349">
        <f>+INVERSIÓN!Q117</f>
        <v>355398</v>
      </c>
      <c r="T18" s="349">
        <f>+INVERSIÓN!R117</f>
        <v>355398</v>
      </c>
      <c r="U18" s="349">
        <v>120000</v>
      </c>
      <c r="V18" s="349">
        <f>+U18</f>
        <v>120000</v>
      </c>
      <c r="W18" s="349">
        <f>+V18</f>
        <v>120000</v>
      </c>
      <c r="X18" s="349">
        <v>150000</v>
      </c>
      <c r="Y18" s="511">
        <f>Z18</f>
        <v>270953</v>
      </c>
      <c r="Z18" s="350">
        <v>270953</v>
      </c>
      <c r="AA18" s="349">
        <v>244300</v>
      </c>
      <c r="AB18" s="349"/>
      <c r="AC18" s="349"/>
      <c r="AD18" s="349"/>
      <c r="AE18" s="349"/>
      <c r="AF18" s="349"/>
      <c r="AG18" s="349">
        <v>122800</v>
      </c>
      <c r="AH18" s="349"/>
      <c r="AI18" s="499"/>
      <c r="AJ18" s="499"/>
      <c r="AK18" s="499"/>
      <c r="AL18" s="499"/>
      <c r="AM18" s="350">
        <f>INVERSIÓN!AJ117</f>
        <v>57895.67</v>
      </c>
      <c r="AN18" s="512">
        <v>100955.68</v>
      </c>
      <c r="AO18" s="350">
        <v>145759.18</v>
      </c>
      <c r="AP18" s="321">
        <v>270953</v>
      </c>
      <c r="AQ18" s="502">
        <f>AP18/Y18</f>
        <v>1</v>
      </c>
      <c r="AR18" s="502">
        <f>(N18+T18+AP18)/J18</f>
        <v>0.66627272727272724</v>
      </c>
      <c r="AS18" s="513" t="s">
        <v>593</v>
      </c>
      <c r="AT18" s="509" t="s">
        <v>119</v>
      </c>
      <c r="AU18" s="509" t="s">
        <v>119</v>
      </c>
      <c r="AV18" s="541" t="s">
        <v>176</v>
      </c>
      <c r="AW18" s="542" t="s">
        <v>178</v>
      </c>
      <c r="AX18" s="42"/>
      <c r="AY18" s="42"/>
    </row>
    <row r="19" spans="1:51" ht="72" customHeight="1" x14ac:dyDescent="0.25">
      <c r="A19" s="412"/>
      <c r="B19" s="412"/>
      <c r="C19" s="412"/>
      <c r="D19" s="499">
        <v>473</v>
      </c>
      <c r="E19" s="510" t="s">
        <v>180</v>
      </c>
      <c r="F19" s="499">
        <v>372</v>
      </c>
      <c r="G19" s="501" t="s">
        <v>182</v>
      </c>
      <c r="H19" s="499" t="s">
        <v>114</v>
      </c>
      <c r="I19" s="499" t="s">
        <v>105</v>
      </c>
      <c r="J19" s="507">
        <f>+N19+T19+V19+AA19+AG19</f>
        <v>1</v>
      </c>
      <c r="K19" s="499">
        <v>0.1</v>
      </c>
      <c r="L19" s="499">
        <v>0.1</v>
      </c>
      <c r="M19" s="499">
        <v>13.3</v>
      </c>
      <c r="N19" s="351">
        <v>0.13300000000000001</v>
      </c>
      <c r="O19" s="351">
        <v>6.0999999999999999E-2</v>
      </c>
      <c r="P19" s="351">
        <v>6.0999999999999999E-2</v>
      </c>
      <c r="Q19" s="351">
        <v>6.0999999999999999E-2</v>
      </c>
      <c r="R19" s="351">
        <v>6.0999999999999999E-2</v>
      </c>
      <c r="S19" s="351">
        <v>6.0999999999999999E-2</v>
      </c>
      <c r="T19" s="351">
        <v>6.0999999999999999E-2</v>
      </c>
      <c r="U19" s="499">
        <v>37.5</v>
      </c>
      <c r="V19" s="351">
        <v>0.375</v>
      </c>
      <c r="W19" s="351">
        <v>0.375</v>
      </c>
      <c r="X19" s="351">
        <v>0.375</v>
      </c>
      <c r="Y19" s="351">
        <v>0.375</v>
      </c>
      <c r="Z19" s="351">
        <v>0.375</v>
      </c>
      <c r="AA19" s="351">
        <v>0.375</v>
      </c>
      <c r="AB19" s="351"/>
      <c r="AC19" s="351"/>
      <c r="AD19" s="351"/>
      <c r="AE19" s="351"/>
      <c r="AF19" s="351"/>
      <c r="AG19" s="351">
        <v>5.6000000000000001E-2</v>
      </c>
      <c r="AH19" s="351"/>
      <c r="AI19" s="351"/>
      <c r="AJ19" s="351"/>
      <c r="AK19" s="351"/>
      <c r="AL19" s="351"/>
      <c r="AM19" s="351">
        <v>9.3700000000000006E-2</v>
      </c>
      <c r="AN19" s="351">
        <f>9.37%+AM19</f>
        <v>0.18740000000000001</v>
      </c>
      <c r="AO19" s="351">
        <f>9.37%+AN19</f>
        <v>0.28110000000000002</v>
      </c>
      <c r="AP19" s="351">
        <f>AM19*4</f>
        <v>0.37480000000000002</v>
      </c>
      <c r="AQ19" s="502">
        <f>AP19/Y19</f>
        <v>0.99946666666666673</v>
      </c>
      <c r="AR19" s="502">
        <f>(N19+T19+AP19)/J19</f>
        <v>0.56879999999999997</v>
      </c>
      <c r="AS19" s="513" t="s">
        <v>594</v>
      </c>
      <c r="AT19" s="509" t="s">
        <v>119</v>
      </c>
      <c r="AU19" s="509" t="s">
        <v>119</v>
      </c>
      <c r="AV19" s="541" t="s">
        <v>188</v>
      </c>
      <c r="AW19" s="542" t="s">
        <v>189</v>
      </c>
      <c r="AX19" s="42"/>
      <c r="AY19" s="42"/>
    </row>
    <row r="20" spans="1:51" ht="74.25" customHeight="1" x14ac:dyDescent="0.25">
      <c r="A20" s="412"/>
      <c r="B20" s="412"/>
      <c r="C20" s="412"/>
      <c r="D20" s="499">
        <v>474</v>
      </c>
      <c r="E20" s="510" t="s">
        <v>192</v>
      </c>
      <c r="F20" s="499">
        <v>373</v>
      </c>
      <c r="G20" s="506" t="s">
        <v>193</v>
      </c>
      <c r="H20" s="499" t="s">
        <v>114</v>
      </c>
      <c r="I20" s="499" t="s">
        <v>155</v>
      </c>
      <c r="J20" s="507">
        <v>1</v>
      </c>
      <c r="K20" s="514">
        <v>0.125</v>
      </c>
      <c r="L20" s="499">
        <v>10</v>
      </c>
      <c r="M20" s="318">
        <v>0.1</v>
      </c>
      <c r="N20" s="318">
        <v>0.1</v>
      </c>
      <c r="O20" s="318">
        <v>0.35</v>
      </c>
      <c r="P20" s="318">
        <v>0.35</v>
      </c>
      <c r="Q20" s="318">
        <v>0.35</v>
      </c>
      <c r="R20" s="351">
        <v>0.35</v>
      </c>
      <c r="S20" s="318">
        <v>0.35</v>
      </c>
      <c r="T20" s="318">
        <v>0.35</v>
      </c>
      <c r="U20" s="318">
        <v>0.57999999999999996</v>
      </c>
      <c r="V20" s="318">
        <v>0.57999999999999996</v>
      </c>
      <c r="W20" s="318">
        <v>0.57999999999999996</v>
      </c>
      <c r="X20" s="318">
        <v>0.57999999999999996</v>
      </c>
      <c r="Y20" s="351">
        <v>0.62680000000000002</v>
      </c>
      <c r="Z20" s="351">
        <v>0.62680000000000002</v>
      </c>
      <c r="AA20" s="318">
        <v>0.83</v>
      </c>
      <c r="AB20" s="318"/>
      <c r="AC20" s="499"/>
      <c r="AD20" s="499"/>
      <c r="AE20" s="499"/>
      <c r="AF20" s="499"/>
      <c r="AG20" s="499">
        <v>100</v>
      </c>
      <c r="AH20" s="318"/>
      <c r="AI20" s="499"/>
      <c r="AJ20" s="499"/>
      <c r="AK20" s="499"/>
      <c r="AL20" s="499"/>
      <c r="AM20" s="351">
        <v>0.42299999999999999</v>
      </c>
      <c r="AN20" s="351">
        <v>0.55069999999999997</v>
      </c>
      <c r="AO20" s="351">
        <v>0.56000000000000005</v>
      </c>
      <c r="AP20" s="351">
        <v>0.62680000000000002</v>
      </c>
      <c r="AQ20" s="502">
        <f>AP20/Y20</f>
        <v>1</v>
      </c>
      <c r="AR20" s="502">
        <f>AP20/J20</f>
        <v>0.62680000000000002</v>
      </c>
      <c r="AS20" s="513" t="s">
        <v>609</v>
      </c>
      <c r="AT20" s="509" t="s">
        <v>119</v>
      </c>
      <c r="AU20" s="509" t="s">
        <v>119</v>
      </c>
      <c r="AV20" s="509" t="s">
        <v>198</v>
      </c>
      <c r="AW20" s="509" t="s">
        <v>199</v>
      </c>
      <c r="AX20" s="42"/>
      <c r="AY20" s="42"/>
    </row>
    <row r="21" spans="1:51" ht="56.25" customHeight="1" x14ac:dyDescent="0.25">
      <c r="A21" s="412"/>
      <c r="B21" s="412"/>
      <c r="C21" s="412"/>
      <c r="D21" s="515">
        <v>475</v>
      </c>
      <c r="E21" s="510" t="s">
        <v>200</v>
      </c>
      <c r="F21" s="515">
        <v>374</v>
      </c>
      <c r="G21" s="501" t="s">
        <v>202</v>
      </c>
      <c r="H21" s="515" t="s">
        <v>203</v>
      </c>
      <c r="I21" s="515" t="s">
        <v>105</v>
      </c>
      <c r="J21" s="516">
        <v>1</v>
      </c>
      <c r="K21" s="517"/>
      <c r="L21" s="518"/>
      <c r="M21" s="517"/>
      <c r="N21" s="516">
        <v>0</v>
      </c>
      <c r="O21" s="518">
        <v>25</v>
      </c>
      <c r="P21" s="518">
        <v>25</v>
      </c>
      <c r="Q21" s="518">
        <v>25</v>
      </c>
      <c r="R21" s="518">
        <v>25</v>
      </c>
      <c r="S21" s="517">
        <v>25</v>
      </c>
      <c r="T21" s="516">
        <v>0.25</v>
      </c>
      <c r="U21" s="518">
        <v>25</v>
      </c>
      <c r="V21" s="516">
        <v>0.25</v>
      </c>
      <c r="W21" s="516">
        <v>0.25</v>
      </c>
      <c r="X21" s="519">
        <v>0.25</v>
      </c>
      <c r="Y21" s="517">
        <v>25</v>
      </c>
      <c r="Z21" s="352">
        <v>25</v>
      </c>
      <c r="AA21" s="516">
        <v>0.25</v>
      </c>
      <c r="AB21" s="518"/>
      <c r="AC21" s="518"/>
      <c r="AD21" s="518"/>
      <c r="AE21" s="517"/>
      <c r="AF21" s="517"/>
      <c r="AG21" s="516">
        <v>0.25</v>
      </c>
      <c r="AH21" s="518"/>
      <c r="AI21" s="518"/>
      <c r="AJ21" s="518"/>
      <c r="AK21" s="517"/>
      <c r="AL21" s="517"/>
      <c r="AM21" s="520">
        <v>6.25E-2</v>
      </c>
      <c r="AN21" s="520">
        <v>0.125</v>
      </c>
      <c r="AO21" s="520">
        <v>0.1875</v>
      </c>
      <c r="AP21" s="517">
        <v>25</v>
      </c>
      <c r="AQ21" s="520">
        <v>0.75</v>
      </c>
      <c r="AR21" s="520">
        <v>0.4375</v>
      </c>
      <c r="AS21" s="513" t="s">
        <v>595</v>
      </c>
      <c r="AT21" s="534" t="s">
        <v>119</v>
      </c>
      <c r="AU21" s="534" t="s">
        <v>119</v>
      </c>
      <c r="AV21" s="526" t="s">
        <v>214</v>
      </c>
      <c r="AW21" s="526" t="s">
        <v>218</v>
      </c>
      <c r="AX21" s="42"/>
      <c r="AY21" s="42"/>
    </row>
    <row r="22" spans="1:51" ht="79.5" customHeight="1" x14ac:dyDescent="0.25">
      <c r="A22" s="412"/>
      <c r="B22" s="412"/>
      <c r="C22" s="412"/>
      <c r="D22" s="515">
        <v>476</v>
      </c>
      <c r="E22" s="510" t="s">
        <v>219</v>
      </c>
      <c r="F22" s="515">
        <v>375</v>
      </c>
      <c r="G22" s="501" t="s">
        <v>220</v>
      </c>
      <c r="H22" s="515" t="s">
        <v>221</v>
      </c>
      <c r="I22" s="515" t="s">
        <v>155</v>
      </c>
      <c r="J22" s="517">
        <v>1</v>
      </c>
      <c r="K22" s="517"/>
      <c r="L22" s="518"/>
      <c r="M22" s="517"/>
      <c r="N22" s="517" t="s">
        <v>222</v>
      </c>
      <c r="O22" s="352">
        <v>0.2</v>
      </c>
      <c r="P22" s="521">
        <v>0.2</v>
      </c>
      <c r="Q22" s="521">
        <v>0.2</v>
      </c>
      <c r="R22" s="521">
        <v>0.2</v>
      </c>
      <c r="S22" s="522">
        <v>0.21</v>
      </c>
      <c r="T22" s="523">
        <v>0.12</v>
      </c>
      <c r="U22" s="352">
        <v>1</v>
      </c>
      <c r="V22" s="524">
        <v>1</v>
      </c>
      <c r="W22" s="524">
        <v>1</v>
      </c>
      <c r="X22" s="525">
        <v>1</v>
      </c>
      <c r="Y22" s="523">
        <v>0.21</v>
      </c>
      <c r="Z22" s="352">
        <v>0.12</v>
      </c>
      <c r="AA22" s="352">
        <v>1</v>
      </c>
      <c r="AB22" s="521"/>
      <c r="AC22" s="518"/>
      <c r="AD22" s="518"/>
      <c r="AE22" s="517"/>
      <c r="AF22" s="517"/>
      <c r="AG22" s="517" t="s">
        <v>222</v>
      </c>
      <c r="AH22" s="518"/>
      <c r="AI22" s="518"/>
      <c r="AJ22" s="518"/>
      <c r="AK22" s="517"/>
      <c r="AL22" s="517"/>
      <c r="AM22" s="523">
        <v>0.12</v>
      </c>
      <c r="AN22" s="523">
        <v>0.12</v>
      </c>
      <c r="AO22" s="523" t="s">
        <v>205</v>
      </c>
      <c r="AP22" s="523">
        <v>0.12</v>
      </c>
      <c r="AQ22" s="502">
        <f>AN22/W22</f>
        <v>0.12</v>
      </c>
      <c r="AR22" s="502">
        <f>AN22/J22</f>
        <v>0.12</v>
      </c>
      <c r="AS22" s="513" t="s">
        <v>88</v>
      </c>
      <c r="AT22" s="526" t="s">
        <v>597</v>
      </c>
      <c r="AU22" s="526" t="s">
        <v>596</v>
      </c>
      <c r="AV22" s="526" t="s">
        <v>215</v>
      </c>
      <c r="AW22" s="509" t="s">
        <v>216</v>
      </c>
      <c r="AX22" s="42"/>
      <c r="AY22" s="42"/>
    </row>
    <row r="23" spans="1:51" ht="69.75" customHeight="1" x14ac:dyDescent="0.25">
      <c r="A23" s="412"/>
      <c r="B23" s="412"/>
      <c r="C23" s="412"/>
      <c r="D23" s="515">
        <v>477</v>
      </c>
      <c r="E23" s="510" t="s">
        <v>227</v>
      </c>
      <c r="F23" s="515">
        <v>376</v>
      </c>
      <c r="G23" s="501" t="s">
        <v>228</v>
      </c>
      <c r="H23" s="515" t="s">
        <v>229</v>
      </c>
      <c r="I23" s="515" t="s">
        <v>105</v>
      </c>
      <c r="J23" s="517">
        <f>+N23+T23+Y23+AA23+AG23</f>
        <v>20000</v>
      </c>
      <c r="K23" s="517">
        <v>2500</v>
      </c>
      <c r="L23" s="515">
        <v>2500</v>
      </c>
      <c r="M23" s="515">
        <v>2500</v>
      </c>
      <c r="N23" s="515">
        <v>2591</v>
      </c>
      <c r="O23" s="515">
        <v>5000</v>
      </c>
      <c r="P23" s="515">
        <v>5000</v>
      </c>
      <c r="Q23" s="515">
        <v>5000</v>
      </c>
      <c r="R23" s="515">
        <v>5000</v>
      </c>
      <c r="S23" s="527">
        <v>5000</v>
      </c>
      <c r="T23" s="527">
        <v>5000</v>
      </c>
      <c r="U23" s="515">
        <v>4909</v>
      </c>
      <c r="V23" s="515">
        <v>4909</v>
      </c>
      <c r="W23" s="515">
        <v>4909</v>
      </c>
      <c r="X23" s="515">
        <v>4909</v>
      </c>
      <c r="Y23" s="515">
        <f>4909+600</f>
        <v>5509</v>
      </c>
      <c r="Z23" s="353">
        <f>+INVERSIÓN!X21</f>
        <v>5429</v>
      </c>
      <c r="AA23" s="515">
        <v>5000</v>
      </c>
      <c r="AB23" s="515"/>
      <c r="AC23" s="515"/>
      <c r="AD23" s="515"/>
      <c r="AE23" s="515"/>
      <c r="AF23" s="515"/>
      <c r="AG23" s="515">
        <f>2500-600</f>
        <v>1900</v>
      </c>
      <c r="AH23" s="515"/>
      <c r="AI23" s="515"/>
      <c r="AJ23" s="515"/>
      <c r="AK23" s="515"/>
      <c r="AL23" s="515"/>
      <c r="AM23" s="353">
        <v>1308</v>
      </c>
      <c r="AN23" s="353">
        <v>2511</v>
      </c>
      <c r="AO23" s="543">
        <v>3711</v>
      </c>
      <c r="AP23" s="527">
        <f>+INVERSIÓN!X21</f>
        <v>5429</v>
      </c>
      <c r="AQ23" s="502">
        <f>AP23/Y23</f>
        <v>0.98547830822290794</v>
      </c>
      <c r="AR23" s="502">
        <f>(N23+T23+AP23)/J23</f>
        <v>0.65100000000000002</v>
      </c>
      <c r="AS23" s="513" t="s">
        <v>598</v>
      </c>
      <c r="AT23" s="509" t="s">
        <v>119</v>
      </c>
      <c r="AU23" s="509" t="s">
        <v>119</v>
      </c>
      <c r="AV23" s="526" t="s">
        <v>233</v>
      </c>
      <c r="AW23" s="509" t="s">
        <v>234</v>
      </c>
      <c r="AX23" s="42"/>
      <c r="AY23" s="42"/>
    </row>
    <row r="24" spans="1:51" ht="81.75" customHeight="1" x14ac:dyDescent="0.25">
      <c r="A24" s="412"/>
      <c r="B24" s="412"/>
      <c r="C24" s="412"/>
      <c r="D24" s="499">
        <v>478</v>
      </c>
      <c r="E24" s="500" t="s">
        <v>235</v>
      </c>
      <c r="F24" s="499">
        <v>377</v>
      </c>
      <c r="G24" s="501" t="s">
        <v>236</v>
      </c>
      <c r="H24" s="501" t="s">
        <v>237</v>
      </c>
      <c r="I24" s="499" t="s">
        <v>105</v>
      </c>
      <c r="J24" s="504">
        <f>+N24+T24+Y24+AA24+AG24</f>
        <v>500</v>
      </c>
      <c r="K24" s="504">
        <v>60</v>
      </c>
      <c r="L24" s="504">
        <v>60</v>
      </c>
      <c r="M24" s="499">
        <v>60</v>
      </c>
      <c r="N24" s="499">
        <v>13</v>
      </c>
      <c r="O24" s="499">
        <v>167</v>
      </c>
      <c r="P24" s="499">
        <v>167</v>
      </c>
      <c r="Q24" s="499">
        <v>167</v>
      </c>
      <c r="R24" s="499">
        <v>167</v>
      </c>
      <c r="S24" s="309">
        <f>+INVERSIÓN!Q31</f>
        <v>167</v>
      </c>
      <c r="T24" s="309">
        <v>150</v>
      </c>
      <c r="U24" s="309">
        <f>+INVERSIÓN!S27</f>
        <v>130</v>
      </c>
      <c r="V24" s="309">
        <f>+U24</f>
        <v>130</v>
      </c>
      <c r="W24" s="309">
        <v>130</v>
      </c>
      <c r="X24" s="309">
        <v>130</v>
      </c>
      <c r="Y24" s="309">
        <v>147</v>
      </c>
      <c r="Z24" s="349">
        <v>130</v>
      </c>
      <c r="AA24" s="499">
        <v>130</v>
      </c>
      <c r="AB24" s="499"/>
      <c r="AC24" s="499"/>
      <c r="AD24" s="499"/>
      <c r="AE24" s="499"/>
      <c r="AF24" s="499"/>
      <c r="AG24" s="499">
        <f>77-17</f>
        <v>60</v>
      </c>
      <c r="AH24" s="499"/>
      <c r="AI24" s="499"/>
      <c r="AJ24" s="499"/>
      <c r="AK24" s="499"/>
      <c r="AL24" s="499"/>
      <c r="AM24" s="349">
        <v>0</v>
      </c>
      <c r="AN24" s="350">
        <v>30</v>
      </c>
      <c r="AO24" s="350">
        <v>54</v>
      </c>
      <c r="AP24" s="499">
        <v>130</v>
      </c>
      <c r="AQ24" s="502">
        <f>AP24/Y24</f>
        <v>0.88435374149659862</v>
      </c>
      <c r="AR24" s="502">
        <f>(N24+T24+AP24)/J24</f>
        <v>0.58599999999999997</v>
      </c>
      <c r="AS24" s="528" t="s">
        <v>599</v>
      </c>
      <c r="AT24" s="526" t="s">
        <v>575</v>
      </c>
      <c r="AU24" s="526" t="s">
        <v>576</v>
      </c>
      <c r="AV24" s="538" t="str">
        <f>INVERSIÓN!AS27</f>
        <v xml:space="preserve">A través del IDAE, se podrá visualizar el mejoramiento ambiental de las organizaciones a partir de estrategias de prevención, que permitan minimizar el impacto ambiental generado en la ciudad. </v>
      </c>
      <c r="AW24" s="544" t="str">
        <f>INVERSIÓN!AT27</f>
        <v>Archivo de Gestión SEGAE</v>
      </c>
      <c r="AX24" s="42"/>
      <c r="AY24" s="42"/>
    </row>
    <row r="25" spans="1:51" ht="79.5" customHeight="1" thickBot="1" x14ac:dyDescent="0.3">
      <c r="A25" s="412"/>
      <c r="B25" s="412"/>
      <c r="C25" s="412"/>
      <c r="D25" s="499">
        <v>479</v>
      </c>
      <c r="E25" s="500" t="s">
        <v>241</v>
      </c>
      <c r="F25" s="499">
        <v>378</v>
      </c>
      <c r="G25" s="501" t="s">
        <v>242</v>
      </c>
      <c r="H25" s="501" t="s">
        <v>243</v>
      </c>
      <c r="I25" s="499" t="s">
        <v>244</v>
      </c>
      <c r="J25" s="348">
        <v>1</v>
      </c>
      <c r="K25" s="354">
        <v>0.1</v>
      </c>
      <c r="L25" s="354">
        <v>0.1</v>
      </c>
      <c r="M25" s="354">
        <v>0.1</v>
      </c>
      <c r="N25" s="354">
        <v>0.1</v>
      </c>
      <c r="O25" s="354">
        <v>0.25</v>
      </c>
      <c r="P25" s="354">
        <v>0.25</v>
      </c>
      <c r="Q25" s="499">
        <v>0.25</v>
      </c>
      <c r="R25" s="354">
        <v>0.25</v>
      </c>
      <c r="S25" s="354">
        <v>0.25</v>
      </c>
      <c r="T25" s="354">
        <v>0.25</v>
      </c>
      <c r="U25" s="354">
        <v>0.5</v>
      </c>
      <c r="V25" s="354">
        <f>+U25</f>
        <v>0.5</v>
      </c>
      <c r="W25" s="354">
        <v>0.5</v>
      </c>
      <c r="X25" s="499" t="s">
        <v>245</v>
      </c>
      <c r="Y25" s="499">
        <v>0.5</v>
      </c>
      <c r="Z25" s="354">
        <v>0.5</v>
      </c>
      <c r="AA25" s="499">
        <v>0.75</v>
      </c>
      <c r="AB25" s="354"/>
      <c r="AC25" s="499"/>
      <c r="AD25" s="499"/>
      <c r="AE25" s="499"/>
      <c r="AF25" s="499"/>
      <c r="AG25" s="499">
        <v>1</v>
      </c>
      <c r="AH25" s="529"/>
      <c r="AI25" s="499"/>
      <c r="AJ25" s="499"/>
      <c r="AK25" s="499"/>
      <c r="AL25" s="499"/>
      <c r="AM25" s="350">
        <v>0.3</v>
      </c>
      <c r="AN25" s="350">
        <v>0.35</v>
      </c>
      <c r="AO25" s="350" t="s">
        <v>247</v>
      </c>
      <c r="AP25" s="354">
        <v>0.5</v>
      </c>
      <c r="AQ25" s="502">
        <f>AP25/W25</f>
        <v>1</v>
      </c>
      <c r="AR25" s="502">
        <f>AN25/J25</f>
        <v>0.35</v>
      </c>
      <c r="AS25" s="513" t="s">
        <v>567</v>
      </c>
      <c r="AT25" s="509" t="s">
        <v>119</v>
      </c>
      <c r="AU25" s="509" t="s">
        <v>119</v>
      </c>
      <c r="AV25" s="509" t="s">
        <v>248</v>
      </c>
      <c r="AW25" s="509" t="s">
        <v>216</v>
      </c>
      <c r="AX25" s="42"/>
      <c r="AY25" s="42"/>
    </row>
    <row r="26" spans="1:51" ht="79.5" customHeight="1" x14ac:dyDescent="0.25">
      <c r="A26" s="412"/>
      <c r="B26" s="412"/>
      <c r="C26" s="412"/>
      <c r="D26" s="499">
        <v>480</v>
      </c>
      <c r="E26" s="500" t="s">
        <v>250</v>
      </c>
      <c r="F26" s="499">
        <v>379</v>
      </c>
      <c r="G26" s="506" t="s">
        <v>251</v>
      </c>
      <c r="H26" s="499" t="s">
        <v>126</v>
      </c>
      <c r="I26" s="499" t="s">
        <v>105</v>
      </c>
      <c r="J26" s="504">
        <f>+N26+T26+Y26+AA26+AG26</f>
        <v>42287801.609999999</v>
      </c>
      <c r="K26" s="349">
        <v>4000000</v>
      </c>
      <c r="L26" s="349">
        <v>4000000</v>
      </c>
      <c r="M26" s="349">
        <v>4112722</v>
      </c>
      <c r="N26" s="306">
        <f>+INVERSIÓN!L69</f>
        <v>4112722</v>
      </c>
      <c r="O26" s="306">
        <v>8000000</v>
      </c>
      <c r="P26" s="306">
        <v>8000000</v>
      </c>
      <c r="Q26" s="499">
        <v>8000000</v>
      </c>
      <c r="R26" s="306">
        <v>8000000</v>
      </c>
      <c r="S26" s="309">
        <f>+INVERSIÓN!Q69</f>
        <v>11375079.609999999</v>
      </c>
      <c r="T26" s="512">
        <f>+INVERSIÓN!R69</f>
        <v>11375079.609999999</v>
      </c>
      <c r="U26" s="309">
        <v>7887278</v>
      </c>
      <c r="V26" s="309">
        <f>+U26</f>
        <v>7887278</v>
      </c>
      <c r="W26" s="309">
        <v>7887278</v>
      </c>
      <c r="X26" s="309">
        <f>7887278+2000000</f>
        <v>9887278</v>
      </c>
      <c r="Y26" s="309">
        <v>11500000</v>
      </c>
      <c r="Z26" s="350">
        <v>11097105</v>
      </c>
      <c r="AA26" s="308">
        <v>10720000</v>
      </c>
      <c r="AB26" s="309"/>
      <c r="AC26" s="309"/>
      <c r="AD26" s="309"/>
      <c r="AE26" s="309"/>
      <c r="AF26" s="309"/>
      <c r="AG26" s="309">
        <v>4580000</v>
      </c>
      <c r="AH26" s="306"/>
      <c r="AI26" s="499"/>
      <c r="AJ26" s="499"/>
      <c r="AK26" s="499"/>
      <c r="AL26" s="499"/>
      <c r="AM26" s="350">
        <v>1745135.6</v>
      </c>
      <c r="AN26" s="350">
        <v>4580764</v>
      </c>
      <c r="AO26" s="350">
        <v>9170122</v>
      </c>
      <c r="AP26" s="306">
        <v>11097105</v>
      </c>
      <c r="AQ26" s="502">
        <f>AP26/Y26</f>
        <v>0.96496565217391306</v>
      </c>
      <c r="AR26" s="502">
        <f>(N26+T26+AP26)/J26</f>
        <v>0.62866608331120577</v>
      </c>
      <c r="AS26" s="513" t="s">
        <v>600</v>
      </c>
      <c r="AT26" s="509" t="s">
        <v>119</v>
      </c>
      <c r="AU26" s="509" t="s">
        <v>119</v>
      </c>
      <c r="AV26" s="509" t="s">
        <v>256</v>
      </c>
      <c r="AW26" s="509" t="s">
        <v>257</v>
      </c>
      <c r="AX26" s="73"/>
      <c r="AY26" s="73"/>
    </row>
    <row r="27" spans="1:51" ht="102" customHeight="1" x14ac:dyDescent="0.25">
      <c r="A27" s="412"/>
      <c r="B27" s="412"/>
      <c r="C27" s="412"/>
      <c r="D27" s="499">
        <v>481</v>
      </c>
      <c r="E27" s="500" t="s">
        <v>258</v>
      </c>
      <c r="F27" s="499">
        <v>481</v>
      </c>
      <c r="G27" s="506" t="s">
        <v>259</v>
      </c>
      <c r="H27" s="499" t="s">
        <v>114</v>
      </c>
      <c r="I27" s="499" t="s">
        <v>244</v>
      </c>
      <c r="J27" s="507">
        <v>0.25</v>
      </c>
      <c r="K27" s="504">
        <v>15</v>
      </c>
      <c r="L27" s="349">
        <v>15</v>
      </c>
      <c r="M27" s="499">
        <v>15.13</v>
      </c>
      <c r="N27" s="351">
        <v>0.15129999999999999</v>
      </c>
      <c r="O27" s="499">
        <v>20</v>
      </c>
      <c r="P27" s="318">
        <v>0.2</v>
      </c>
      <c r="Q27" s="318">
        <v>0.2</v>
      </c>
      <c r="R27" s="318">
        <v>0.2</v>
      </c>
      <c r="S27" s="318">
        <f>+INVERSIÓN!Q87</f>
        <v>0.25</v>
      </c>
      <c r="T27" s="351">
        <v>0.3034</v>
      </c>
      <c r="U27" s="318">
        <v>0.25</v>
      </c>
      <c r="V27" s="318">
        <v>0.25</v>
      </c>
      <c r="W27" s="318">
        <v>0.25</v>
      </c>
      <c r="X27" s="499">
        <v>25</v>
      </c>
      <c r="Y27" s="499">
        <v>25</v>
      </c>
      <c r="Z27" s="499" t="s">
        <v>261</v>
      </c>
      <c r="AA27" s="318">
        <v>0.25</v>
      </c>
      <c r="AB27" s="306"/>
      <c r="AC27" s="499"/>
      <c r="AD27" s="499"/>
      <c r="AE27" s="499"/>
      <c r="AF27" s="499"/>
      <c r="AG27" s="318">
        <v>0.25</v>
      </c>
      <c r="AH27" s="306"/>
      <c r="AI27" s="499"/>
      <c r="AJ27" s="499"/>
      <c r="AK27" s="499"/>
      <c r="AL27" s="499"/>
      <c r="AM27" s="351">
        <f>INVERSIÓN!AJ87</f>
        <v>0.3034</v>
      </c>
      <c r="AN27" s="351">
        <v>0.3034</v>
      </c>
      <c r="AO27" s="351">
        <v>0.3034</v>
      </c>
      <c r="AP27" s="499">
        <v>26.43</v>
      </c>
      <c r="AQ27" s="502">
        <v>1.2136</v>
      </c>
      <c r="AR27" s="502">
        <f>AP27/J27</f>
        <v>105.72</v>
      </c>
      <c r="AS27" s="513" t="s">
        <v>606</v>
      </c>
      <c r="AT27" s="526" t="s">
        <v>581</v>
      </c>
      <c r="AU27" s="526" t="s">
        <v>584</v>
      </c>
      <c r="AV27" s="509" t="s">
        <v>262</v>
      </c>
      <c r="AW27" s="509" t="s">
        <v>263</v>
      </c>
      <c r="AX27" s="73"/>
      <c r="AY27" s="73"/>
    </row>
    <row r="28" spans="1:51" ht="122.25" customHeight="1" x14ac:dyDescent="0.25">
      <c r="A28" s="412"/>
      <c r="B28" s="412"/>
      <c r="C28" s="412"/>
      <c r="D28" s="499">
        <v>520</v>
      </c>
      <c r="E28" s="500" t="s">
        <v>265</v>
      </c>
      <c r="F28" s="499">
        <v>527</v>
      </c>
      <c r="G28" s="501" t="s">
        <v>266</v>
      </c>
      <c r="H28" s="499" t="s">
        <v>126</v>
      </c>
      <c r="I28" s="499" t="s">
        <v>105</v>
      </c>
      <c r="J28" s="504">
        <f>+N28+T28+Z28+AA28+AG28</f>
        <v>15000</v>
      </c>
      <c r="K28" s="504">
        <v>1028</v>
      </c>
      <c r="L28" s="349">
        <v>1000</v>
      </c>
      <c r="M28" s="349">
        <v>1028</v>
      </c>
      <c r="N28" s="529">
        <v>1028</v>
      </c>
      <c r="O28" s="529">
        <v>2250</v>
      </c>
      <c r="P28" s="349">
        <v>2250</v>
      </c>
      <c r="Q28" s="349">
        <v>2250</v>
      </c>
      <c r="R28" s="349">
        <v>2250</v>
      </c>
      <c r="S28" s="349">
        <f>+INVERSIÓN!Q45</f>
        <v>2627</v>
      </c>
      <c r="T28" s="349">
        <f>+INVERSIÓN!R45</f>
        <v>2427</v>
      </c>
      <c r="U28" s="349">
        <v>4700</v>
      </c>
      <c r="V28" s="349">
        <f>+U28</f>
        <v>4700</v>
      </c>
      <c r="W28" s="349">
        <v>4700</v>
      </c>
      <c r="X28" s="349">
        <v>4700</v>
      </c>
      <c r="Y28" s="530">
        <v>5152.37</v>
      </c>
      <c r="Z28" s="530">
        <v>5152.37</v>
      </c>
      <c r="AA28" s="349">
        <v>4595</v>
      </c>
      <c r="AB28" s="349"/>
      <c r="AC28" s="349"/>
      <c r="AD28" s="349"/>
      <c r="AE28" s="349"/>
      <c r="AF28" s="349"/>
      <c r="AG28" s="350">
        <v>1797.63</v>
      </c>
      <c r="AH28" s="309"/>
      <c r="AI28" s="499"/>
      <c r="AJ28" s="499"/>
      <c r="AK28" s="499"/>
      <c r="AL28" s="499"/>
      <c r="AM28" s="350">
        <f>+INVERSIÓN!AJ49</f>
        <v>442.62289999999996</v>
      </c>
      <c r="AN28" s="350">
        <v>1027.8</v>
      </c>
      <c r="AO28" s="350">
        <f>1603.087+AN28</f>
        <v>2630.8869999999997</v>
      </c>
      <c r="AP28" s="530">
        <v>5152.37</v>
      </c>
      <c r="AQ28" s="502">
        <f>+AP28/Y28</f>
        <v>1</v>
      </c>
      <c r="AR28" s="502">
        <f>(N28+T28+AO28)/J28</f>
        <v>0.40572579999999997</v>
      </c>
      <c r="AS28" s="531" t="s">
        <v>602</v>
      </c>
      <c r="AT28" s="509" t="s">
        <v>119</v>
      </c>
      <c r="AU28" s="509" t="s">
        <v>119</v>
      </c>
      <c r="AV28" s="545" t="s">
        <v>268</v>
      </c>
      <c r="AW28" s="545" t="s">
        <v>269</v>
      </c>
      <c r="AX28" s="42"/>
      <c r="AY28" s="42"/>
    </row>
    <row r="29" spans="1:51" ht="79.5" customHeight="1" x14ac:dyDescent="0.25">
      <c r="A29" s="412"/>
      <c r="B29" s="412"/>
      <c r="C29" s="412"/>
      <c r="D29" s="499">
        <v>521</v>
      </c>
      <c r="E29" s="500" t="s">
        <v>270</v>
      </c>
      <c r="F29" s="499">
        <v>528</v>
      </c>
      <c r="G29" s="506" t="s">
        <v>271</v>
      </c>
      <c r="H29" s="501" t="s">
        <v>126</v>
      </c>
      <c r="I29" s="501" t="s">
        <v>105</v>
      </c>
      <c r="J29" s="504">
        <f>+N29+T29+Y29+AA29+AG29</f>
        <v>32000</v>
      </c>
      <c r="K29" s="504">
        <v>4000</v>
      </c>
      <c r="L29" s="349">
        <v>4000</v>
      </c>
      <c r="M29" s="349">
        <v>4667</v>
      </c>
      <c r="N29" s="306">
        <f>+INVERSIÓN!L99</f>
        <v>4667</v>
      </c>
      <c r="O29" s="349">
        <v>8000</v>
      </c>
      <c r="P29" s="349">
        <v>8000</v>
      </c>
      <c r="Q29" s="349">
        <v>8000</v>
      </c>
      <c r="R29" s="349">
        <v>8000</v>
      </c>
      <c r="S29" s="349">
        <f>+INVERSIÓN!Q99</f>
        <v>8028</v>
      </c>
      <c r="T29" s="349">
        <f>+INVERSIÓN!R99</f>
        <v>8028</v>
      </c>
      <c r="U29" s="349">
        <v>7333</v>
      </c>
      <c r="V29" s="349">
        <f>+INVERSIÓN!T99</f>
        <v>7333</v>
      </c>
      <c r="W29" s="349">
        <v>7333</v>
      </c>
      <c r="X29" s="349">
        <v>7333</v>
      </c>
      <c r="Y29" s="349">
        <v>8204</v>
      </c>
      <c r="Z29" s="349">
        <v>7363</v>
      </c>
      <c r="AA29" s="349">
        <v>8000</v>
      </c>
      <c r="AB29" s="349"/>
      <c r="AC29" s="349"/>
      <c r="AD29" s="349"/>
      <c r="AE29" s="349"/>
      <c r="AF29" s="349"/>
      <c r="AG29" s="349">
        <v>3101</v>
      </c>
      <c r="AH29" s="349"/>
      <c r="AI29" s="499"/>
      <c r="AJ29" s="499"/>
      <c r="AK29" s="499"/>
      <c r="AL29" s="499"/>
      <c r="AM29" s="349">
        <v>1625</v>
      </c>
      <c r="AN29" s="350">
        <v>5208</v>
      </c>
      <c r="AO29" s="350">
        <v>5396</v>
      </c>
      <c r="AP29" s="511">
        <v>7363</v>
      </c>
      <c r="AQ29" s="502">
        <f>AP29/Y29</f>
        <v>0.89748902974158951</v>
      </c>
      <c r="AR29" s="502">
        <f>(N29+T29+AP29)/J29</f>
        <v>0.62681249999999999</v>
      </c>
      <c r="AS29" s="513" t="s">
        <v>603</v>
      </c>
      <c r="AT29" s="526" t="s">
        <v>586</v>
      </c>
      <c r="AU29" s="526" t="s">
        <v>585</v>
      </c>
      <c r="AV29" s="509" t="s">
        <v>273</v>
      </c>
      <c r="AW29" s="509" t="s">
        <v>199</v>
      </c>
      <c r="AX29" s="73"/>
      <c r="AY29" s="73"/>
    </row>
    <row r="30" spans="1:51" ht="79.5" customHeight="1" x14ac:dyDescent="0.25">
      <c r="A30" s="412"/>
      <c r="B30" s="412"/>
      <c r="C30" s="412"/>
      <c r="D30" s="499">
        <v>522</v>
      </c>
      <c r="E30" s="500" t="s">
        <v>274</v>
      </c>
      <c r="F30" s="515">
        <v>529</v>
      </c>
      <c r="G30" s="532" t="s">
        <v>275</v>
      </c>
      <c r="H30" s="515" t="s">
        <v>221</v>
      </c>
      <c r="I30" s="515" t="s">
        <v>105</v>
      </c>
      <c r="J30" s="517">
        <v>800</v>
      </c>
      <c r="K30" s="517">
        <v>100</v>
      </c>
      <c r="L30" s="518">
        <v>100</v>
      </c>
      <c r="M30" s="517">
        <v>100</v>
      </c>
      <c r="N30" s="517">
        <v>100</v>
      </c>
      <c r="O30" s="517">
        <v>200</v>
      </c>
      <c r="P30" s="518">
        <v>200</v>
      </c>
      <c r="Q30" s="518">
        <v>200</v>
      </c>
      <c r="R30" s="518">
        <v>200</v>
      </c>
      <c r="S30" s="517">
        <v>211</v>
      </c>
      <c r="T30" s="517">
        <v>211</v>
      </c>
      <c r="U30" s="518">
        <v>200</v>
      </c>
      <c r="V30" s="518">
        <v>200</v>
      </c>
      <c r="W30" s="518">
        <v>200</v>
      </c>
      <c r="X30" s="353">
        <v>200</v>
      </c>
      <c r="Y30" s="517">
        <f>200+20</f>
        <v>220</v>
      </c>
      <c r="Z30" s="353">
        <v>200</v>
      </c>
      <c r="AA30" s="533">
        <v>200</v>
      </c>
      <c r="AB30" s="533"/>
      <c r="AC30" s="533"/>
      <c r="AD30" s="533"/>
      <c r="AE30" s="533"/>
      <c r="AF30" s="533"/>
      <c r="AG30" s="533">
        <f>89-20</f>
        <v>69</v>
      </c>
      <c r="AH30" s="533"/>
      <c r="AI30" s="533"/>
      <c r="AJ30" s="533"/>
      <c r="AK30" s="533"/>
      <c r="AL30" s="533"/>
      <c r="AM30" s="353">
        <v>38</v>
      </c>
      <c r="AN30" s="517">
        <v>99</v>
      </c>
      <c r="AO30" s="523">
        <v>163</v>
      </c>
      <c r="AP30" s="517">
        <v>200</v>
      </c>
      <c r="AQ30" s="502">
        <f>AP30/Y30</f>
        <v>0.90909090909090906</v>
      </c>
      <c r="AR30" s="502">
        <f>(N30+T30+AP30)/J30</f>
        <v>0.63875000000000004</v>
      </c>
      <c r="AS30" s="513" t="s">
        <v>607</v>
      </c>
      <c r="AT30" s="534" t="s">
        <v>119</v>
      </c>
      <c r="AU30" s="534" t="s">
        <v>119</v>
      </c>
      <c r="AV30" s="526" t="s">
        <v>277</v>
      </c>
      <c r="AW30" s="526" t="s">
        <v>128</v>
      </c>
      <c r="AX30" s="42"/>
      <c r="AY30" s="42"/>
    </row>
    <row r="31" spans="1:51" ht="79.5" customHeight="1" x14ac:dyDescent="0.25">
      <c r="A31" s="421"/>
      <c r="B31" s="421"/>
      <c r="C31" s="421"/>
      <c r="D31" s="499">
        <v>523</v>
      </c>
      <c r="E31" s="500" t="s">
        <v>278</v>
      </c>
      <c r="F31" s="499">
        <v>530</v>
      </c>
      <c r="G31" s="501" t="s">
        <v>279</v>
      </c>
      <c r="H31" s="501" t="s">
        <v>221</v>
      </c>
      <c r="I31" s="499" t="s">
        <v>155</v>
      </c>
      <c r="J31" s="504">
        <v>1</v>
      </c>
      <c r="K31" s="504"/>
      <c r="L31" s="535"/>
      <c r="M31" s="504"/>
      <c r="N31" s="504">
        <v>0</v>
      </c>
      <c r="O31" s="504"/>
      <c r="P31" s="536"/>
      <c r="Q31" s="536"/>
      <c r="R31" s="536"/>
      <c r="S31" s="355"/>
      <c r="T31" s="355">
        <v>0</v>
      </c>
      <c r="U31" s="355">
        <v>0.2</v>
      </c>
      <c r="V31" s="536">
        <f>+U31</f>
        <v>0.2</v>
      </c>
      <c r="W31" s="536">
        <v>0.2</v>
      </c>
      <c r="X31" s="537" t="s">
        <v>282</v>
      </c>
      <c r="Y31" s="537">
        <v>0</v>
      </c>
      <c r="Z31" s="355">
        <v>0</v>
      </c>
      <c r="AA31" s="355">
        <v>0.6</v>
      </c>
      <c r="AB31" s="536"/>
      <c r="AC31" s="535"/>
      <c r="AD31" s="535"/>
      <c r="AE31" s="504"/>
      <c r="AF31" s="504"/>
      <c r="AG31" s="504">
        <v>1</v>
      </c>
      <c r="AH31" s="536"/>
      <c r="AI31" s="535"/>
      <c r="AJ31" s="535"/>
      <c r="AK31" s="504"/>
      <c r="AL31" s="504"/>
      <c r="AM31" s="503">
        <v>0</v>
      </c>
      <c r="AN31" s="503">
        <v>0</v>
      </c>
      <c r="AO31" s="503">
        <v>0</v>
      </c>
      <c r="AP31" s="503">
        <v>0</v>
      </c>
      <c r="AQ31" s="502">
        <v>0</v>
      </c>
      <c r="AR31" s="502">
        <f>AO31/J31</f>
        <v>0</v>
      </c>
      <c r="AS31" s="513" t="s">
        <v>605</v>
      </c>
      <c r="AT31" s="534" t="s">
        <v>119</v>
      </c>
      <c r="AU31" s="534" t="s">
        <v>119</v>
      </c>
      <c r="AV31" s="538" t="s">
        <v>215</v>
      </c>
      <c r="AW31" s="509" t="s">
        <v>216</v>
      </c>
      <c r="AX31" s="42"/>
      <c r="AY31" s="153"/>
    </row>
    <row r="32" spans="1:51" ht="28.5" customHeight="1" thickBot="1" x14ac:dyDescent="0.35">
      <c r="A32" s="414" t="s">
        <v>276</v>
      </c>
      <c r="B32" s="415"/>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6"/>
      <c r="AX32" s="5"/>
      <c r="AY32" s="5"/>
    </row>
    <row r="33" spans="1:51" ht="28.5" customHeight="1" x14ac:dyDescent="0.25">
      <c r="A33" s="5"/>
      <c r="B33" s="5"/>
      <c r="C33" s="5"/>
      <c r="D33" s="5"/>
      <c r="E33" s="5"/>
      <c r="F33" s="5"/>
      <c r="G33" s="5"/>
      <c r="H33" s="5"/>
      <c r="I33" s="5"/>
      <c r="J33" s="21"/>
      <c r="K33" s="21"/>
      <c r="L33" s="21"/>
      <c r="M33" s="21"/>
      <c r="N33" s="21"/>
      <c r="O33" s="21"/>
      <c r="P33" s="21"/>
      <c r="Q33" s="21"/>
      <c r="R33" s="21"/>
      <c r="S33" s="21"/>
      <c r="T33" s="21"/>
      <c r="U33" s="21"/>
      <c r="V33" s="21"/>
      <c r="W33" s="21"/>
      <c r="X33" s="21"/>
      <c r="Y33" s="3"/>
      <c r="Z33" s="3"/>
      <c r="AA33" s="21"/>
      <c r="AB33" s="21"/>
      <c r="AC33" s="21"/>
      <c r="AD33" s="21"/>
      <c r="AE33" s="21"/>
      <c r="AF33" s="21"/>
      <c r="AG33" s="21"/>
      <c r="AH33" s="21"/>
      <c r="AI33" s="21"/>
      <c r="AJ33" s="21"/>
      <c r="AK33" s="21"/>
      <c r="AL33" s="21"/>
      <c r="AM33" s="5"/>
      <c r="AN33" s="5"/>
      <c r="AO33" s="5"/>
      <c r="AP33" s="356"/>
      <c r="AQ33" s="5"/>
      <c r="AR33" s="5"/>
      <c r="AS33" s="356"/>
      <c r="AT33" s="356"/>
      <c r="AU33" s="356"/>
      <c r="AV33" s="5"/>
      <c r="AW33" s="5"/>
      <c r="AX33" s="5"/>
      <c r="AY33" s="5"/>
    </row>
    <row r="34" spans="1:51" ht="28.5" customHeight="1" x14ac:dyDescent="0.25">
      <c r="A34" s="5"/>
      <c r="B34" s="5"/>
      <c r="C34" s="5"/>
      <c r="D34" s="5"/>
      <c r="E34" s="5"/>
      <c r="F34" s="5"/>
      <c r="G34" s="5"/>
      <c r="H34" s="5"/>
      <c r="I34" s="5"/>
      <c r="J34" s="21"/>
      <c r="K34" s="21"/>
      <c r="L34" s="21"/>
      <c r="M34" s="21"/>
      <c r="N34" s="21"/>
      <c r="O34" s="21"/>
      <c r="P34" s="21"/>
      <c r="Q34" s="21"/>
      <c r="R34" s="21"/>
      <c r="S34" s="21"/>
      <c r="T34" s="21"/>
      <c r="U34" s="21"/>
      <c r="V34" s="21"/>
      <c r="W34" s="21"/>
      <c r="X34" s="21"/>
      <c r="Y34" s="3"/>
      <c r="Z34" s="3"/>
      <c r="AA34" s="21"/>
      <c r="AB34" s="21"/>
      <c r="AC34" s="21"/>
      <c r="AD34" s="21"/>
      <c r="AE34" s="21"/>
      <c r="AF34" s="21"/>
      <c r="AG34" s="21"/>
      <c r="AH34" s="21"/>
      <c r="AI34" s="21"/>
      <c r="AJ34" s="21"/>
      <c r="AK34" s="21"/>
      <c r="AL34" s="21"/>
      <c r="AM34" s="5"/>
      <c r="AN34" s="5"/>
      <c r="AO34" s="5"/>
      <c r="AP34" s="356"/>
      <c r="AQ34" s="5"/>
      <c r="AR34" s="5"/>
      <c r="AS34" s="356"/>
      <c r="AT34" s="356"/>
      <c r="AU34" s="356"/>
      <c r="AV34" s="5"/>
      <c r="AW34" s="5"/>
      <c r="AX34" s="5"/>
      <c r="AY34" s="5"/>
    </row>
    <row r="35" spans="1:51" ht="28.5" customHeight="1" x14ac:dyDescent="0.25">
      <c r="A35" s="5"/>
      <c r="B35" s="5"/>
      <c r="C35" s="5"/>
      <c r="D35" s="5"/>
      <c r="E35" s="5"/>
      <c r="F35" s="5"/>
      <c r="G35" s="5"/>
      <c r="H35" s="5"/>
      <c r="I35" s="5"/>
      <c r="J35" s="21"/>
      <c r="K35" s="21"/>
      <c r="L35" s="21"/>
      <c r="M35" s="21"/>
      <c r="N35" s="21"/>
      <c r="O35" s="21"/>
      <c r="P35" s="21"/>
      <c r="Q35" s="21"/>
      <c r="R35" s="21"/>
      <c r="S35" s="21"/>
      <c r="T35" s="21"/>
      <c r="U35" s="21"/>
      <c r="V35" s="21"/>
      <c r="W35" s="21"/>
      <c r="X35" s="21"/>
      <c r="Y35" s="3"/>
      <c r="Z35" s="3"/>
      <c r="AA35" s="21"/>
      <c r="AB35" s="21"/>
      <c r="AC35" s="21"/>
      <c r="AD35" s="21"/>
      <c r="AE35" s="21"/>
      <c r="AF35" s="21"/>
      <c r="AG35" s="21"/>
      <c r="AH35" s="21"/>
      <c r="AI35" s="21"/>
      <c r="AJ35" s="21"/>
      <c r="AK35" s="21"/>
      <c r="AL35" s="21"/>
      <c r="AM35" s="5"/>
      <c r="AN35" s="5"/>
      <c r="AO35" s="5"/>
      <c r="AP35" s="356"/>
      <c r="AQ35" s="5"/>
      <c r="AR35" s="5"/>
      <c r="AS35" s="356"/>
      <c r="AT35" s="356"/>
      <c r="AU35" s="356"/>
      <c r="AV35" s="5"/>
      <c r="AW35" s="5"/>
      <c r="AX35" s="5"/>
      <c r="AY35" s="5"/>
    </row>
    <row r="36" spans="1:51" ht="28.5" customHeight="1" x14ac:dyDescent="0.25">
      <c r="A36" s="5"/>
      <c r="B36" s="5"/>
      <c r="C36" s="5"/>
      <c r="D36" s="5"/>
      <c r="E36" s="5"/>
      <c r="F36" s="5"/>
      <c r="G36" s="5"/>
      <c r="H36" s="5"/>
      <c r="I36" s="5"/>
      <c r="J36" s="21"/>
      <c r="K36" s="21"/>
      <c r="L36" s="21"/>
      <c r="M36" s="21"/>
      <c r="N36" s="21"/>
      <c r="O36" s="21"/>
      <c r="P36" s="21"/>
      <c r="Q36" s="21"/>
      <c r="R36" s="21"/>
      <c r="S36" s="21"/>
      <c r="T36" s="21"/>
      <c r="U36" s="21"/>
      <c r="V36" s="21"/>
      <c r="W36" s="21"/>
      <c r="X36" s="21"/>
      <c r="Y36" s="3"/>
      <c r="Z36" s="3"/>
      <c r="AA36" s="21"/>
      <c r="AB36" s="21"/>
      <c r="AC36" s="21"/>
      <c r="AD36" s="21"/>
      <c r="AE36" s="21"/>
      <c r="AF36" s="21"/>
      <c r="AG36" s="21"/>
      <c r="AH36" s="21"/>
      <c r="AI36" s="21"/>
      <c r="AJ36" s="21"/>
      <c r="AK36" s="21"/>
      <c r="AL36" s="21"/>
      <c r="AM36" s="5"/>
      <c r="AN36" s="5"/>
      <c r="AO36" s="5"/>
      <c r="AP36" s="356"/>
      <c r="AQ36" s="5"/>
      <c r="AR36" s="5"/>
      <c r="AS36" s="356"/>
      <c r="AT36" s="356"/>
      <c r="AU36" s="356"/>
      <c r="AV36" s="5"/>
      <c r="AW36" s="5"/>
      <c r="AX36" s="5"/>
      <c r="AY36" s="5"/>
    </row>
    <row r="37" spans="1:51" ht="28.5" customHeight="1" x14ac:dyDescent="0.25">
      <c r="A37" s="5"/>
      <c r="B37" s="5"/>
      <c r="C37" s="5"/>
      <c r="D37" s="5"/>
      <c r="E37" s="5"/>
      <c r="F37" s="5"/>
      <c r="G37" s="5"/>
      <c r="H37" s="5"/>
      <c r="I37" s="5"/>
      <c r="J37" s="21"/>
      <c r="K37" s="21"/>
      <c r="L37" s="21"/>
      <c r="M37" s="21"/>
      <c r="N37" s="21"/>
      <c r="O37" s="21"/>
      <c r="P37" s="21"/>
      <c r="Q37" s="21"/>
      <c r="R37" s="21"/>
      <c r="S37" s="21"/>
      <c r="T37" s="21"/>
      <c r="U37" s="21"/>
      <c r="V37" s="21"/>
      <c r="W37" s="21"/>
      <c r="X37" s="21"/>
      <c r="Y37" s="3"/>
      <c r="Z37" s="3"/>
      <c r="AA37" s="21"/>
      <c r="AB37" s="21"/>
      <c r="AC37" s="21"/>
      <c r="AD37" s="21"/>
      <c r="AE37" s="21"/>
      <c r="AF37" s="21"/>
      <c r="AG37" s="21"/>
      <c r="AH37" s="21"/>
      <c r="AI37" s="21"/>
      <c r="AJ37" s="21"/>
      <c r="AK37" s="21"/>
      <c r="AL37" s="21"/>
      <c r="AM37" s="5"/>
      <c r="AN37" s="5"/>
      <c r="AO37" s="5"/>
      <c r="AP37" s="356"/>
      <c r="AQ37" s="5"/>
      <c r="AR37" s="5"/>
      <c r="AS37" s="356"/>
      <c r="AT37" s="356"/>
      <c r="AU37" s="356"/>
      <c r="AV37" s="5"/>
      <c r="AW37" s="5"/>
      <c r="AX37" s="5"/>
      <c r="AY37" s="5"/>
    </row>
    <row r="38" spans="1:51" ht="28.5" customHeight="1" x14ac:dyDescent="0.25">
      <c r="A38" s="5"/>
      <c r="B38" s="5"/>
      <c r="C38" s="5"/>
      <c r="D38" s="5"/>
      <c r="E38" s="5"/>
      <c r="F38" s="5"/>
      <c r="G38" s="5"/>
      <c r="H38" s="5"/>
      <c r="I38" s="5"/>
      <c r="J38" s="21"/>
      <c r="K38" s="21"/>
      <c r="L38" s="21"/>
      <c r="M38" s="21"/>
      <c r="N38" s="21"/>
      <c r="O38" s="21"/>
      <c r="P38" s="21"/>
      <c r="Q38" s="21"/>
      <c r="R38" s="21"/>
      <c r="S38" s="21"/>
      <c r="T38" s="21"/>
      <c r="U38" s="21"/>
      <c r="V38" s="21"/>
      <c r="W38" s="21"/>
      <c r="X38" s="21"/>
      <c r="Y38" s="3"/>
      <c r="Z38" s="3"/>
      <c r="AA38" s="21"/>
      <c r="AB38" s="21"/>
      <c r="AC38" s="21"/>
      <c r="AD38" s="21"/>
      <c r="AE38" s="21"/>
      <c r="AF38" s="21"/>
      <c r="AG38" s="21"/>
      <c r="AH38" s="21"/>
      <c r="AI38" s="21"/>
      <c r="AJ38" s="21"/>
      <c r="AK38" s="21"/>
      <c r="AL38" s="21"/>
      <c r="AM38" s="5"/>
      <c r="AN38" s="5"/>
      <c r="AO38" s="5"/>
      <c r="AP38" s="356"/>
      <c r="AQ38" s="5"/>
      <c r="AR38" s="5"/>
      <c r="AS38" s="356"/>
      <c r="AT38" s="356"/>
      <c r="AU38" s="356"/>
      <c r="AV38" s="5"/>
      <c r="AW38" s="5"/>
      <c r="AX38" s="5"/>
      <c r="AY38" s="5"/>
    </row>
    <row r="39" spans="1:51" ht="28.5" customHeight="1" x14ac:dyDescent="0.25">
      <c r="A39" s="5"/>
      <c r="B39" s="5"/>
      <c r="C39" s="5"/>
      <c r="D39" s="5"/>
      <c r="E39" s="5"/>
      <c r="F39" s="5"/>
      <c r="G39" s="5"/>
      <c r="H39" s="5"/>
      <c r="I39" s="5"/>
      <c r="J39" s="21"/>
      <c r="K39" s="21"/>
      <c r="L39" s="21"/>
      <c r="M39" s="21"/>
      <c r="N39" s="21"/>
      <c r="O39" s="21"/>
      <c r="P39" s="21"/>
      <c r="Q39" s="21"/>
      <c r="R39" s="21"/>
      <c r="S39" s="21"/>
      <c r="T39" s="21"/>
      <c r="U39" s="21"/>
      <c r="V39" s="165"/>
      <c r="W39" s="21"/>
      <c r="X39" s="21"/>
      <c r="Y39" s="3"/>
      <c r="Z39" s="3"/>
      <c r="AA39" s="21"/>
      <c r="AB39" s="21"/>
      <c r="AC39" s="21"/>
      <c r="AD39" s="21"/>
      <c r="AE39" s="21"/>
      <c r="AF39" s="21"/>
      <c r="AG39" s="21"/>
      <c r="AH39" s="21"/>
      <c r="AI39" s="21"/>
      <c r="AJ39" s="21"/>
      <c r="AK39" s="21"/>
      <c r="AL39" s="21"/>
      <c r="AM39" s="5"/>
      <c r="AN39" s="5"/>
      <c r="AO39" s="5"/>
      <c r="AP39" s="356"/>
      <c r="AQ39" s="5"/>
      <c r="AR39" s="5"/>
      <c r="AS39" s="356"/>
      <c r="AT39" s="356"/>
      <c r="AU39" s="356"/>
      <c r="AV39" s="5"/>
      <c r="AW39" s="5"/>
      <c r="AX39" s="5"/>
      <c r="AY39" s="5"/>
    </row>
    <row r="40" spans="1:51" ht="28.5" customHeight="1" x14ac:dyDescent="0.25">
      <c r="A40" s="5"/>
      <c r="B40" s="5"/>
      <c r="C40" s="5"/>
      <c r="D40" s="5"/>
      <c r="E40" s="5"/>
      <c r="F40" s="5"/>
      <c r="G40" s="5"/>
      <c r="H40" s="5"/>
      <c r="I40" s="5"/>
      <c r="J40" s="21"/>
      <c r="K40" s="21"/>
      <c r="L40" s="21"/>
      <c r="M40" s="21"/>
      <c r="N40" s="21"/>
      <c r="O40" s="21"/>
      <c r="P40" s="21"/>
      <c r="Q40" s="21"/>
      <c r="R40" s="21"/>
      <c r="S40" s="21"/>
      <c r="T40" s="21"/>
      <c r="U40" s="21"/>
      <c r="V40" s="21"/>
      <c r="W40" s="21"/>
      <c r="X40" s="21"/>
      <c r="Y40" s="3"/>
      <c r="Z40" s="3"/>
      <c r="AA40" s="21"/>
      <c r="AB40" s="21"/>
      <c r="AC40" s="21"/>
      <c r="AD40" s="21"/>
      <c r="AE40" s="21"/>
      <c r="AF40" s="21"/>
      <c r="AG40" s="21"/>
      <c r="AH40" s="21"/>
      <c r="AI40" s="21"/>
      <c r="AJ40" s="21"/>
      <c r="AK40" s="21"/>
      <c r="AL40" s="21"/>
      <c r="AM40" s="5"/>
      <c r="AN40" s="5"/>
      <c r="AO40" s="5"/>
      <c r="AP40" s="356"/>
      <c r="AQ40" s="5"/>
      <c r="AR40" s="5"/>
      <c r="AS40" s="356"/>
      <c r="AT40" s="356"/>
      <c r="AU40" s="356"/>
      <c r="AV40" s="5"/>
      <c r="AW40" s="5"/>
      <c r="AX40" s="5"/>
      <c r="AY40" s="5"/>
    </row>
    <row r="41" spans="1:51" ht="28.5" customHeight="1" x14ac:dyDescent="0.25">
      <c r="A41" s="5"/>
      <c r="B41" s="5"/>
      <c r="C41" s="5"/>
      <c r="D41" s="5"/>
      <c r="E41" s="5"/>
      <c r="F41" s="5"/>
      <c r="G41" s="5"/>
      <c r="H41" s="5"/>
      <c r="I41" s="5"/>
      <c r="J41" s="21"/>
      <c r="K41" s="21"/>
      <c r="L41" s="21"/>
      <c r="M41" s="21"/>
      <c r="N41" s="21"/>
      <c r="O41" s="21"/>
      <c r="P41" s="21"/>
      <c r="Q41" s="21"/>
      <c r="R41" s="21"/>
      <c r="S41" s="21"/>
      <c r="T41" s="21"/>
      <c r="U41" s="21"/>
      <c r="V41" s="21"/>
      <c r="W41" s="21"/>
      <c r="X41" s="21"/>
      <c r="Y41" s="3"/>
      <c r="Z41" s="3"/>
      <c r="AA41" s="21"/>
      <c r="AB41" s="21"/>
      <c r="AC41" s="21"/>
      <c r="AD41" s="21"/>
      <c r="AE41" s="21"/>
      <c r="AF41" s="21"/>
      <c r="AG41" s="21"/>
      <c r="AH41" s="21"/>
      <c r="AI41" s="21"/>
      <c r="AJ41" s="21"/>
      <c r="AK41" s="21"/>
      <c r="AL41" s="21"/>
      <c r="AM41" s="5"/>
      <c r="AN41" s="5"/>
      <c r="AO41" s="5"/>
      <c r="AP41" s="356"/>
      <c r="AQ41" s="5"/>
      <c r="AR41" s="5"/>
      <c r="AS41" s="356"/>
      <c r="AT41" s="356"/>
      <c r="AU41" s="356"/>
      <c r="AV41" s="5"/>
      <c r="AW41" s="5"/>
      <c r="AX41" s="5"/>
      <c r="AY41" s="5"/>
    </row>
    <row r="42" spans="1:51" ht="28.5" customHeight="1" x14ac:dyDescent="0.25">
      <c r="A42" s="5"/>
      <c r="B42" s="5"/>
      <c r="C42" s="5"/>
      <c r="D42" s="5"/>
      <c r="E42" s="5"/>
      <c r="F42" s="5"/>
      <c r="G42" s="5"/>
      <c r="H42" s="5"/>
      <c r="I42" s="5"/>
      <c r="J42" s="21"/>
      <c r="K42" s="21"/>
      <c r="L42" s="21"/>
      <c r="M42" s="21"/>
      <c r="N42" s="21"/>
      <c r="O42" s="21"/>
      <c r="P42" s="21"/>
      <c r="Q42" s="21"/>
      <c r="R42" s="21"/>
      <c r="S42" s="21"/>
      <c r="T42" s="21"/>
      <c r="U42" s="21"/>
      <c r="V42" s="21"/>
      <c r="W42" s="21"/>
      <c r="X42" s="21"/>
      <c r="Y42" s="3"/>
      <c r="Z42" s="3"/>
      <c r="AA42" s="21"/>
      <c r="AB42" s="21"/>
      <c r="AC42" s="21"/>
      <c r="AD42" s="21"/>
      <c r="AE42" s="21"/>
      <c r="AF42" s="21"/>
      <c r="AG42" s="21"/>
      <c r="AH42" s="21"/>
      <c r="AI42" s="21"/>
      <c r="AJ42" s="21"/>
      <c r="AK42" s="21"/>
      <c r="AL42" s="21"/>
      <c r="AM42" s="5"/>
      <c r="AN42" s="5"/>
      <c r="AO42" s="5"/>
      <c r="AP42" s="356"/>
      <c r="AQ42" s="5"/>
      <c r="AR42" s="5"/>
      <c r="AS42" s="356"/>
      <c r="AT42" s="356"/>
      <c r="AU42" s="356"/>
      <c r="AV42" s="5"/>
      <c r="AW42" s="5"/>
      <c r="AX42" s="5"/>
      <c r="AY42" s="5"/>
    </row>
    <row r="43" spans="1:51" ht="28.5" customHeight="1" x14ac:dyDescent="0.25">
      <c r="A43" s="5"/>
      <c r="B43" s="5"/>
      <c r="C43" s="5"/>
      <c r="D43" s="5"/>
      <c r="E43" s="5"/>
      <c r="F43" s="5"/>
      <c r="G43" s="5"/>
      <c r="H43" s="5"/>
      <c r="I43" s="5"/>
      <c r="J43" s="21"/>
      <c r="K43" s="21"/>
      <c r="L43" s="21"/>
      <c r="M43" s="21"/>
      <c r="N43" s="21"/>
      <c r="O43" s="21"/>
      <c r="P43" s="21"/>
      <c r="Q43" s="21"/>
      <c r="R43" s="21"/>
      <c r="S43" s="21"/>
      <c r="T43" s="21"/>
      <c r="U43" s="21"/>
      <c r="V43" s="21"/>
      <c r="W43" s="21"/>
      <c r="X43" s="21"/>
      <c r="Y43" s="3"/>
      <c r="Z43" s="3"/>
      <c r="AA43" s="21"/>
      <c r="AB43" s="21"/>
      <c r="AC43" s="21"/>
      <c r="AD43" s="21"/>
      <c r="AE43" s="21"/>
      <c r="AF43" s="21"/>
      <c r="AG43" s="21"/>
      <c r="AH43" s="21"/>
      <c r="AI43" s="21"/>
      <c r="AJ43" s="21"/>
      <c r="AK43" s="21"/>
      <c r="AL43" s="21"/>
      <c r="AM43" s="5"/>
      <c r="AN43" s="5"/>
      <c r="AO43" s="5"/>
      <c r="AP43" s="356"/>
      <c r="AQ43" s="5"/>
      <c r="AR43" s="5"/>
      <c r="AS43" s="356"/>
      <c r="AT43" s="356"/>
      <c r="AU43" s="356"/>
      <c r="AV43" s="5"/>
      <c r="AW43" s="5"/>
      <c r="AX43" s="5"/>
      <c r="AY43" s="5"/>
    </row>
    <row r="44" spans="1:51" ht="28.5" customHeight="1" x14ac:dyDescent="0.25">
      <c r="A44" s="5"/>
      <c r="B44" s="5"/>
      <c r="C44" s="5"/>
      <c r="D44" s="5"/>
      <c r="E44" s="5"/>
      <c r="F44" s="5"/>
      <c r="G44" s="5"/>
      <c r="H44" s="5"/>
      <c r="I44" s="5"/>
      <c r="J44" s="21"/>
      <c r="K44" s="21"/>
      <c r="L44" s="21"/>
      <c r="M44" s="21"/>
      <c r="N44" s="21"/>
      <c r="O44" s="21"/>
      <c r="P44" s="21"/>
      <c r="Q44" s="21"/>
      <c r="R44" s="21"/>
      <c r="S44" s="21"/>
      <c r="T44" s="21"/>
      <c r="U44" s="21"/>
      <c r="V44" s="21"/>
      <c r="W44" s="21"/>
      <c r="X44" s="21"/>
      <c r="Y44" s="3"/>
      <c r="Z44" s="3"/>
      <c r="AA44" s="21"/>
      <c r="AB44" s="21"/>
      <c r="AC44" s="21"/>
      <c r="AD44" s="21"/>
      <c r="AE44" s="21"/>
      <c r="AF44" s="21"/>
      <c r="AG44" s="21"/>
      <c r="AH44" s="21"/>
      <c r="AI44" s="21"/>
      <c r="AJ44" s="21"/>
      <c r="AK44" s="21"/>
      <c r="AL44" s="21"/>
      <c r="AM44" s="5"/>
      <c r="AN44" s="5"/>
      <c r="AO44" s="5"/>
      <c r="AP44" s="356"/>
      <c r="AQ44" s="5"/>
      <c r="AR44" s="5"/>
      <c r="AS44" s="356"/>
      <c r="AT44" s="356"/>
      <c r="AU44" s="356"/>
      <c r="AV44" s="5"/>
      <c r="AW44" s="5"/>
      <c r="AX44" s="5"/>
      <c r="AY44" s="5"/>
    </row>
    <row r="45" spans="1:51" ht="28.5" customHeight="1" x14ac:dyDescent="0.25">
      <c r="A45" s="5"/>
      <c r="B45" s="5"/>
      <c r="C45" s="5"/>
      <c r="D45" s="5"/>
      <c r="E45" s="5"/>
      <c r="F45" s="5"/>
      <c r="G45" s="5"/>
      <c r="H45" s="5"/>
      <c r="I45" s="5"/>
      <c r="J45" s="21"/>
      <c r="K45" s="21"/>
      <c r="L45" s="21"/>
      <c r="M45" s="21"/>
      <c r="N45" s="21"/>
      <c r="O45" s="21"/>
      <c r="P45" s="21"/>
      <c r="Q45" s="21"/>
      <c r="R45" s="21"/>
      <c r="S45" s="21"/>
      <c r="T45" s="21"/>
      <c r="U45" s="21"/>
      <c r="V45" s="21"/>
      <c r="W45" s="21"/>
      <c r="X45" s="21"/>
      <c r="Y45" s="3"/>
      <c r="Z45" s="3"/>
      <c r="AA45" s="21"/>
      <c r="AB45" s="21"/>
      <c r="AC45" s="21"/>
      <c r="AD45" s="21"/>
      <c r="AE45" s="21"/>
      <c r="AF45" s="21"/>
      <c r="AG45" s="21"/>
      <c r="AH45" s="21"/>
      <c r="AI45" s="21"/>
      <c r="AJ45" s="21"/>
      <c r="AK45" s="21"/>
      <c r="AL45" s="21"/>
      <c r="AM45" s="5"/>
      <c r="AN45" s="5"/>
      <c r="AO45" s="5"/>
      <c r="AP45" s="356"/>
      <c r="AQ45" s="5"/>
      <c r="AR45" s="5"/>
      <c r="AS45" s="356"/>
      <c r="AT45" s="356"/>
      <c r="AU45" s="356"/>
      <c r="AV45" s="5"/>
      <c r="AW45" s="5"/>
      <c r="AX45" s="5"/>
      <c r="AY45" s="5"/>
    </row>
    <row r="46" spans="1:51" ht="28.5" customHeight="1" x14ac:dyDescent="0.25">
      <c r="A46" s="5"/>
      <c r="B46" s="5"/>
      <c r="C46" s="5"/>
      <c r="D46" s="5"/>
      <c r="E46" s="5"/>
      <c r="F46" s="5"/>
      <c r="G46" s="5"/>
      <c r="H46" s="5"/>
      <c r="I46" s="5"/>
      <c r="J46" s="21"/>
      <c r="K46" s="21"/>
      <c r="L46" s="21"/>
      <c r="M46" s="21"/>
      <c r="N46" s="21"/>
      <c r="O46" s="21"/>
      <c r="P46" s="21"/>
      <c r="Q46" s="21"/>
      <c r="R46" s="21"/>
      <c r="S46" s="21"/>
      <c r="T46" s="21"/>
      <c r="U46" s="21"/>
      <c r="V46" s="21"/>
      <c r="W46" s="21"/>
      <c r="X46" s="21"/>
      <c r="Y46" s="3"/>
      <c r="Z46" s="3"/>
      <c r="AA46" s="21"/>
      <c r="AB46" s="21"/>
      <c r="AC46" s="21"/>
      <c r="AD46" s="21"/>
      <c r="AE46" s="21"/>
      <c r="AF46" s="21"/>
      <c r="AG46" s="21"/>
      <c r="AH46" s="21"/>
      <c r="AI46" s="21"/>
      <c r="AJ46" s="21"/>
      <c r="AK46" s="21"/>
      <c r="AL46" s="21"/>
      <c r="AM46" s="5"/>
      <c r="AN46" s="5"/>
      <c r="AO46" s="5"/>
      <c r="AP46" s="356"/>
      <c r="AQ46" s="5"/>
      <c r="AR46" s="5"/>
      <c r="AS46" s="356"/>
      <c r="AT46" s="356"/>
      <c r="AU46" s="356"/>
      <c r="AV46" s="5"/>
      <c r="AW46" s="5"/>
      <c r="AX46" s="5"/>
      <c r="AY46" s="5"/>
    </row>
    <row r="47" spans="1:51" ht="28.5" customHeight="1" x14ac:dyDescent="0.25">
      <c r="A47" s="5"/>
      <c r="B47" s="5"/>
      <c r="C47" s="5"/>
      <c r="D47" s="5"/>
      <c r="E47" s="5"/>
      <c r="F47" s="5"/>
      <c r="G47" s="5"/>
      <c r="H47" s="5"/>
      <c r="I47" s="5"/>
      <c r="J47" s="21"/>
      <c r="K47" s="21"/>
      <c r="L47" s="21"/>
      <c r="M47" s="21"/>
      <c r="N47" s="21"/>
      <c r="O47" s="21"/>
      <c r="P47" s="21"/>
      <c r="Q47" s="21"/>
      <c r="R47" s="21"/>
      <c r="S47" s="21"/>
      <c r="T47" s="21"/>
      <c r="U47" s="21"/>
      <c r="V47" s="21"/>
      <c r="W47" s="21"/>
      <c r="X47" s="21"/>
      <c r="Y47" s="3"/>
      <c r="Z47" s="3"/>
      <c r="AA47" s="21"/>
      <c r="AB47" s="21"/>
      <c r="AC47" s="21"/>
      <c r="AD47" s="21"/>
      <c r="AE47" s="21"/>
      <c r="AF47" s="21"/>
      <c r="AG47" s="21"/>
      <c r="AH47" s="21"/>
      <c r="AI47" s="21"/>
      <c r="AJ47" s="21"/>
      <c r="AK47" s="21"/>
      <c r="AL47" s="21"/>
      <c r="AM47" s="5"/>
      <c r="AN47" s="5"/>
      <c r="AO47" s="5"/>
      <c r="AP47" s="356"/>
      <c r="AQ47" s="5"/>
      <c r="AR47" s="5"/>
      <c r="AS47" s="356"/>
      <c r="AT47" s="356"/>
      <c r="AU47" s="356"/>
      <c r="AV47" s="5"/>
      <c r="AW47" s="5"/>
      <c r="AX47" s="5"/>
      <c r="AY47" s="5"/>
    </row>
    <row r="48" spans="1:51" ht="28.5" customHeight="1" x14ac:dyDescent="0.25">
      <c r="A48" s="5"/>
      <c r="B48" s="5"/>
      <c r="C48" s="5"/>
      <c r="D48" s="5"/>
      <c r="E48" s="5"/>
      <c r="F48" s="5"/>
      <c r="G48" s="5"/>
      <c r="H48" s="5"/>
      <c r="I48" s="5"/>
      <c r="J48" s="21"/>
      <c r="K48" s="21"/>
      <c r="L48" s="21"/>
      <c r="M48" s="21"/>
      <c r="N48" s="21"/>
      <c r="O48" s="21"/>
      <c r="P48" s="21"/>
      <c r="Q48" s="21"/>
      <c r="R48" s="21"/>
      <c r="S48" s="21"/>
      <c r="T48" s="21"/>
      <c r="U48" s="21"/>
      <c r="V48" s="21"/>
      <c r="W48" s="21"/>
      <c r="X48" s="21"/>
      <c r="Y48" s="3"/>
      <c r="Z48" s="3"/>
      <c r="AA48" s="21"/>
      <c r="AB48" s="21"/>
      <c r="AC48" s="21"/>
      <c r="AD48" s="21"/>
      <c r="AE48" s="21"/>
      <c r="AF48" s="21"/>
      <c r="AG48" s="21"/>
      <c r="AH48" s="21"/>
      <c r="AI48" s="21"/>
      <c r="AJ48" s="21"/>
      <c r="AK48" s="21"/>
      <c r="AL48" s="21"/>
      <c r="AM48" s="5"/>
      <c r="AN48" s="5"/>
      <c r="AO48" s="5"/>
      <c r="AP48" s="356"/>
      <c r="AQ48" s="5"/>
      <c r="AR48" s="5"/>
      <c r="AS48" s="356"/>
      <c r="AT48" s="356"/>
      <c r="AU48" s="356"/>
      <c r="AV48" s="5"/>
      <c r="AW48" s="5"/>
      <c r="AX48" s="5"/>
      <c r="AY48" s="5"/>
    </row>
    <row r="49" spans="1:51" ht="28.5" customHeight="1" x14ac:dyDescent="0.25">
      <c r="A49" s="5"/>
      <c r="B49" s="5"/>
      <c r="C49" s="5"/>
      <c r="D49" s="5"/>
      <c r="E49" s="5"/>
      <c r="F49" s="5"/>
      <c r="G49" s="5"/>
      <c r="H49" s="5"/>
      <c r="I49" s="5"/>
      <c r="J49" s="21"/>
      <c r="K49" s="21"/>
      <c r="L49" s="21"/>
      <c r="M49" s="21"/>
      <c r="N49" s="21"/>
      <c r="O49" s="21"/>
      <c r="P49" s="21"/>
      <c r="Q49" s="21"/>
      <c r="R49" s="21"/>
      <c r="S49" s="21"/>
      <c r="T49" s="21"/>
      <c r="U49" s="21"/>
      <c r="V49" s="21"/>
      <c r="W49" s="21"/>
      <c r="X49" s="21"/>
      <c r="Y49" s="3"/>
      <c r="Z49" s="3"/>
      <c r="AA49" s="21"/>
      <c r="AB49" s="21"/>
      <c r="AC49" s="21"/>
      <c r="AD49" s="21"/>
      <c r="AE49" s="21"/>
      <c r="AF49" s="21"/>
      <c r="AG49" s="21"/>
      <c r="AH49" s="21"/>
      <c r="AI49" s="21"/>
      <c r="AJ49" s="21"/>
      <c r="AK49" s="21"/>
      <c r="AL49" s="21"/>
      <c r="AM49" s="5"/>
      <c r="AN49" s="5"/>
      <c r="AO49" s="5"/>
      <c r="AP49" s="356"/>
      <c r="AQ49" s="5"/>
      <c r="AR49" s="5"/>
      <c r="AS49" s="356"/>
      <c r="AT49" s="356"/>
      <c r="AU49" s="356"/>
      <c r="AV49" s="5"/>
      <c r="AW49" s="5"/>
      <c r="AX49" s="5"/>
      <c r="AY49" s="5"/>
    </row>
    <row r="50" spans="1:51" ht="28.5" customHeight="1" x14ac:dyDescent="0.25">
      <c r="A50" s="5"/>
      <c r="B50" s="5"/>
      <c r="C50" s="5"/>
      <c r="D50" s="5"/>
      <c r="E50" s="5"/>
      <c r="F50" s="5"/>
      <c r="G50" s="5"/>
      <c r="H50" s="5"/>
      <c r="I50" s="5"/>
      <c r="J50" s="21"/>
      <c r="K50" s="21"/>
      <c r="L50" s="21"/>
      <c r="M50" s="21"/>
      <c r="N50" s="21"/>
      <c r="O50" s="21"/>
      <c r="P50" s="21"/>
      <c r="Q50" s="21"/>
      <c r="R50" s="21"/>
      <c r="S50" s="21"/>
      <c r="T50" s="21"/>
      <c r="U50" s="21"/>
      <c r="V50" s="21"/>
      <c r="W50" s="21"/>
      <c r="X50" s="21"/>
      <c r="Y50" s="3"/>
      <c r="Z50" s="3"/>
      <c r="AA50" s="21"/>
      <c r="AB50" s="21"/>
      <c r="AC50" s="21"/>
      <c r="AD50" s="21"/>
      <c r="AE50" s="21"/>
      <c r="AF50" s="21"/>
      <c r="AG50" s="21"/>
      <c r="AH50" s="21"/>
      <c r="AI50" s="21"/>
      <c r="AJ50" s="21"/>
      <c r="AK50" s="21"/>
      <c r="AL50" s="21"/>
      <c r="AM50" s="5"/>
      <c r="AN50" s="5"/>
      <c r="AO50" s="5"/>
      <c r="AP50" s="356"/>
      <c r="AQ50" s="5"/>
      <c r="AR50" s="5"/>
      <c r="AS50" s="356"/>
      <c r="AT50" s="356"/>
      <c r="AU50" s="356"/>
      <c r="AV50" s="5"/>
      <c r="AW50" s="5"/>
      <c r="AX50" s="5"/>
      <c r="AY50" s="5"/>
    </row>
    <row r="51" spans="1:51" ht="28.5" customHeight="1" x14ac:dyDescent="0.25">
      <c r="A51" s="5"/>
      <c r="B51" s="5"/>
      <c r="C51" s="5"/>
      <c r="D51" s="5"/>
      <c r="E51" s="5"/>
      <c r="F51" s="5"/>
      <c r="G51" s="5"/>
      <c r="H51" s="5"/>
      <c r="I51" s="5"/>
      <c r="J51" s="21"/>
      <c r="K51" s="21"/>
      <c r="L51" s="21"/>
      <c r="M51" s="21"/>
      <c r="N51" s="21"/>
      <c r="O51" s="21"/>
      <c r="P51" s="21"/>
      <c r="Q51" s="21"/>
      <c r="R51" s="21"/>
      <c r="S51" s="21"/>
      <c r="T51" s="21"/>
      <c r="U51" s="21"/>
      <c r="V51" s="21"/>
      <c r="W51" s="21"/>
      <c r="X51" s="21"/>
      <c r="Y51" s="3"/>
      <c r="Z51" s="3"/>
      <c r="AA51" s="21"/>
      <c r="AB51" s="21"/>
      <c r="AC51" s="21"/>
      <c r="AD51" s="21"/>
      <c r="AE51" s="21"/>
      <c r="AF51" s="21"/>
      <c r="AG51" s="21"/>
      <c r="AH51" s="21"/>
      <c r="AI51" s="21"/>
      <c r="AJ51" s="21"/>
      <c r="AK51" s="21"/>
      <c r="AL51" s="21"/>
      <c r="AM51" s="5"/>
      <c r="AN51" s="5"/>
      <c r="AO51" s="5"/>
      <c r="AP51" s="356"/>
      <c r="AQ51" s="5"/>
      <c r="AR51" s="5"/>
      <c r="AS51" s="356"/>
      <c r="AT51" s="356"/>
      <c r="AU51" s="356"/>
      <c r="AV51" s="5"/>
      <c r="AW51" s="5"/>
      <c r="AX51" s="5"/>
      <c r="AY51" s="5"/>
    </row>
    <row r="52" spans="1:51" ht="28.5" customHeight="1" x14ac:dyDescent="0.25">
      <c r="A52" s="5"/>
      <c r="B52" s="5"/>
      <c r="C52" s="5"/>
      <c r="D52" s="5"/>
      <c r="E52" s="5"/>
      <c r="F52" s="5"/>
      <c r="G52" s="5"/>
      <c r="H52" s="5"/>
      <c r="I52" s="5"/>
      <c r="J52" s="21"/>
      <c r="K52" s="21"/>
      <c r="L52" s="21"/>
      <c r="M52" s="21"/>
      <c r="N52" s="21"/>
      <c r="O52" s="21"/>
      <c r="P52" s="21"/>
      <c r="Q52" s="21"/>
      <c r="R52" s="21"/>
      <c r="S52" s="21"/>
      <c r="T52" s="21"/>
      <c r="U52" s="21"/>
      <c r="V52" s="21"/>
      <c r="W52" s="21"/>
      <c r="X52" s="21"/>
      <c r="Y52" s="3"/>
      <c r="Z52" s="3"/>
      <c r="AA52" s="21"/>
      <c r="AB52" s="21"/>
      <c r="AC52" s="21"/>
      <c r="AD52" s="21"/>
      <c r="AE52" s="21"/>
      <c r="AF52" s="21"/>
      <c r="AG52" s="21"/>
      <c r="AH52" s="21"/>
      <c r="AI52" s="21"/>
      <c r="AJ52" s="21"/>
      <c r="AK52" s="21"/>
      <c r="AL52" s="21"/>
      <c r="AM52" s="5"/>
      <c r="AN52" s="5"/>
      <c r="AO52" s="5"/>
      <c r="AP52" s="356"/>
      <c r="AQ52" s="5"/>
      <c r="AR52" s="5"/>
      <c r="AS52" s="356"/>
      <c r="AT52" s="356"/>
      <c r="AU52" s="356"/>
      <c r="AV52" s="5"/>
      <c r="AW52" s="5"/>
      <c r="AX52" s="5"/>
      <c r="AY52" s="5"/>
    </row>
    <row r="53" spans="1:51" ht="28.5" customHeight="1" x14ac:dyDescent="0.25">
      <c r="A53" s="5"/>
      <c r="B53" s="5"/>
      <c r="C53" s="5"/>
      <c r="D53" s="5"/>
      <c r="E53" s="5"/>
      <c r="F53" s="5"/>
      <c r="G53" s="5"/>
      <c r="H53" s="5"/>
      <c r="I53" s="5"/>
      <c r="J53" s="21"/>
      <c r="K53" s="21"/>
      <c r="L53" s="21"/>
      <c r="M53" s="21"/>
      <c r="N53" s="21"/>
      <c r="O53" s="21"/>
      <c r="P53" s="21"/>
      <c r="Q53" s="21"/>
      <c r="R53" s="21"/>
      <c r="S53" s="21"/>
      <c r="T53" s="21"/>
      <c r="U53" s="21"/>
      <c r="V53" s="21"/>
      <c r="W53" s="21"/>
      <c r="X53" s="21"/>
      <c r="Y53" s="3"/>
      <c r="Z53" s="3"/>
      <c r="AA53" s="21"/>
      <c r="AB53" s="21"/>
      <c r="AC53" s="21"/>
      <c r="AD53" s="21"/>
      <c r="AE53" s="21"/>
      <c r="AF53" s="21"/>
      <c r="AG53" s="21"/>
      <c r="AH53" s="21"/>
      <c r="AI53" s="21"/>
      <c r="AJ53" s="21"/>
      <c r="AK53" s="21"/>
      <c r="AL53" s="21"/>
      <c r="AM53" s="5"/>
      <c r="AN53" s="5"/>
      <c r="AO53" s="5"/>
      <c r="AP53" s="356"/>
      <c r="AQ53" s="5"/>
      <c r="AR53" s="5"/>
      <c r="AS53" s="356"/>
      <c r="AT53" s="356"/>
      <c r="AU53" s="356"/>
      <c r="AV53" s="5"/>
      <c r="AW53" s="5"/>
      <c r="AX53" s="5"/>
      <c r="AY53" s="5"/>
    </row>
    <row r="54" spans="1:51" ht="28.5" customHeight="1" x14ac:dyDescent="0.25">
      <c r="A54" s="5"/>
      <c r="B54" s="5"/>
      <c r="C54" s="5"/>
      <c r="D54" s="5"/>
      <c r="E54" s="5"/>
      <c r="F54" s="5"/>
      <c r="G54" s="5"/>
      <c r="H54" s="5"/>
      <c r="I54" s="5"/>
      <c r="J54" s="21"/>
      <c r="K54" s="21"/>
      <c r="L54" s="21"/>
      <c r="M54" s="21"/>
      <c r="N54" s="21"/>
      <c r="O54" s="21"/>
      <c r="P54" s="21"/>
      <c r="Q54" s="21"/>
      <c r="R54" s="21"/>
      <c r="S54" s="21"/>
      <c r="T54" s="21"/>
      <c r="U54" s="21"/>
      <c r="V54" s="21"/>
      <c r="W54" s="21"/>
      <c r="X54" s="21"/>
      <c r="Y54" s="3"/>
      <c r="Z54" s="3"/>
      <c r="AA54" s="21"/>
      <c r="AB54" s="21"/>
      <c r="AC54" s="21"/>
      <c r="AD54" s="21"/>
      <c r="AE54" s="21"/>
      <c r="AF54" s="21"/>
      <c r="AG54" s="21"/>
      <c r="AH54" s="21"/>
      <c r="AI54" s="21"/>
      <c r="AJ54" s="21"/>
      <c r="AK54" s="21"/>
      <c r="AL54" s="21"/>
      <c r="AM54" s="5"/>
      <c r="AN54" s="5"/>
      <c r="AO54" s="5"/>
      <c r="AP54" s="356"/>
      <c r="AQ54" s="5"/>
      <c r="AR54" s="5"/>
      <c r="AS54" s="356"/>
      <c r="AT54" s="356"/>
      <c r="AU54" s="356"/>
      <c r="AV54" s="5"/>
      <c r="AW54" s="5"/>
      <c r="AX54" s="5"/>
      <c r="AY54" s="5"/>
    </row>
    <row r="55" spans="1:51" ht="28.5" customHeight="1" x14ac:dyDescent="0.25">
      <c r="A55" s="5"/>
      <c r="B55" s="5"/>
      <c r="C55" s="5"/>
      <c r="D55" s="5"/>
      <c r="E55" s="5"/>
      <c r="F55" s="5"/>
      <c r="G55" s="5"/>
      <c r="H55" s="5"/>
      <c r="I55" s="5"/>
      <c r="J55" s="21"/>
      <c r="K55" s="21"/>
      <c r="L55" s="21"/>
      <c r="M55" s="21"/>
      <c r="N55" s="21"/>
      <c r="O55" s="21"/>
      <c r="P55" s="21"/>
      <c r="Q55" s="21"/>
      <c r="R55" s="21"/>
      <c r="S55" s="21"/>
      <c r="T55" s="21"/>
      <c r="U55" s="21"/>
      <c r="V55" s="21"/>
      <c r="W55" s="21"/>
      <c r="X55" s="21"/>
      <c r="Y55" s="3"/>
      <c r="Z55" s="3"/>
      <c r="AA55" s="21"/>
      <c r="AB55" s="21"/>
      <c r="AC55" s="21"/>
      <c r="AD55" s="21"/>
      <c r="AE55" s="21"/>
      <c r="AF55" s="21"/>
      <c r="AG55" s="21"/>
      <c r="AH55" s="21"/>
      <c r="AI55" s="21"/>
      <c r="AJ55" s="21"/>
      <c r="AK55" s="21"/>
      <c r="AL55" s="21"/>
      <c r="AM55" s="5"/>
      <c r="AN55" s="5"/>
      <c r="AO55" s="5"/>
      <c r="AP55" s="356"/>
      <c r="AQ55" s="5"/>
      <c r="AR55" s="5"/>
      <c r="AS55" s="356"/>
      <c r="AT55" s="356"/>
      <c r="AU55" s="356"/>
      <c r="AV55" s="5"/>
      <c r="AW55" s="5"/>
      <c r="AX55" s="5"/>
      <c r="AY55" s="5"/>
    </row>
    <row r="56" spans="1:51" ht="28.5" customHeight="1" x14ac:dyDescent="0.25">
      <c r="A56" s="5"/>
      <c r="B56" s="5"/>
      <c r="C56" s="5"/>
      <c r="D56" s="5"/>
      <c r="E56" s="5"/>
      <c r="F56" s="5"/>
      <c r="G56" s="5"/>
      <c r="H56" s="5"/>
      <c r="I56" s="5"/>
      <c r="J56" s="21"/>
      <c r="K56" s="21"/>
      <c r="L56" s="21"/>
      <c r="M56" s="21"/>
      <c r="N56" s="21"/>
      <c r="O56" s="21"/>
      <c r="P56" s="21"/>
      <c r="Q56" s="21"/>
      <c r="R56" s="21"/>
      <c r="S56" s="21"/>
      <c r="T56" s="21"/>
      <c r="U56" s="21"/>
      <c r="V56" s="21"/>
      <c r="W56" s="21"/>
      <c r="X56" s="21"/>
      <c r="Y56" s="3"/>
      <c r="Z56" s="3"/>
      <c r="AA56" s="21"/>
      <c r="AB56" s="21"/>
      <c r="AC56" s="21"/>
      <c r="AD56" s="21"/>
      <c r="AE56" s="21"/>
      <c r="AF56" s="21"/>
      <c r="AG56" s="21"/>
      <c r="AH56" s="21"/>
      <c r="AI56" s="21"/>
      <c r="AJ56" s="21"/>
      <c r="AK56" s="21"/>
      <c r="AL56" s="21"/>
      <c r="AM56" s="5"/>
      <c r="AN56" s="5"/>
      <c r="AO56" s="5"/>
      <c r="AP56" s="356"/>
      <c r="AQ56" s="5"/>
      <c r="AR56" s="5"/>
      <c r="AS56" s="356"/>
      <c r="AT56" s="356"/>
      <c r="AU56" s="356"/>
      <c r="AV56" s="5"/>
      <c r="AW56" s="5"/>
      <c r="AX56" s="5"/>
      <c r="AY56" s="5"/>
    </row>
    <row r="57" spans="1:51" ht="28.5" customHeight="1" x14ac:dyDescent="0.25">
      <c r="A57" s="5"/>
      <c r="B57" s="5"/>
      <c r="C57" s="5"/>
      <c r="D57" s="5"/>
      <c r="E57" s="5"/>
      <c r="F57" s="5"/>
      <c r="G57" s="5"/>
      <c r="H57" s="5"/>
      <c r="I57" s="5"/>
      <c r="J57" s="21"/>
      <c r="K57" s="21"/>
      <c r="L57" s="21"/>
      <c r="M57" s="21"/>
      <c r="N57" s="21"/>
      <c r="O57" s="21"/>
      <c r="P57" s="21"/>
      <c r="Q57" s="21"/>
      <c r="R57" s="21"/>
      <c r="S57" s="21"/>
      <c r="T57" s="21"/>
      <c r="U57" s="21"/>
      <c r="V57" s="21"/>
      <c r="W57" s="21"/>
      <c r="X57" s="21"/>
      <c r="Y57" s="3"/>
      <c r="Z57" s="3"/>
      <c r="AA57" s="21"/>
      <c r="AB57" s="21"/>
      <c r="AC57" s="21"/>
      <c r="AD57" s="21"/>
      <c r="AE57" s="21"/>
      <c r="AF57" s="21"/>
      <c r="AG57" s="21"/>
      <c r="AH57" s="21"/>
      <c r="AI57" s="21"/>
      <c r="AJ57" s="21"/>
      <c r="AK57" s="21"/>
      <c r="AL57" s="21"/>
      <c r="AM57" s="5"/>
      <c r="AN57" s="5"/>
      <c r="AO57" s="5"/>
      <c r="AP57" s="356"/>
      <c r="AQ57" s="5"/>
      <c r="AR57" s="5"/>
      <c r="AS57" s="356"/>
      <c r="AT57" s="356"/>
      <c r="AU57" s="356"/>
      <c r="AV57" s="5"/>
      <c r="AW57" s="5"/>
      <c r="AX57" s="5"/>
      <c r="AY57" s="5"/>
    </row>
    <row r="58" spans="1:51" ht="28.5" customHeight="1" x14ac:dyDescent="0.25">
      <c r="A58" s="5"/>
      <c r="B58" s="5"/>
      <c r="C58" s="5"/>
      <c r="D58" s="5"/>
      <c r="E58" s="5"/>
      <c r="F58" s="5"/>
      <c r="G58" s="5"/>
      <c r="H58" s="5"/>
      <c r="I58" s="5"/>
      <c r="J58" s="21"/>
      <c r="K58" s="21"/>
      <c r="L58" s="21"/>
      <c r="M58" s="21"/>
      <c r="N58" s="21"/>
      <c r="O58" s="21"/>
      <c r="P58" s="21"/>
      <c r="Q58" s="21"/>
      <c r="R58" s="21"/>
      <c r="S58" s="21"/>
      <c r="T58" s="21"/>
      <c r="U58" s="21"/>
      <c r="V58" s="21"/>
      <c r="W58" s="21"/>
      <c r="X58" s="21"/>
      <c r="Y58" s="3"/>
      <c r="Z58" s="3"/>
      <c r="AA58" s="21"/>
      <c r="AB58" s="21"/>
      <c r="AC58" s="21"/>
      <c r="AD58" s="21"/>
      <c r="AE58" s="21"/>
      <c r="AF58" s="21"/>
      <c r="AG58" s="21"/>
      <c r="AH58" s="21"/>
      <c r="AI58" s="21"/>
      <c r="AJ58" s="21"/>
      <c r="AK58" s="21"/>
      <c r="AL58" s="21"/>
      <c r="AM58" s="5"/>
      <c r="AN58" s="5"/>
      <c r="AO58" s="5"/>
      <c r="AP58" s="356"/>
      <c r="AQ58" s="5"/>
      <c r="AR58" s="5"/>
      <c r="AS58" s="356"/>
      <c r="AT58" s="356"/>
      <c r="AU58" s="356"/>
      <c r="AV58" s="5"/>
      <c r="AW58" s="5"/>
      <c r="AX58" s="5"/>
      <c r="AY58" s="5"/>
    </row>
    <row r="59" spans="1:51" ht="28.5" customHeight="1" x14ac:dyDescent="0.25">
      <c r="A59" s="5"/>
      <c r="B59" s="5"/>
      <c r="C59" s="5"/>
      <c r="D59" s="5"/>
      <c r="E59" s="5"/>
      <c r="F59" s="5"/>
      <c r="G59" s="5"/>
      <c r="H59" s="5"/>
      <c r="I59" s="5"/>
      <c r="J59" s="21"/>
      <c r="K59" s="21"/>
      <c r="L59" s="21"/>
      <c r="M59" s="21"/>
      <c r="N59" s="21"/>
      <c r="O59" s="21"/>
      <c r="P59" s="21"/>
      <c r="Q59" s="21"/>
      <c r="R59" s="21"/>
      <c r="S59" s="21"/>
      <c r="T59" s="21"/>
      <c r="U59" s="21"/>
      <c r="V59" s="21"/>
      <c r="W59" s="21"/>
      <c r="X59" s="21"/>
      <c r="Y59" s="3"/>
      <c r="Z59" s="3"/>
      <c r="AA59" s="21"/>
      <c r="AB59" s="21"/>
      <c r="AC59" s="21"/>
      <c r="AD59" s="21"/>
      <c r="AE59" s="21"/>
      <c r="AF59" s="21"/>
      <c r="AG59" s="21"/>
      <c r="AH59" s="21"/>
      <c r="AI59" s="21"/>
      <c r="AJ59" s="21"/>
      <c r="AK59" s="21"/>
      <c r="AL59" s="21"/>
      <c r="AM59" s="5"/>
      <c r="AN59" s="5"/>
      <c r="AO59" s="5"/>
      <c r="AP59" s="356"/>
      <c r="AQ59" s="5"/>
      <c r="AR59" s="5"/>
      <c r="AS59" s="356"/>
      <c r="AT59" s="356"/>
      <c r="AU59" s="356"/>
      <c r="AV59" s="5"/>
      <c r="AW59" s="5"/>
      <c r="AX59" s="5"/>
      <c r="AY59" s="5"/>
    </row>
    <row r="60" spans="1:51" ht="28.5" customHeight="1" x14ac:dyDescent="0.25">
      <c r="A60" s="5"/>
      <c r="B60" s="5"/>
      <c r="C60" s="5"/>
      <c r="D60" s="5"/>
      <c r="E60" s="5"/>
      <c r="F60" s="5"/>
      <c r="G60" s="5"/>
      <c r="H60" s="5"/>
      <c r="I60" s="5"/>
      <c r="J60" s="21"/>
      <c r="K60" s="21"/>
      <c r="L60" s="21"/>
      <c r="M60" s="21"/>
      <c r="N60" s="21"/>
      <c r="O60" s="21"/>
      <c r="P60" s="21"/>
      <c r="Q60" s="21"/>
      <c r="R60" s="21"/>
      <c r="S60" s="21"/>
      <c r="T60" s="21"/>
      <c r="U60" s="21"/>
      <c r="V60" s="21"/>
      <c r="W60" s="21"/>
      <c r="X60" s="21"/>
      <c r="Y60" s="3"/>
      <c r="Z60" s="3"/>
      <c r="AA60" s="21"/>
      <c r="AB60" s="21"/>
      <c r="AC60" s="21"/>
      <c r="AD60" s="21"/>
      <c r="AE60" s="21"/>
      <c r="AF60" s="21"/>
      <c r="AG60" s="21"/>
      <c r="AH60" s="21"/>
      <c r="AI60" s="21"/>
      <c r="AJ60" s="21"/>
      <c r="AK60" s="21"/>
      <c r="AL60" s="21"/>
      <c r="AM60" s="5"/>
      <c r="AN60" s="5"/>
      <c r="AO60" s="5"/>
      <c r="AP60" s="356"/>
      <c r="AQ60" s="5"/>
      <c r="AR60" s="5"/>
      <c r="AS60" s="356"/>
      <c r="AT60" s="356"/>
      <c r="AU60" s="356"/>
      <c r="AV60" s="5"/>
      <c r="AW60" s="5"/>
      <c r="AX60" s="5"/>
      <c r="AY60" s="5"/>
    </row>
    <row r="61" spans="1:51" ht="28.5" customHeight="1" x14ac:dyDescent="0.25">
      <c r="A61" s="5"/>
      <c r="B61" s="5"/>
      <c r="C61" s="5"/>
      <c r="D61" s="5"/>
      <c r="E61" s="5"/>
      <c r="F61" s="5"/>
      <c r="G61" s="5"/>
      <c r="H61" s="5"/>
      <c r="I61" s="5"/>
      <c r="J61" s="21"/>
      <c r="K61" s="21"/>
      <c r="L61" s="21"/>
      <c r="M61" s="21"/>
      <c r="N61" s="21"/>
      <c r="O61" s="21"/>
      <c r="P61" s="21"/>
      <c r="Q61" s="21"/>
      <c r="R61" s="21"/>
      <c r="S61" s="21"/>
      <c r="T61" s="21"/>
      <c r="U61" s="21"/>
      <c r="V61" s="21"/>
      <c r="W61" s="21"/>
      <c r="X61" s="21"/>
      <c r="Y61" s="3"/>
      <c r="Z61" s="3"/>
      <c r="AA61" s="21"/>
      <c r="AB61" s="21"/>
      <c r="AC61" s="21"/>
      <c r="AD61" s="21"/>
      <c r="AE61" s="21"/>
      <c r="AF61" s="21"/>
      <c r="AG61" s="21"/>
      <c r="AH61" s="21"/>
      <c r="AI61" s="21"/>
      <c r="AJ61" s="21"/>
      <c r="AK61" s="21"/>
      <c r="AL61" s="21"/>
      <c r="AM61" s="5"/>
      <c r="AN61" s="5"/>
      <c r="AO61" s="5"/>
      <c r="AP61" s="356"/>
      <c r="AQ61" s="5"/>
      <c r="AR61" s="5"/>
      <c r="AS61" s="356"/>
      <c r="AT61" s="356"/>
      <c r="AU61" s="356"/>
      <c r="AV61" s="5"/>
      <c r="AW61" s="5"/>
      <c r="AX61" s="5"/>
      <c r="AY61" s="5"/>
    </row>
    <row r="62" spans="1:51" ht="28.5" customHeight="1" x14ac:dyDescent="0.25">
      <c r="A62" s="5"/>
      <c r="B62" s="5"/>
      <c r="C62" s="5"/>
      <c r="D62" s="5"/>
      <c r="E62" s="5"/>
      <c r="F62" s="5"/>
      <c r="G62" s="5"/>
      <c r="H62" s="5"/>
      <c r="I62" s="5"/>
      <c r="J62" s="21"/>
      <c r="K62" s="21"/>
      <c r="L62" s="21"/>
      <c r="M62" s="21"/>
      <c r="N62" s="21"/>
      <c r="O62" s="21"/>
      <c r="P62" s="21"/>
      <c r="Q62" s="21"/>
      <c r="R62" s="21"/>
      <c r="S62" s="21"/>
      <c r="T62" s="21"/>
      <c r="U62" s="21"/>
      <c r="V62" s="21"/>
      <c r="W62" s="21"/>
      <c r="X62" s="21"/>
      <c r="Y62" s="3"/>
      <c r="Z62" s="3"/>
      <c r="AA62" s="21"/>
      <c r="AB62" s="21"/>
      <c r="AC62" s="21"/>
      <c r="AD62" s="21"/>
      <c r="AE62" s="21"/>
      <c r="AF62" s="21"/>
      <c r="AG62" s="21"/>
      <c r="AH62" s="21"/>
      <c r="AI62" s="21"/>
      <c r="AJ62" s="21"/>
      <c r="AK62" s="21"/>
      <c r="AL62" s="21"/>
      <c r="AM62" s="5"/>
      <c r="AN62" s="5"/>
      <c r="AO62" s="5"/>
      <c r="AP62" s="356"/>
      <c r="AQ62" s="5"/>
      <c r="AR62" s="5"/>
      <c r="AS62" s="356"/>
      <c r="AT62" s="356"/>
      <c r="AU62" s="356"/>
      <c r="AV62" s="5"/>
      <c r="AW62" s="5"/>
      <c r="AX62" s="5"/>
      <c r="AY62" s="5"/>
    </row>
    <row r="63" spans="1:51" ht="28.5" customHeight="1" x14ac:dyDescent="0.25">
      <c r="A63" s="5"/>
      <c r="B63" s="5"/>
      <c r="C63" s="5"/>
      <c r="D63" s="5"/>
      <c r="E63" s="5"/>
      <c r="F63" s="5"/>
      <c r="G63" s="5"/>
      <c r="H63" s="5"/>
      <c r="I63" s="5"/>
      <c r="J63" s="21"/>
      <c r="K63" s="21"/>
      <c r="L63" s="21"/>
      <c r="M63" s="21"/>
      <c r="N63" s="21"/>
      <c r="O63" s="21"/>
      <c r="P63" s="21"/>
      <c r="Q63" s="21"/>
      <c r="R63" s="21"/>
      <c r="S63" s="21"/>
      <c r="T63" s="21"/>
      <c r="U63" s="21"/>
      <c r="V63" s="21"/>
      <c r="W63" s="21"/>
      <c r="X63" s="21"/>
      <c r="Y63" s="3"/>
      <c r="Z63" s="3"/>
      <c r="AA63" s="21"/>
      <c r="AB63" s="21"/>
      <c r="AC63" s="21"/>
      <c r="AD63" s="21"/>
      <c r="AE63" s="21"/>
      <c r="AF63" s="21"/>
      <c r="AG63" s="21"/>
      <c r="AH63" s="21"/>
      <c r="AI63" s="21"/>
      <c r="AJ63" s="21"/>
      <c r="AK63" s="21"/>
      <c r="AL63" s="21"/>
      <c r="AM63" s="5"/>
      <c r="AN63" s="5"/>
      <c r="AO63" s="5"/>
      <c r="AP63" s="356"/>
      <c r="AQ63" s="5"/>
      <c r="AR63" s="5"/>
      <c r="AS63" s="356"/>
      <c r="AT63" s="356"/>
      <c r="AU63" s="356"/>
      <c r="AV63" s="5"/>
      <c r="AW63" s="5"/>
      <c r="AX63" s="5"/>
      <c r="AY63" s="5"/>
    </row>
    <row r="64" spans="1:51" ht="28.5" customHeight="1" x14ac:dyDescent="0.25">
      <c r="A64" s="5"/>
      <c r="B64" s="5"/>
      <c r="C64" s="5"/>
      <c r="D64" s="5"/>
      <c r="E64" s="5"/>
      <c r="F64" s="5"/>
      <c r="G64" s="5"/>
      <c r="H64" s="5"/>
      <c r="I64" s="5"/>
      <c r="J64" s="21"/>
      <c r="K64" s="21"/>
      <c r="L64" s="21"/>
      <c r="M64" s="21"/>
      <c r="N64" s="21"/>
      <c r="O64" s="21"/>
      <c r="P64" s="21"/>
      <c r="Q64" s="21"/>
      <c r="R64" s="21"/>
      <c r="S64" s="21"/>
      <c r="T64" s="21"/>
      <c r="U64" s="21"/>
      <c r="V64" s="21"/>
      <c r="W64" s="21"/>
      <c r="X64" s="21"/>
      <c r="Y64" s="3"/>
      <c r="Z64" s="3"/>
      <c r="AA64" s="21"/>
      <c r="AB64" s="21"/>
      <c r="AC64" s="21"/>
      <c r="AD64" s="21"/>
      <c r="AE64" s="21"/>
      <c r="AF64" s="21"/>
      <c r="AG64" s="21"/>
      <c r="AH64" s="21"/>
      <c r="AI64" s="21"/>
      <c r="AJ64" s="21"/>
      <c r="AK64" s="21"/>
      <c r="AL64" s="21"/>
      <c r="AM64" s="5"/>
      <c r="AN64" s="5"/>
      <c r="AO64" s="5"/>
      <c r="AP64" s="356"/>
      <c r="AQ64" s="5"/>
      <c r="AR64" s="5"/>
      <c r="AS64" s="356"/>
      <c r="AT64" s="356"/>
      <c r="AU64" s="356"/>
      <c r="AV64" s="5"/>
      <c r="AW64" s="5"/>
      <c r="AX64" s="5"/>
      <c r="AY64" s="5"/>
    </row>
    <row r="65" spans="1:51" ht="28.5" customHeight="1" x14ac:dyDescent="0.25">
      <c r="A65" s="5"/>
      <c r="B65" s="5"/>
      <c r="C65" s="5"/>
      <c r="D65" s="5"/>
      <c r="E65" s="5"/>
      <c r="F65" s="5"/>
      <c r="G65" s="5"/>
      <c r="H65" s="5"/>
      <c r="I65" s="5"/>
      <c r="J65" s="21"/>
      <c r="K65" s="21"/>
      <c r="L65" s="21"/>
      <c r="M65" s="21"/>
      <c r="N65" s="21"/>
      <c r="O65" s="21"/>
      <c r="P65" s="21"/>
      <c r="Q65" s="21"/>
      <c r="R65" s="21"/>
      <c r="S65" s="21"/>
      <c r="T65" s="21"/>
      <c r="U65" s="21"/>
      <c r="V65" s="21"/>
      <c r="W65" s="21"/>
      <c r="X65" s="21"/>
      <c r="Y65" s="3"/>
      <c r="Z65" s="3"/>
      <c r="AA65" s="21"/>
      <c r="AB65" s="21"/>
      <c r="AC65" s="21"/>
      <c r="AD65" s="21"/>
      <c r="AE65" s="21"/>
      <c r="AF65" s="21"/>
      <c r="AG65" s="21"/>
      <c r="AH65" s="21"/>
      <c r="AI65" s="21"/>
      <c r="AJ65" s="21"/>
      <c r="AK65" s="21"/>
      <c r="AL65" s="21"/>
      <c r="AM65" s="5"/>
      <c r="AN65" s="5"/>
      <c r="AO65" s="5"/>
      <c r="AP65" s="356"/>
      <c r="AQ65" s="5"/>
      <c r="AR65" s="5"/>
      <c r="AS65" s="356"/>
      <c r="AT65" s="356"/>
      <c r="AU65" s="356"/>
      <c r="AV65" s="5"/>
      <c r="AW65" s="5"/>
      <c r="AX65" s="5"/>
      <c r="AY65" s="5"/>
    </row>
    <row r="66" spans="1:51" ht="28.5" customHeight="1" x14ac:dyDescent="0.25">
      <c r="A66" s="5"/>
      <c r="B66" s="5"/>
      <c r="C66" s="5"/>
      <c r="D66" s="5"/>
      <c r="E66" s="5"/>
      <c r="F66" s="5"/>
      <c r="G66" s="5"/>
      <c r="H66" s="5"/>
      <c r="I66" s="5"/>
      <c r="J66" s="21"/>
      <c r="K66" s="21"/>
      <c r="L66" s="21"/>
      <c r="M66" s="21"/>
      <c r="N66" s="21"/>
      <c r="O66" s="21"/>
      <c r="P66" s="21"/>
      <c r="Q66" s="21"/>
      <c r="R66" s="21"/>
      <c r="S66" s="21"/>
      <c r="T66" s="21"/>
      <c r="U66" s="21"/>
      <c r="V66" s="21"/>
      <c r="W66" s="21"/>
      <c r="X66" s="21"/>
      <c r="Y66" s="3"/>
      <c r="Z66" s="3"/>
      <c r="AA66" s="21"/>
      <c r="AB66" s="21"/>
      <c r="AC66" s="21"/>
      <c r="AD66" s="21"/>
      <c r="AE66" s="21"/>
      <c r="AF66" s="21"/>
      <c r="AG66" s="21"/>
      <c r="AH66" s="21"/>
      <c r="AI66" s="21"/>
      <c r="AJ66" s="21"/>
      <c r="AK66" s="21"/>
      <c r="AL66" s="21"/>
      <c r="AM66" s="5"/>
      <c r="AN66" s="5"/>
      <c r="AO66" s="5"/>
      <c r="AP66" s="356"/>
      <c r="AQ66" s="5"/>
      <c r="AR66" s="5"/>
      <c r="AS66" s="356"/>
      <c r="AT66" s="356"/>
      <c r="AU66" s="356"/>
      <c r="AV66" s="5"/>
      <c r="AW66" s="5"/>
      <c r="AX66" s="5"/>
      <c r="AY66" s="5"/>
    </row>
    <row r="67" spans="1:51" ht="28.5" customHeight="1" x14ac:dyDescent="0.25">
      <c r="A67" s="5"/>
      <c r="B67" s="5"/>
      <c r="C67" s="5"/>
      <c r="D67" s="5"/>
      <c r="E67" s="5"/>
      <c r="F67" s="5"/>
      <c r="G67" s="5"/>
      <c r="H67" s="5"/>
      <c r="I67" s="5"/>
      <c r="J67" s="21"/>
      <c r="K67" s="21"/>
      <c r="L67" s="21"/>
      <c r="M67" s="21"/>
      <c r="N67" s="21"/>
      <c r="O67" s="21"/>
      <c r="P67" s="21"/>
      <c r="Q67" s="21"/>
      <c r="R67" s="21"/>
      <c r="S67" s="21"/>
      <c r="T67" s="21"/>
      <c r="U67" s="21"/>
      <c r="V67" s="21"/>
      <c r="W67" s="21"/>
      <c r="X67" s="21"/>
      <c r="Y67" s="3"/>
      <c r="Z67" s="3"/>
      <c r="AA67" s="21"/>
      <c r="AB67" s="21"/>
      <c r="AC67" s="21"/>
      <c r="AD67" s="21"/>
      <c r="AE67" s="21"/>
      <c r="AF67" s="21"/>
      <c r="AG67" s="21"/>
      <c r="AH67" s="21"/>
      <c r="AI67" s="21"/>
      <c r="AJ67" s="21"/>
      <c r="AK67" s="21"/>
      <c r="AL67" s="21"/>
      <c r="AM67" s="5"/>
      <c r="AN67" s="5"/>
      <c r="AO67" s="5"/>
      <c r="AP67" s="356"/>
      <c r="AQ67" s="5"/>
      <c r="AR67" s="5"/>
      <c r="AS67" s="356"/>
      <c r="AT67" s="356"/>
      <c r="AU67" s="356"/>
      <c r="AV67" s="5"/>
      <c r="AW67" s="5"/>
      <c r="AX67" s="5"/>
      <c r="AY67" s="5"/>
    </row>
    <row r="68" spans="1:51" ht="28.5" customHeight="1" x14ac:dyDescent="0.25">
      <c r="A68" s="5"/>
      <c r="B68" s="5"/>
      <c r="C68" s="5"/>
      <c r="D68" s="5"/>
      <c r="E68" s="5"/>
      <c r="F68" s="5"/>
      <c r="G68" s="5"/>
      <c r="H68" s="5"/>
      <c r="I68" s="5"/>
      <c r="J68" s="21"/>
      <c r="K68" s="21"/>
      <c r="L68" s="21"/>
      <c r="M68" s="21"/>
      <c r="N68" s="21"/>
      <c r="O68" s="21"/>
      <c r="P68" s="21"/>
      <c r="Q68" s="21"/>
      <c r="R68" s="21"/>
      <c r="S68" s="21"/>
      <c r="T68" s="21"/>
      <c r="U68" s="21"/>
      <c r="V68" s="21"/>
      <c r="W68" s="21"/>
      <c r="X68" s="21"/>
      <c r="Y68" s="3"/>
      <c r="Z68" s="3"/>
      <c r="AA68" s="21"/>
      <c r="AB68" s="21"/>
      <c r="AC68" s="21"/>
      <c r="AD68" s="21"/>
      <c r="AE68" s="21"/>
      <c r="AF68" s="21"/>
      <c r="AG68" s="21"/>
      <c r="AH68" s="21"/>
      <c r="AI68" s="21"/>
      <c r="AJ68" s="21"/>
      <c r="AK68" s="21"/>
      <c r="AL68" s="21"/>
      <c r="AM68" s="5"/>
      <c r="AN68" s="5"/>
      <c r="AO68" s="5"/>
      <c r="AP68" s="356"/>
      <c r="AQ68" s="5"/>
      <c r="AR68" s="5"/>
      <c r="AS68" s="356"/>
      <c r="AT68" s="356"/>
      <c r="AU68" s="356"/>
      <c r="AV68" s="5"/>
      <c r="AW68" s="5"/>
      <c r="AX68" s="5"/>
      <c r="AY68" s="5"/>
    </row>
    <row r="69" spans="1:51" ht="28.5" customHeight="1" x14ac:dyDescent="0.25">
      <c r="A69" s="5"/>
      <c r="B69" s="5"/>
      <c r="C69" s="5"/>
      <c r="D69" s="5"/>
      <c r="E69" s="5"/>
      <c r="F69" s="5"/>
      <c r="G69" s="5"/>
      <c r="H69" s="5"/>
      <c r="I69" s="5"/>
      <c r="J69" s="21"/>
      <c r="K69" s="21"/>
      <c r="L69" s="21"/>
      <c r="M69" s="21"/>
      <c r="N69" s="21"/>
      <c r="O69" s="21"/>
      <c r="P69" s="21"/>
      <c r="Q69" s="21"/>
      <c r="R69" s="21"/>
      <c r="S69" s="21"/>
      <c r="T69" s="21"/>
      <c r="U69" s="21"/>
      <c r="V69" s="21"/>
      <c r="W69" s="21"/>
      <c r="X69" s="21"/>
      <c r="Y69" s="3"/>
      <c r="Z69" s="3"/>
      <c r="AA69" s="21"/>
      <c r="AB69" s="21"/>
      <c r="AC69" s="21"/>
      <c r="AD69" s="21"/>
      <c r="AE69" s="21"/>
      <c r="AF69" s="21"/>
      <c r="AG69" s="21"/>
      <c r="AH69" s="21"/>
      <c r="AI69" s="21"/>
      <c r="AJ69" s="21"/>
      <c r="AK69" s="21"/>
      <c r="AL69" s="21"/>
      <c r="AM69" s="5"/>
      <c r="AN69" s="5"/>
      <c r="AO69" s="5"/>
      <c r="AP69" s="356"/>
      <c r="AQ69" s="5"/>
      <c r="AR69" s="5"/>
      <c r="AS69" s="356"/>
      <c r="AT69" s="356"/>
      <c r="AU69" s="356"/>
      <c r="AV69" s="5"/>
      <c r="AW69" s="5"/>
      <c r="AX69" s="5"/>
      <c r="AY69" s="5"/>
    </row>
    <row r="70" spans="1:51" ht="28.5" customHeight="1" x14ac:dyDescent="0.25">
      <c r="A70" s="5"/>
      <c r="B70" s="5"/>
      <c r="C70" s="5"/>
      <c r="D70" s="5"/>
      <c r="E70" s="5"/>
      <c r="F70" s="5"/>
      <c r="G70" s="5"/>
      <c r="H70" s="5"/>
      <c r="I70" s="5"/>
      <c r="J70" s="21"/>
      <c r="K70" s="21"/>
      <c r="L70" s="21"/>
      <c r="M70" s="21"/>
      <c r="N70" s="21"/>
      <c r="O70" s="21"/>
      <c r="P70" s="21"/>
      <c r="Q70" s="21"/>
      <c r="R70" s="21"/>
      <c r="S70" s="21"/>
      <c r="T70" s="21"/>
      <c r="U70" s="21"/>
      <c r="V70" s="21"/>
      <c r="W70" s="21"/>
      <c r="X70" s="21"/>
      <c r="Y70" s="3"/>
      <c r="Z70" s="3"/>
      <c r="AA70" s="21"/>
      <c r="AB70" s="21"/>
      <c r="AC70" s="21"/>
      <c r="AD70" s="21"/>
      <c r="AE70" s="21"/>
      <c r="AF70" s="21"/>
      <c r="AG70" s="21"/>
      <c r="AH70" s="21"/>
      <c r="AI70" s="21"/>
      <c r="AJ70" s="21"/>
      <c r="AK70" s="21"/>
      <c r="AL70" s="21"/>
      <c r="AM70" s="5"/>
      <c r="AN70" s="5"/>
      <c r="AO70" s="5"/>
      <c r="AP70" s="356"/>
      <c r="AQ70" s="5"/>
      <c r="AR70" s="5"/>
      <c r="AS70" s="356"/>
      <c r="AT70" s="356"/>
      <c r="AU70" s="356"/>
      <c r="AV70" s="5"/>
      <c r="AW70" s="5"/>
      <c r="AX70" s="5"/>
      <c r="AY70" s="5"/>
    </row>
    <row r="71" spans="1:51" ht="28.5" customHeight="1" x14ac:dyDescent="0.25">
      <c r="A71" s="5"/>
      <c r="B71" s="5"/>
      <c r="C71" s="5"/>
      <c r="D71" s="5"/>
      <c r="E71" s="5"/>
      <c r="F71" s="5"/>
      <c r="G71" s="5"/>
      <c r="H71" s="5"/>
      <c r="I71" s="5"/>
      <c r="J71" s="21"/>
      <c r="K71" s="21"/>
      <c r="L71" s="21"/>
      <c r="M71" s="21"/>
      <c r="N71" s="21"/>
      <c r="O71" s="21"/>
      <c r="P71" s="21"/>
      <c r="Q71" s="21"/>
      <c r="R71" s="21"/>
      <c r="S71" s="21"/>
      <c r="T71" s="21"/>
      <c r="U71" s="21"/>
      <c r="V71" s="21"/>
      <c r="W71" s="21"/>
      <c r="X71" s="21"/>
      <c r="Y71" s="3"/>
      <c r="Z71" s="3"/>
      <c r="AA71" s="21"/>
      <c r="AB71" s="21"/>
      <c r="AC71" s="21"/>
      <c r="AD71" s="21"/>
      <c r="AE71" s="21"/>
      <c r="AF71" s="21"/>
      <c r="AG71" s="21"/>
      <c r="AH71" s="21"/>
      <c r="AI71" s="21"/>
      <c r="AJ71" s="21"/>
      <c r="AK71" s="21"/>
      <c r="AL71" s="21"/>
      <c r="AM71" s="5"/>
      <c r="AN71" s="5"/>
      <c r="AO71" s="5"/>
      <c r="AP71" s="356"/>
      <c r="AQ71" s="5"/>
      <c r="AR71" s="5"/>
      <c r="AS71" s="356"/>
      <c r="AT71" s="356"/>
      <c r="AU71" s="356"/>
      <c r="AV71" s="5"/>
      <c r="AW71" s="5"/>
      <c r="AX71" s="5"/>
      <c r="AY71" s="5"/>
    </row>
    <row r="72" spans="1:51" ht="28.5" customHeight="1" x14ac:dyDescent="0.25">
      <c r="A72" s="5"/>
      <c r="B72" s="5"/>
      <c r="C72" s="5"/>
      <c r="D72" s="5"/>
      <c r="E72" s="5"/>
      <c r="F72" s="5"/>
      <c r="G72" s="5"/>
      <c r="H72" s="5"/>
      <c r="I72" s="5"/>
      <c r="J72" s="21"/>
      <c r="K72" s="21"/>
      <c r="L72" s="21"/>
      <c r="M72" s="21"/>
      <c r="N72" s="21"/>
      <c r="O72" s="21"/>
      <c r="P72" s="21"/>
      <c r="Q72" s="21"/>
      <c r="R72" s="21"/>
      <c r="S72" s="21"/>
      <c r="T72" s="21"/>
      <c r="U72" s="21"/>
      <c r="V72" s="21"/>
      <c r="W72" s="21"/>
      <c r="X72" s="21"/>
      <c r="Y72" s="3"/>
      <c r="Z72" s="3"/>
      <c r="AA72" s="21"/>
      <c r="AB72" s="21"/>
      <c r="AC72" s="21"/>
      <c r="AD72" s="21"/>
      <c r="AE72" s="21"/>
      <c r="AF72" s="21"/>
      <c r="AG72" s="21"/>
      <c r="AH72" s="21"/>
      <c r="AI72" s="21"/>
      <c r="AJ72" s="21"/>
      <c r="AK72" s="21"/>
      <c r="AL72" s="21"/>
      <c r="AM72" s="5"/>
      <c r="AN72" s="5"/>
      <c r="AO72" s="5"/>
      <c r="AP72" s="356"/>
      <c r="AQ72" s="5"/>
      <c r="AR72" s="5"/>
      <c r="AS72" s="356"/>
      <c r="AT72" s="356"/>
      <c r="AU72" s="356"/>
      <c r="AV72" s="5"/>
      <c r="AW72" s="5"/>
      <c r="AX72" s="5"/>
      <c r="AY72" s="5"/>
    </row>
    <row r="73" spans="1:51" ht="28.5" customHeight="1" x14ac:dyDescent="0.25">
      <c r="A73" s="5"/>
      <c r="B73" s="5"/>
      <c r="C73" s="5"/>
      <c r="D73" s="5"/>
      <c r="E73" s="5"/>
      <c r="F73" s="5"/>
      <c r="G73" s="5"/>
      <c r="H73" s="5"/>
      <c r="I73" s="5"/>
      <c r="J73" s="21"/>
      <c r="K73" s="21"/>
      <c r="L73" s="21"/>
      <c r="M73" s="21"/>
      <c r="N73" s="21"/>
      <c r="O73" s="21"/>
      <c r="P73" s="21"/>
      <c r="Q73" s="21"/>
      <c r="R73" s="21"/>
      <c r="S73" s="21"/>
      <c r="T73" s="21"/>
      <c r="U73" s="21"/>
      <c r="V73" s="21"/>
      <c r="W73" s="21"/>
      <c r="X73" s="21"/>
      <c r="Y73" s="3"/>
      <c r="Z73" s="3"/>
      <c r="AA73" s="21"/>
      <c r="AB73" s="21"/>
      <c r="AC73" s="21"/>
      <c r="AD73" s="21"/>
      <c r="AE73" s="21"/>
      <c r="AF73" s="21"/>
      <c r="AG73" s="21"/>
      <c r="AH73" s="21"/>
      <c r="AI73" s="21"/>
      <c r="AJ73" s="21"/>
      <c r="AK73" s="21"/>
      <c r="AL73" s="21"/>
      <c r="AM73" s="5"/>
      <c r="AN73" s="5"/>
      <c r="AO73" s="5"/>
      <c r="AP73" s="356"/>
      <c r="AQ73" s="5"/>
      <c r="AR73" s="5"/>
      <c r="AS73" s="356"/>
      <c r="AT73" s="356"/>
      <c r="AU73" s="356"/>
      <c r="AV73" s="5"/>
      <c r="AW73" s="5"/>
      <c r="AX73" s="5"/>
      <c r="AY73" s="5"/>
    </row>
    <row r="74" spans="1:51" ht="28.5" customHeight="1" x14ac:dyDescent="0.25">
      <c r="A74" s="5"/>
      <c r="B74" s="5"/>
      <c r="C74" s="5"/>
      <c r="D74" s="5"/>
      <c r="E74" s="5"/>
      <c r="F74" s="5"/>
      <c r="G74" s="5"/>
      <c r="H74" s="5"/>
      <c r="I74" s="5"/>
      <c r="J74" s="21"/>
      <c r="K74" s="21"/>
      <c r="L74" s="21"/>
      <c r="M74" s="21"/>
      <c r="N74" s="21"/>
      <c r="O74" s="21"/>
      <c r="P74" s="21"/>
      <c r="Q74" s="21"/>
      <c r="R74" s="21"/>
      <c r="S74" s="21"/>
      <c r="T74" s="21"/>
      <c r="U74" s="21"/>
      <c r="V74" s="21"/>
      <c r="W74" s="21"/>
      <c r="X74" s="21"/>
      <c r="Y74" s="3"/>
      <c r="Z74" s="3"/>
      <c r="AA74" s="21"/>
      <c r="AB74" s="21"/>
      <c r="AC74" s="21"/>
      <c r="AD74" s="21"/>
      <c r="AE74" s="21"/>
      <c r="AF74" s="21"/>
      <c r="AG74" s="21"/>
      <c r="AH74" s="21"/>
      <c r="AI74" s="21"/>
      <c r="AJ74" s="21"/>
      <c r="AK74" s="21"/>
      <c r="AL74" s="21"/>
      <c r="AM74" s="5"/>
      <c r="AN74" s="5"/>
      <c r="AO74" s="5"/>
      <c r="AP74" s="356"/>
      <c r="AQ74" s="5"/>
      <c r="AR74" s="5"/>
      <c r="AS74" s="356"/>
      <c r="AT74" s="356"/>
      <c r="AU74" s="356"/>
      <c r="AV74" s="5"/>
      <c r="AW74" s="5"/>
      <c r="AX74" s="5"/>
      <c r="AY74" s="5"/>
    </row>
    <row r="75" spans="1:51" ht="28.5" customHeight="1" x14ac:dyDescent="0.25">
      <c r="A75" s="5"/>
      <c r="B75" s="5"/>
      <c r="C75" s="5"/>
      <c r="D75" s="5"/>
      <c r="E75" s="5"/>
      <c r="F75" s="5"/>
      <c r="G75" s="5"/>
      <c r="H75" s="5"/>
      <c r="I75" s="5"/>
      <c r="J75" s="21"/>
      <c r="K75" s="21"/>
      <c r="L75" s="21"/>
      <c r="M75" s="21"/>
      <c r="N75" s="21"/>
      <c r="O75" s="21"/>
      <c r="P75" s="21"/>
      <c r="Q75" s="21"/>
      <c r="R75" s="21"/>
      <c r="S75" s="21"/>
      <c r="T75" s="21"/>
      <c r="U75" s="21"/>
      <c r="V75" s="21"/>
      <c r="W75" s="21"/>
      <c r="X75" s="21"/>
      <c r="Y75" s="3"/>
      <c r="Z75" s="3"/>
      <c r="AA75" s="21"/>
      <c r="AB75" s="21"/>
      <c r="AC75" s="21"/>
      <c r="AD75" s="21"/>
      <c r="AE75" s="21"/>
      <c r="AF75" s="21"/>
      <c r="AG75" s="21"/>
      <c r="AH75" s="21"/>
      <c r="AI75" s="21"/>
      <c r="AJ75" s="21"/>
      <c r="AK75" s="21"/>
      <c r="AL75" s="21"/>
      <c r="AM75" s="5"/>
      <c r="AN75" s="5"/>
      <c r="AO75" s="5"/>
      <c r="AP75" s="356"/>
      <c r="AQ75" s="5"/>
      <c r="AR75" s="5"/>
      <c r="AS75" s="356"/>
      <c r="AT75" s="356"/>
      <c r="AU75" s="356"/>
      <c r="AV75" s="5"/>
      <c r="AW75" s="5"/>
      <c r="AX75" s="5"/>
      <c r="AY75" s="5"/>
    </row>
    <row r="76" spans="1:51" ht="28.5" customHeight="1" x14ac:dyDescent="0.25">
      <c r="A76" s="5"/>
      <c r="B76" s="5"/>
      <c r="C76" s="5"/>
      <c r="D76" s="5"/>
      <c r="E76" s="5"/>
      <c r="F76" s="5"/>
      <c r="G76" s="5"/>
      <c r="H76" s="5"/>
      <c r="I76" s="5"/>
      <c r="J76" s="21"/>
      <c r="K76" s="21"/>
      <c r="L76" s="21"/>
      <c r="M76" s="21"/>
      <c r="N76" s="21"/>
      <c r="O76" s="21"/>
      <c r="P76" s="21"/>
      <c r="Q76" s="21"/>
      <c r="R76" s="21"/>
      <c r="S76" s="21"/>
      <c r="T76" s="21"/>
      <c r="U76" s="21"/>
      <c r="V76" s="21"/>
      <c r="W76" s="21"/>
      <c r="X76" s="21"/>
      <c r="Y76" s="3"/>
      <c r="Z76" s="3"/>
      <c r="AA76" s="21"/>
      <c r="AB76" s="21"/>
      <c r="AC76" s="21"/>
      <c r="AD76" s="21"/>
      <c r="AE76" s="21"/>
      <c r="AF76" s="21"/>
      <c r="AG76" s="21"/>
      <c r="AH76" s="21"/>
      <c r="AI76" s="21"/>
      <c r="AJ76" s="21"/>
      <c r="AK76" s="21"/>
      <c r="AL76" s="21"/>
      <c r="AM76" s="5"/>
      <c r="AN76" s="5"/>
      <c r="AO76" s="5"/>
      <c r="AP76" s="356"/>
      <c r="AQ76" s="5"/>
      <c r="AR76" s="5"/>
      <c r="AS76" s="356"/>
      <c r="AT76" s="356"/>
      <c r="AU76" s="356"/>
      <c r="AV76" s="5"/>
      <c r="AW76" s="5"/>
      <c r="AX76" s="5"/>
      <c r="AY76" s="5"/>
    </row>
    <row r="77" spans="1:51" ht="28.5" customHeight="1" x14ac:dyDescent="0.25">
      <c r="A77" s="5"/>
      <c r="B77" s="5"/>
      <c r="C77" s="5"/>
      <c r="D77" s="5"/>
      <c r="E77" s="5"/>
      <c r="F77" s="5"/>
      <c r="G77" s="5"/>
      <c r="H77" s="5"/>
      <c r="I77" s="5"/>
      <c r="J77" s="21"/>
      <c r="K77" s="21"/>
      <c r="L77" s="21"/>
      <c r="M77" s="21"/>
      <c r="N77" s="21"/>
      <c r="O77" s="21"/>
      <c r="P77" s="21"/>
      <c r="Q77" s="21"/>
      <c r="R77" s="21"/>
      <c r="S77" s="21"/>
      <c r="T77" s="21"/>
      <c r="U77" s="21"/>
      <c r="V77" s="21"/>
      <c r="W77" s="21"/>
      <c r="X77" s="21"/>
      <c r="Y77" s="3"/>
      <c r="Z77" s="3"/>
      <c r="AA77" s="21"/>
      <c r="AB77" s="21"/>
      <c r="AC77" s="21"/>
      <c r="AD77" s="21"/>
      <c r="AE77" s="21"/>
      <c r="AF77" s="21"/>
      <c r="AG77" s="21"/>
      <c r="AH77" s="21"/>
      <c r="AI77" s="21"/>
      <c r="AJ77" s="21"/>
      <c r="AK77" s="21"/>
      <c r="AL77" s="21"/>
      <c r="AM77" s="5"/>
      <c r="AN77" s="5"/>
      <c r="AO77" s="5"/>
      <c r="AP77" s="356"/>
      <c r="AQ77" s="5"/>
      <c r="AR77" s="5"/>
      <c r="AS77" s="356"/>
      <c r="AT77" s="356"/>
      <c r="AU77" s="356"/>
      <c r="AV77" s="5"/>
      <c r="AW77" s="5"/>
      <c r="AX77" s="5"/>
      <c r="AY77" s="5"/>
    </row>
    <row r="78" spans="1:51" ht="28.5" customHeight="1" x14ac:dyDescent="0.25">
      <c r="A78" s="5"/>
      <c r="B78" s="5"/>
      <c r="C78" s="5"/>
      <c r="D78" s="5"/>
      <c r="E78" s="5"/>
      <c r="F78" s="5"/>
      <c r="G78" s="5"/>
      <c r="H78" s="5"/>
      <c r="I78" s="5"/>
      <c r="J78" s="21"/>
      <c r="K78" s="21"/>
      <c r="L78" s="21"/>
      <c r="M78" s="21"/>
      <c r="N78" s="21"/>
      <c r="O78" s="21"/>
      <c r="P78" s="21"/>
      <c r="Q78" s="21"/>
      <c r="R78" s="21"/>
      <c r="S78" s="21"/>
      <c r="T78" s="21"/>
      <c r="U78" s="21"/>
      <c r="V78" s="21"/>
      <c r="W78" s="21"/>
      <c r="X78" s="21"/>
      <c r="Y78" s="3"/>
      <c r="Z78" s="3"/>
      <c r="AA78" s="21"/>
      <c r="AB78" s="21"/>
      <c r="AC78" s="21"/>
      <c r="AD78" s="21"/>
      <c r="AE78" s="21"/>
      <c r="AF78" s="21"/>
      <c r="AG78" s="21"/>
      <c r="AH78" s="21"/>
      <c r="AI78" s="21"/>
      <c r="AJ78" s="21"/>
      <c r="AK78" s="21"/>
      <c r="AL78" s="21"/>
      <c r="AM78" s="5"/>
      <c r="AN78" s="5"/>
      <c r="AO78" s="5"/>
      <c r="AP78" s="356"/>
      <c r="AQ78" s="5"/>
      <c r="AR78" s="5"/>
      <c r="AS78" s="356"/>
      <c r="AT78" s="356"/>
      <c r="AU78" s="356"/>
      <c r="AV78" s="5"/>
      <c r="AW78" s="5"/>
      <c r="AX78" s="5"/>
      <c r="AY78" s="5"/>
    </row>
    <row r="79" spans="1:51" ht="28.5" customHeight="1" x14ac:dyDescent="0.25">
      <c r="A79" s="5"/>
      <c r="B79" s="5"/>
      <c r="C79" s="5"/>
      <c r="D79" s="5"/>
      <c r="E79" s="5"/>
      <c r="F79" s="5"/>
      <c r="G79" s="5"/>
      <c r="H79" s="5"/>
      <c r="I79" s="5"/>
      <c r="J79" s="21"/>
      <c r="K79" s="21"/>
      <c r="L79" s="21"/>
      <c r="M79" s="21"/>
      <c r="N79" s="21"/>
      <c r="O79" s="21"/>
      <c r="P79" s="21"/>
      <c r="Q79" s="21"/>
      <c r="R79" s="21"/>
      <c r="S79" s="21"/>
      <c r="T79" s="21"/>
      <c r="U79" s="21"/>
      <c r="V79" s="21"/>
      <c r="W79" s="21"/>
      <c r="X79" s="21"/>
      <c r="Y79" s="3"/>
      <c r="Z79" s="3"/>
      <c r="AA79" s="21"/>
      <c r="AB79" s="21"/>
      <c r="AC79" s="21"/>
      <c r="AD79" s="21"/>
      <c r="AE79" s="21"/>
      <c r="AF79" s="21"/>
      <c r="AG79" s="21"/>
      <c r="AH79" s="21"/>
      <c r="AI79" s="21"/>
      <c r="AJ79" s="21"/>
      <c r="AK79" s="21"/>
      <c r="AL79" s="21"/>
      <c r="AM79" s="5"/>
      <c r="AN79" s="5"/>
      <c r="AO79" s="5"/>
      <c r="AP79" s="356"/>
      <c r="AQ79" s="5"/>
      <c r="AR79" s="5"/>
      <c r="AS79" s="356"/>
      <c r="AT79" s="356"/>
      <c r="AU79" s="356"/>
      <c r="AV79" s="5"/>
      <c r="AW79" s="5"/>
      <c r="AX79" s="5"/>
      <c r="AY79" s="5"/>
    </row>
    <row r="80" spans="1:51" ht="28.5" customHeight="1" x14ac:dyDescent="0.25">
      <c r="A80" s="5"/>
      <c r="B80" s="5"/>
      <c r="C80" s="5"/>
      <c r="D80" s="5"/>
      <c r="E80" s="5"/>
      <c r="F80" s="5"/>
      <c r="G80" s="5"/>
      <c r="H80" s="5"/>
      <c r="I80" s="5"/>
      <c r="J80" s="21"/>
      <c r="K80" s="21"/>
      <c r="L80" s="21"/>
      <c r="M80" s="21"/>
      <c r="N80" s="21"/>
      <c r="O80" s="21"/>
      <c r="P80" s="21"/>
      <c r="Q80" s="21"/>
      <c r="R80" s="21"/>
      <c r="S80" s="21"/>
      <c r="T80" s="21"/>
      <c r="U80" s="21"/>
      <c r="V80" s="21"/>
      <c r="W80" s="21"/>
      <c r="X80" s="21"/>
      <c r="Y80" s="3"/>
      <c r="Z80" s="3"/>
      <c r="AA80" s="21"/>
      <c r="AB80" s="21"/>
      <c r="AC80" s="21"/>
      <c r="AD80" s="21"/>
      <c r="AE80" s="21"/>
      <c r="AF80" s="21"/>
      <c r="AG80" s="21"/>
      <c r="AH80" s="21"/>
      <c r="AI80" s="21"/>
      <c r="AJ80" s="21"/>
      <c r="AK80" s="21"/>
      <c r="AL80" s="21"/>
      <c r="AM80" s="5"/>
      <c r="AN80" s="5"/>
      <c r="AO80" s="5"/>
      <c r="AP80" s="356"/>
      <c r="AQ80" s="5"/>
      <c r="AR80" s="5"/>
      <c r="AS80" s="356"/>
      <c r="AT80" s="356"/>
      <c r="AU80" s="356"/>
      <c r="AV80" s="5"/>
      <c r="AW80" s="5"/>
      <c r="AX80" s="5"/>
      <c r="AY80" s="5"/>
    </row>
    <row r="81" spans="1:51" ht="28.5" customHeight="1" x14ac:dyDescent="0.25">
      <c r="A81" s="5"/>
      <c r="B81" s="5"/>
      <c r="C81" s="5"/>
      <c r="D81" s="5"/>
      <c r="E81" s="5"/>
      <c r="F81" s="5"/>
      <c r="G81" s="5"/>
      <c r="H81" s="5"/>
      <c r="I81" s="5"/>
      <c r="J81" s="21"/>
      <c r="K81" s="21"/>
      <c r="L81" s="21"/>
      <c r="M81" s="21"/>
      <c r="N81" s="21"/>
      <c r="O81" s="21"/>
      <c r="P81" s="21"/>
      <c r="Q81" s="21"/>
      <c r="R81" s="21"/>
      <c r="S81" s="21"/>
      <c r="T81" s="21"/>
      <c r="U81" s="21"/>
      <c r="V81" s="21"/>
      <c r="W81" s="21"/>
      <c r="X81" s="21"/>
      <c r="Y81" s="3"/>
      <c r="Z81" s="3"/>
      <c r="AA81" s="21"/>
      <c r="AB81" s="21"/>
      <c r="AC81" s="21"/>
      <c r="AD81" s="21"/>
      <c r="AE81" s="21"/>
      <c r="AF81" s="21"/>
      <c r="AG81" s="21"/>
      <c r="AH81" s="21"/>
      <c r="AI81" s="21"/>
      <c r="AJ81" s="21"/>
      <c r="AK81" s="21"/>
      <c r="AL81" s="21"/>
      <c r="AM81" s="5"/>
      <c r="AN81" s="5"/>
      <c r="AO81" s="5"/>
      <c r="AP81" s="356"/>
      <c r="AQ81" s="5"/>
      <c r="AR81" s="5"/>
      <c r="AS81" s="356"/>
      <c r="AT81" s="356"/>
      <c r="AU81" s="356"/>
      <c r="AV81" s="5"/>
      <c r="AW81" s="5"/>
      <c r="AX81" s="5"/>
      <c r="AY81" s="5"/>
    </row>
    <row r="82" spans="1:51" ht="28.5" customHeight="1" x14ac:dyDescent="0.25">
      <c r="A82" s="5"/>
      <c r="B82" s="5"/>
      <c r="C82" s="5"/>
      <c r="D82" s="5"/>
      <c r="E82" s="5"/>
      <c r="F82" s="5"/>
      <c r="G82" s="5"/>
      <c r="H82" s="5"/>
      <c r="I82" s="5"/>
      <c r="J82" s="21"/>
      <c r="K82" s="21"/>
      <c r="L82" s="21"/>
      <c r="M82" s="21"/>
      <c r="N82" s="21"/>
      <c r="O82" s="21"/>
      <c r="P82" s="21"/>
      <c r="Q82" s="21"/>
      <c r="R82" s="21"/>
      <c r="S82" s="21"/>
      <c r="T82" s="21"/>
      <c r="U82" s="21"/>
      <c r="V82" s="21"/>
      <c r="W82" s="21"/>
      <c r="X82" s="21"/>
      <c r="Y82" s="3"/>
      <c r="Z82" s="3"/>
      <c r="AA82" s="21"/>
      <c r="AB82" s="21"/>
      <c r="AC82" s="21"/>
      <c r="AD82" s="21"/>
      <c r="AE82" s="21"/>
      <c r="AF82" s="21"/>
      <c r="AG82" s="21"/>
      <c r="AH82" s="21"/>
      <c r="AI82" s="21"/>
      <c r="AJ82" s="21"/>
      <c r="AK82" s="21"/>
      <c r="AL82" s="21"/>
      <c r="AM82" s="5"/>
      <c r="AN82" s="5"/>
      <c r="AO82" s="5"/>
      <c r="AP82" s="356"/>
      <c r="AQ82" s="5"/>
      <c r="AR82" s="5"/>
      <c r="AS82" s="356"/>
      <c r="AT82" s="356"/>
      <c r="AU82" s="356"/>
      <c r="AV82" s="5"/>
      <c r="AW82" s="5"/>
      <c r="AX82" s="5"/>
      <c r="AY82" s="5"/>
    </row>
    <row r="83" spans="1:51" ht="28.5" customHeight="1" x14ac:dyDescent="0.25">
      <c r="A83" s="5"/>
      <c r="B83" s="5"/>
      <c r="C83" s="5"/>
      <c r="D83" s="5"/>
      <c r="E83" s="5"/>
      <c r="F83" s="5"/>
      <c r="G83" s="5"/>
      <c r="H83" s="5"/>
      <c r="I83" s="5"/>
      <c r="J83" s="21"/>
      <c r="K83" s="21"/>
      <c r="L83" s="21"/>
      <c r="M83" s="21"/>
      <c r="N83" s="21"/>
      <c r="O83" s="21"/>
      <c r="P83" s="21"/>
      <c r="Q83" s="21"/>
      <c r="R83" s="21"/>
      <c r="S83" s="21"/>
      <c r="T83" s="21"/>
      <c r="U83" s="21"/>
      <c r="V83" s="21"/>
      <c r="W83" s="21"/>
      <c r="X83" s="21"/>
      <c r="Y83" s="3"/>
      <c r="Z83" s="3"/>
      <c r="AA83" s="21"/>
      <c r="AB83" s="21"/>
      <c r="AC83" s="21"/>
      <c r="AD83" s="21"/>
      <c r="AE83" s="21"/>
      <c r="AF83" s="21"/>
      <c r="AG83" s="21"/>
      <c r="AH83" s="21"/>
      <c r="AI83" s="21"/>
      <c r="AJ83" s="21"/>
      <c r="AK83" s="21"/>
      <c r="AL83" s="21"/>
      <c r="AM83" s="5"/>
      <c r="AN83" s="5"/>
      <c r="AO83" s="5"/>
      <c r="AP83" s="356"/>
      <c r="AQ83" s="5"/>
      <c r="AR83" s="5"/>
      <c r="AS83" s="356"/>
      <c r="AT83" s="356"/>
      <c r="AU83" s="356"/>
      <c r="AV83" s="5"/>
      <c r="AW83" s="5"/>
      <c r="AX83" s="5"/>
      <c r="AY83" s="5"/>
    </row>
    <row r="84" spans="1:51" ht="28.5" customHeight="1" x14ac:dyDescent="0.25">
      <c r="A84" s="5"/>
      <c r="B84" s="5"/>
      <c r="C84" s="5"/>
      <c r="D84" s="5"/>
      <c r="E84" s="5"/>
      <c r="F84" s="5"/>
      <c r="G84" s="5"/>
      <c r="H84" s="5"/>
      <c r="I84" s="5"/>
      <c r="J84" s="21"/>
      <c r="K84" s="21"/>
      <c r="L84" s="21"/>
      <c r="M84" s="21"/>
      <c r="N84" s="21"/>
      <c r="O84" s="21"/>
      <c r="P84" s="21"/>
      <c r="Q84" s="21"/>
      <c r="R84" s="21"/>
      <c r="S84" s="21"/>
      <c r="T84" s="21"/>
      <c r="U84" s="21"/>
      <c r="V84" s="21"/>
      <c r="W84" s="21"/>
      <c r="X84" s="21"/>
      <c r="Y84" s="3"/>
      <c r="Z84" s="3"/>
      <c r="AA84" s="21"/>
      <c r="AB84" s="21"/>
      <c r="AC84" s="21"/>
      <c r="AD84" s="21"/>
      <c r="AE84" s="21"/>
      <c r="AF84" s="21"/>
      <c r="AG84" s="21"/>
      <c r="AH84" s="21"/>
      <c r="AI84" s="21"/>
      <c r="AJ84" s="21"/>
      <c r="AK84" s="21"/>
      <c r="AL84" s="21"/>
      <c r="AM84" s="5"/>
      <c r="AN84" s="5"/>
      <c r="AO84" s="5"/>
      <c r="AP84" s="356"/>
      <c r="AQ84" s="5"/>
      <c r="AR84" s="5"/>
      <c r="AS84" s="356"/>
      <c r="AT84" s="356"/>
      <c r="AU84" s="356"/>
      <c r="AV84" s="5"/>
      <c r="AW84" s="5"/>
      <c r="AX84" s="5"/>
      <c r="AY84" s="5"/>
    </row>
    <row r="85" spans="1:51" ht="28.5" customHeight="1" x14ac:dyDescent="0.25">
      <c r="A85" s="5"/>
      <c r="B85" s="5"/>
      <c r="C85" s="5"/>
      <c r="D85" s="5"/>
      <c r="E85" s="5"/>
      <c r="F85" s="5"/>
      <c r="G85" s="5"/>
      <c r="H85" s="5"/>
      <c r="I85" s="5"/>
      <c r="J85" s="21"/>
      <c r="K85" s="21"/>
      <c r="L85" s="21"/>
      <c r="M85" s="21"/>
      <c r="N85" s="21"/>
      <c r="O85" s="21"/>
      <c r="P85" s="21"/>
      <c r="Q85" s="21"/>
      <c r="R85" s="21"/>
      <c r="S85" s="21"/>
      <c r="T85" s="21"/>
      <c r="U85" s="21"/>
      <c r="V85" s="21"/>
      <c r="W85" s="21"/>
      <c r="X85" s="21"/>
      <c r="Y85" s="3"/>
      <c r="Z85" s="3"/>
      <c r="AA85" s="21"/>
      <c r="AB85" s="21"/>
      <c r="AC85" s="21"/>
      <c r="AD85" s="21"/>
      <c r="AE85" s="21"/>
      <c r="AF85" s="21"/>
      <c r="AG85" s="21"/>
      <c r="AH85" s="21"/>
      <c r="AI85" s="21"/>
      <c r="AJ85" s="21"/>
      <c r="AK85" s="21"/>
      <c r="AL85" s="21"/>
      <c r="AM85" s="5"/>
      <c r="AN85" s="5"/>
      <c r="AO85" s="5"/>
      <c r="AP85" s="356"/>
      <c r="AQ85" s="5"/>
      <c r="AR85" s="5"/>
      <c r="AS85" s="356"/>
      <c r="AT85" s="356"/>
      <c r="AU85" s="356"/>
      <c r="AV85" s="5"/>
      <c r="AW85" s="5"/>
      <c r="AX85" s="5"/>
      <c r="AY85" s="5"/>
    </row>
    <row r="86" spans="1:51" ht="28.5" customHeight="1" x14ac:dyDescent="0.25">
      <c r="A86" s="5"/>
      <c r="B86" s="5"/>
      <c r="C86" s="5"/>
      <c r="D86" s="5"/>
      <c r="E86" s="5"/>
      <c r="F86" s="5"/>
      <c r="G86" s="5"/>
      <c r="H86" s="5"/>
      <c r="I86" s="5"/>
      <c r="J86" s="21"/>
      <c r="K86" s="21"/>
      <c r="L86" s="21"/>
      <c r="M86" s="21"/>
      <c r="N86" s="21"/>
      <c r="O86" s="21"/>
      <c r="P86" s="21"/>
      <c r="Q86" s="21"/>
      <c r="R86" s="21"/>
      <c r="S86" s="21"/>
      <c r="T86" s="21"/>
      <c r="U86" s="21"/>
      <c r="V86" s="21"/>
      <c r="W86" s="21"/>
      <c r="X86" s="21"/>
      <c r="Y86" s="3"/>
      <c r="Z86" s="3"/>
      <c r="AA86" s="21"/>
      <c r="AB86" s="21"/>
      <c r="AC86" s="21"/>
      <c r="AD86" s="21"/>
      <c r="AE86" s="21"/>
      <c r="AF86" s="21"/>
      <c r="AG86" s="21"/>
      <c r="AH86" s="21"/>
      <c r="AI86" s="21"/>
      <c r="AJ86" s="21"/>
      <c r="AK86" s="21"/>
      <c r="AL86" s="21"/>
      <c r="AM86" s="5"/>
      <c r="AN86" s="5"/>
      <c r="AO86" s="5"/>
      <c r="AP86" s="356"/>
      <c r="AQ86" s="5"/>
      <c r="AR86" s="5"/>
      <c r="AS86" s="356"/>
      <c r="AT86" s="356"/>
      <c r="AU86" s="356"/>
      <c r="AV86" s="5"/>
      <c r="AW86" s="5"/>
      <c r="AX86" s="5"/>
      <c r="AY86" s="5"/>
    </row>
    <row r="87" spans="1:51" ht="28.5" customHeight="1" x14ac:dyDescent="0.25">
      <c r="A87" s="5"/>
      <c r="B87" s="5"/>
      <c r="C87" s="5"/>
      <c r="D87" s="5"/>
      <c r="E87" s="5"/>
      <c r="F87" s="5"/>
      <c r="G87" s="5"/>
      <c r="H87" s="5"/>
      <c r="I87" s="5"/>
      <c r="J87" s="21"/>
      <c r="K87" s="21"/>
      <c r="L87" s="21"/>
      <c r="M87" s="21"/>
      <c r="N87" s="21"/>
      <c r="O87" s="21"/>
      <c r="P87" s="21"/>
      <c r="Q87" s="21"/>
      <c r="R87" s="21"/>
      <c r="S87" s="21"/>
      <c r="T87" s="21"/>
      <c r="U87" s="21"/>
      <c r="V87" s="21"/>
      <c r="W87" s="21"/>
      <c r="X87" s="21"/>
      <c r="Y87" s="3"/>
      <c r="Z87" s="3"/>
      <c r="AA87" s="21"/>
      <c r="AB87" s="21"/>
      <c r="AC87" s="21"/>
      <c r="AD87" s="21"/>
      <c r="AE87" s="21"/>
      <c r="AF87" s="21"/>
      <c r="AG87" s="21"/>
      <c r="AH87" s="21"/>
      <c r="AI87" s="21"/>
      <c r="AJ87" s="21"/>
      <c r="AK87" s="21"/>
      <c r="AL87" s="21"/>
      <c r="AM87" s="5"/>
      <c r="AN87" s="5"/>
      <c r="AO87" s="5"/>
      <c r="AP87" s="356"/>
      <c r="AQ87" s="5"/>
      <c r="AR87" s="5"/>
      <c r="AS87" s="356"/>
      <c r="AT87" s="356"/>
      <c r="AU87" s="356"/>
      <c r="AV87" s="5"/>
      <c r="AW87" s="5"/>
      <c r="AX87" s="5"/>
      <c r="AY87" s="5"/>
    </row>
    <row r="88" spans="1:51" ht="28.5" customHeight="1" x14ac:dyDescent="0.25">
      <c r="A88" s="5"/>
      <c r="B88" s="5"/>
      <c r="C88" s="5"/>
      <c r="D88" s="5"/>
      <c r="E88" s="5"/>
      <c r="F88" s="5"/>
      <c r="G88" s="5"/>
      <c r="H88" s="5"/>
      <c r="I88" s="5"/>
      <c r="J88" s="21"/>
      <c r="K88" s="21"/>
      <c r="L88" s="21"/>
      <c r="M88" s="21"/>
      <c r="N88" s="21"/>
      <c r="O88" s="21"/>
      <c r="P88" s="21"/>
      <c r="Q88" s="21"/>
      <c r="R88" s="21"/>
      <c r="S88" s="21"/>
      <c r="T88" s="21"/>
      <c r="U88" s="21"/>
      <c r="V88" s="21"/>
      <c r="W88" s="21"/>
      <c r="X88" s="21"/>
      <c r="Y88" s="3"/>
      <c r="Z88" s="3"/>
      <c r="AA88" s="21"/>
      <c r="AB88" s="21"/>
      <c r="AC88" s="21"/>
      <c r="AD88" s="21"/>
      <c r="AE88" s="21"/>
      <c r="AF88" s="21"/>
      <c r="AG88" s="21"/>
      <c r="AH88" s="21"/>
      <c r="AI88" s="21"/>
      <c r="AJ88" s="21"/>
      <c r="AK88" s="21"/>
      <c r="AL88" s="21"/>
      <c r="AM88" s="5"/>
      <c r="AN88" s="5"/>
      <c r="AO88" s="5"/>
      <c r="AP88" s="356"/>
      <c r="AQ88" s="5"/>
      <c r="AR88" s="5"/>
      <c r="AS88" s="356"/>
      <c r="AT88" s="356"/>
      <c r="AU88" s="356"/>
      <c r="AV88" s="5"/>
      <c r="AW88" s="5"/>
      <c r="AX88" s="5"/>
      <c r="AY88" s="5"/>
    </row>
    <row r="89" spans="1:51" ht="28.5" customHeight="1" x14ac:dyDescent="0.25">
      <c r="A89" s="5"/>
      <c r="B89" s="5"/>
      <c r="C89" s="5"/>
      <c r="D89" s="5"/>
      <c r="E89" s="5"/>
      <c r="F89" s="5"/>
      <c r="G89" s="5"/>
      <c r="H89" s="5"/>
      <c r="I89" s="5"/>
      <c r="J89" s="21"/>
      <c r="K89" s="21"/>
      <c r="L89" s="21"/>
      <c r="M89" s="21"/>
      <c r="N89" s="21"/>
      <c r="O89" s="21"/>
      <c r="P89" s="21"/>
      <c r="Q89" s="21"/>
      <c r="R89" s="21"/>
      <c r="S89" s="21"/>
      <c r="T89" s="21"/>
      <c r="U89" s="21"/>
      <c r="V89" s="21"/>
      <c r="W89" s="21"/>
      <c r="X89" s="21"/>
      <c r="Y89" s="3"/>
      <c r="Z89" s="3"/>
      <c r="AA89" s="21"/>
      <c r="AB89" s="21"/>
      <c r="AC89" s="21"/>
      <c r="AD89" s="21"/>
      <c r="AE89" s="21"/>
      <c r="AF89" s="21"/>
      <c r="AG89" s="21"/>
      <c r="AH89" s="21"/>
      <c r="AI89" s="21"/>
      <c r="AJ89" s="21"/>
      <c r="AK89" s="21"/>
      <c r="AL89" s="21"/>
      <c r="AM89" s="5"/>
      <c r="AN89" s="5"/>
      <c r="AO89" s="5"/>
      <c r="AP89" s="356"/>
      <c r="AQ89" s="5"/>
      <c r="AR89" s="5"/>
      <c r="AS89" s="356"/>
      <c r="AT89" s="356"/>
      <c r="AU89" s="356"/>
      <c r="AV89" s="5"/>
      <c r="AW89" s="5"/>
      <c r="AX89" s="5"/>
      <c r="AY89" s="5"/>
    </row>
    <row r="90" spans="1:51" ht="28.5" customHeight="1" x14ac:dyDescent="0.25">
      <c r="A90" s="5"/>
      <c r="B90" s="5"/>
      <c r="C90" s="5"/>
      <c r="D90" s="5"/>
      <c r="E90" s="5"/>
      <c r="F90" s="5"/>
      <c r="G90" s="5"/>
      <c r="H90" s="5"/>
      <c r="I90" s="5"/>
      <c r="J90" s="21"/>
      <c r="K90" s="21"/>
      <c r="L90" s="21"/>
      <c r="M90" s="21"/>
      <c r="N90" s="21"/>
      <c r="O90" s="21"/>
      <c r="P90" s="21"/>
      <c r="Q90" s="21"/>
      <c r="R90" s="21"/>
      <c r="S90" s="21"/>
      <c r="T90" s="21"/>
      <c r="U90" s="21"/>
      <c r="V90" s="21"/>
      <c r="W90" s="21"/>
      <c r="X90" s="21"/>
      <c r="Y90" s="3"/>
      <c r="Z90" s="3"/>
      <c r="AA90" s="21"/>
      <c r="AB90" s="21"/>
      <c r="AC90" s="21"/>
      <c r="AD90" s="21"/>
      <c r="AE90" s="21"/>
      <c r="AF90" s="21"/>
      <c r="AG90" s="21"/>
      <c r="AH90" s="21"/>
      <c r="AI90" s="21"/>
      <c r="AJ90" s="21"/>
      <c r="AK90" s="21"/>
      <c r="AL90" s="21"/>
      <c r="AM90" s="5"/>
      <c r="AN90" s="5"/>
      <c r="AO90" s="5"/>
      <c r="AP90" s="356"/>
      <c r="AQ90" s="5"/>
      <c r="AR90" s="5"/>
      <c r="AS90" s="356"/>
      <c r="AT90" s="356"/>
      <c r="AU90" s="356"/>
      <c r="AV90" s="5"/>
      <c r="AW90" s="5"/>
      <c r="AX90" s="5"/>
      <c r="AY90" s="5"/>
    </row>
    <row r="91" spans="1:51" ht="28.5" customHeight="1" x14ac:dyDescent="0.25">
      <c r="A91" s="5"/>
      <c r="B91" s="5"/>
      <c r="C91" s="5"/>
      <c r="D91" s="5"/>
      <c r="E91" s="5"/>
      <c r="F91" s="5"/>
      <c r="G91" s="5"/>
      <c r="H91" s="5"/>
      <c r="I91" s="5"/>
      <c r="J91" s="21"/>
      <c r="K91" s="21"/>
      <c r="L91" s="21"/>
      <c r="M91" s="21"/>
      <c r="N91" s="21"/>
      <c r="O91" s="21"/>
      <c r="P91" s="21"/>
      <c r="Q91" s="21"/>
      <c r="R91" s="21"/>
      <c r="S91" s="21"/>
      <c r="T91" s="21"/>
      <c r="U91" s="21"/>
      <c r="V91" s="21"/>
      <c r="W91" s="21"/>
      <c r="X91" s="21"/>
      <c r="Y91" s="3"/>
      <c r="Z91" s="3"/>
      <c r="AA91" s="21"/>
      <c r="AB91" s="21"/>
      <c r="AC91" s="21"/>
      <c r="AD91" s="21"/>
      <c r="AE91" s="21"/>
      <c r="AF91" s="21"/>
      <c r="AG91" s="21"/>
      <c r="AH91" s="21"/>
      <c r="AI91" s="21"/>
      <c r="AJ91" s="21"/>
      <c r="AK91" s="21"/>
      <c r="AL91" s="21"/>
      <c r="AM91" s="5"/>
      <c r="AN91" s="5"/>
      <c r="AO91" s="5"/>
      <c r="AP91" s="356"/>
      <c r="AQ91" s="5"/>
      <c r="AR91" s="5"/>
      <c r="AS91" s="356"/>
      <c r="AT91" s="356"/>
      <c r="AU91" s="356"/>
      <c r="AV91" s="5"/>
      <c r="AW91" s="5"/>
      <c r="AX91" s="5"/>
      <c r="AY91" s="5"/>
    </row>
    <row r="92" spans="1:51" ht="28.5" customHeight="1" x14ac:dyDescent="0.25">
      <c r="A92" s="5"/>
      <c r="B92" s="5"/>
      <c r="C92" s="5"/>
      <c r="D92" s="5"/>
      <c r="E92" s="5"/>
      <c r="F92" s="5"/>
      <c r="G92" s="5"/>
      <c r="H92" s="5"/>
      <c r="I92" s="5"/>
      <c r="J92" s="21"/>
      <c r="K92" s="21"/>
      <c r="L92" s="21"/>
      <c r="M92" s="21"/>
      <c r="N92" s="21"/>
      <c r="O92" s="21"/>
      <c r="P92" s="21"/>
      <c r="Q92" s="21"/>
      <c r="R92" s="21"/>
      <c r="S92" s="21"/>
      <c r="T92" s="21"/>
      <c r="U92" s="21"/>
      <c r="V92" s="21"/>
      <c r="W92" s="21"/>
      <c r="X92" s="21"/>
      <c r="Y92" s="3"/>
      <c r="Z92" s="3"/>
      <c r="AA92" s="21"/>
      <c r="AB92" s="21"/>
      <c r="AC92" s="21"/>
      <c r="AD92" s="21"/>
      <c r="AE92" s="21"/>
      <c r="AF92" s="21"/>
      <c r="AG92" s="21"/>
      <c r="AH92" s="21"/>
      <c r="AI92" s="21"/>
      <c r="AJ92" s="21"/>
      <c r="AK92" s="21"/>
      <c r="AL92" s="21"/>
      <c r="AM92" s="5"/>
      <c r="AN92" s="5"/>
      <c r="AO92" s="5"/>
      <c r="AP92" s="356"/>
      <c r="AQ92" s="5"/>
      <c r="AR92" s="5"/>
      <c r="AS92" s="356"/>
      <c r="AT92" s="356"/>
      <c r="AU92" s="356"/>
      <c r="AV92" s="5"/>
      <c r="AW92" s="5"/>
      <c r="AX92" s="5"/>
      <c r="AY92" s="5"/>
    </row>
    <row r="93" spans="1:51" ht="28.5" customHeight="1" x14ac:dyDescent="0.25">
      <c r="A93" s="5"/>
      <c r="B93" s="5"/>
      <c r="C93" s="5"/>
      <c r="D93" s="5"/>
      <c r="E93" s="5"/>
      <c r="F93" s="5"/>
      <c r="G93" s="5"/>
      <c r="H93" s="5"/>
      <c r="I93" s="5"/>
      <c r="J93" s="21"/>
      <c r="K93" s="21"/>
      <c r="L93" s="21"/>
      <c r="M93" s="21"/>
      <c r="N93" s="21"/>
      <c r="O93" s="21"/>
      <c r="P93" s="21"/>
      <c r="Q93" s="21"/>
      <c r="R93" s="21"/>
      <c r="S93" s="21"/>
      <c r="T93" s="21"/>
      <c r="U93" s="21"/>
      <c r="V93" s="21"/>
      <c r="W93" s="21"/>
      <c r="X93" s="21"/>
      <c r="Y93" s="3"/>
      <c r="Z93" s="3"/>
      <c r="AA93" s="21"/>
      <c r="AB93" s="21"/>
      <c r="AC93" s="21"/>
      <c r="AD93" s="21"/>
      <c r="AE93" s="21"/>
      <c r="AF93" s="21"/>
      <c r="AG93" s="21"/>
      <c r="AH93" s="21"/>
      <c r="AI93" s="21"/>
      <c r="AJ93" s="21"/>
      <c r="AK93" s="21"/>
      <c r="AL93" s="21"/>
      <c r="AM93" s="5"/>
      <c r="AN93" s="5"/>
      <c r="AO93" s="5"/>
      <c r="AP93" s="356"/>
      <c r="AQ93" s="5"/>
      <c r="AR93" s="5"/>
      <c r="AS93" s="356"/>
      <c r="AT93" s="356"/>
      <c r="AU93" s="356"/>
      <c r="AV93" s="5"/>
      <c r="AW93" s="5"/>
      <c r="AX93" s="5"/>
      <c r="AY93" s="5"/>
    </row>
    <row r="94" spans="1:51" ht="28.5" customHeight="1" x14ac:dyDescent="0.25">
      <c r="A94" s="5"/>
      <c r="B94" s="5"/>
      <c r="C94" s="5"/>
      <c r="D94" s="5"/>
      <c r="E94" s="5"/>
      <c r="F94" s="5"/>
      <c r="G94" s="5"/>
      <c r="H94" s="5"/>
      <c r="I94" s="5"/>
      <c r="J94" s="21"/>
      <c r="K94" s="21"/>
      <c r="L94" s="21"/>
      <c r="M94" s="21"/>
      <c r="N94" s="21"/>
      <c r="O94" s="21"/>
      <c r="P94" s="21"/>
      <c r="Q94" s="21"/>
      <c r="R94" s="21"/>
      <c r="S94" s="21"/>
      <c r="T94" s="21"/>
      <c r="U94" s="21"/>
      <c r="V94" s="21"/>
      <c r="W94" s="21"/>
      <c r="X94" s="21"/>
      <c r="Y94" s="3"/>
      <c r="Z94" s="3"/>
      <c r="AA94" s="21"/>
      <c r="AB94" s="21"/>
      <c r="AC94" s="21"/>
      <c r="AD94" s="21"/>
      <c r="AE94" s="21"/>
      <c r="AF94" s="21"/>
      <c r="AG94" s="21"/>
      <c r="AH94" s="21"/>
      <c r="AI94" s="21"/>
      <c r="AJ94" s="21"/>
      <c r="AK94" s="21"/>
      <c r="AL94" s="21"/>
      <c r="AM94" s="5"/>
      <c r="AN94" s="5"/>
      <c r="AO94" s="5"/>
      <c r="AP94" s="356"/>
      <c r="AQ94" s="5"/>
      <c r="AR94" s="5"/>
      <c r="AS94" s="356"/>
      <c r="AT94" s="356"/>
      <c r="AU94" s="356"/>
      <c r="AV94" s="5"/>
      <c r="AW94" s="5"/>
      <c r="AX94" s="5"/>
      <c r="AY94" s="5"/>
    </row>
    <row r="95" spans="1:51" ht="28.5" customHeight="1" x14ac:dyDescent="0.25">
      <c r="A95" s="5"/>
      <c r="B95" s="5"/>
      <c r="C95" s="5"/>
      <c r="D95" s="5"/>
      <c r="E95" s="5"/>
      <c r="F95" s="5"/>
      <c r="G95" s="5"/>
      <c r="H95" s="5"/>
      <c r="I95" s="5"/>
      <c r="J95" s="21"/>
      <c r="K95" s="21"/>
      <c r="L95" s="21"/>
      <c r="M95" s="21"/>
      <c r="N95" s="21"/>
      <c r="O95" s="21"/>
      <c r="P95" s="21"/>
      <c r="Q95" s="21"/>
      <c r="R95" s="21"/>
      <c r="S95" s="21"/>
      <c r="T95" s="21"/>
      <c r="U95" s="21"/>
      <c r="V95" s="21"/>
      <c r="W95" s="21"/>
      <c r="X95" s="21"/>
      <c r="Y95" s="3"/>
      <c r="Z95" s="3"/>
      <c r="AA95" s="21"/>
      <c r="AB95" s="21"/>
      <c r="AC95" s="21"/>
      <c r="AD95" s="21"/>
      <c r="AE95" s="21"/>
      <c r="AF95" s="21"/>
      <c r="AG95" s="21"/>
      <c r="AH95" s="21"/>
      <c r="AI95" s="21"/>
      <c r="AJ95" s="21"/>
      <c r="AK95" s="21"/>
      <c r="AL95" s="21"/>
      <c r="AM95" s="5"/>
      <c r="AN95" s="5"/>
      <c r="AO95" s="5"/>
      <c r="AP95" s="356"/>
      <c r="AQ95" s="5"/>
      <c r="AR95" s="5"/>
      <c r="AS95" s="356"/>
      <c r="AT95" s="356"/>
      <c r="AU95" s="356"/>
      <c r="AV95" s="5"/>
      <c r="AW95" s="5"/>
      <c r="AX95" s="5"/>
      <c r="AY95" s="5"/>
    </row>
    <row r="96" spans="1:51" ht="28.5" customHeight="1" x14ac:dyDescent="0.25">
      <c r="A96" s="5"/>
      <c r="B96" s="5"/>
      <c r="C96" s="5"/>
      <c r="D96" s="5"/>
      <c r="E96" s="5"/>
      <c r="F96" s="5"/>
      <c r="G96" s="5"/>
      <c r="H96" s="5"/>
      <c r="I96" s="5"/>
      <c r="J96" s="21"/>
      <c r="K96" s="21"/>
      <c r="L96" s="21"/>
      <c r="M96" s="21"/>
      <c r="N96" s="21"/>
      <c r="O96" s="21"/>
      <c r="P96" s="21"/>
      <c r="Q96" s="21"/>
      <c r="R96" s="21"/>
      <c r="S96" s="21"/>
      <c r="T96" s="21"/>
      <c r="U96" s="21"/>
      <c r="V96" s="21"/>
      <c r="W96" s="21"/>
      <c r="X96" s="21"/>
      <c r="Y96" s="3"/>
      <c r="Z96" s="3"/>
      <c r="AA96" s="21"/>
      <c r="AB96" s="21"/>
      <c r="AC96" s="21"/>
      <c r="AD96" s="21"/>
      <c r="AE96" s="21"/>
      <c r="AF96" s="21"/>
      <c r="AG96" s="21"/>
      <c r="AH96" s="21"/>
      <c r="AI96" s="21"/>
      <c r="AJ96" s="21"/>
      <c r="AK96" s="21"/>
      <c r="AL96" s="21"/>
      <c r="AM96" s="5"/>
      <c r="AN96" s="5"/>
      <c r="AO96" s="5"/>
      <c r="AP96" s="356"/>
      <c r="AQ96" s="5"/>
      <c r="AR96" s="5"/>
      <c r="AS96" s="356"/>
      <c r="AT96" s="356"/>
      <c r="AU96" s="356"/>
      <c r="AV96" s="5"/>
      <c r="AW96" s="5"/>
      <c r="AX96" s="5"/>
      <c r="AY96" s="5"/>
    </row>
    <row r="97" spans="1:51" ht="28.5" customHeight="1" x14ac:dyDescent="0.25">
      <c r="A97" s="5"/>
      <c r="B97" s="5"/>
      <c r="C97" s="5"/>
      <c r="D97" s="5"/>
      <c r="E97" s="5"/>
      <c r="F97" s="5"/>
      <c r="G97" s="5"/>
      <c r="H97" s="5"/>
      <c r="I97" s="5"/>
      <c r="J97" s="21"/>
      <c r="K97" s="21"/>
      <c r="L97" s="21"/>
      <c r="M97" s="21"/>
      <c r="N97" s="21"/>
      <c r="O97" s="21"/>
      <c r="P97" s="21"/>
      <c r="Q97" s="21"/>
      <c r="R97" s="21"/>
      <c r="S97" s="21"/>
      <c r="T97" s="21"/>
      <c r="U97" s="21"/>
      <c r="V97" s="21"/>
      <c r="W97" s="21"/>
      <c r="X97" s="21"/>
      <c r="Y97" s="3"/>
      <c r="Z97" s="3"/>
      <c r="AA97" s="21"/>
      <c r="AB97" s="21"/>
      <c r="AC97" s="21"/>
      <c r="AD97" s="21"/>
      <c r="AE97" s="21"/>
      <c r="AF97" s="21"/>
      <c r="AG97" s="21"/>
      <c r="AH97" s="21"/>
      <c r="AI97" s="21"/>
      <c r="AJ97" s="21"/>
      <c r="AK97" s="21"/>
      <c r="AL97" s="21"/>
      <c r="AM97" s="5"/>
      <c r="AN97" s="5"/>
      <c r="AO97" s="5"/>
      <c r="AP97" s="356"/>
      <c r="AQ97" s="5"/>
      <c r="AR97" s="5"/>
      <c r="AS97" s="356"/>
      <c r="AT97" s="356"/>
      <c r="AU97" s="356"/>
      <c r="AV97" s="5"/>
      <c r="AW97" s="5"/>
      <c r="AX97" s="5"/>
      <c r="AY97" s="5"/>
    </row>
    <row r="98" spans="1:51" ht="28.5" customHeight="1" x14ac:dyDescent="0.25">
      <c r="A98" s="5"/>
      <c r="B98" s="5"/>
      <c r="C98" s="5"/>
      <c r="D98" s="5"/>
      <c r="E98" s="5"/>
      <c r="F98" s="5"/>
      <c r="G98" s="5"/>
      <c r="H98" s="5"/>
      <c r="I98" s="5"/>
      <c r="J98" s="21"/>
      <c r="K98" s="21"/>
      <c r="L98" s="21"/>
      <c r="M98" s="21"/>
      <c r="N98" s="21"/>
      <c r="O98" s="21"/>
      <c r="P98" s="21"/>
      <c r="Q98" s="21"/>
      <c r="R98" s="21"/>
      <c r="S98" s="21"/>
      <c r="T98" s="21"/>
      <c r="U98" s="21"/>
      <c r="V98" s="21"/>
      <c r="W98" s="21"/>
      <c r="X98" s="21"/>
      <c r="Y98" s="3"/>
      <c r="Z98" s="3"/>
      <c r="AA98" s="21"/>
      <c r="AB98" s="21"/>
      <c r="AC98" s="21"/>
      <c r="AD98" s="21"/>
      <c r="AE98" s="21"/>
      <c r="AF98" s="21"/>
      <c r="AG98" s="21"/>
      <c r="AH98" s="21"/>
      <c r="AI98" s="21"/>
      <c r="AJ98" s="21"/>
      <c r="AK98" s="21"/>
      <c r="AL98" s="21"/>
      <c r="AM98" s="5"/>
      <c r="AN98" s="5"/>
      <c r="AO98" s="5"/>
      <c r="AP98" s="356"/>
      <c r="AQ98" s="5"/>
      <c r="AR98" s="5"/>
      <c r="AS98" s="356"/>
      <c r="AT98" s="356"/>
      <c r="AU98" s="356"/>
      <c r="AV98" s="5"/>
      <c r="AW98" s="5"/>
      <c r="AX98" s="5"/>
      <c r="AY98" s="5"/>
    </row>
    <row r="99" spans="1:51" ht="28.5" customHeight="1" x14ac:dyDescent="0.25">
      <c r="A99" s="5"/>
      <c r="B99" s="5"/>
      <c r="C99" s="5"/>
      <c r="D99" s="5"/>
      <c r="E99" s="5"/>
      <c r="F99" s="5"/>
      <c r="G99" s="5"/>
      <c r="H99" s="5"/>
      <c r="I99" s="5"/>
      <c r="J99" s="21"/>
      <c r="K99" s="21"/>
      <c r="L99" s="21"/>
      <c r="M99" s="21"/>
      <c r="N99" s="21"/>
      <c r="O99" s="21"/>
      <c r="P99" s="21"/>
      <c r="Q99" s="21"/>
      <c r="R99" s="21"/>
      <c r="S99" s="21"/>
      <c r="T99" s="21"/>
      <c r="U99" s="21"/>
      <c r="V99" s="21"/>
      <c r="W99" s="21"/>
      <c r="X99" s="21"/>
      <c r="Y99" s="3"/>
      <c r="Z99" s="3"/>
      <c r="AA99" s="21"/>
      <c r="AB99" s="21"/>
      <c r="AC99" s="21"/>
      <c r="AD99" s="21"/>
      <c r="AE99" s="21"/>
      <c r="AF99" s="21"/>
      <c r="AG99" s="21"/>
      <c r="AH99" s="21"/>
      <c r="AI99" s="21"/>
      <c r="AJ99" s="21"/>
      <c r="AK99" s="21"/>
      <c r="AL99" s="21"/>
      <c r="AM99" s="5"/>
      <c r="AN99" s="5"/>
      <c r="AO99" s="5"/>
      <c r="AP99" s="356"/>
      <c r="AQ99" s="5"/>
      <c r="AR99" s="5"/>
      <c r="AS99" s="356"/>
      <c r="AT99" s="356"/>
      <c r="AU99" s="356"/>
      <c r="AV99" s="5"/>
      <c r="AW99" s="5"/>
      <c r="AX99" s="5"/>
      <c r="AY99" s="5"/>
    </row>
    <row r="100" spans="1:51" ht="28.5" customHeight="1" x14ac:dyDescent="0.25">
      <c r="A100" s="5"/>
      <c r="B100" s="5"/>
      <c r="C100" s="5"/>
      <c r="D100" s="5"/>
      <c r="E100" s="5"/>
      <c r="F100" s="5"/>
      <c r="G100" s="5"/>
      <c r="H100" s="5"/>
      <c r="I100" s="5"/>
      <c r="J100" s="21"/>
      <c r="K100" s="21"/>
      <c r="L100" s="21"/>
      <c r="M100" s="21"/>
      <c r="N100" s="21"/>
      <c r="O100" s="21"/>
      <c r="P100" s="21"/>
      <c r="Q100" s="21"/>
      <c r="R100" s="21"/>
      <c r="S100" s="21"/>
      <c r="T100" s="21"/>
      <c r="U100" s="21"/>
      <c r="V100" s="21"/>
      <c r="W100" s="21"/>
      <c r="X100" s="21"/>
      <c r="Y100" s="3"/>
      <c r="Z100" s="3"/>
      <c r="AA100" s="21"/>
      <c r="AB100" s="21"/>
      <c r="AC100" s="21"/>
      <c r="AD100" s="21"/>
      <c r="AE100" s="21"/>
      <c r="AF100" s="21"/>
      <c r="AG100" s="21"/>
      <c r="AH100" s="21"/>
      <c r="AI100" s="21"/>
      <c r="AJ100" s="21"/>
      <c r="AK100" s="21"/>
      <c r="AL100" s="21"/>
      <c r="AM100" s="5"/>
      <c r="AN100" s="5"/>
      <c r="AO100" s="5"/>
      <c r="AP100" s="356"/>
      <c r="AQ100" s="5"/>
      <c r="AR100" s="5"/>
      <c r="AS100" s="356"/>
      <c r="AT100" s="356"/>
      <c r="AU100" s="356"/>
      <c r="AV100" s="5"/>
      <c r="AW100" s="5"/>
      <c r="AX100" s="5"/>
      <c r="AY100" s="5"/>
    </row>
    <row r="101" spans="1:51" ht="28.5" customHeight="1" x14ac:dyDescent="0.25">
      <c r="A101" s="5"/>
      <c r="B101" s="5"/>
      <c r="C101" s="5"/>
      <c r="D101" s="5"/>
      <c r="E101" s="5"/>
      <c r="F101" s="5"/>
      <c r="G101" s="5"/>
      <c r="H101" s="5"/>
      <c r="I101" s="5"/>
      <c r="J101" s="21"/>
      <c r="K101" s="21"/>
      <c r="L101" s="21"/>
      <c r="M101" s="21"/>
      <c r="N101" s="21"/>
      <c r="O101" s="21"/>
      <c r="P101" s="21"/>
      <c r="Q101" s="21"/>
      <c r="R101" s="21"/>
      <c r="S101" s="21"/>
      <c r="T101" s="21"/>
      <c r="U101" s="21"/>
      <c r="V101" s="21"/>
      <c r="W101" s="21"/>
      <c r="X101" s="21"/>
      <c r="Y101" s="3"/>
      <c r="Z101" s="3"/>
      <c r="AA101" s="21"/>
      <c r="AB101" s="21"/>
      <c r="AC101" s="21"/>
      <c r="AD101" s="21"/>
      <c r="AE101" s="21"/>
      <c r="AF101" s="21"/>
      <c r="AG101" s="21"/>
      <c r="AH101" s="21"/>
      <c r="AI101" s="21"/>
      <c r="AJ101" s="21"/>
      <c r="AK101" s="21"/>
      <c r="AL101" s="21"/>
      <c r="AM101" s="5"/>
      <c r="AN101" s="5"/>
      <c r="AO101" s="5"/>
      <c r="AP101" s="356"/>
      <c r="AQ101" s="5"/>
      <c r="AR101" s="5"/>
      <c r="AS101" s="356"/>
      <c r="AT101" s="356"/>
      <c r="AU101" s="356"/>
      <c r="AV101" s="5"/>
      <c r="AW101" s="5"/>
      <c r="AX101" s="5"/>
      <c r="AY101" s="5"/>
    </row>
    <row r="102" spans="1:51" ht="28.5" customHeight="1" x14ac:dyDescent="0.25">
      <c r="A102" s="5"/>
      <c r="B102" s="5"/>
      <c r="C102" s="5"/>
      <c r="D102" s="5"/>
      <c r="E102" s="5"/>
      <c r="F102" s="5"/>
      <c r="G102" s="5"/>
      <c r="H102" s="5"/>
      <c r="I102" s="5"/>
      <c r="J102" s="21"/>
      <c r="K102" s="21"/>
      <c r="L102" s="21"/>
      <c r="M102" s="21"/>
      <c r="N102" s="21"/>
      <c r="O102" s="21"/>
      <c r="P102" s="21"/>
      <c r="Q102" s="21"/>
      <c r="R102" s="21"/>
      <c r="S102" s="21"/>
      <c r="T102" s="21"/>
      <c r="U102" s="21"/>
      <c r="V102" s="21"/>
      <c r="W102" s="21"/>
      <c r="X102" s="21"/>
      <c r="Y102" s="3"/>
      <c r="Z102" s="3"/>
      <c r="AA102" s="21"/>
      <c r="AB102" s="21"/>
      <c r="AC102" s="21"/>
      <c r="AD102" s="21"/>
      <c r="AE102" s="21"/>
      <c r="AF102" s="21"/>
      <c r="AG102" s="21"/>
      <c r="AH102" s="21"/>
      <c r="AI102" s="21"/>
      <c r="AJ102" s="21"/>
      <c r="AK102" s="21"/>
      <c r="AL102" s="21"/>
      <c r="AM102" s="5"/>
      <c r="AN102" s="5"/>
      <c r="AO102" s="5"/>
      <c r="AP102" s="356"/>
      <c r="AQ102" s="5"/>
      <c r="AR102" s="5"/>
      <c r="AS102" s="356"/>
      <c r="AT102" s="356"/>
      <c r="AU102" s="356"/>
      <c r="AV102" s="5"/>
      <c r="AW102" s="5"/>
      <c r="AX102" s="5"/>
      <c r="AY102" s="5"/>
    </row>
    <row r="103" spans="1:51" ht="28.5" customHeight="1" x14ac:dyDescent="0.25">
      <c r="A103" s="5"/>
      <c r="B103" s="5"/>
      <c r="C103" s="5"/>
      <c r="D103" s="5"/>
      <c r="E103" s="5"/>
      <c r="F103" s="5"/>
      <c r="G103" s="5"/>
      <c r="H103" s="5"/>
      <c r="I103" s="5"/>
      <c r="J103" s="21"/>
      <c r="K103" s="21"/>
      <c r="L103" s="21"/>
      <c r="M103" s="21"/>
      <c r="N103" s="21"/>
      <c r="O103" s="21"/>
      <c r="P103" s="21"/>
      <c r="Q103" s="21"/>
      <c r="R103" s="21"/>
      <c r="S103" s="21"/>
      <c r="T103" s="21"/>
      <c r="U103" s="21"/>
      <c r="V103" s="21"/>
      <c r="W103" s="21"/>
      <c r="X103" s="21"/>
      <c r="Y103" s="3"/>
      <c r="Z103" s="3"/>
      <c r="AA103" s="21"/>
      <c r="AB103" s="21"/>
      <c r="AC103" s="21"/>
      <c r="AD103" s="21"/>
      <c r="AE103" s="21"/>
      <c r="AF103" s="21"/>
      <c r="AG103" s="21"/>
      <c r="AH103" s="21"/>
      <c r="AI103" s="21"/>
      <c r="AJ103" s="21"/>
      <c r="AK103" s="21"/>
      <c r="AL103" s="21"/>
      <c r="AM103" s="5"/>
      <c r="AN103" s="5"/>
      <c r="AO103" s="5"/>
      <c r="AP103" s="356"/>
      <c r="AQ103" s="5"/>
      <c r="AR103" s="5"/>
      <c r="AS103" s="356"/>
      <c r="AT103" s="356"/>
      <c r="AU103" s="356"/>
      <c r="AV103" s="5"/>
      <c r="AW103" s="5"/>
      <c r="AX103" s="5"/>
      <c r="AY103" s="5"/>
    </row>
    <row r="104" spans="1:51" ht="28.5" customHeight="1" x14ac:dyDescent="0.25">
      <c r="A104" s="5"/>
      <c r="B104" s="5"/>
      <c r="C104" s="5"/>
      <c r="D104" s="5"/>
      <c r="E104" s="5"/>
      <c r="F104" s="5"/>
      <c r="G104" s="5"/>
      <c r="H104" s="5"/>
      <c r="I104" s="5"/>
      <c r="J104" s="21"/>
      <c r="K104" s="21"/>
      <c r="L104" s="21"/>
      <c r="M104" s="21"/>
      <c r="N104" s="21"/>
      <c r="O104" s="21"/>
      <c r="P104" s="21"/>
      <c r="Q104" s="21"/>
      <c r="R104" s="21"/>
      <c r="S104" s="21"/>
      <c r="T104" s="21"/>
      <c r="U104" s="21"/>
      <c r="V104" s="21"/>
      <c r="W104" s="21"/>
      <c r="X104" s="21"/>
      <c r="Y104" s="3"/>
      <c r="Z104" s="3"/>
      <c r="AA104" s="21"/>
      <c r="AB104" s="21"/>
      <c r="AC104" s="21"/>
      <c r="AD104" s="21"/>
      <c r="AE104" s="21"/>
      <c r="AF104" s="21"/>
      <c r="AG104" s="21"/>
      <c r="AH104" s="21"/>
      <c r="AI104" s="21"/>
      <c r="AJ104" s="21"/>
      <c r="AK104" s="21"/>
      <c r="AL104" s="21"/>
      <c r="AM104" s="5"/>
      <c r="AN104" s="5"/>
      <c r="AO104" s="5"/>
      <c r="AP104" s="356"/>
      <c r="AQ104" s="5"/>
      <c r="AR104" s="5"/>
      <c r="AS104" s="356"/>
      <c r="AT104" s="356"/>
      <c r="AU104" s="356"/>
      <c r="AV104" s="5"/>
      <c r="AW104" s="5"/>
      <c r="AX104" s="5"/>
      <c r="AY104" s="5"/>
    </row>
    <row r="105" spans="1:51" ht="28.5" customHeight="1" x14ac:dyDescent="0.25">
      <c r="A105" s="5"/>
      <c r="B105" s="5"/>
      <c r="C105" s="5"/>
      <c r="D105" s="5"/>
      <c r="E105" s="5"/>
      <c r="F105" s="5"/>
      <c r="G105" s="5"/>
      <c r="H105" s="5"/>
      <c r="I105" s="5"/>
      <c r="J105" s="21"/>
      <c r="K105" s="21"/>
      <c r="L105" s="21"/>
      <c r="M105" s="21"/>
      <c r="N105" s="21"/>
      <c r="O105" s="21"/>
      <c r="P105" s="21"/>
      <c r="Q105" s="21"/>
      <c r="R105" s="21"/>
      <c r="S105" s="21"/>
      <c r="T105" s="21"/>
      <c r="U105" s="21"/>
      <c r="V105" s="21"/>
      <c r="W105" s="21"/>
      <c r="X105" s="21"/>
      <c r="Y105" s="3"/>
      <c r="Z105" s="3"/>
      <c r="AA105" s="21"/>
      <c r="AB105" s="21"/>
      <c r="AC105" s="21"/>
      <c r="AD105" s="21"/>
      <c r="AE105" s="21"/>
      <c r="AF105" s="21"/>
      <c r="AG105" s="21"/>
      <c r="AH105" s="21"/>
      <c r="AI105" s="21"/>
      <c r="AJ105" s="21"/>
      <c r="AK105" s="21"/>
      <c r="AL105" s="21"/>
      <c r="AM105" s="5"/>
      <c r="AN105" s="5"/>
      <c r="AO105" s="5"/>
      <c r="AP105" s="356"/>
      <c r="AQ105" s="5"/>
      <c r="AR105" s="5"/>
      <c r="AS105" s="356"/>
      <c r="AT105" s="356"/>
      <c r="AU105" s="356"/>
      <c r="AV105" s="5"/>
      <c r="AW105" s="5"/>
      <c r="AX105" s="5"/>
      <c r="AY105" s="5"/>
    </row>
    <row r="106" spans="1:51" ht="28.5" customHeight="1" x14ac:dyDescent="0.25">
      <c r="A106" s="5"/>
      <c r="B106" s="5"/>
      <c r="C106" s="5"/>
      <c r="D106" s="5"/>
      <c r="E106" s="5"/>
      <c r="F106" s="5"/>
      <c r="G106" s="5"/>
      <c r="H106" s="5"/>
      <c r="I106" s="5"/>
      <c r="J106" s="21"/>
      <c r="K106" s="21"/>
      <c r="L106" s="21"/>
      <c r="M106" s="21"/>
      <c r="N106" s="21"/>
      <c r="O106" s="21"/>
      <c r="P106" s="21"/>
      <c r="Q106" s="21"/>
      <c r="R106" s="21"/>
      <c r="S106" s="21"/>
      <c r="T106" s="21"/>
      <c r="U106" s="21"/>
      <c r="V106" s="21"/>
      <c r="W106" s="21"/>
      <c r="X106" s="21"/>
      <c r="Y106" s="3"/>
      <c r="Z106" s="3"/>
      <c r="AA106" s="21"/>
      <c r="AB106" s="21"/>
      <c r="AC106" s="21"/>
      <c r="AD106" s="21"/>
      <c r="AE106" s="21"/>
      <c r="AF106" s="21"/>
      <c r="AG106" s="21"/>
      <c r="AH106" s="21"/>
      <c r="AI106" s="21"/>
      <c r="AJ106" s="21"/>
      <c r="AK106" s="21"/>
      <c r="AL106" s="21"/>
      <c r="AM106" s="5"/>
      <c r="AN106" s="5"/>
      <c r="AO106" s="5"/>
      <c r="AP106" s="356"/>
      <c r="AQ106" s="5"/>
      <c r="AR106" s="5"/>
      <c r="AS106" s="356"/>
      <c r="AT106" s="356"/>
      <c r="AU106" s="356"/>
      <c r="AV106" s="5"/>
      <c r="AW106" s="5"/>
      <c r="AX106" s="5"/>
      <c r="AY106" s="5"/>
    </row>
    <row r="107" spans="1:51" ht="28.5" customHeight="1" x14ac:dyDescent="0.25">
      <c r="A107" s="5"/>
      <c r="B107" s="5"/>
      <c r="C107" s="5"/>
      <c r="D107" s="5"/>
      <c r="E107" s="5"/>
      <c r="F107" s="5"/>
      <c r="G107" s="5"/>
      <c r="H107" s="5"/>
      <c r="I107" s="5"/>
      <c r="J107" s="21"/>
      <c r="K107" s="21"/>
      <c r="L107" s="21"/>
      <c r="M107" s="21"/>
      <c r="N107" s="21"/>
      <c r="O107" s="21"/>
      <c r="P107" s="21"/>
      <c r="Q107" s="21"/>
      <c r="R107" s="21"/>
      <c r="S107" s="21"/>
      <c r="T107" s="21"/>
      <c r="U107" s="21"/>
      <c r="V107" s="21"/>
      <c r="W107" s="21"/>
      <c r="X107" s="21"/>
      <c r="Y107" s="3"/>
      <c r="Z107" s="3"/>
      <c r="AA107" s="21"/>
      <c r="AB107" s="21"/>
      <c r="AC107" s="21"/>
      <c r="AD107" s="21"/>
      <c r="AE107" s="21"/>
      <c r="AF107" s="21"/>
      <c r="AG107" s="21"/>
      <c r="AH107" s="21"/>
      <c r="AI107" s="21"/>
      <c r="AJ107" s="21"/>
      <c r="AK107" s="21"/>
      <c r="AL107" s="21"/>
      <c r="AM107" s="5"/>
      <c r="AN107" s="5"/>
      <c r="AO107" s="5"/>
      <c r="AP107" s="356"/>
      <c r="AQ107" s="5"/>
      <c r="AR107" s="5"/>
      <c r="AS107" s="356"/>
      <c r="AT107" s="356"/>
      <c r="AU107" s="356"/>
      <c r="AV107" s="5"/>
      <c r="AW107" s="5"/>
      <c r="AX107" s="5"/>
      <c r="AY107" s="5"/>
    </row>
    <row r="108" spans="1:51" ht="28.5" customHeight="1" x14ac:dyDescent="0.25">
      <c r="A108" s="5"/>
      <c r="B108" s="5"/>
      <c r="C108" s="5"/>
      <c r="D108" s="5"/>
      <c r="E108" s="5"/>
      <c r="F108" s="5"/>
      <c r="G108" s="5"/>
      <c r="H108" s="5"/>
      <c r="I108" s="5"/>
      <c r="J108" s="21"/>
      <c r="K108" s="21"/>
      <c r="L108" s="21"/>
      <c r="M108" s="21"/>
      <c r="N108" s="21"/>
      <c r="O108" s="21"/>
      <c r="P108" s="21"/>
      <c r="Q108" s="21"/>
      <c r="R108" s="21"/>
      <c r="S108" s="21"/>
      <c r="T108" s="21"/>
      <c r="U108" s="21"/>
      <c r="V108" s="21"/>
      <c r="W108" s="21"/>
      <c r="X108" s="21"/>
      <c r="Y108" s="3"/>
      <c r="Z108" s="3"/>
      <c r="AA108" s="21"/>
      <c r="AB108" s="21"/>
      <c r="AC108" s="21"/>
      <c r="AD108" s="21"/>
      <c r="AE108" s="21"/>
      <c r="AF108" s="21"/>
      <c r="AG108" s="21"/>
      <c r="AH108" s="21"/>
      <c r="AI108" s="21"/>
      <c r="AJ108" s="21"/>
      <c r="AK108" s="21"/>
      <c r="AL108" s="21"/>
      <c r="AM108" s="5"/>
      <c r="AN108" s="5"/>
      <c r="AO108" s="5"/>
      <c r="AP108" s="356"/>
      <c r="AQ108" s="5"/>
      <c r="AR108" s="5"/>
      <c r="AS108" s="356"/>
      <c r="AT108" s="356"/>
      <c r="AU108" s="356"/>
      <c r="AV108" s="5"/>
      <c r="AW108" s="5"/>
      <c r="AX108" s="5"/>
      <c r="AY108" s="5"/>
    </row>
    <row r="109" spans="1:51" ht="28.5" customHeight="1" x14ac:dyDescent="0.25">
      <c r="A109" s="5"/>
      <c r="B109" s="5"/>
      <c r="C109" s="5"/>
      <c r="D109" s="5"/>
      <c r="E109" s="5"/>
      <c r="F109" s="5"/>
      <c r="G109" s="5"/>
      <c r="H109" s="5"/>
      <c r="I109" s="5"/>
      <c r="J109" s="21"/>
      <c r="K109" s="21"/>
      <c r="L109" s="21"/>
      <c r="M109" s="21"/>
      <c r="N109" s="21"/>
      <c r="O109" s="21"/>
      <c r="P109" s="21"/>
      <c r="Q109" s="21"/>
      <c r="R109" s="21"/>
      <c r="S109" s="21"/>
      <c r="T109" s="21"/>
      <c r="U109" s="21"/>
      <c r="V109" s="21"/>
      <c r="W109" s="21"/>
      <c r="X109" s="21"/>
      <c r="Y109" s="3"/>
      <c r="Z109" s="3"/>
      <c r="AA109" s="21"/>
      <c r="AB109" s="21"/>
      <c r="AC109" s="21"/>
      <c r="AD109" s="21"/>
      <c r="AE109" s="21"/>
      <c r="AF109" s="21"/>
      <c r="AG109" s="21"/>
      <c r="AH109" s="21"/>
      <c r="AI109" s="21"/>
      <c r="AJ109" s="21"/>
      <c r="AK109" s="21"/>
      <c r="AL109" s="21"/>
      <c r="AM109" s="5"/>
      <c r="AN109" s="5"/>
      <c r="AO109" s="5"/>
      <c r="AP109" s="356"/>
      <c r="AQ109" s="5"/>
      <c r="AR109" s="5"/>
      <c r="AS109" s="356"/>
      <c r="AT109" s="356"/>
      <c r="AU109" s="356"/>
      <c r="AV109" s="5"/>
      <c r="AW109" s="5"/>
      <c r="AX109" s="5"/>
      <c r="AY109" s="5"/>
    </row>
    <row r="110" spans="1:51" ht="28.5" customHeight="1" x14ac:dyDescent="0.25">
      <c r="A110" s="5"/>
      <c r="B110" s="5"/>
      <c r="C110" s="5"/>
      <c r="D110" s="5"/>
      <c r="E110" s="5"/>
      <c r="F110" s="5"/>
      <c r="G110" s="5"/>
      <c r="H110" s="5"/>
      <c r="I110" s="5"/>
      <c r="J110" s="21"/>
      <c r="K110" s="21"/>
      <c r="L110" s="21"/>
      <c r="M110" s="21"/>
      <c r="N110" s="21"/>
      <c r="O110" s="21"/>
      <c r="P110" s="21"/>
      <c r="Q110" s="21"/>
      <c r="R110" s="21"/>
      <c r="S110" s="21"/>
      <c r="T110" s="21"/>
      <c r="U110" s="21"/>
      <c r="V110" s="21"/>
      <c r="W110" s="21"/>
      <c r="X110" s="21"/>
      <c r="Y110" s="3"/>
      <c r="Z110" s="3"/>
      <c r="AA110" s="21"/>
      <c r="AB110" s="21"/>
      <c r="AC110" s="21"/>
      <c r="AD110" s="21"/>
      <c r="AE110" s="21"/>
      <c r="AF110" s="21"/>
      <c r="AG110" s="21"/>
      <c r="AH110" s="21"/>
      <c r="AI110" s="21"/>
      <c r="AJ110" s="21"/>
      <c r="AK110" s="21"/>
      <c r="AL110" s="21"/>
      <c r="AM110" s="5"/>
      <c r="AN110" s="5"/>
      <c r="AO110" s="5"/>
      <c r="AP110" s="356"/>
      <c r="AQ110" s="5"/>
      <c r="AR110" s="5"/>
      <c r="AS110" s="356"/>
      <c r="AT110" s="356"/>
      <c r="AU110" s="356"/>
      <c r="AV110" s="5"/>
      <c r="AW110" s="5"/>
      <c r="AX110" s="5"/>
      <c r="AY110" s="5"/>
    </row>
    <row r="111" spans="1:51" ht="28.5" customHeight="1" x14ac:dyDescent="0.25">
      <c r="A111" s="5"/>
      <c r="B111" s="5"/>
      <c r="C111" s="5"/>
      <c r="D111" s="5"/>
      <c r="E111" s="5"/>
      <c r="F111" s="5"/>
      <c r="G111" s="5"/>
      <c r="H111" s="5"/>
      <c r="I111" s="5"/>
      <c r="J111" s="21"/>
      <c r="K111" s="21"/>
      <c r="L111" s="21"/>
      <c r="M111" s="21"/>
      <c r="N111" s="21"/>
      <c r="O111" s="21"/>
      <c r="P111" s="21"/>
      <c r="Q111" s="21"/>
      <c r="R111" s="21"/>
      <c r="S111" s="21"/>
      <c r="T111" s="21"/>
      <c r="U111" s="21"/>
      <c r="V111" s="21"/>
      <c r="W111" s="21"/>
      <c r="X111" s="21"/>
      <c r="Y111" s="3"/>
      <c r="Z111" s="3"/>
      <c r="AA111" s="21"/>
      <c r="AB111" s="21"/>
      <c r="AC111" s="21"/>
      <c r="AD111" s="21"/>
      <c r="AE111" s="21"/>
      <c r="AF111" s="21"/>
      <c r="AG111" s="21"/>
      <c r="AH111" s="21"/>
      <c r="AI111" s="21"/>
      <c r="AJ111" s="21"/>
      <c r="AK111" s="21"/>
      <c r="AL111" s="21"/>
      <c r="AM111" s="5"/>
      <c r="AN111" s="5"/>
      <c r="AO111" s="5"/>
      <c r="AP111" s="356"/>
      <c r="AQ111" s="5"/>
      <c r="AR111" s="5"/>
      <c r="AS111" s="356"/>
      <c r="AT111" s="356"/>
      <c r="AU111" s="356"/>
      <c r="AV111" s="5"/>
      <c r="AW111" s="5"/>
      <c r="AX111" s="5"/>
      <c r="AY111" s="5"/>
    </row>
    <row r="112" spans="1:51" ht="28.5" customHeight="1" x14ac:dyDescent="0.25">
      <c r="A112" s="5"/>
      <c r="B112" s="5"/>
      <c r="C112" s="5"/>
      <c r="D112" s="5"/>
      <c r="E112" s="5"/>
      <c r="F112" s="5"/>
      <c r="G112" s="5"/>
      <c r="H112" s="5"/>
      <c r="I112" s="5"/>
      <c r="J112" s="21"/>
      <c r="K112" s="21"/>
      <c r="L112" s="21"/>
      <c r="M112" s="21"/>
      <c r="N112" s="21"/>
      <c r="O112" s="21"/>
      <c r="P112" s="21"/>
      <c r="Q112" s="21"/>
      <c r="R112" s="21"/>
      <c r="S112" s="21"/>
      <c r="T112" s="21"/>
      <c r="U112" s="21"/>
      <c r="V112" s="21"/>
      <c r="W112" s="21"/>
      <c r="X112" s="21"/>
      <c r="Y112" s="3"/>
      <c r="Z112" s="3"/>
      <c r="AA112" s="21"/>
      <c r="AB112" s="21"/>
      <c r="AC112" s="21"/>
      <c r="AD112" s="21"/>
      <c r="AE112" s="21"/>
      <c r="AF112" s="21"/>
      <c r="AG112" s="21"/>
      <c r="AH112" s="21"/>
      <c r="AI112" s="21"/>
      <c r="AJ112" s="21"/>
      <c r="AK112" s="21"/>
      <c r="AL112" s="21"/>
      <c r="AM112" s="5"/>
      <c r="AN112" s="5"/>
      <c r="AO112" s="5"/>
      <c r="AP112" s="356"/>
      <c r="AQ112" s="5"/>
      <c r="AR112" s="5"/>
      <c r="AS112" s="356"/>
      <c r="AT112" s="356"/>
      <c r="AU112" s="356"/>
      <c r="AV112" s="5"/>
      <c r="AW112" s="5"/>
      <c r="AX112" s="5"/>
      <c r="AY112" s="5"/>
    </row>
    <row r="113" spans="1:51" ht="28.5" customHeight="1" x14ac:dyDescent="0.25">
      <c r="A113" s="5"/>
      <c r="B113" s="5"/>
      <c r="C113" s="5"/>
      <c r="D113" s="5"/>
      <c r="E113" s="5"/>
      <c r="F113" s="5"/>
      <c r="G113" s="5"/>
      <c r="H113" s="5"/>
      <c r="I113" s="5"/>
      <c r="J113" s="21"/>
      <c r="K113" s="21"/>
      <c r="L113" s="21"/>
      <c r="M113" s="21"/>
      <c r="N113" s="21"/>
      <c r="O113" s="21"/>
      <c r="P113" s="21"/>
      <c r="Q113" s="21"/>
      <c r="R113" s="21"/>
      <c r="S113" s="21"/>
      <c r="T113" s="21"/>
      <c r="U113" s="21"/>
      <c r="V113" s="21"/>
      <c r="W113" s="21"/>
      <c r="X113" s="21"/>
      <c r="Y113" s="3"/>
      <c r="Z113" s="3"/>
      <c r="AA113" s="21"/>
      <c r="AB113" s="21"/>
      <c r="AC113" s="21"/>
      <c r="AD113" s="21"/>
      <c r="AE113" s="21"/>
      <c r="AF113" s="21"/>
      <c r="AG113" s="21"/>
      <c r="AH113" s="21"/>
      <c r="AI113" s="21"/>
      <c r="AJ113" s="21"/>
      <c r="AK113" s="21"/>
      <c r="AL113" s="21"/>
      <c r="AM113" s="5"/>
      <c r="AN113" s="5"/>
      <c r="AO113" s="5"/>
      <c r="AP113" s="356"/>
      <c r="AQ113" s="5"/>
      <c r="AR113" s="5"/>
      <c r="AS113" s="356"/>
      <c r="AT113" s="356"/>
      <c r="AU113" s="356"/>
      <c r="AV113" s="5"/>
      <c r="AW113" s="5"/>
      <c r="AX113" s="5"/>
      <c r="AY113" s="5"/>
    </row>
    <row r="114" spans="1:51" ht="28.5" customHeight="1" x14ac:dyDescent="0.25">
      <c r="A114" s="5"/>
      <c r="B114" s="5"/>
      <c r="C114" s="5"/>
      <c r="D114" s="5"/>
      <c r="E114" s="5"/>
      <c r="F114" s="5"/>
      <c r="G114" s="5"/>
      <c r="H114" s="5"/>
      <c r="I114" s="5"/>
      <c r="J114" s="21"/>
      <c r="K114" s="21"/>
      <c r="L114" s="21"/>
      <c r="M114" s="21"/>
      <c r="N114" s="21"/>
      <c r="O114" s="21"/>
      <c r="P114" s="21"/>
      <c r="Q114" s="21"/>
      <c r="R114" s="21"/>
      <c r="S114" s="21"/>
      <c r="T114" s="21"/>
      <c r="U114" s="21"/>
      <c r="V114" s="21"/>
      <c r="W114" s="21"/>
      <c r="X114" s="21"/>
      <c r="Y114" s="3"/>
      <c r="Z114" s="3"/>
      <c r="AA114" s="21"/>
      <c r="AB114" s="21"/>
      <c r="AC114" s="21"/>
      <c r="AD114" s="21"/>
      <c r="AE114" s="21"/>
      <c r="AF114" s="21"/>
      <c r="AG114" s="21"/>
      <c r="AH114" s="21"/>
      <c r="AI114" s="21"/>
      <c r="AJ114" s="21"/>
      <c r="AK114" s="21"/>
      <c r="AL114" s="21"/>
      <c r="AM114" s="5"/>
      <c r="AN114" s="5"/>
      <c r="AO114" s="5"/>
      <c r="AP114" s="356"/>
      <c r="AQ114" s="5"/>
      <c r="AR114" s="5"/>
      <c r="AS114" s="356"/>
      <c r="AT114" s="356"/>
      <c r="AU114" s="356"/>
      <c r="AV114" s="5"/>
      <c r="AW114" s="5"/>
      <c r="AX114" s="5"/>
      <c r="AY114" s="5"/>
    </row>
    <row r="115" spans="1:51" ht="28.5" customHeight="1" x14ac:dyDescent="0.25">
      <c r="A115" s="5"/>
      <c r="B115" s="5"/>
      <c r="C115" s="5"/>
      <c r="D115" s="5"/>
      <c r="E115" s="5"/>
      <c r="F115" s="5"/>
      <c r="G115" s="5"/>
      <c r="H115" s="5"/>
      <c r="I115" s="5"/>
      <c r="J115" s="21"/>
      <c r="K115" s="21"/>
      <c r="L115" s="21"/>
      <c r="M115" s="21"/>
      <c r="N115" s="21"/>
      <c r="O115" s="21"/>
      <c r="P115" s="21"/>
      <c r="Q115" s="21"/>
      <c r="R115" s="21"/>
      <c r="S115" s="21"/>
      <c r="T115" s="21"/>
      <c r="U115" s="21"/>
      <c r="V115" s="21"/>
      <c r="W115" s="21"/>
      <c r="X115" s="21"/>
      <c r="Y115" s="3"/>
      <c r="Z115" s="3"/>
      <c r="AA115" s="21"/>
      <c r="AB115" s="21"/>
      <c r="AC115" s="21"/>
      <c r="AD115" s="21"/>
      <c r="AE115" s="21"/>
      <c r="AF115" s="21"/>
      <c r="AG115" s="21"/>
      <c r="AH115" s="21"/>
      <c r="AI115" s="21"/>
      <c r="AJ115" s="21"/>
      <c r="AK115" s="21"/>
      <c r="AL115" s="21"/>
      <c r="AM115" s="5"/>
      <c r="AN115" s="5"/>
      <c r="AO115" s="5"/>
      <c r="AP115" s="356"/>
      <c r="AQ115" s="5"/>
      <c r="AR115" s="5"/>
      <c r="AS115" s="356"/>
      <c r="AT115" s="356"/>
      <c r="AU115" s="356"/>
      <c r="AV115" s="5"/>
      <c r="AW115" s="5"/>
      <c r="AX115" s="5"/>
      <c r="AY115" s="5"/>
    </row>
    <row r="116" spans="1:51" ht="28.5" customHeight="1" x14ac:dyDescent="0.25">
      <c r="A116" s="5"/>
      <c r="B116" s="5"/>
      <c r="C116" s="5"/>
      <c r="D116" s="5"/>
      <c r="E116" s="5"/>
      <c r="F116" s="5"/>
      <c r="G116" s="5"/>
      <c r="H116" s="5"/>
      <c r="I116" s="5"/>
      <c r="J116" s="21"/>
      <c r="K116" s="21"/>
      <c r="L116" s="21"/>
      <c r="M116" s="21"/>
      <c r="N116" s="21"/>
      <c r="O116" s="21"/>
      <c r="P116" s="21"/>
      <c r="Q116" s="21"/>
      <c r="R116" s="21"/>
      <c r="S116" s="21"/>
      <c r="T116" s="21"/>
      <c r="U116" s="21"/>
      <c r="V116" s="21"/>
      <c r="W116" s="21"/>
      <c r="X116" s="21"/>
      <c r="Y116" s="3"/>
      <c r="Z116" s="3"/>
      <c r="AA116" s="21"/>
      <c r="AB116" s="21"/>
      <c r="AC116" s="21"/>
      <c r="AD116" s="21"/>
      <c r="AE116" s="21"/>
      <c r="AF116" s="21"/>
      <c r="AG116" s="21"/>
      <c r="AH116" s="21"/>
      <c r="AI116" s="21"/>
      <c r="AJ116" s="21"/>
      <c r="AK116" s="21"/>
      <c r="AL116" s="21"/>
      <c r="AM116" s="5"/>
      <c r="AN116" s="5"/>
      <c r="AO116" s="5"/>
      <c r="AP116" s="356"/>
      <c r="AQ116" s="5"/>
      <c r="AR116" s="5"/>
      <c r="AS116" s="356"/>
      <c r="AT116" s="356"/>
      <c r="AU116" s="356"/>
      <c r="AV116" s="5"/>
      <c r="AW116" s="5"/>
      <c r="AX116" s="5"/>
      <c r="AY116" s="5"/>
    </row>
    <row r="117" spans="1:51" ht="28.5" customHeight="1" x14ac:dyDescent="0.25">
      <c r="A117" s="5"/>
      <c r="B117" s="5"/>
      <c r="C117" s="5"/>
      <c r="D117" s="5"/>
      <c r="E117" s="5"/>
      <c r="F117" s="5"/>
      <c r="G117" s="5"/>
      <c r="H117" s="5"/>
      <c r="I117" s="5"/>
      <c r="J117" s="21"/>
      <c r="K117" s="21"/>
      <c r="L117" s="21"/>
      <c r="M117" s="21"/>
      <c r="N117" s="21"/>
      <c r="O117" s="21"/>
      <c r="P117" s="21"/>
      <c r="Q117" s="21"/>
      <c r="R117" s="21"/>
      <c r="S117" s="21"/>
      <c r="T117" s="21"/>
      <c r="U117" s="21"/>
      <c r="V117" s="21"/>
      <c r="W117" s="21"/>
      <c r="X117" s="21"/>
      <c r="Y117" s="3"/>
      <c r="Z117" s="3"/>
      <c r="AA117" s="21"/>
      <c r="AB117" s="21"/>
      <c r="AC117" s="21"/>
      <c r="AD117" s="21"/>
      <c r="AE117" s="21"/>
      <c r="AF117" s="21"/>
      <c r="AG117" s="21"/>
      <c r="AH117" s="21"/>
      <c r="AI117" s="21"/>
      <c r="AJ117" s="21"/>
      <c r="AK117" s="21"/>
      <c r="AL117" s="21"/>
      <c r="AM117" s="5"/>
      <c r="AN117" s="5"/>
      <c r="AO117" s="5"/>
      <c r="AP117" s="356"/>
      <c r="AQ117" s="5"/>
      <c r="AR117" s="5"/>
      <c r="AS117" s="356"/>
      <c r="AT117" s="356"/>
      <c r="AU117" s="356"/>
      <c r="AV117" s="5"/>
      <c r="AW117" s="5"/>
      <c r="AX117" s="5"/>
      <c r="AY117" s="5"/>
    </row>
    <row r="118" spans="1:51" ht="28.5" customHeight="1" x14ac:dyDescent="0.25">
      <c r="A118" s="5"/>
      <c r="B118" s="5"/>
      <c r="C118" s="5"/>
      <c r="D118" s="5"/>
      <c r="E118" s="5"/>
      <c r="F118" s="5"/>
      <c r="G118" s="5"/>
      <c r="H118" s="5"/>
      <c r="I118" s="5"/>
      <c r="J118" s="21"/>
      <c r="K118" s="21"/>
      <c r="L118" s="21"/>
      <c r="M118" s="21"/>
      <c r="N118" s="21"/>
      <c r="O118" s="21"/>
      <c r="P118" s="21"/>
      <c r="Q118" s="21"/>
      <c r="R118" s="21"/>
      <c r="S118" s="21"/>
      <c r="T118" s="21"/>
      <c r="U118" s="21"/>
      <c r="V118" s="21"/>
      <c r="W118" s="21"/>
      <c r="X118" s="21"/>
      <c r="Y118" s="3"/>
      <c r="Z118" s="3"/>
      <c r="AA118" s="21"/>
      <c r="AB118" s="21"/>
      <c r="AC118" s="21"/>
      <c r="AD118" s="21"/>
      <c r="AE118" s="21"/>
      <c r="AF118" s="21"/>
      <c r="AG118" s="21"/>
      <c r="AH118" s="21"/>
      <c r="AI118" s="21"/>
      <c r="AJ118" s="21"/>
      <c r="AK118" s="21"/>
      <c r="AL118" s="21"/>
      <c r="AM118" s="5"/>
      <c r="AN118" s="5"/>
      <c r="AO118" s="5"/>
      <c r="AP118" s="356"/>
      <c r="AQ118" s="5"/>
      <c r="AR118" s="5"/>
      <c r="AS118" s="356"/>
      <c r="AT118" s="356"/>
      <c r="AU118" s="356"/>
      <c r="AV118" s="5"/>
      <c r="AW118" s="5"/>
      <c r="AX118" s="5"/>
      <c r="AY118" s="5"/>
    </row>
    <row r="119" spans="1:51" ht="28.5" customHeight="1" x14ac:dyDescent="0.25">
      <c r="A119" s="5"/>
      <c r="B119" s="5"/>
      <c r="C119" s="5"/>
      <c r="D119" s="5"/>
      <c r="E119" s="5"/>
      <c r="F119" s="5"/>
      <c r="G119" s="5"/>
      <c r="H119" s="5"/>
      <c r="I119" s="5"/>
      <c r="J119" s="21"/>
      <c r="K119" s="21"/>
      <c r="L119" s="21"/>
      <c r="M119" s="21"/>
      <c r="N119" s="21"/>
      <c r="O119" s="21"/>
      <c r="P119" s="21"/>
      <c r="Q119" s="21"/>
      <c r="R119" s="21"/>
      <c r="S119" s="21"/>
      <c r="T119" s="21"/>
      <c r="U119" s="21"/>
      <c r="V119" s="21"/>
      <c r="W119" s="21"/>
      <c r="X119" s="21"/>
      <c r="Y119" s="3"/>
      <c r="Z119" s="3"/>
      <c r="AA119" s="21"/>
      <c r="AB119" s="21"/>
      <c r="AC119" s="21"/>
      <c r="AD119" s="21"/>
      <c r="AE119" s="21"/>
      <c r="AF119" s="21"/>
      <c r="AG119" s="21"/>
      <c r="AH119" s="21"/>
      <c r="AI119" s="21"/>
      <c r="AJ119" s="21"/>
      <c r="AK119" s="21"/>
      <c r="AL119" s="21"/>
      <c r="AM119" s="5"/>
      <c r="AN119" s="5"/>
      <c r="AO119" s="5"/>
      <c r="AP119" s="356"/>
      <c r="AQ119" s="5"/>
      <c r="AR119" s="5"/>
      <c r="AS119" s="356"/>
      <c r="AT119" s="356"/>
      <c r="AU119" s="356"/>
      <c r="AV119" s="5"/>
      <c r="AW119" s="5"/>
      <c r="AX119" s="5"/>
      <c r="AY119" s="5"/>
    </row>
    <row r="120" spans="1:51" ht="28.5" customHeight="1" x14ac:dyDescent="0.25">
      <c r="A120" s="5"/>
      <c r="B120" s="5"/>
      <c r="C120" s="5"/>
      <c r="D120" s="5"/>
      <c r="E120" s="5"/>
      <c r="F120" s="5"/>
      <c r="G120" s="5"/>
      <c r="H120" s="5"/>
      <c r="I120" s="5"/>
      <c r="J120" s="21"/>
      <c r="K120" s="21"/>
      <c r="L120" s="21"/>
      <c r="M120" s="21"/>
      <c r="N120" s="21"/>
      <c r="O120" s="21"/>
      <c r="P120" s="21"/>
      <c r="Q120" s="21"/>
      <c r="R120" s="21"/>
      <c r="S120" s="21"/>
      <c r="T120" s="21"/>
      <c r="U120" s="21"/>
      <c r="V120" s="21"/>
      <c r="W120" s="21"/>
      <c r="X120" s="21"/>
      <c r="Y120" s="3"/>
      <c r="Z120" s="3"/>
      <c r="AA120" s="21"/>
      <c r="AB120" s="21"/>
      <c r="AC120" s="21"/>
      <c r="AD120" s="21"/>
      <c r="AE120" s="21"/>
      <c r="AF120" s="21"/>
      <c r="AG120" s="21"/>
      <c r="AH120" s="21"/>
      <c r="AI120" s="21"/>
      <c r="AJ120" s="21"/>
      <c r="AK120" s="21"/>
      <c r="AL120" s="21"/>
      <c r="AM120" s="5"/>
      <c r="AN120" s="5"/>
      <c r="AO120" s="5"/>
      <c r="AP120" s="356"/>
      <c r="AQ120" s="5"/>
      <c r="AR120" s="5"/>
      <c r="AS120" s="356"/>
      <c r="AT120" s="356"/>
      <c r="AU120" s="356"/>
      <c r="AV120" s="5"/>
      <c r="AW120" s="5"/>
      <c r="AX120" s="5"/>
      <c r="AY120" s="5"/>
    </row>
    <row r="121" spans="1:51" ht="28.5" customHeight="1" x14ac:dyDescent="0.25">
      <c r="A121" s="5"/>
      <c r="B121" s="5"/>
      <c r="C121" s="5"/>
      <c r="D121" s="5"/>
      <c r="E121" s="5"/>
      <c r="F121" s="5"/>
      <c r="G121" s="5"/>
      <c r="H121" s="5"/>
      <c r="I121" s="5"/>
      <c r="J121" s="21"/>
      <c r="K121" s="21"/>
      <c r="L121" s="21"/>
      <c r="M121" s="21"/>
      <c r="N121" s="21"/>
      <c r="O121" s="21"/>
      <c r="P121" s="21"/>
      <c r="Q121" s="21"/>
      <c r="R121" s="21"/>
      <c r="S121" s="21"/>
      <c r="T121" s="21"/>
      <c r="U121" s="21"/>
      <c r="V121" s="21"/>
      <c r="W121" s="21"/>
      <c r="X121" s="21"/>
      <c r="Y121" s="3"/>
      <c r="Z121" s="3"/>
      <c r="AA121" s="21"/>
      <c r="AB121" s="21"/>
      <c r="AC121" s="21"/>
      <c r="AD121" s="21"/>
      <c r="AE121" s="21"/>
      <c r="AF121" s="21"/>
      <c r="AG121" s="21"/>
      <c r="AH121" s="21"/>
      <c r="AI121" s="21"/>
      <c r="AJ121" s="21"/>
      <c r="AK121" s="21"/>
      <c r="AL121" s="21"/>
      <c r="AM121" s="5"/>
      <c r="AN121" s="5"/>
      <c r="AO121" s="5"/>
      <c r="AP121" s="356"/>
      <c r="AQ121" s="5"/>
      <c r="AR121" s="5"/>
      <c r="AS121" s="356"/>
      <c r="AT121" s="356"/>
      <c r="AU121" s="356"/>
      <c r="AV121" s="5"/>
      <c r="AW121" s="5"/>
      <c r="AX121" s="5"/>
      <c r="AY121" s="5"/>
    </row>
    <row r="122" spans="1:51" ht="28.5" customHeight="1" x14ac:dyDescent="0.25">
      <c r="A122" s="5"/>
      <c r="B122" s="5"/>
      <c r="C122" s="5"/>
      <c r="D122" s="5"/>
      <c r="E122" s="5"/>
      <c r="F122" s="5"/>
      <c r="G122" s="5"/>
      <c r="H122" s="5"/>
      <c r="I122" s="5"/>
      <c r="J122" s="21"/>
      <c r="K122" s="21"/>
      <c r="L122" s="21"/>
      <c r="M122" s="21"/>
      <c r="N122" s="21"/>
      <c r="O122" s="21"/>
      <c r="P122" s="21"/>
      <c r="Q122" s="21"/>
      <c r="R122" s="21"/>
      <c r="S122" s="21"/>
      <c r="T122" s="21"/>
      <c r="U122" s="21"/>
      <c r="V122" s="21"/>
      <c r="W122" s="21"/>
      <c r="X122" s="21"/>
      <c r="Y122" s="3"/>
      <c r="Z122" s="3"/>
      <c r="AA122" s="21"/>
      <c r="AB122" s="21"/>
      <c r="AC122" s="21"/>
      <c r="AD122" s="21"/>
      <c r="AE122" s="21"/>
      <c r="AF122" s="21"/>
      <c r="AG122" s="21"/>
      <c r="AH122" s="21"/>
      <c r="AI122" s="21"/>
      <c r="AJ122" s="21"/>
      <c r="AK122" s="21"/>
      <c r="AL122" s="21"/>
      <c r="AM122" s="5"/>
      <c r="AN122" s="5"/>
      <c r="AO122" s="5"/>
      <c r="AP122" s="356"/>
      <c r="AQ122" s="5"/>
      <c r="AR122" s="5"/>
      <c r="AS122" s="356"/>
      <c r="AT122" s="356"/>
      <c r="AU122" s="356"/>
      <c r="AV122" s="5"/>
      <c r="AW122" s="5"/>
      <c r="AX122" s="5"/>
      <c r="AY122" s="5"/>
    </row>
    <row r="123" spans="1:51" ht="28.5" customHeight="1" x14ac:dyDescent="0.25">
      <c r="A123" s="5"/>
      <c r="B123" s="5"/>
      <c r="C123" s="5"/>
      <c r="D123" s="5"/>
      <c r="E123" s="5"/>
      <c r="F123" s="5"/>
      <c r="G123" s="5"/>
      <c r="H123" s="5"/>
      <c r="I123" s="5"/>
      <c r="J123" s="21"/>
      <c r="K123" s="21"/>
      <c r="L123" s="21"/>
      <c r="M123" s="21"/>
      <c r="N123" s="21"/>
      <c r="O123" s="21"/>
      <c r="P123" s="21"/>
      <c r="Q123" s="21"/>
      <c r="R123" s="21"/>
      <c r="S123" s="21"/>
      <c r="T123" s="21"/>
      <c r="U123" s="21"/>
      <c r="V123" s="21"/>
      <c r="W123" s="21"/>
      <c r="X123" s="21"/>
      <c r="Y123" s="3"/>
      <c r="Z123" s="3"/>
      <c r="AA123" s="21"/>
      <c r="AB123" s="21"/>
      <c r="AC123" s="21"/>
      <c r="AD123" s="21"/>
      <c r="AE123" s="21"/>
      <c r="AF123" s="21"/>
      <c r="AG123" s="21"/>
      <c r="AH123" s="21"/>
      <c r="AI123" s="21"/>
      <c r="AJ123" s="21"/>
      <c r="AK123" s="21"/>
      <c r="AL123" s="21"/>
      <c r="AM123" s="5"/>
      <c r="AN123" s="5"/>
      <c r="AO123" s="5"/>
      <c r="AP123" s="356"/>
      <c r="AQ123" s="5"/>
      <c r="AR123" s="5"/>
      <c r="AS123" s="356"/>
      <c r="AT123" s="356"/>
      <c r="AU123" s="356"/>
      <c r="AV123" s="5"/>
      <c r="AW123" s="5"/>
      <c r="AX123" s="5"/>
      <c r="AY123" s="5"/>
    </row>
    <row r="124" spans="1:51" ht="28.5" customHeight="1" x14ac:dyDescent="0.25">
      <c r="A124" s="5"/>
      <c r="B124" s="5"/>
      <c r="C124" s="5"/>
      <c r="D124" s="5"/>
      <c r="E124" s="5"/>
      <c r="F124" s="5"/>
      <c r="G124" s="5"/>
      <c r="H124" s="5"/>
      <c r="I124" s="5"/>
      <c r="J124" s="21"/>
      <c r="K124" s="21"/>
      <c r="L124" s="21"/>
      <c r="M124" s="21"/>
      <c r="N124" s="21"/>
      <c r="O124" s="21"/>
      <c r="P124" s="21"/>
      <c r="Q124" s="21"/>
      <c r="R124" s="21"/>
      <c r="S124" s="21"/>
      <c r="T124" s="21"/>
      <c r="U124" s="21"/>
      <c r="V124" s="21"/>
      <c r="W124" s="21"/>
      <c r="X124" s="21"/>
      <c r="Y124" s="3"/>
      <c r="Z124" s="3"/>
      <c r="AA124" s="21"/>
      <c r="AB124" s="21"/>
      <c r="AC124" s="21"/>
      <c r="AD124" s="21"/>
      <c r="AE124" s="21"/>
      <c r="AF124" s="21"/>
      <c r="AG124" s="21"/>
      <c r="AH124" s="21"/>
      <c r="AI124" s="21"/>
      <c r="AJ124" s="21"/>
      <c r="AK124" s="21"/>
      <c r="AL124" s="21"/>
      <c r="AM124" s="5"/>
      <c r="AN124" s="5"/>
      <c r="AO124" s="5"/>
      <c r="AP124" s="356"/>
      <c r="AQ124" s="5"/>
      <c r="AR124" s="5"/>
      <c r="AS124" s="356"/>
      <c r="AT124" s="356"/>
      <c r="AU124" s="356"/>
      <c r="AV124" s="5"/>
      <c r="AW124" s="5"/>
      <c r="AX124" s="5"/>
      <c r="AY124" s="5"/>
    </row>
    <row r="125" spans="1:51" ht="28.5" customHeight="1" x14ac:dyDescent="0.25">
      <c r="A125" s="5"/>
      <c r="B125" s="5"/>
      <c r="C125" s="5"/>
      <c r="D125" s="5"/>
      <c r="E125" s="5"/>
      <c r="F125" s="5"/>
      <c r="G125" s="5"/>
      <c r="H125" s="5"/>
      <c r="I125" s="5"/>
      <c r="J125" s="21"/>
      <c r="K125" s="21"/>
      <c r="L125" s="21"/>
      <c r="M125" s="21"/>
      <c r="N125" s="21"/>
      <c r="O125" s="21"/>
      <c r="P125" s="21"/>
      <c r="Q125" s="21"/>
      <c r="R125" s="21"/>
      <c r="S125" s="21"/>
      <c r="T125" s="21"/>
      <c r="U125" s="21"/>
      <c r="V125" s="21"/>
      <c r="W125" s="21"/>
      <c r="X125" s="21"/>
      <c r="Y125" s="3"/>
      <c r="Z125" s="3"/>
      <c r="AA125" s="21"/>
      <c r="AB125" s="21"/>
      <c r="AC125" s="21"/>
      <c r="AD125" s="21"/>
      <c r="AE125" s="21"/>
      <c r="AF125" s="21"/>
      <c r="AG125" s="21"/>
      <c r="AH125" s="21"/>
      <c r="AI125" s="21"/>
      <c r="AJ125" s="21"/>
      <c r="AK125" s="21"/>
      <c r="AL125" s="21"/>
      <c r="AM125" s="5"/>
      <c r="AN125" s="5"/>
      <c r="AO125" s="5"/>
      <c r="AP125" s="356"/>
      <c r="AQ125" s="5"/>
      <c r="AR125" s="5"/>
      <c r="AS125" s="356"/>
      <c r="AT125" s="356"/>
      <c r="AU125" s="356"/>
      <c r="AV125" s="5"/>
      <c r="AW125" s="5"/>
      <c r="AX125" s="5"/>
      <c r="AY125" s="5"/>
    </row>
    <row r="126" spans="1:51" ht="28.5" customHeight="1" x14ac:dyDescent="0.25">
      <c r="A126" s="5"/>
      <c r="B126" s="5"/>
      <c r="C126" s="5"/>
      <c r="D126" s="5"/>
      <c r="E126" s="5"/>
      <c r="F126" s="5"/>
      <c r="G126" s="5"/>
      <c r="H126" s="5"/>
      <c r="I126" s="5"/>
      <c r="J126" s="21"/>
      <c r="K126" s="21"/>
      <c r="L126" s="21"/>
      <c r="M126" s="21"/>
      <c r="N126" s="21"/>
      <c r="O126" s="21"/>
      <c r="P126" s="21"/>
      <c r="Q126" s="21"/>
      <c r="R126" s="21"/>
      <c r="S126" s="21"/>
      <c r="T126" s="21"/>
      <c r="U126" s="21"/>
      <c r="V126" s="21"/>
      <c r="W126" s="21"/>
      <c r="X126" s="21"/>
      <c r="Y126" s="3"/>
      <c r="Z126" s="3"/>
      <c r="AA126" s="21"/>
      <c r="AB126" s="21"/>
      <c r="AC126" s="21"/>
      <c r="AD126" s="21"/>
      <c r="AE126" s="21"/>
      <c r="AF126" s="21"/>
      <c r="AG126" s="21"/>
      <c r="AH126" s="21"/>
      <c r="AI126" s="21"/>
      <c r="AJ126" s="21"/>
      <c r="AK126" s="21"/>
      <c r="AL126" s="21"/>
      <c r="AM126" s="5"/>
      <c r="AN126" s="5"/>
      <c r="AO126" s="5"/>
      <c r="AP126" s="356"/>
      <c r="AQ126" s="5"/>
      <c r="AR126" s="5"/>
      <c r="AS126" s="356"/>
      <c r="AT126" s="356"/>
      <c r="AU126" s="356"/>
      <c r="AV126" s="5"/>
      <c r="AW126" s="5"/>
      <c r="AX126" s="5"/>
      <c r="AY126" s="5"/>
    </row>
    <row r="127" spans="1:51" ht="28.5" customHeight="1" x14ac:dyDescent="0.25">
      <c r="A127" s="5"/>
      <c r="B127" s="5"/>
      <c r="C127" s="5"/>
      <c r="D127" s="5"/>
      <c r="E127" s="5"/>
      <c r="F127" s="5"/>
      <c r="G127" s="5"/>
      <c r="H127" s="5"/>
      <c r="I127" s="5"/>
      <c r="J127" s="21"/>
      <c r="K127" s="21"/>
      <c r="L127" s="21"/>
      <c r="M127" s="21"/>
      <c r="N127" s="21"/>
      <c r="O127" s="21"/>
      <c r="P127" s="21"/>
      <c r="Q127" s="21"/>
      <c r="R127" s="21"/>
      <c r="S127" s="21"/>
      <c r="T127" s="21"/>
      <c r="U127" s="21"/>
      <c r="V127" s="21"/>
      <c r="W127" s="21"/>
      <c r="X127" s="21"/>
      <c r="Y127" s="3"/>
      <c r="Z127" s="3"/>
      <c r="AA127" s="21"/>
      <c r="AB127" s="21"/>
      <c r="AC127" s="21"/>
      <c r="AD127" s="21"/>
      <c r="AE127" s="21"/>
      <c r="AF127" s="21"/>
      <c r="AG127" s="21"/>
      <c r="AH127" s="21"/>
      <c r="AI127" s="21"/>
      <c r="AJ127" s="21"/>
      <c r="AK127" s="21"/>
      <c r="AL127" s="21"/>
      <c r="AM127" s="5"/>
      <c r="AN127" s="5"/>
      <c r="AO127" s="5"/>
      <c r="AP127" s="356"/>
      <c r="AQ127" s="5"/>
      <c r="AR127" s="5"/>
      <c r="AS127" s="356"/>
      <c r="AT127" s="356"/>
      <c r="AU127" s="356"/>
      <c r="AV127" s="5"/>
      <c r="AW127" s="5"/>
      <c r="AX127" s="5"/>
      <c r="AY127" s="5"/>
    </row>
    <row r="128" spans="1:51" ht="28.5" customHeight="1" x14ac:dyDescent="0.25">
      <c r="A128" s="5"/>
      <c r="B128" s="5"/>
      <c r="C128" s="5"/>
      <c r="D128" s="5"/>
      <c r="E128" s="5"/>
      <c r="F128" s="5"/>
      <c r="G128" s="5"/>
      <c r="H128" s="5"/>
      <c r="I128" s="5"/>
      <c r="J128" s="21"/>
      <c r="K128" s="21"/>
      <c r="L128" s="21"/>
      <c r="M128" s="21"/>
      <c r="N128" s="21"/>
      <c r="O128" s="21"/>
      <c r="P128" s="21"/>
      <c r="Q128" s="21"/>
      <c r="R128" s="21"/>
      <c r="S128" s="21"/>
      <c r="T128" s="21"/>
      <c r="U128" s="21"/>
      <c r="V128" s="21"/>
      <c r="W128" s="21"/>
      <c r="X128" s="21"/>
      <c r="Y128" s="3"/>
      <c r="Z128" s="3"/>
      <c r="AA128" s="21"/>
      <c r="AB128" s="21"/>
      <c r="AC128" s="21"/>
      <c r="AD128" s="21"/>
      <c r="AE128" s="21"/>
      <c r="AF128" s="21"/>
      <c r="AG128" s="21"/>
      <c r="AH128" s="21"/>
      <c r="AI128" s="21"/>
      <c r="AJ128" s="21"/>
      <c r="AK128" s="21"/>
      <c r="AL128" s="21"/>
      <c r="AM128" s="5"/>
      <c r="AN128" s="5"/>
      <c r="AO128" s="5"/>
      <c r="AP128" s="356"/>
      <c r="AQ128" s="5"/>
      <c r="AR128" s="5"/>
      <c r="AS128" s="356"/>
      <c r="AT128" s="356"/>
      <c r="AU128" s="356"/>
      <c r="AV128" s="5"/>
      <c r="AW128" s="5"/>
      <c r="AX128" s="5"/>
      <c r="AY128" s="5"/>
    </row>
    <row r="129" spans="1:51" ht="28.5" customHeight="1" x14ac:dyDescent="0.25">
      <c r="A129" s="5"/>
      <c r="B129" s="5"/>
      <c r="C129" s="5"/>
      <c r="D129" s="5"/>
      <c r="E129" s="5"/>
      <c r="F129" s="5"/>
      <c r="G129" s="5"/>
      <c r="H129" s="5"/>
      <c r="I129" s="5"/>
      <c r="J129" s="21"/>
      <c r="K129" s="21"/>
      <c r="L129" s="21"/>
      <c r="M129" s="21"/>
      <c r="N129" s="21"/>
      <c r="O129" s="21"/>
      <c r="P129" s="21"/>
      <c r="Q129" s="21"/>
      <c r="R129" s="21"/>
      <c r="S129" s="21"/>
      <c r="T129" s="21"/>
      <c r="U129" s="21"/>
      <c r="V129" s="21"/>
      <c r="W129" s="21"/>
      <c r="X129" s="21"/>
      <c r="Y129" s="3"/>
      <c r="Z129" s="3"/>
      <c r="AA129" s="21"/>
      <c r="AB129" s="21"/>
      <c r="AC129" s="21"/>
      <c r="AD129" s="21"/>
      <c r="AE129" s="21"/>
      <c r="AF129" s="21"/>
      <c r="AG129" s="21"/>
      <c r="AH129" s="21"/>
      <c r="AI129" s="21"/>
      <c r="AJ129" s="21"/>
      <c r="AK129" s="21"/>
      <c r="AL129" s="21"/>
      <c r="AM129" s="5"/>
      <c r="AN129" s="5"/>
      <c r="AO129" s="5"/>
      <c r="AP129" s="356"/>
      <c r="AQ129" s="5"/>
      <c r="AR129" s="5"/>
      <c r="AS129" s="356"/>
      <c r="AT129" s="356"/>
      <c r="AU129" s="356"/>
      <c r="AV129" s="5"/>
      <c r="AW129" s="5"/>
      <c r="AX129" s="5"/>
      <c r="AY129" s="5"/>
    </row>
    <row r="130" spans="1:51" ht="28.5" customHeight="1" x14ac:dyDescent="0.25">
      <c r="A130" s="5"/>
      <c r="B130" s="5"/>
      <c r="C130" s="5"/>
      <c r="D130" s="5"/>
      <c r="E130" s="5"/>
      <c r="F130" s="5"/>
      <c r="G130" s="5"/>
      <c r="H130" s="5"/>
      <c r="I130" s="5"/>
      <c r="J130" s="21"/>
      <c r="K130" s="21"/>
      <c r="L130" s="21"/>
      <c r="M130" s="21"/>
      <c r="N130" s="21"/>
      <c r="O130" s="21"/>
      <c r="P130" s="21"/>
      <c r="Q130" s="21"/>
      <c r="R130" s="21"/>
      <c r="S130" s="21"/>
      <c r="T130" s="21"/>
      <c r="U130" s="21"/>
      <c r="V130" s="21"/>
      <c r="W130" s="21"/>
      <c r="X130" s="21"/>
      <c r="Y130" s="3"/>
      <c r="Z130" s="3"/>
      <c r="AA130" s="21"/>
      <c r="AB130" s="21"/>
      <c r="AC130" s="21"/>
      <c r="AD130" s="21"/>
      <c r="AE130" s="21"/>
      <c r="AF130" s="21"/>
      <c r="AG130" s="21"/>
      <c r="AH130" s="21"/>
      <c r="AI130" s="21"/>
      <c r="AJ130" s="21"/>
      <c r="AK130" s="21"/>
      <c r="AL130" s="21"/>
      <c r="AM130" s="5"/>
      <c r="AN130" s="5"/>
      <c r="AO130" s="5"/>
      <c r="AP130" s="356"/>
      <c r="AQ130" s="5"/>
      <c r="AR130" s="5"/>
      <c r="AS130" s="356"/>
      <c r="AT130" s="356"/>
      <c r="AU130" s="356"/>
      <c r="AV130" s="5"/>
      <c r="AW130" s="5"/>
      <c r="AX130" s="5"/>
      <c r="AY130" s="5"/>
    </row>
    <row r="131" spans="1:51" ht="28.5" customHeight="1" x14ac:dyDescent="0.25">
      <c r="A131" s="5"/>
      <c r="B131" s="5"/>
      <c r="C131" s="5"/>
      <c r="D131" s="5"/>
      <c r="E131" s="5"/>
      <c r="F131" s="5"/>
      <c r="G131" s="5"/>
      <c r="H131" s="5"/>
      <c r="I131" s="5"/>
      <c r="J131" s="21"/>
      <c r="K131" s="21"/>
      <c r="L131" s="21"/>
      <c r="M131" s="21"/>
      <c r="N131" s="21"/>
      <c r="O131" s="21"/>
      <c r="P131" s="21"/>
      <c r="Q131" s="21"/>
      <c r="R131" s="21"/>
      <c r="S131" s="21"/>
      <c r="T131" s="21"/>
      <c r="U131" s="21"/>
      <c r="V131" s="21"/>
      <c r="W131" s="21"/>
      <c r="X131" s="21"/>
      <c r="Y131" s="3"/>
      <c r="Z131" s="3"/>
      <c r="AA131" s="21"/>
      <c r="AB131" s="21"/>
      <c r="AC131" s="21"/>
      <c r="AD131" s="21"/>
      <c r="AE131" s="21"/>
      <c r="AF131" s="21"/>
      <c r="AG131" s="21"/>
      <c r="AH131" s="21"/>
      <c r="AI131" s="21"/>
      <c r="AJ131" s="21"/>
      <c r="AK131" s="21"/>
      <c r="AL131" s="21"/>
      <c r="AM131" s="5"/>
      <c r="AN131" s="5"/>
      <c r="AO131" s="5"/>
      <c r="AP131" s="356"/>
      <c r="AQ131" s="5"/>
      <c r="AR131" s="5"/>
      <c r="AS131" s="356"/>
      <c r="AT131" s="356"/>
      <c r="AU131" s="356"/>
      <c r="AV131" s="5"/>
      <c r="AW131" s="5"/>
      <c r="AX131" s="5"/>
      <c r="AY131" s="5"/>
    </row>
    <row r="132" spans="1:51" ht="28.5" customHeight="1" x14ac:dyDescent="0.25">
      <c r="A132" s="5"/>
      <c r="B132" s="5"/>
      <c r="C132" s="5"/>
      <c r="D132" s="5"/>
      <c r="E132" s="5"/>
      <c r="F132" s="5"/>
      <c r="G132" s="5"/>
      <c r="H132" s="5"/>
      <c r="I132" s="5"/>
      <c r="J132" s="21"/>
      <c r="K132" s="21"/>
      <c r="L132" s="21"/>
      <c r="M132" s="21"/>
      <c r="N132" s="21"/>
      <c r="O132" s="21"/>
      <c r="P132" s="21"/>
      <c r="Q132" s="21"/>
      <c r="R132" s="21"/>
      <c r="S132" s="21"/>
      <c r="T132" s="21"/>
      <c r="U132" s="21"/>
      <c r="V132" s="21"/>
      <c r="W132" s="21"/>
      <c r="X132" s="21"/>
      <c r="Y132" s="3"/>
      <c r="Z132" s="3"/>
      <c r="AA132" s="21"/>
      <c r="AB132" s="21"/>
      <c r="AC132" s="21"/>
      <c r="AD132" s="21"/>
      <c r="AE132" s="21"/>
      <c r="AF132" s="21"/>
      <c r="AG132" s="21"/>
      <c r="AH132" s="21"/>
      <c r="AI132" s="21"/>
      <c r="AJ132" s="21"/>
      <c r="AK132" s="21"/>
      <c r="AL132" s="21"/>
      <c r="AM132" s="5"/>
      <c r="AN132" s="5"/>
      <c r="AO132" s="5"/>
      <c r="AP132" s="356"/>
      <c r="AQ132" s="5"/>
      <c r="AR132" s="5"/>
      <c r="AS132" s="356"/>
      <c r="AT132" s="356"/>
      <c r="AU132" s="356"/>
      <c r="AV132" s="5"/>
      <c r="AW132" s="5"/>
      <c r="AX132" s="5"/>
      <c r="AY132" s="5"/>
    </row>
    <row r="133" spans="1:51" ht="28.5" customHeight="1" x14ac:dyDescent="0.25">
      <c r="A133" s="5"/>
      <c r="B133" s="5"/>
      <c r="C133" s="5"/>
      <c r="D133" s="5"/>
      <c r="E133" s="5"/>
      <c r="F133" s="5"/>
      <c r="G133" s="5"/>
      <c r="H133" s="5"/>
      <c r="I133" s="5"/>
      <c r="J133" s="21"/>
      <c r="K133" s="21"/>
      <c r="L133" s="21"/>
      <c r="M133" s="21"/>
      <c r="N133" s="21"/>
      <c r="O133" s="21"/>
      <c r="P133" s="21"/>
      <c r="Q133" s="21"/>
      <c r="R133" s="21"/>
      <c r="S133" s="21"/>
      <c r="T133" s="21"/>
      <c r="U133" s="21"/>
      <c r="V133" s="21"/>
      <c r="W133" s="21"/>
      <c r="X133" s="21"/>
      <c r="Y133" s="3"/>
      <c r="Z133" s="3"/>
      <c r="AA133" s="21"/>
      <c r="AB133" s="21"/>
      <c r="AC133" s="21"/>
      <c r="AD133" s="21"/>
      <c r="AE133" s="21"/>
      <c r="AF133" s="21"/>
      <c r="AG133" s="21"/>
      <c r="AH133" s="21"/>
      <c r="AI133" s="21"/>
      <c r="AJ133" s="21"/>
      <c r="AK133" s="21"/>
      <c r="AL133" s="21"/>
      <c r="AM133" s="5"/>
      <c r="AN133" s="5"/>
      <c r="AO133" s="5"/>
      <c r="AP133" s="356"/>
      <c r="AQ133" s="5"/>
      <c r="AR133" s="5"/>
      <c r="AS133" s="356"/>
      <c r="AT133" s="356"/>
      <c r="AU133" s="356"/>
      <c r="AV133" s="5"/>
      <c r="AW133" s="5"/>
      <c r="AX133" s="5"/>
      <c r="AY133" s="5"/>
    </row>
    <row r="134" spans="1:51" ht="28.5" customHeight="1" x14ac:dyDescent="0.25">
      <c r="A134" s="5"/>
      <c r="B134" s="5"/>
      <c r="C134" s="5"/>
      <c r="D134" s="5"/>
      <c r="E134" s="5"/>
      <c r="F134" s="5"/>
      <c r="G134" s="5"/>
      <c r="H134" s="5"/>
      <c r="I134" s="5"/>
      <c r="J134" s="21"/>
      <c r="K134" s="21"/>
      <c r="L134" s="21"/>
      <c r="M134" s="21"/>
      <c r="N134" s="21"/>
      <c r="O134" s="21"/>
      <c r="P134" s="21"/>
      <c r="Q134" s="21"/>
      <c r="R134" s="21"/>
      <c r="S134" s="21"/>
      <c r="T134" s="21"/>
      <c r="U134" s="21"/>
      <c r="V134" s="21"/>
      <c r="W134" s="21"/>
      <c r="X134" s="21"/>
      <c r="Y134" s="3"/>
      <c r="Z134" s="3"/>
      <c r="AA134" s="21"/>
      <c r="AB134" s="21"/>
      <c r="AC134" s="21"/>
      <c r="AD134" s="21"/>
      <c r="AE134" s="21"/>
      <c r="AF134" s="21"/>
      <c r="AG134" s="21"/>
      <c r="AH134" s="21"/>
      <c r="AI134" s="21"/>
      <c r="AJ134" s="21"/>
      <c r="AK134" s="21"/>
      <c r="AL134" s="21"/>
      <c r="AM134" s="5"/>
      <c r="AN134" s="5"/>
      <c r="AO134" s="5"/>
      <c r="AP134" s="356"/>
      <c r="AQ134" s="5"/>
      <c r="AR134" s="5"/>
      <c r="AS134" s="356"/>
      <c r="AT134" s="356"/>
      <c r="AU134" s="356"/>
      <c r="AV134" s="5"/>
      <c r="AW134" s="5"/>
      <c r="AX134" s="5"/>
      <c r="AY134" s="5"/>
    </row>
    <row r="135" spans="1:51" ht="28.5" customHeight="1" x14ac:dyDescent="0.25">
      <c r="A135" s="5"/>
      <c r="B135" s="5"/>
      <c r="C135" s="5"/>
      <c r="D135" s="5"/>
      <c r="E135" s="5"/>
      <c r="F135" s="5"/>
      <c r="G135" s="5"/>
      <c r="H135" s="5"/>
      <c r="I135" s="5"/>
      <c r="J135" s="21"/>
      <c r="K135" s="21"/>
      <c r="L135" s="21"/>
      <c r="M135" s="21"/>
      <c r="N135" s="21"/>
      <c r="O135" s="21"/>
      <c r="P135" s="21"/>
      <c r="Q135" s="21"/>
      <c r="R135" s="21"/>
      <c r="S135" s="21"/>
      <c r="T135" s="21"/>
      <c r="U135" s="21"/>
      <c r="V135" s="21"/>
      <c r="W135" s="21"/>
      <c r="X135" s="21"/>
      <c r="Y135" s="3"/>
      <c r="Z135" s="3"/>
      <c r="AA135" s="21"/>
      <c r="AB135" s="21"/>
      <c r="AC135" s="21"/>
      <c r="AD135" s="21"/>
      <c r="AE135" s="21"/>
      <c r="AF135" s="21"/>
      <c r="AG135" s="21"/>
      <c r="AH135" s="21"/>
      <c r="AI135" s="21"/>
      <c r="AJ135" s="21"/>
      <c r="AK135" s="21"/>
      <c r="AL135" s="21"/>
      <c r="AM135" s="5"/>
      <c r="AN135" s="5"/>
      <c r="AO135" s="5"/>
      <c r="AP135" s="356"/>
      <c r="AQ135" s="5"/>
      <c r="AR135" s="5"/>
      <c r="AS135" s="356"/>
      <c r="AT135" s="356"/>
      <c r="AU135" s="356"/>
      <c r="AV135" s="5"/>
      <c r="AW135" s="5"/>
      <c r="AX135" s="5"/>
      <c r="AY135" s="5"/>
    </row>
    <row r="136" spans="1:51" ht="28.5" customHeight="1" x14ac:dyDescent="0.25">
      <c r="A136" s="5"/>
      <c r="B136" s="5"/>
      <c r="C136" s="5"/>
      <c r="D136" s="5"/>
      <c r="E136" s="5"/>
      <c r="F136" s="5"/>
      <c r="G136" s="5"/>
      <c r="H136" s="5"/>
      <c r="I136" s="5"/>
      <c r="J136" s="21"/>
      <c r="K136" s="21"/>
      <c r="L136" s="21"/>
      <c r="M136" s="21"/>
      <c r="N136" s="21"/>
      <c r="O136" s="21"/>
      <c r="P136" s="21"/>
      <c r="Q136" s="21"/>
      <c r="R136" s="21"/>
      <c r="S136" s="21"/>
      <c r="T136" s="21"/>
      <c r="U136" s="21"/>
      <c r="V136" s="21"/>
      <c r="W136" s="21"/>
      <c r="X136" s="21"/>
      <c r="Y136" s="3"/>
      <c r="Z136" s="3"/>
      <c r="AA136" s="21"/>
      <c r="AB136" s="21"/>
      <c r="AC136" s="21"/>
      <c r="AD136" s="21"/>
      <c r="AE136" s="21"/>
      <c r="AF136" s="21"/>
      <c r="AG136" s="21"/>
      <c r="AH136" s="21"/>
      <c r="AI136" s="21"/>
      <c r="AJ136" s="21"/>
      <c r="AK136" s="21"/>
      <c r="AL136" s="21"/>
      <c r="AM136" s="5"/>
      <c r="AN136" s="5"/>
      <c r="AO136" s="5"/>
      <c r="AP136" s="356"/>
      <c r="AQ136" s="5"/>
      <c r="AR136" s="5"/>
      <c r="AS136" s="356"/>
      <c r="AT136" s="356"/>
      <c r="AU136" s="356"/>
      <c r="AV136" s="5"/>
      <c r="AW136" s="5"/>
      <c r="AX136" s="5"/>
      <c r="AY136" s="5"/>
    </row>
    <row r="137" spans="1:51" ht="28.5" customHeight="1" x14ac:dyDescent="0.25">
      <c r="A137" s="5"/>
      <c r="B137" s="5"/>
      <c r="C137" s="5"/>
      <c r="D137" s="5"/>
      <c r="E137" s="5"/>
      <c r="F137" s="5"/>
      <c r="G137" s="5"/>
      <c r="H137" s="5"/>
      <c r="I137" s="5"/>
      <c r="J137" s="21"/>
      <c r="K137" s="21"/>
      <c r="L137" s="21"/>
      <c r="M137" s="21"/>
      <c r="N137" s="21"/>
      <c r="O137" s="21"/>
      <c r="P137" s="21"/>
      <c r="Q137" s="21"/>
      <c r="R137" s="21"/>
      <c r="S137" s="21"/>
      <c r="T137" s="21"/>
      <c r="U137" s="21"/>
      <c r="V137" s="21"/>
      <c r="W137" s="21"/>
      <c r="X137" s="21"/>
      <c r="Y137" s="3"/>
      <c r="Z137" s="3"/>
      <c r="AA137" s="21"/>
      <c r="AB137" s="21"/>
      <c r="AC137" s="21"/>
      <c r="AD137" s="21"/>
      <c r="AE137" s="21"/>
      <c r="AF137" s="21"/>
      <c r="AG137" s="21"/>
      <c r="AH137" s="21"/>
      <c r="AI137" s="21"/>
      <c r="AJ137" s="21"/>
      <c r="AK137" s="21"/>
      <c r="AL137" s="21"/>
      <c r="AM137" s="5"/>
      <c r="AN137" s="5"/>
      <c r="AO137" s="5"/>
      <c r="AP137" s="356"/>
      <c r="AQ137" s="5"/>
      <c r="AR137" s="5"/>
      <c r="AS137" s="356"/>
      <c r="AT137" s="356"/>
      <c r="AU137" s="356"/>
      <c r="AV137" s="5"/>
      <c r="AW137" s="5"/>
      <c r="AX137" s="5"/>
      <c r="AY137" s="5"/>
    </row>
    <row r="138" spans="1:51" ht="28.5" customHeight="1" x14ac:dyDescent="0.25">
      <c r="A138" s="5"/>
      <c r="B138" s="5"/>
      <c r="C138" s="5"/>
      <c r="D138" s="5"/>
      <c r="E138" s="5"/>
      <c r="F138" s="5"/>
      <c r="G138" s="5"/>
      <c r="H138" s="5"/>
      <c r="I138" s="5"/>
      <c r="J138" s="21"/>
      <c r="K138" s="21"/>
      <c r="L138" s="21"/>
      <c r="M138" s="21"/>
      <c r="N138" s="21"/>
      <c r="O138" s="21"/>
      <c r="P138" s="21"/>
      <c r="Q138" s="21"/>
      <c r="R138" s="21"/>
      <c r="S138" s="21"/>
      <c r="T138" s="21"/>
      <c r="U138" s="21"/>
      <c r="V138" s="21"/>
      <c r="W138" s="21"/>
      <c r="X138" s="21"/>
      <c r="Y138" s="3"/>
      <c r="Z138" s="3"/>
      <c r="AA138" s="21"/>
      <c r="AB138" s="21"/>
      <c r="AC138" s="21"/>
      <c r="AD138" s="21"/>
      <c r="AE138" s="21"/>
      <c r="AF138" s="21"/>
      <c r="AG138" s="21"/>
      <c r="AH138" s="21"/>
      <c r="AI138" s="21"/>
      <c r="AJ138" s="21"/>
      <c r="AK138" s="21"/>
      <c r="AL138" s="21"/>
      <c r="AM138" s="5"/>
      <c r="AN138" s="5"/>
      <c r="AO138" s="5"/>
      <c r="AP138" s="356"/>
      <c r="AQ138" s="5"/>
      <c r="AR138" s="5"/>
      <c r="AS138" s="356"/>
      <c r="AT138" s="356"/>
      <c r="AU138" s="356"/>
      <c r="AV138" s="5"/>
      <c r="AW138" s="5"/>
      <c r="AX138" s="5"/>
      <c r="AY138" s="5"/>
    </row>
    <row r="139" spans="1:51" ht="28.5" customHeight="1" x14ac:dyDescent="0.25">
      <c r="A139" s="5"/>
      <c r="B139" s="5"/>
      <c r="C139" s="5"/>
      <c r="D139" s="5"/>
      <c r="E139" s="5"/>
      <c r="F139" s="5"/>
      <c r="G139" s="5"/>
      <c r="H139" s="5"/>
      <c r="I139" s="5"/>
      <c r="J139" s="21"/>
      <c r="K139" s="21"/>
      <c r="L139" s="21"/>
      <c r="M139" s="21"/>
      <c r="N139" s="21"/>
      <c r="O139" s="21"/>
      <c r="P139" s="21"/>
      <c r="Q139" s="21"/>
      <c r="R139" s="21"/>
      <c r="S139" s="21"/>
      <c r="T139" s="21"/>
      <c r="U139" s="21"/>
      <c r="V139" s="21"/>
      <c r="W139" s="21"/>
      <c r="X139" s="21"/>
      <c r="Y139" s="3"/>
      <c r="Z139" s="3"/>
      <c r="AA139" s="21"/>
      <c r="AB139" s="21"/>
      <c r="AC139" s="21"/>
      <c r="AD139" s="21"/>
      <c r="AE139" s="21"/>
      <c r="AF139" s="21"/>
      <c r="AG139" s="21"/>
      <c r="AH139" s="21"/>
      <c r="AI139" s="21"/>
      <c r="AJ139" s="21"/>
      <c r="AK139" s="21"/>
      <c r="AL139" s="21"/>
      <c r="AM139" s="5"/>
      <c r="AN139" s="5"/>
      <c r="AO139" s="5"/>
      <c r="AP139" s="356"/>
      <c r="AQ139" s="5"/>
      <c r="AR139" s="5"/>
      <c r="AS139" s="356"/>
      <c r="AT139" s="356"/>
      <c r="AU139" s="356"/>
      <c r="AV139" s="5"/>
      <c r="AW139" s="5"/>
      <c r="AX139" s="5"/>
      <c r="AY139" s="5"/>
    </row>
    <row r="140" spans="1:51" ht="28.5" customHeight="1" x14ac:dyDescent="0.25">
      <c r="A140" s="5"/>
      <c r="B140" s="5"/>
      <c r="C140" s="5"/>
      <c r="D140" s="5"/>
      <c r="E140" s="5"/>
      <c r="F140" s="5"/>
      <c r="G140" s="5"/>
      <c r="H140" s="5"/>
      <c r="I140" s="5"/>
      <c r="J140" s="21"/>
      <c r="K140" s="21"/>
      <c r="L140" s="21"/>
      <c r="M140" s="21"/>
      <c r="N140" s="21"/>
      <c r="O140" s="21"/>
      <c r="P140" s="21"/>
      <c r="Q140" s="21"/>
      <c r="R140" s="21"/>
      <c r="S140" s="21"/>
      <c r="T140" s="21"/>
      <c r="U140" s="21"/>
      <c r="V140" s="21"/>
      <c r="W140" s="21"/>
      <c r="X140" s="21"/>
      <c r="Y140" s="3"/>
      <c r="Z140" s="3"/>
      <c r="AA140" s="21"/>
      <c r="AB140" s="21"/>
      <c r="AC140" s="21"/>
      <c r="AD140" s="21"/>
      <c r="AE140" s="21"/>
      <c r="AF140" s="21"/>
      <c r="AG140" s="21"/>
      <c r="AH140" s="21"/>
      <c r="AI140" s="21"/>
      <c r="AJ140" s="21"/>
      <c r="AK140" s="21"/>
      <c r="AL140" s="21"/>
      <c r="AM140" s="5"/>
      <c r="AN140" s="5"/>
      <c r="AO140" s="5"/>
      <c r="AP140" s="356"/>
      <c r="AQ140" s="5"/>
      <c r="AR140" s="5"/>
      <c r="AS140" s="356"/>
      <c r="AT140" s="356"/>
      <c r="AU140" s="356"/>
      <c r="AV140" s="5"/>
      <c r="AW140" s="5"/>
      <c r="AX140" s="5"/>
      <c r="AY140" s="5"/>
    </row>
    <row r="141" spans="1:51" ht="28.5" customHeight="1" x14ac:dyDescent="0.25">
      <c r="A141" s="5"/>
      <c r="B141" s="5"/>
      <c r="C141" s="5"/>
      <c r="D141" s="5"/>
      <c r="E141" s="5"/>
      <c r="F141" s="5"/>
      <c r="G141" s="5"/>
      <c r="H141" s="5"/>
      <c r="I141" s="5"/>
      <c r="J141" s="21"/>
      <c r="K141" s="21"/>
      <c r="L141" s="21"/>
      <c r="M141" s="21"/>
      <c r="N141" s="21"/>
      <c r="O141" s="21"/>
      <c r="P141" s="21"/>
      <c r="Q141" s="21"/>
      <c r="R141" s="21"/>
      <c r="S141" s="21"/>
      <c r="T141" s="21"/>
      <c r="U141" s="21"/>
      <c r="V141" s="21"/>
      <c r="W141" s="21"/>
      <c r="X141" s="21"/>
      <c r="Y141" s="3"/>
      <c r="Z141" s="3"/>
      <c r="AA141" s="21"/>
      <c r="AB141" s="21"/>
      <c r="AC141" s="21"/>
      <c r="AD141" s="21"/>
      <c r="AE141" s="21"/>
      <c r="AF141" s="21"/>
      <c r="AG141" s="21"/>
      <c r="AH141" s="21"/>
      <c r="AI141" s="21"/>
      <c r="AJ141" s="21"/>
      <c r="AK141" s="21"/>
      <c r="AL141" s="21"/>
      <c r="AM141" s="5"/>
      <c r="AN141" s="5"/>
      <c r="AO141" s="5"/>
      <c r="AP141" s="356"/>
      <c r="AQ141" s="5"/>
      <c r="AR141" s="5"/>
      <c r="AS141" s="356"/>
      <c r="AT141" s="356"/>
      <c r="AU141" s="356"/>
      <c r="AV141" s="5"/>
      <c r="AW141" s="5"/>
      <c r="AX141" s="5"/>
      <c r="AY141" s="5"/>
    </row>
    <row r="142" spans="1:51" ht="28.5" customHeight="1" x14ac:dyDescent="0.25">
      <c r="A142" s="5"/>
      <c r="B142" s="5"/>
      <c r="C142" s="5"/>
      <c r="D142" s="5"/>
      <c r="E142" s="5"/>
      <c r="F142" s="5"/>
      <c r="G142" s="5"/>
      <c r="H142" s="5"/>
      <c r="I142" s="5"/>
      <c r="J142" s="21"/>
      <c r="K142" s="21"/>
      <c r="L142" s="21"/>
      <c r="M142" s="21"/>
      <c r="N142" s="21"/>
      <c r="O142" s="21"/>
      <c r="P142" s="21"/>
      <c r="Q142" s="21"/>
      <c r="R142" s="21"/>
      <c r="S142" s="21"/>
      <c r="T142" s="21"/>
      <c r="U142" s="21"/>
      <c r="V142" s="21"/>
      <c r="W142" s="21"/>
      <c r="X142" s="21"/>
      <c r="Y142" s="3"/>
      <c r="Z142" s="3"/>
      <c r="AA142" s="21"/>
      <c r="AB142" s="21"/>
      <c r="AC142" s="21"/>
      <c r="AD142" s="21"/>
      <c r="AE142" s="21"/>
      <c r="AF142" s="21"/>
      <c r="AG142" s="21"/>
      <c r="AH142" s="21"/>
      <c r="AI142" s="21"/>
      <c r="AJ142" s="21"/>
      <c r="AK142" s="21"/>
      <c r="AL142" s="21"/>
      <c r="AM142" s="5"/>
      <c r="AN142" s="5"/>
      <c r="AO142" s="5"/>
      <c r="AP142" s="356"/>
      <c r="AQ142" s="5"/>
      <c r="AR142" s="5"/>
      <c r="AS142" s="356"/>
      <c r="AT142" s="356"/>
      <c r="AU142" s="356"/>
      <c r="AV142" s="5"/>
      <c r="AW142" s="5"/>
      <c r="AX142" s="5"/>
      <c r="AY142" s="5"/>
    </row>
    <row r="143" spans="1:51" ht="28.5" customHeight="1" x14ac:dyDescent="0.25">
      <c r="A143" s="5"/>
      <c r="B143" s="5"/>
      <c r="C143" s="5"/>
      <c r="D143" s="5"/>
      <c r="E143" s="5"/>
      <c r="F143" s="5"/>
      <c r="G143" s="5"/>
      <c r="H143" s="5"/>
      <c r="I143" s="5"/>
      <c r="J143" s="21"/>
      <c r="K143" s="21"/>
      <c r="L143" s="21"/>
      <c r="M143" s="21"/>
      <c r="N143" s="21"/>
      <c r="O143" s="21"/>
      <c r="P143" s="21"/>
      <c r="Q143" s="21"/>
      <c r="R143" s="21"/>
      <c r="S143" s="21"/>
      <c r="T143" s="21"/>
      <c r="U143" s="21"/>
      <c r="V143" s="21"/>
      <c r="W143" s="21"/>
      <c r="X143" s="21"/>
      <c r="Y143" s="3"/>
      <c r="Z143" s="3"/>
      <c r="AA143" s="21"/>
      <c r="AB143" s="21"/>
      <c r="AC143" s="21"/>
      <c r="AD143" s="21"/>
      <c r="AE143" s="21"/>
      <c r="AF143" s="21"/>
      <c r="AG143" s="21"/>
      <c r="AH143" s="21"/>
      <c r="AI143" s="21"/>
      <c r="AJ143" s="21"/>
      <c r="AK143" s="21"/>
      <c r="AL143" s="21"/>
      <c r="AM143" s="5"/>
      <c r="AN143" s="5"/>
      <c r="AO143" s="5"/>
      <c r="AP143" s="356"/>
      <c r="AQ143" s="5"/>
      <c r="AR143" s="5"/>
      <c r="AS143" s="356"/>
      <c r="AT143" s="356"/>
      <c r="AU143" s="356"/>
      <c r="AV143" s="5"/>
      <c r="AW143" s="5"/>
      <c r="AX143" s="5"/>
      <c r="AY143" s="5"/>
    </row>
    <row r="144" spans="1:51" ht="28.5" customHeight="1" x14ac:dyDescent="0.25">
      <c r="A144" s="5"/>
      <c r="B144" s="5"/>
      <c r="C144" s="5"/>
      <c r="D144" s="5"/>
      <c r="E144" s="5"/>
      <c r="F144" s="5"/>
      <c r="G144" s="5"/>
      <c r="H144" s="5"/>
      <c r="I144" s="5"/>
      <c r="J144" s="21"/>
      <c r="K144" s="21"/>
      <c r="L144" s="21"/>
      <c r="M144" s="21"/>
      <c r="N144" s="21"/>
      <c r="O144" s="21"/>
      <c r="P144" s="21"/>
      <c r="Q144" s="21"/>
      <c r="R144" s="21"/>
      <c r="S144" s="21"/>
      <c r="T144" s="21"/>
      <c r="U144" s="21"/>
      <c r="V144" s="21"/>
      <c r="W144" s="21"/>
      <c r="X144" s="21"/>
      <c r="Y144" s="3"/>
      <c r="Z144" s="3"/>
      <c r="AA144" s="21"/>
      <c r="AB144" s="21"/>
      <c r="AC144" s="21"/>
      <c r="AD144" s="21"/>
      <c r="AE144" s="21"/>
      <c r="AF144" s="21"/>
      <c r="AG144" s="21"/>
      <c r="AH144" s="21"/>
      <c r="AI144" s="21"/>
      <c r="AJ144" s="21"/>
      <c r="AK144" s="21"/>
      <c r="AL144" s="21"/>
      <c r="AM144" s="5"/>
      <c r="AN144" s="5"/>
      <c r="AO144" s="5"/>
      <c r="AP144" s="356"/>
      <c r="AQ144" s="5"/>
      <c r="AR144" s="5"/>
      <c r="AS144" s="356"/>
      <c r="AT144" s="356"/>
      <c r="AU144" s="356"/>
      <c r="AV144" s="5"/>
      <c r="AW144" s="5"/>
      <c r="AX144" s="5"/>
      <c r="AY144" s="5"/>
    </row>
    <row r="145" spans="1:51" ht="28.5" customHeight="1" x14ac:dyDescent="0.25">
      <c r="A145" s="5"/>
      <c r="B145" s="5"/>
      <c r="C145" s="5"/>
      <c r="D145" s="5"/>
      <c r="E145" s="5"/>
      <c r="F145" s="5"/>
      <c r="G145" s="5"/>
      <c r="H145" s="5"/>
      <c r="I145" s="5"/>
      <c r="J145" s="21"/>
      <c r="K145" s="21"/>
      <c r="L145" s="21"/>
      <c r="M145" s="21"/>
      <c r="N145" s="21"/>
      <c r="O145" s="21"/>
      <c r="P145" s="21"/>
      <c r="Q145" s="21"/>
      <c r="R145" s="21"/>
      <c r="S145" s="21"/>
      <c r="T145" s="21"/>
      <c r="U145" s="21"/>
      <c r="V145" s="21"/>
      <c r="W145" s="21"/>
      <c r="X145" s="21"/>
      <c r="Y145" s="3"/>
      <c r="Z145" s="3"/>
      <c r="AA145" s="21"/>
      <c r="AB145" s="21"/>
      <c r="AC145" s="21"/>
      <c r="AD145" s="21"/>
      <c r="AE145" s="21"/>
      <c r="AF145" s="21"/>
      <c r="AG145" s="21"/>
      <c r="AH145" s="21"/>
      <c r="AI145" s="21"/>
      <c r="AJ145" s="21"/>
      <c r="AK145" s="21"/>
      <c r="AL145" s="21"/>
      <c r="AM145" s="5"/>
      <c r="AN145" s="5"/>
      <c r="AO145" s="5"/>
      <c r="AP145" s="356"/>
      <c r="AQ145" s="5"/>
      <c r="AR145" s="5"/>
      <c r="AS145" s="356"/>
      <c r="AT145" s="356"/>
      <c r="AU145" s="356"/>
      <c r="AV145" s="5"/>
      <c r="AW145" s="5"/>
      <c r="AX145" s="5"/>
      <c r="AY145" s="5"/>
    </row>
    <row r="146" spans="1:51" ht="28.5" customHeight="1" x14ac:dyDescent="0.25">
      <c r="A146" s="5"/>
      <c r="B146" s="5"/>
      <c r="C146" s="5"/>
      <c r="D146" s="5"/>
      <c r="E146" s="5"/>
      <c r="F146" s="5"/>
      <c r="G146" s="5"/>
      <c r="H146" s="5"/>
      <c r="I146" s="5"/>
      <c r="J146" s="21"/>
      <c r="K146" s="21"/>
      <c r="L146" s="21"/>
      <c r="M146" s="21"/>
      <c r="N146" s="21"/>
      <c r="O146" s="21"/>
      <c r="P146" s="21"/>
      <c r="Q146" s="21"/>
      <c r="R146" s="21"/>
      <c r="S146" s="21"/>
      <c r="T146" s="21"/>
      <c r="U146" s="21"/>
      <c r="V146" s="21"/>
      <c r="W146" s="21"/>
      <c r="X146" s="21"/>
      <c r="Y146" s="3"/>
      <c r="Z146" s="3"/>
      <c r="AA146" s="21"/>
      <c r="AB146" s="21"/>
      <c r="AC146" s="21"/>
      <c r="AD146" s="21"/>
      <c r="AE146" s="21"/>
      <c r="AF146" s="21"/>
      <c r="AG146" s="21"/>
      <c r="AH146" s="21"/>
      <c r="AI146" s="21"/>
      <c r="AJ146" s="21"/>
      <c r="AK146" s="21"/>
      <c r="AL146" s="21"/>
      <c r="AM146" s="5"/>
      <c r="AN146" s="5"/>
      <c r="AO146" s="5"/>
      <c r="AP146" s="356"/>
      <c r="AQ146" s="5"/>
      <c r="AR146" s="5"/>
      <c r="AS146" s="356"/>
      <c r="AT146" s="356"/>
      <c r="AU146" s="356"/>
      <c r="AV146" s="5"/>
      <c r="AW146" s="5"/>
      <c r="AX146" s="5"/>
      <c r="AY146" s="5"/>
    </row>
    <row r="147" spans="1:51" ht="28.5" customHeight="1" x14ac:dyDescent="0.25">
      <c r="A147" s="5"/>
      <c r="B147" s="5"/>
      <c r="C147" s="5"/>
      <c r="D147" s="5"/>
      <c r="E147" s="5"/>
      <c r="F147" s="5"/>
      <c r="G147" s="5"/>
      <c r="H147" s="5"/>
      <c r="I147" s="5"/>
      <c r="J147" s="21"/>
      <c r="K147" s="21"/>
      <c r="L147" s="21"/>
      <c r="M147" s="21"/>
      <c r="N147" s="21"/>
      <c r="O147" s="21"/>
      <c r="P147" s="21"/>
      <c r="Q147" s="21"/>
      <c r="R147" s="21"/>
      <c r="S147" s="21"/>
      <c r="T147" s="21"/>
      <c r="U147" s="21"/>
      <c r="V147" s="21"/>
      <c r="W147" s="21"/>
      <c r="X147" s="21"/>
      <c r="Y147" s="3"/>
      <c r="Z147" s="3"/>
      <c r="AA147" s="21"/>
      <c r="AB147" s="21"/>
      <c r="AC147" s="21"/>
      <c r="AD147" s="21"/>
      <c r="AE147" s="21"/>
      <c r="AF147" s="21"/>
      <c r="AG147" s="21"/>
      <c r="AH147" s="21"/>
      <c r="AI147" s="21"/>
      <c r="AJ147" s="21"/>
      <c r="AK147" s="21"/>
      <c r="AL147" s="21"/>
      <c r="AM147" s="5"/>
      <c r="AN147" s="5"/>
      <c r="AO147" s="5"/>
      <c r="AP147" s="356"/>
      <c r="AQ147" s="5"/>
      <c r="AR147" s="5"/>
      <c r="AS147" s="356"/>
      <c r="AT147" s="356"/>
      <c r="AU147" s="356"/>
      <c r="AV147" s="5"/>
      <c r="AW147" s="5"/>
      <c r="AX147" s="5"/>
      <c r="AY147" s="5"/>
    </row>
    <row r="148" spans="1:51" ht="28.5" customHeight="1" x14ac:dyDescent="0.25">
      <c r="A148" s="5"/>
      <c r="B148" s="5"/>
      <c r="C148" s="5"/>
      <c r="D148" s="5"/>
      <c r="E148" s="5"/>
      <c r="F148" s="5"/>
      <c r="G148" s="5"/>
      <c r="H148" s="5"/>
      <c r="I148" s="5"/>
      <c r="J148" s="21"/>
      <c r="K148" s="21"/>
      <c r="L148" s="21"/>
      <c r="M148" s="21"/>
      <c r="N148" s="21"/>
      <c r="O148" s="21"/>
      <c r="P148" s="21"/>
      <c r="Q148" s="21"/>
      <c r="R148" s="21"/>
      <c r="S148" s="21"/>
      <c r="T148" s="21"/>
      <c r="U148" s="21"/>
      <c r="V148" s="21"/>
      <c r="W148" s="21"/>
      <c r="X148" s="21"/>
      <c r="Y148" s="3"/>
      <c r="Z148" s="3"/>
      <c r="AA148" s="21"/>
      <c r="AB148" s="21"/>
      <c r="AC148" s="21"/>
      <c r="AD148" s="21"/>
      <c r="AE148" s="21"/>
      <c r="AF148" s="21"/>
      <c r="AG148" s="21"/>
      <c r="AH148" s="21"/>
      <c r="AI148" s="21"/>
      <c r="AJ148" s="21"/>
      <c r="AK148" s="21"/>
      <c r="AL148" s="21"/>
      <c r="AM148" s="5"/>
      <c r="AN148" s="5"/>
      <c r="AO148" s="5"/>
      <c r="AP148" s="356"/>
      <c r="AQ148" s="5"/>
      <c r="AR148" s="5"/>
      <c r="AS148" s="356"/>
      <c r="AT148" s="356"/>
      <c r="AU148" s="356"/>
      <c r="AV148" s="5"/>
      <c r="AW148" s="5"/>
      <c r="AX148" s="5"/>
      <c r="AY148" s="5"/>
    </row>
    <row r="149" spans="1:51" ht="28.5" customHeight="1" x14ac:dyDescent="0.25">
      <c r="A149" s="5"/>
      <c r="B149" s="5"/>
      <c r="C149" s="5"/>
      <c r="D149" s="5"/>
      <c r="E149" s="5"/>
      <c r="F149" s="5"/>
      <c r="G149" s="5"/>
      <c r="H149" s="5"/>
      <c r="I149" s="5"/>
      <c r="J149" s="21"/>
      <c r="K149" s="21"/>
      <c r="L149" s="21"/>
      <c r="M149" s="21"/>
      <c r="N149" s="21"/>
      <c r="O149" s="21"/>
      <c r="P149" s="21"/>
      <c r="Q149" s="21"/>
      <c r="R149" s="21"/>
      <c r="S149" s="21"/>
      <c r="T149" s="21"/>
      <c r="U149" s="21"/>
      <c r="V149" s="21"/>
      <c r="W149" s="21"/>
      <c r="X149" s="21"/>
      <c r="Y149" s="3"/>
      <c r="Z149" s="3"/>
      <c r="AA149" s="21"/>
      <c r="AB149" s="21"/>
      <c r="AC149" s="21"/>
      <c r="AD149" s="21"/>
      <c r="AE149" s="21"/>
      <c r="AF149" s="21"/>
      <c r="AG149" s="21"/>
      <c r="AH149" s="21"/>
      <c r="AI149" s="21"/>
      <c r="AJ149" s="21"/>
      <c r="AK149" s="21"/>
      <c r="AL149" s="21"/>
      <c r="AM149" s="5"/>
      <c r="AN149" s="5"/>
      <c r="AO149" s="5"/>
      <c r="AP149" s="356"/>
      <c r="AQ149" s="5"/>
      <c r="AR149" s="5"/>
      <c r="AS149" s="356"/>
      <c r="AT149" s="356"/>
      <c r="AU149" s="356"/>
      <c r="AV149" s="5"/>
      <c r="AW149" s="5"/>
      <c r="AX149" s="5"/>
      <c r="AY149" s="5"/>
    </row>
    <row r="150" spans="1:51" ht="28.5" customHeight="1" x14ac:dyDescent="0.25">
      <c r="A150" s="5"/>
      <c r="B150" s="5"/>
      <c r="C150" s="5"/>
      <c r="D150" s="5"/>
      <c r="E150" s="5"/>
      <c r="F150" s="5"/>
      <c r="G150" s="5"/>
      <c r="H150" s="5"/>
      <c r="I150" s="5"/>
      <c r="J150" s="21"/>
      <c r="K150" s="21"/>
      <c r="L150" s="21"/>
      <c r="M150" s="21"/>
      <c r="N150" s="21"/>
      <c r="O150" s="21"/>
      <c r="P150" s="21"/>
      <c r="Q150" s="21"/>
      <c r="R150" s="21"/>
      <c r="S150" s="21"/>
      <c r="T150" s="21"/>
      <c r="U150" s="21"/>
      <c r="V150" s="21"/>
      <c r="W150" s="21"/>
      <c r="X150" s="21"/>
      <c r="Y150" s="3"/>
      <c r="Z150" s="3"/>
      <c r="AA150" s="21"/>
      <c r="AB150" s="21"/>
      <c r="AC150" s="21"/>
      <c r="AD150" s="21"/>
      <c r="AE150" s="21"/>
      <c r="AF150" s="21"/>
      <c r="AG150" s="21"/>
      <c r="AH150" s="21"/>
      <c r="AI150" s="21"/>
      <c r="AJ150" s="21"/>
      <c r="AK150" s="21"/>
      <c r="AL150" s="21"/>
      <c r="AM150" s="5"/>
      <c r="AN150" s="5"/>
      <c r="AO150" s="5"/>
      <c r="AP150" s="356"/>
      <c r="AQ150" s="5"/>
      <c r="AR150" s="5"/>
      <c r="AS150" s="356"/>
      <c r="AT150" s="356"/>
      <c r="AU150" s="356"/>
      <c r="AV150" s="5"/>
      <c r="AW150" s="5"/>
      <c r="AX150" s="5"/>
      <c r="AY150" s="5"/>
    </row>
    <row r="151" spans="1:51" ht="28.5" customHeight="1" x14ac:dyDescent="0.25">
      <c r="A151" s="5"/>
      <c r="B151" s="5"/>
      <c r="C151" s="5"/>
      <c r="D151" s="5"/>
      <c r="E151" s="5"/>
      <c r="F151" s="5"/>
      <c r="G151" s="5"/>
      <c r="H151" s="5"/>
      <c r="I151" s="5"/>
      <c r="J151" s="21"/>
      <c r="K151" s="21"/>
      <c r="L151" s="21"/>
      <c r="M151" s="21"/>
      <c r="N151" s="21"/>
      <c r="O151" s="21"/>
      <c r="P151" s="21"/>
      <c r="Q151" s="21"/>
      <c r="R151" s="21"/>
      <c r="S151" s="21"/>
      <c r="T151" s="21"/>
      <c r="U151" s="21"/>
      <c r="V151" s="21"/>
      <c r="W151" s="21"/>
      <c r="X151" s="21"/>
      <c r="Y151" s="3"/>
      <c r="Z151" s="3"/>
      <c r="AA151" s="21"/>
      <c r="AB151" s="21"/>
      <c r="AC151" s="21"/>
      <c r="AD151" s="21"/>
      <c r="AE151" s="21"/>
      <c r="AF151" s="21"/>
      <c r="AG151" s="21"/>
      <c r="AH151" s="21"/>
      <c r="AI151" s="21"/>
      <c r="AJ151" s="21"/>
      <c r="AK151" s="21"/>
      <c r="AL151" s="21"/>
      <c r="AM151" s="5"/>
      <c r="AN151" s="5"/>
      <c r="AO151" s="5"/>
      <c r="AP151" s="356"/>
      <c r="AQ151" s="5"/>
      <c r="AR151" s="5"/>
      <c r="AS151" s="356"/>
      <c r="AT151" s="356"/>
      <c r="AU151" s="356"/>
      <c r="AV151" s="5"/>
      <c r="AW151" s="5"/>
      <c r="AX151" s="5"/>
      <c r="AY151" s="5"/>
    </row>
    <row r="152" spans="1:51" ht="28.5" customHeight="1" x14ac:dyDescent="0.25">
      <c r="A152" s="5"/>
      <c r="B152" s="5"/>
      <c r="C152" s="5"/>
      <c r="D152" s="5"/>
      <c r="E152" s="5"/>
      <c r="F152" s="5"/>
      <c r="G152" s="5"/>
      <c r="H152" s="5"/>
      <c r="I152" s="5"/>
      <c r="J152" s="21"/>
      <c r="K152" s="21"/>
      <c r="L152" s="21"/>
      <c r="M152" s="21"/>
      <c r="N152" s="21"/>
      <c r="O152" s="21"/>
      <c r="P152" s="21"/>
      <c r="Q152" s="21"/>
      <c r="R152" s="21"/>
      <c r="S152" s="21"/>
      <c r="T152" s="21"/>
      <c r="U152" s="21"/>
      <c r="V152" s="21"/>
      <c r="W152" s="21"/>
      <c r="X152" s="21"/>
      <c r="Y152" s="3"/>
      <c r="Z152" s="3"/>
      <c r="AA152" s="21"/>
      <c r="AB152" s="21"/>
      <c r="AC152" s="21"/>
      <c r="AD152" s="21"/>
      <c r="AE152" s="21"/>
      <c r="AF152" s="21"/>
      <c r="AG152" s="21"/>
      <c r="AH152" s="21"/>
      <c r="AI152" s="21"/>
      <c r="AJ152" s="21"/>
      <c r="AK152" s="21"/>
      <c r="AL152" s="21"/>
      <c r="AM152" s="5"/>
      <c r="AN152" s="5"/>
      <c r="AO152" s="5"/>
      <c r="AP152" s="356"/>
      <c r="AQ152" s="5"/>
      <c r="AR152" s="5"/>
      <c r="AS152" s="356"/>
      <c r="AT152" s="356"/>
      <c r="AU152" s="356"/>
      <c r="AV152" s="5"/>
      <c r="AW152" s="5"/>
      <c r="AX152" s="5"/>
      <c r="AY152" s="5"/>
    </row>
    <row r="153" spans="1:51" ht="28.5" customHeight="1" x14ac:dyDescent="0.25">
      <c r="A153" s="5"/>
      <c r="B153" s="5"/>
      <c r="C153" s="5"/>
      <c r="D153" s="5"/>
      <c r="E153" s="5"/>
      <c r="F153" s="5"/>
      <c r="G153" s="5"/>
      <c r="H153" s="5"/>
      <c r="I153" s="5"/>
      <c r="J153" s="21"/>
      <c r="K153" s="21"/>
      <c r="L153" s="21"/>
      <c r="M153" s="21"/>
      <c r="N153" s="21"/>
      <c r="O153" s="21"/>
      <c r="P153" s="21"/>
      <c r="Q153" s="21"/>
      <c r="R153" s="21"/>
      <c r="S153" s="21"/>
      <c r="T153" s="21"/>
      <c r="U153" s="21"/>
      <c r="V153" s="21"/>
      <c r="W153" s="21"/>
      <c r="X153" s="21"/>
      <c r="Y153" s="3"/>
      <c r="Z153" s="3"/>
      <c r="AA153" s="21"/>
      <c r="AB153" s="21"/>
      <c r="AC153" s="21"/>
      <c r="AD153" s="21"/>
      <c r="AE153" s="21"/>
      <c r="AF153" s="21"/>
      <c r="AG153" s="21"/>
      <c r="AH153" s="21"/>
      <c r="AI153" s="21"/>
      <c r="AJ153" s="21"/>
      <c r="AK153" s="21"/>
      <c r="AL153" s="21"/>
      <c r="AM153" s="5"/>
      <c r="AN153" s="5"/>
      <c r="AO153" s="5"/>
      <c r="AP153" s="356"/>
      <c r="AQ153" s="5"/>
      <c r="AR153" s="5"/>
      <c r="AS153" s="356"/>
      <c r="AT153" s="356"/>
      <c r="AU153" s="356"/>
      <c r="AV153" s="5"/>
      <c r="AW153" s="5"/>
      <c r="AX153" s="5"/>
      <c r="AY153" s="5"/>
    </row>
    <row r="154" spans="1:51" ht="28.5" customHeight="1" x14ac:dyDescent="0.25">
      <c r="A154" s="5"/>
      <c r="B154" s="5"/>
      <c r="C154" s="5"/>
      <c r="D154" s="5"/>
      <c r="E154" s="5"/>
      <c r="F154" s="5"/>
      <c r="G154" s="5"/>
      <c r="H154" s="5"/>
      <c r="I154" s="5"/>
      <c r="J154" s="21"/>
      <c r="K154" s="21"/>
      <c r="L154" s="21"/>
      <c r="M154" s="21"/>
      <c r="N154" s="21"/>
      <c r="O154" s="21"/>
      <c r="P154" s="21"/>
      <c r="Q154" s="21"/>
      <c r="R154" s="21"/>
      <c r="S154" s="21"/>
      <c r="T154" s="21"/>
      <c r="U154" s="21"/>
      <c r="V154" s="21"/>
      <c r="W154" s="21"/>
      <c r="X154" s="21"/>
      <c r="Y154" s="3"/>
      <c r="Z154" s="3"/>
      <c r="AA154" s="21"/>
      <c r="AB154" s="21"/>
      <c r="AC154" s="21"/>
      <c r="AD154" s="21"/>
      <c r="AE154" s="21"/>
      <c r="AF154" s="21"/>
      <c r="AG154" s="21"/>
      <c r="AH154" s="21"/>
      <c r="AI154" s="21"/>
      <c r="AJ154" s="21"/>
      <c r="AK154" s="21"/>
      <c r="AL154" s="21"/>
      <c r="AM154" s="5"/>
      <c r="AN154" s="5"/>
      <c r="AO154" s="5"/>
      <c r="AP154" s="356"/>
      <c r="AQ154" s="5"/>
      <c r="AR154" s="5"/>
      <c r="AS154" s="356"/>
      <c r="AT154" s="356"/>
      <c r="AU154" s="356"/>
      <c r="AV154" s="5"/>
      <c r="AW154" s="5"/>
      <c r="AX154" s="5"/>
      <c r="AY154" s="5"/>
    </row>
    <row r="155" spans="1:51" ht="28.5" customHeight="1" x14ac:dyDescent="0.25">
      <c r="A155" s="5"/>
      <c r="B155" s="5"/>
      <c r="C155" s="5"/>
      <c r="D155" s="5"/>
      <c r="E155" s="5"/>
      <c r="F155" s="5"/>
      <c r="G155" s="5"/>
      <c r="H155" s="5"/>
      <c r="I155" s="5"/>
      <c r="J155" s="21"/>
      <c r="K155" s="21"/>
      <c r="L155" s="21"/>
      <c r="M155" s="21"/>
      <c r="N155" s="21"/>
      <c r="O155" s="21"/>
      <c r="P155" s="21"/>
      <c r="Q155" s="21"/>
      <c r="R155" s="21"/>
      <c r="S155" s="21"/>
      <c r="T155" s="21"/>
      <c r="U155" s="21"/>
      <c r="V155" s="21"/>
      <c r="W155" s="21"/>
      <c r="X155" s="21"/>
      <c r="Y155" s="3"/>
      <c r="Z155" s="3"/>
      <c r="AA155" s="21"/>
      <c r="AB155" s="21"/>
      <c r="AC155" s="21"/>
      <c r="AD155" s="21"/>
      <c r="AE155" s="21"/>
      <c r="AF155" s="21"/>
      <c r="AG155" s="21"/>
      <c r="AH155" s="21"/>
      <c r="AI155" s="21"/>
      <c r="AJ155" s="21"/>
      <c r="AK155" s="21"/>
      <c r="AL155" s="21"/>
      <c r="AM155" s="5"/>
      <c r="AN155" s="5"/>
      <c r="AO155" s="5"/>
      <c r="AP155" s="356"/>
      <c r="AQ155" s="5"/>
      <c r="AR155" s="5"/>
      <c r="AS155" s="356"/>
      <c r="AT155" s="356"/>
      <c r="AU155" s="356"/>
      <c r="AV155" s="5"/>
      <c r="AW155" s="5"/>
      <c r="AX155" s="5"/>
      <c r="AY155" s="5"/>
    </row>
    <row r="156" spans="1:51" ht="28.5" customHeight="1" x14ac:dyDescent="0.25">
      <c r="A156" s="5"/>
      <c r="B156" s="5"/>
      <c r="C156" s="5"/>
      <c r="D156" s="5"/>
      <c r="E156" s="5"/>
      <c r="F156" s="5"/>
      <c r="G156" s="5"/>
      <c r="H156" s="5"/>
      <c r="I156" s="5"/>
      <c r="J156" s="21"/>
      <c r="K156" s="21"/>
      <c r="L156" s="21"/>
      <c r="M156" s="21"/>
      <c r="N156" s="21"/>
      <c r="O156" s="21"/>
      <c r="P156" s="21"/>
      <c r="Q156" s="21"/>
      <c r="R156" s="21"/>
      <c r="S156" s="21"/>
      <c r="T156" s="21"/>
      <c r="U156" s="21"/>
      <c r="V156" s="21"/>
      <c r="W156" s="21"/>
      <c r="X156" s="21"/>
      <c r="Y156" s="3"/>
      <c r="Z156" s="3"/>
      <c r="AA156" s="21"/>
      <c r="AB156" s="21"/>
      <c r="AC156" s="21"/>
      <c r="AD156" s="21"/>
      <c r="AE156" s="21"/>
      <c r="AF156" s="21"/>
      <c r="AG156" s="21"/>
      <c r="AH156" s="21"/>
      <c r="AI156" s="21"/>
      <c r="AJ156" s="21"/>
      <c r="AK156" s="21"/>
      <c r="AL156" s="21"/>
      <c r="AM156" s="5"/>
      <c r="AN156" s="5"/>
      <c r="AO156" s="5"/>
      <c r="AP156" s="356"/>
      <c r="AQ156" s="5"/>
      <c r="AR156" s="5"/>
      <c r="AS156" s="356"/>
      <c r="AT156" s="356"/>
      <c r="AU156" s="356"/>
      <c r="AV156" s="5"/>
      <c r="AW156" s="5"/>
      <c r="AX156" s="5"/>
      <c r="AY156" s="5"/>
    </row>
    <row r="157" spans="1:51" ht="28.5" customHeight="1" x14ac:dyDescent="0.25">
      <c r="A157" s="5"/>
      <c r="B157" s="5"/>
      <c r="C157" s="5"/>
      <c r="D157" s="5"/>
      <c r="E157" s="5"/>
      <c r="F157" s="5"/>
      <c r="G157" s="5"/>
      <c r="H157" s="5"/>
      <c r="I157" s="5"/>
      <c r="J157" s="21"/>
      <c r="K157" s="21"/>
      <c r="L157" s="21"/>
      <c r="M157" s="21"/>
      <c r="N157" s="21"/>
      <c r="O157" s="21"/>
      <c r="P157" s="21"/>
      <c r="Q157" s="21"/>
      <c r="R157" s="21"/>
      <c r="S157" s="21"/>
      <c r="T157" s="21"/>
      <c r="U157" s="21"/>
      <c r="V157" s="21"/>
      <c r="W157" s="21"/>
      <c r="X157" s="21"/>
      <c r="Y157" s="3"/>
      <c r="Z157" s="3"/>
      <c r="AA157" s="21"/>
      <c r="AB157" s="21"/>
      <c r="AC157" s="21"/>
      <c r="AD157" s="21"/>
      <c r="AE157" s="21"/>
      <c r="AF157" s="21"/>
      <c r="AG157" s="21"/>
      <c r="AH157" s="21"/>
      <c r="AI157" s="21"/>
      <c r="AJ157" s="21"/>
      <c r="AK157" s="21"/>
      <c r="AL157" s="21"/>
      <c r="AM157" s="5"/>
      <c r="AN157" s="5"/>
      <c r="AO157" s="5"/>
      <c r="AP157" s="356"/>
      <c r="AQ157" s="5"/>
      <c r="AR157" s="5"/>
      <c r="AS157" s="356"/>
      <c r="AT157" s="356"/>
      <c r="AU157" s="356"/>
      <c r="AV157" s="5"/>
      <c r="AW157" s="5"/>
      <c r="AX157" s="5"/>
      <c r="AY157" s="5"/>
    </row>
    <row r="158" spans="1:51" ht="28.5" customHeight="1" x14ac:dyDescent="0.25">
      <c r="A158" s="5"/>
      <c r="B158" s="5"/>
      <c r="C158" s="5"/>
      <c r="D158" s="5"/>
      <c r="E158" s="5"/>
      <c r="F158" s="5"/>
      <c r="G158" s="5"/>
      <c r="H158" s="5"/>
      <c r="I158" s="5"/>
      <c r="J158" s="21"/>
      <c r="K158" s="21"/>
      <c r="L158" s="21"/>
      <c r="M158" s="21"/>
      <c r="N158" s="21"/>
      <c r="O158" s="21"/>
      <c r="P158" s="21"/>
      <c r="Q158" s="21"/>
      <c r="R158" s="21"/>
      <c r="S158" s="21"/>
      <c r="T158" s="21"/>
      <c r="U158" s="21"/>
      <c r="V158" s="21"/>
      <c r="W158" s="21"/>
      <c r="X158" s="21"/>
      <c r="Y158" s="3"/>
      <c r="Z158" s="3"/>
      <c r="AA158" s="21"/>
      <c r="AB158" s="21"/>
      <c r="AC158" s="21"/>
      <c r="AD158" s="21"/>
      <c r="AE158" s="21"/>
      <c r="AF158" s="21"/>
      <c r="AG158" s="21"/>
      <c r="AH158" s="21"/>
      <c r="AI158" s="21"/>
      <c r="AJ158" s="21"/>
      <c r="AK158" s="21"/>
      <c r="AL158" s="21"/>
      <c r="AM158" s="5"/>
      <c r="AN158" s="5"/>
      <c r="AO158" s="5"/>
      <c r="AP158" s="356"/>
      <c r="AQ158" s="5"/>
      <c r="AR158" s="5"/>
      <c r="AS158" s="356"/>
      <c r="AT158" s="356"/>
      <c r="AU158" s="356"/>
      <c r="AV158" s="5"/>
      <c r="AW158" s="5"/>
      <c r="AX158" s="5"/>
      <c r="AY158" s="5"/>
    </row>
    <row r="159" spans="1:51" ht="28.5" customHeight="1" x14ac:dyDescent="0.25">
      <c r="A159" s="5"/>
      <c r="B159" s="5"/>
      <c r="C159" s="5"/>
      <c r="D159" s="5"/>
      <c r="E159" s="5"/>
      <c r="F159" s="5"/>
      <c r="G159" s="5"/>
      <c r="H159" s="5"/>
      <c r="I159" s="5"/>
      <c r="J159" s="21"/>
      <c r="K159" s="21"/>
      <c r="L159" s="21"/>
      <c r="M159" s="21"/>
      <c r="N159" s="21"/>
      <c r="O159" s="21"/>
      <c r="P159" s="21"/>
      <c r="Q159" s="21"/>
      <c r="R159" s="21"/>
      <c r="S159" s="21"/>
      <c r="T159" s="21"/>
      <c r="U159" s="21"/>
      <c r="V159" s="21"/>
      <c r="W159" s="21"/>
      <c r="X159" s="21"/>
      <c r="Y159" s="3"/>
      <c r="Z159" s="3"/>
      <c r="AA159" s="21"/>
      <c r="AB159" s="21"/>
      <c r="AC159" s="21"/>
      <c r="AD159" s="21"/>
      <c r="AE159" s="21"/>
      <c r="AF159" s="21"/>
      <c r="AG159" s="21"/>
      <c r="AH159" s="21"/>
      <c r="AI159" s="21"/>
      <c r="AJ159" s="21"/>
      <c r="AK159" s="21"/>
      <c r="AL159" s="21"/>
      <c r="AM159" s="5"/>
      <c r="AN159" s="5"/>
      <c r="AO159" s="5"/>
      <c r="AP159" s="356"/>
      <c r="AQ159" s="5"/>
      <c r="AR159" s="5"/>
      <c r="AS159" s="356"/>
      <c r="AT159" s="356"/>
      <c r="AU159" s="356"/>
      <c r="AV159" s="5"/>
      <c r="AW159" s="5"/>
      <c r="AX159" s="5"/>
      <c r="AY159" s="5"/>
    </row>
    <row r="160" spans="1:51" ht="28.5" customHeight="1" x14ac:dyDescent="0.25">
      <c r="A160" s="5"/>
      <c r="B160" s="5"/>
      <c r="C160" s="5"/>
      <c r="D160" s="5"/>
      <c r="E160" s="5"/>
      <c r="F160" s="5"/>
      <c r="G160" s="5"/>
      <c r="H160" s="5"/>
      <c r="I160" s="5"/>
      <c r="J160" s="21"/>
      <c r="K160" s="21"/>
      <c r="L160" s="21"/>
      <c r="M160" s="21"/>
      <c r="N160" s="21"/>
      <c r="O160" s="21"/>
      <c r="P160" s="21"/>
      <c r="Q160" s="21"/>
      <c r="R160" s="21"/>
      <c r="S160" s="21"/>
      <c r="T160" s="21"/>
      <c r="U160" s="21"/>
      <c r="V160" s="21"/>
      <c r="W160" s="21"/>
      <c r="X160" s="21"/>
      <c r="Y160" s="3"/>
      <c r="Z160" s="3"/>
      <c r="AA160" s="21"/>
      <c r="AB160" s="21"/>
      <c r="AC160" s="21"/>
      <c r="AD160" s="21"/>
      <c r="AE160" s="21"/>
      <c r="AF160" s="21"/>
      <c r="AG160" s="21"/>
      <c r="AH160" s="21"/>
      <c r="AI160" s="21"/>
      <c r="AJ160" s="21"/>
      <c r="AK160" s="21"/>
      <c r="AL160" s="21"/>
      <c r="AM160" s="5"/>
      <c r="AN160" s="5"/>
      <c r="AO160" s="5"/>
      <c r="AP160" s="356"/>
      <c r="AQ160" s="5"/>
      <c r="AR160" s="5"/>
      <c r="AS160" s="356"/>
      <c r="AT160" s="356"/>
      <c r="AU160" s="356"/>
      <c r="AV160" s="5"/>
      <c r="AW160" s="5"/>
      <c r="AX160" s="5"/>
      <c r="AY160" s="5"/>
    </row>
    <row r="161" spans="1:51" ht="28.5" customHeight="1" x14ac:dyDescent="0.25">
      <c r="A161" s="5"/>
      <c r="B161" s="5"/>
      <c r="C161" s="5"/>
      <c r="D161" s="5"/>
      <c r="E161" s="5"/>
      <c r="F161" s="5"/>
      <c r="G161" s="5"/>
      <c r="H161" s="5"/>
      <c r="I161" s="5"/>
      <c r="J161" s="21"/>
      <c r="K161" s="21"/>
      <c r="L161" s="21"/>
      <c r="M161" s="21"/>
      <c r="N161" s="21"/>
      <c r="O161" s="21"/>
      <c r="P161" s="21"/>
      <c r="Q161" s="21"/>
      <c r="R161" s="21"/>
      <c r="S161" s="21"/>
      <c r="T161" s="21"/>
      <c r="U161" s="21"/>
      <c r="V161" s="21"/>
      <c r="W161" s="21"/>
      <c r="X161" s="21"/>
      <c r="Y161" s="3"/>
      <c r="Z161" s="3"/>
      <c r="AA161" s="21"/>
      <c r="AB161" s="21"/>
      <c r="AC161" s="21"/>
      <c r="AD161" s="21"/>
      <c r="AE161" s="21"/>
      <c r="AF161" s="21"/>
      <c r="AG161" s="21"/>
      <c r="AH161" s="21"/>
      <c r="AI161" s="21"/>
      <c r="AJ161" s="21"/>
      <c r="AK161" s="21"/>
      <c r="AL161" s="21"/>
      <c r="AM161" s="5"/>
      <c r="AN161" s="5"/>
      <c r="AO161" s="5"/>
      <c r="AP161" s="356"/>
      <c r="AQ161" s="5"/>
      <c r="AR161" s="5"/>
      <c r="AS161" s="356"/>
      <c r="AT161" s="356"/>
      <c r="AU161" s="356"/>
      <c r="AV161" s="5"/>
      <c r="AW161" s="5"/>
      <c r="AX161" s="5"/>
      <c r="AY161" s="5"/>
    </row>
    <row r="162" spans="1:51" ht="28.5" customHeight="1" x14ac:dyDescent="0.25">
      <c r="A162" s="5"/>
      <c r="B162" s="5"/>
      <c r="C162" s="5"/>
      <c r="D162" s="5"/>
      <c r="E162" s="5"/>
      <c r="F162" s="5"/>
      <c r="G162" s="5"/>
      <c r="H162" s="5"/>
      <c r="I162" s="5"/>
      <c r="J162" s="21"/>
      <c r="K162" s="21"/>
      <c r="L162" s="21"/>
      <c r="M162" s="21"/>
      <c r="N162" s="21"/>
      <c r="O162" s="21"/>
      <c r="P162" s="21"/>
      <c r="Q162" s="21"/>
      <c r="R162" s="21"/>
      <c r="S162" s="21"/>
      <c r="T162" s="21"/>
      <c r="U162" s="21"/>
      <c r="V162" s="21"/>
      <c r="W162" s="21"/>
      <c r="X162" s="21"/>
      <c r="Y162" s="3"/>
      <c r="Z162" s="3"/>
      <c r="AA162" s="21"/>
      <c r="AB162" s="21"/>
      <c r="AC162" s="21"/>
      <c r="AD162" s="21"/>
      <c r="AE162" s="21"/>
      <c r="AF162" s="21"/>
      <c r="AG162" s="21"/>
      <c r="AH162" s="21"/>
      <c r="AI162" s="21"/>
      <c r="AJ162" s="21"/>
      <c r="AK162" s="21"/>
      <c r="AL162" s="21"/>
      <c r="AM162" s="5"/>
      <c r="AN162" s="5"/>
      <c r="AO162" s="5"/>
      <c r="AP162" s="356"/>
      <c r="AQ162" s="5"/>
      <c r="AR162" s="5"/>
      <c r="AS162" s="356"/>
      <c r="AT162" s="356"/>
      <c r="AU162" s="356"/>
      <c r="AV162" s="5"/>
      <c r="AW162" s="5"/>
      <c r="AX162" s="5"/>
      <c r="AY162" s="5"/>
    </row>
    <row r="163" spans="1:51" ht="28.5" customHeight="1" x14ac:dyDescent="0.25">
      <c r="A163" s="5"/>
      <c r="B163" s="5"/>
      <c r="C163" s="5"/>
      <c r="D163" s="5"/>
      <c r="E163" s="5"/>
      <c r="F163" s="5"/>
      <c r="G163" s="5"/>
      <c r="H163" s="5"/>
      <c r="I163" s="5"/>
      <c r="J163" s="21"/>
      <c r="K163" s="21"/>
      <c r="L163" s="21"/>
      <c r="M163" s="21"/>
      <c r="N163" s="21"/>
      <c r="O163" s="21"/>
      <c r="P163" s="21"/>
      <c r="Q163" s="21"/>
      <c r="R163" s="21"/>
      <c r="S163" s="21"/>
      <c r="T163" s="21"/>
      <c r="U163" s="21"/>
      <c r="V163" s="21"/>
      <c r="W163" s="21"/>
      <c r="X163" s="21"/>
      <c r="Y163" s="3"/>
      <c r="Z163" s="3"/>
      <c r="AA163" s="21"/>
      <c r="AB163" s="21"/>
      <c r="AC163" s="21"/>
      <c r="AD163" s="21"/>
      <c r="AE163" s="21"/>
      <c r="AF163" s="21"/>
      <c r="AG163" s="21"/>
      <c r="AH163" s="21"/>
      <c r="AI163" s="21"/>
      <c r="AJ163" s="21"/>
      <c r="AK163" s="21"/>
      <c r="AL163" s="21"/>
      <c r="AM163" s="5"/>
      <c r="AN163" s="5"/>
      <c r="AO163" s="5"/>
      <c r="AP163" s="356"/>
      <c r="AQ163" s="5"/>
      <c r="AR163" s="5"/>
      <c r="AS163" s="356"/>
      <c r="AT163" s="356"/>
      <c r="AU163" s="356"/>
      <c r="AV163" s="5"/>
      <c r="AW163" s="5"/>
      <c r="AX163" s="5"/>
      <c r="AY163" s="5"/>
    </row>
    <row r="164" spans="1:51" ht="28.5" customHeight="1" x14ac:dyDescent="0.25">
      <c r="A164" s="5"/>
      <c r="B164" s="5"/>
      <c r="C164" s="5"/>
      <c r="D164" s="5"/>
      <c r="E164" s="5"/>
      <c r="F164" s="5"/>
      <c r="G164" s="5"/>
      <c r="H164" s="5"/>
      <c r="I164" s="5"/>
      <c r="J164" s="21"/>
      <c r="K164" s="21"/>
      <c r="L164" s="21"/>
      <c r="M164" s="21"/>
      <c r="N164" s="21"/>
      <c r="O164" s="21"/>
      <c r="P164" s="21"/>
      <c r="Q164" s="21"/>
      <c r="R164" s="21"/>
      <c r="S164" s="21"/>
      <c r="T164" s="21"/>
      <c r="U164" s="21"/>
      <c r="V164" s="21"/>
      <c r="W164" s="21"/>
      <c r="X164" s="21"/>
      <c r="Y164" s="3"/>
      <c r="Z164" s="3"/>
      <c r="AA164" s="21"/>
      <c r="AB164" s="21"/>
      <c r="AC164" s="21"/>
      <c r="AD164" s="21"/>
      <c r="AE164" s="21"/>
      <c r="AF164" s="21"/>
      <c r="AG164" s="21"/>
      <c r="AH164" s="21"/>
      <c r="AI164" s="21"/>
      <c r="AJ164" s="21"/>
      <c r="AK164" s="21"/>
      <c r="AL164" s="21"/>
      <c r="AM164" s="5"/>
      <c r="AN164" s="5"/>
      <c r="AO164" s="5"/>
      <c r="AP164" s="356"/>
      <c r="AQ164" s="5"/>
      <c r="AR164" s="5"/>
      <c r="AS164" s="356"/>
      <c r="AT164" s="356"/>
      <c r="AU164" s="356"/>
      <c r="AV164" s="5"/>
      <c r="AW164" s="5"/>
      <c r="AX164" s="5"/>
      <c r="AY164" s="5"/>
    </row>
    <row r="165" spans="1:51" ht="28.5" customHeight="1" x14ac:dyDescent="0.25">
      <c r="A165" s="5"/>
      <c r="B165" s="5"/>
      <c r="C165" s="5"/>
      <c r="D165" s="5"/>
      <c r="E165" s="5"/>
      <c r="F165" s="5"/>
      <c r="G165" s="5"/>
      <c r="H165" s="5"/>
      <c r="I165" s="5"/>
      <c r="J165" s="21"/>
      <c r="K165" s="21"/>
      <c r="L165" s="21"/>
      <c r="M165" s="21"/>
      <c r="N165" s="21"/>
      <c r="O165" s="21"/>
      <c r="P165" s="21"/>
      <c r="Q165" s="21"/>
      <c r="R165" s="21"/>
      <c r="S165" s="21"/>
      <c r="T165" s="21"/>
      <c r="U165" s="21"/>
      <c r="V165" s="21"/>
      <c r="W165" s="21"/>
      <c r="X165" s="21"/>
      <c r="Y165" s="3"/>
      <c r="Z165" s="3"/>
      <c r="AA165" s="21"/>
      <c r="AB165" s="21"/>
      <c r="AC165" s="21"/>
      <c r="AD165" s="21"/>
      <c r="AE165" s="21"/>
      <c r="AF165" s="21"/>
      <c r="AG165" s="21"/>
      <c r="AH165" s="21"/>
      <c r="AI165" s="21"/>
      <c r="AJ165" s="21"/>
      <c r="AK165" s="21"/>
      <c r="AL165" s="21"/>
      <c r="AM165" s="5"/>
      <c r="AN165" s="5"/>
      <c r="AO165" s="5"/>
      <c r="AP165" s="356"/>
      <c r="AQ165" s="5"/>
      <c r="AR165" s="5"/>
      <c r="AS165" s="356"/>
      <c r="AT165" s="356"/>
      <c r="AU165" s="356"/>
      <c r="AV165" s="5"/>
      <c r="AW165" s="5"/>
      <c r="AX165" s="5"/>
      <c r="AY165" s="5"/>
    </row>
    <row r="166" spans="1:51" ht="28.5" customHeight="1" x14ac:dyDescent="0.25">
      <c r="A166" s="5"/>
      <c r="B166" s="5"/>
      <c r="C166" s="5"/>
      <c r="D166" s="5"/>
      <c r="E166" s="5"/>
      <c r="F166" s="5"/>
      <c r="G166" s="5"/>
      <c r="H166" s="5"/>
      <c r="I166" s="5"/>
      <c r="J166" s="21"/>
      <c r="K166" s="21"/>
      <c r="L166" s="21"/>
      <c r="M166" s="21"/>
      <c r="N166" s="21"/>
      <c r="O166" s="21"/>
      <c r="P166" s="21"/>
      <c r="Q166" s="21"/>
      <c r="R166" s="21"/>
      <c r="S166" s="21"/>
      <c r="T166" s="21"/>
      <c r="U166" s="21"/>
      <c r="V166" s="21"/>
      <c r="W166" s="21"/>
      <c r="X166" s="21"/>
      <c r="Y166" s="3"/>
      <c r="Z166" s="3"/>
      <c r="AA166" s="21"/>
      <c r="AB166" s="21"/>
      <c r="AC166" s="21"/>
      <c r="AD166" s="21"/>
      <c r="AE166" s="21"/>
      <c r="AF166" s="21"/>
      <c r="AG166" s="21"/>
      <c r="AH166" s="21"/>
      <c r="AI166" s="21"/>
      <c r="AJ166" s="21"/>
      <c r="AK166" s="21"/>
      <c r="AL166" s="21"/>
      <c r="AM166" s="5"/>
      <c r="AN166" s="5"/>
      <c r="AO166" s="5"/>
      <c r="AP166" s="356"/>
      <c r="AQ166" s="5"/>
      <c r="AR166" s="5"/>
      <c r="AS166" s="356"/>
      <c r="AT166" s="356"/>
      <c r="AU166" s="356"/>
      <c r="AV166" s="5"/>
      <c r="AW166" s="5"/>
      <c r="AX166" s="5"/>
      <c r="AY166" s="5"/>
    </row>
    <row r="167" spans="1:51" ht="28.5" customHeight="1" x14ac:dyDescent="0.25">
      <c r="A167" s="5"/>
      <c r="B167" s="5"/>
      <c r="C167" s="5"/>
      <c r="D167" s="5"/>
      <c r="E167" s="5"/>
      <c r="F167" s="5"/>
      <c r="G167" s="5"/>
      <c r="H167" s="5"/>
      <c r="I167" s="5"/>
      <c r="J167" s="21"/>
      <c r="K167" s="21"/>
      <c r="L167" s="21"/>
      <c r="M167" s="21"/>
      <c r="N167" s="21"/>
      <c r="O167" s="21"/>
      <c r="P167" s="21"/>
      <c r="Q167" s="21"/>
      <c r="R167" s="21"/>
      <c r="S167" s="21"/>
      <c r="T167" s="21"/>
      <c r="U167" s="21"/>
      <c r="V167" s="21"/>
      <c r="W167" s="21"/>
      <c r="X167" s="21"/>
      <c r="Y167" s="3"/>
      <c r="Z167" s="3"/>
      <c r="AA167" s="21"/>
      <c r="AB167" s="21"/>
      <c r="AC167" s="21"/>
      <c r="AD167" s="21"/>
      <c r="AE167" s="21"/>
      <c r="AF167" s="21"/>
      <c r="AG167" s="21"/>
      <c r="AH167" s="21"/>
      <c r="AI167" s="21"/>
      <c r="AJ167" s="21"/>
      <c r="AK167" s="21"/>
      <c r="AL167" s="21"/>
      <c r="AM167" s="5"/>
      <c r="AN167" s="5"/>
      <c r="AO167" s="5"/>
      <c r="AP167" s="356"/>
      <c r="AQ167" s="5"/>
      <c r="AR167" s="5"/>
      <c r="AS167" s="356"/>
      <c r="AT167" s="356"/>
      <c r="AU167" s="356"/>
      <c r="AV167" s="5"/>
      <c r="AW167" s="5"/>
      <c r="AX167" s="5"/>
      <c r="AY167" s="5"/>
    </row>
    <row r="168" spans="1:51" ht="28.5" customHeight="1" x14ac:dyDescent="0.25">
      <c r="A168" s="5"/>
      <c r="B168" s="5"/>
      <c r="C168" s="5"/>
      <c r="D168" s="5"/>
      <c r="E168" s="5"/>
      <c r="F168" s="5"/>
      <c r="G168" s="5"/>
      <c r="H168" s="5"/>
      <c r="I168" s="5"/>
      <c r="J168" s="21"/>
      <c r="K168" s="21"/>
      <c r="L168" s="21"/>
      <c r="M168" s="21"/>
      <c r="N168" s="21"/>
      <c r="O168" s="21"/>
      <c r="P168" s="21"/>
      <c r="Q168" s="21"/>
      <c r="R168" s="21"/>
      <c r="S168" s="21"/>
      <c r="T168" s="21"/>
      <c r="U168" s="21"/>
      <c r="V168" s="21"/>
      <c r="W168" s="21"/>
      <c r="X168" s="21"/>
      <c r="Y168" s="3"/>
      <c r="Z168" s="3"/>
      <c r="AA168" s="21"/>
      <c r="AB168" s="21"/>
      <c r="AC168" s="21"/>
      <c r="AD168" s="21"/>
      <c r="AE168" s="21"/>
      <c r="AF168" s="21"/>
      <c r="AG168" s="21"/>
      <c r="AH168" s="21"/>
      <c r="AI168" s="21"/>
      <c r="AJ168" s="21"/>
      <c r="AK168" s="21"/>
      <c r="AL168" s="21"/>
      <c r="AM168" s="5"/>
      <c r="AN168" s="5"/>
      <c r="AO168" s="5"/>
      <c r="AP168" s="356"/>
      <c r="AQ168" s="5"/>
      <c r="AR168" s="5"/>
      <c r="AS168" s="356"/>
      <c r="AT168" s="356"/>
      <c r="AU168" s="356"/>
      <c r="AV168" s="5"/>
      <c r="AW168" s="5"/>
      <c r="AX168" s="5"/>
      <c r="AY168" s="5"/>
    </row>
    <row r="169" spans="1:51" ht="28.5" customHeight="1" x14ac:dyDescent="0.25">
      <c r="A169" s="5"/>
      <c r="B169" s="5"/>
      <c r="C169" s="5"/>
      <c r="D169" s="5"/>
      <c r="E169" s="5"/>
      <c r="F169" s="5"/>
      <c r="G169" s="5"/>
      <c r="H169" s="5"/>
      <c r="I169" s="5"/>
      <c r="J169" s="21"/>
      <c r="K169" s="21"/>
      <c r="L169" s="21"/>
      <c r="M169" s="21"/>
      <c r="N169" s="21"/>
      <c r="O169" s="21"/>
      <c r="P169" s="21"/>
      <c r="Q169" s="21"/>
      <c r="R169" s="21"/>
      <c r="S169" s="21"/>
      <c r="T169" s="21"/>
      <c r="U169" s="21"/>
      <c r="V169" s="21"/>
      <c r="W169" s="21"/>
      <c r="X169" s="21"/>
      <c r="Y169" s="3"/>
      <c r="Z169" s="3"/>
      <c r="AA169" s="21"/>
      <c r="AB169" s="21"/>
      <c r="AC169" s="21"/>
      <c r="AD169" s="21"/>
      <c r="AE169" s="21"/>
      <c r="AF169" s="21"/>
      <c r="AG169" s="21"/>
      <c r="AH169" s="21"/>
      <c r="AI169" s="21"/>
      <c r="AJ169" s="21"/>
      <c r="AK169" s="21"/>
      <c r="AL169" s="21"/>
      <c r="AM169" s="5"/>
      <c r="AN169" s="5"/>
      <c r="AO169" s="5"/>
      <c r="AP169" s="356"/>
      <c r="AQ169" s="5"/>
      <c r="AR169" s="5"/>
      <c r="AS169" s="356"/>
      <c r="AT169" s="356"/>
      <c r="AU169" s="356"/>
      <c r="AV169" s="5"/>
      <c r="AW169" s="5"/>
      <c r="AX169" s="5"/>
      <c r="AY169" s="5"/>
    </row>
    <row r="170" spans="1:51" ht="28.5" customHeight="1" x14ac:dyDescent="0.25">
      <c r="A170" s="5"/>
      <c r="B170" s="5"/>
      <c r="C170" s="5"/>
      <c r="D170" s="5"/>
      <c r="E170" s="5"/>
      <c r="F170" s="5"/>
      <c r="G170" s="5"/>
      <c r="H170" s="5"/>
      <c r="I170" s="5"/>
      <c r="J170" s="21"/>
      <c r="K170" s="21"/>
      <c r="L170" s="21"/>
      <c r="M170" s="21"/>
      <c r="N170" s="21"/>
      <c r="O170" s="21"/>
      <c r="P170" s="21"/>
      <c r="Q170" s="21"/>
      <c r="R170" s="21"/>
      <c r="S170" s="21"/>
      <c r="T170" s="21"/>
      <c r="U170" s="21"/>
      <c r="V170" s="21"/>
      <c r="W170" s="21"/>
      <c r="X170" s="21"/>
      <c r="Y170" s="3"/>
      <c r="Z170" s="3"/>
      <c r="AA170" s="21"/>
      <c r="AB170" s="21"/>
      <c r="AC170" s="21"/>
      <c r="AD170" s="21"/>
      <c r="AE170" s="21"/>
      <c r="AF170" s="21"/>
      <c r="AG170" s="21"/>
      <c r="AH170" s="21"/>
      <c r="AI170" s="21"/>
      <c r="AJ170" s="21"/>
      <c r="AK170" s="21"/>
      <c r="AL170" s="21"/>
      <c r="AM170" s="5"/>
      <c r="AN170" s="5"/>
      <c r="AO170" s="5"/>
      <c r="AP170" s="356"/>
      <c r="AQ170" s="5"/>
      <c r="AR170" s="5"/>
      <c r="AS170" s="356"/>
      <c r="AT170" s="356"/>
      <c r="AU170" s="356"/>
      <c r="AV170" s="5"/>
      <c r="AW170" s="5"/>
      <c r="AX170" s="5"/>
      <c r="AY170" s="5"/>
    </row>
    <row r="171" spans="1:51" ht="28.5" customHeight="1" x14ac:dyDescent="0.25">
      <c r="A171" s="5"/>
      <c r="B171" s="5"/>
      <c r="C171" s="5"/>
      <c r="D171" s="5"/>
      <c r="E171" s="5"/>
      <c r="F171" s="5"/>
      <c r="G171" s="5"/>
      <c r="H171" s="5"/>
      <c r="I171" s="5"/>
      <c r="J171" s="21"/>
      <c r="K171" s="21"/>
      <c r="L171" s="21"/>
      <c r="M171" s="21"/>
      <c r="N171" s="21"/>
      <c r="O171" s="21"/>
      <c r="P171" s="21"/>
      <c r="Q171" s="21"/>
      <c r="R171" s="21"/>
      <c r="S171" s="21"/>
      <c r="T171" s="21"/>
      <c r="U171" s="21"/>
      <c r="V171" s="21"/>
      <c r="W171" s="21"/>
      <c r="X171" s="21"/>
      <c r="Y171" s="3"/>
      <c r="Z171" s="3"/>
      <c r="AA171" s="21"/>
      <c r="AB171" s="21"/>
      <c r="AC171" s="21"/>
      <c r="AD171" s="21"/>
      <c r="AE171" s="21"/>
      <c r="AF171" s="21"/>
      <c r="AG171" s="21"/>
      <c r="AH171" s="21"/>
      <c r="AI171" s="21"/>
      <c r="AJ171" s="21"/>
      <c r="AK171" s="21"/>
      <c r="AL171" s="21"/>
      <c r="AM171" s="5"/>
      <c r="AN171" s="5"/>
      <c r="AO171" s="5"/>
      <c r="AP171" s="356"/>
      <c r="AQ171" s="5"/>
      <c r="AR171" s="5"/>
      <c r="AS171" s="356"/>
      <c r="AT171" s="356"/>
      <c r="AU171" s="356"/>
      <c r="AV171" s="5"/>
      <c r="AW171" s="5"/>
      <c r="AX171" s="5"/>
      <c r="AY171" s="5"/>
    </row>
    <row r="172" spans="1:51" ht="28.5" customHeight="1" x14ac:dyDescent="0.25">
      <c r="A172" s="5"/>
      <c r="B172" s="5"/>
      <c r="C172" s="5"/>
      <c r="D172" s="5"/>
      <c r="E172" s="5"/>
      <c r="F172" s="5"/>
      <c r="G172" s="5"/>
      <c r="H172" s="5"/>
      <c r="I172" s="5"/>
      <c r="J172" s="21"/>
      <c r="K172" s="21"/>
      <c r="L172" s="21"/>
      <c r="M172" s="21"/>
      <c r="N172" s="21"/>
      <c r="O172" s="21"/>
      <c r="P172" s="21"/>
      <c r="Q172" s="21"/>
      <c r="R172" s="21"/>
      <c r="S172" s="21"/>
      <c r="T172" s="21"/>
      <c r="U172" s="21"/>
      <c r="V172" s="21"/>
      <c r="W172" s="21"/>
      <c r="X172" s="21"/>
      <c r="Y172" s="3"/>
      <c r="Z172" s="3"/>
      <c r="AA172" s="21"/>
      <c r="AB172" s="21"/>
      <c r="AC172" s="21"/>
      <c r="AD172" s="21"/>
      <c r="AE172" s="21"/>
      <c r="AF172" s="21"/>
      <c r="AG172" s="21"/>
      <c r="AH172" s="21"/>
      <c r="AI172" s="21"/>
      <c r="AJ172" s="21"/>
      <c r="AK172" s="21"/>
      <c r="AL172" s="21"/>
      <c r="AM172" s="5"/>
      <c r="AN172" s="5"/>
      <c r="AO172" s="5"/>
      <c r="AP172" s="356"/>
      <c r="AQ172" s="5"/>
      <c r="AR172" s="5"/>
      <c r="AS172" s="356"/>
      <c r="AT172" s="356"/>
      <c r="AU172" s="356"/>
      <c r="AV172" s="5"/>
      <c r="AW172" s="5"/>
      <c r="AX172" s="5"/>
      <c r="AY172" s="5"/>
    </row>
    <row r="173" spans="1:51" ht="28.5" customHeight="1" x14ac:dyDescent="0.25">
      <c r="A173" s="5"/>
      <c r="B173" s="5"/>
      <c r="C173" s="5"/>
      <c r="D173" s="5"/>
      <c r="E173" s="5"/>
      <c r="F173" s="5"/>
      <c r="G173" s="5"/>
      <c r="H173" s="5"/>
      <c r="I173" s="5"/>
      <c r="J173" s="21"/>
      <c r="K173" s="21"/>
      <c r="L173" s="21"/>
      <c r="M173" s="21"/>
      <c r="N173" s="21"/>
      <c r="O173" s="21"/>
      <c r="P173" s="21"/>
      <c r="Q173" s="21"/>
      <c r="R173" s="21"/>
      <c r="S173" s="21"/>
      <c r="T173" s="21"/>
      <c r="U173" s="21"/>
      <c r="V173" s="21"/>
      <c r="W173" s="21"/>
      <c r="X173" s="21"/>
      <c r="Y173" s="3"/>
      <c r="Z173" s="3"/>
      <c r="AA173" s="21"/>
      <c r="AB173" s="21"/>
      <c r="AC173" s="21"/>
      <c r="AD173" s="21"/>
      <c r="AE173" s="21"/>
      <c r="AF173" s="21"/>
      <c r="AG173" s="21"/>
      <c r="AH173" s="21"/>
      <c r="AI173" s="21"/>
      <c r="AJ173" s="21"/>
      <c r="AK173" s="21"/>
      <c r="AL173" s="21"/>
      <c r="AM173" s="5"/>
      <c r="AN173" s="5"/>
      <c r="AO173" s="5"/>
      <c r="AP173" s="356"/>
      <c r="AQ173" s="5"/>
      <c r="AR173" s="5"/>
      <c r="AS173" s="356"/>
      <c r="AT173" s="356"/>
      <c r="AU173" s="356"/>
      <c r="AV173" s="5"/>
      <c r="AW173" s="5"/>
      <c r="AX173" s="5"/>
      <c r="AY173" s="5"/>
    </row>
    <row r="174" spans="1:51" ht="28.5" customHeight="1" x14ac:dyDescent="0.25">
      <c r="A174" s="5"/>
      <c r="B174" s="5"/>
      <c r="C174" s="5"/>
      <c r="D174" s="5"/>
      <c r="E174" s="5"/>
      <c r="F174" s="5"/>
      <c r="G174" s="5"/>
      <c r="H174" s="5"/>
      <c r="I174" s="5"/>
      <c r="J174" s="21"/>
      <c r="K174" s="21"/>
      <c r="L174" s="21"/>
      <c r="M174" s="21"/>
      <c r="N174" s="21"/>
      <c r="O174" s="21"/>
      <c r="P174" s="21"/>
      <c r="Q174" s="21"/>
      <c r="R174" s="21"/>
      <c r="S174" s="21"/>
      <c r="T174" s="21"/>
      <c r="U174" s="21"/>
      <c r="V174" s="21"/>
      <c r="W174" s="21"/>
      <c r="X174" s="21"/>
      <c r="Y174" s="3"/>
      <c r="Z174" s="3"/>
      <c r="AA174" s="21"/>
      <c r="AB174" s="21"/>
      <c r="AC174" s="21"/>
      <c r="AD174" s="21"/>
      <c r="AE174" s="21"/>
      <c r="AF174" s="21"/>
      <c r="AG174" s="21"/>
      <c r="AH174" s="21"/>
      <c r="AI174" s="21"/>
      <c r="AJ174" s="21"/>
      <c r="AK174" s="21"/>
      <c r="AL174" s="21"/>
      <c r="AM174" s="5"/>
      <c r="AN174" s="5"/>
      <c r="AO174" s="5"/>
      <c r="AP174" s="356"/>
      <c r="AQ174" s="5"/>
      <c r="AR174" s="5"/>
      <c r="AS174" s="356"/>
      <c r="AT174" s="356"/>
      <c r="AU174" s="356"/>
      <c r="AV174" s="5"/>
      <c r="AW174" s="5"/>
      <c r="AX174" s="5"/>
      <c r="AY174" s="5"/>
    </row>
    <row r="175" spans="1:51" ht="28.5" customHeight="1" x14ac:dyDescent="0.25">
      <c r="A175" s="5"/>
      <c r="B175" s="5"/>
      <c r="C175" s="5"/>
      <c r="D175" s="5"/>
      <c r="E175" s="5"/>
      <c r="F175" s="5"/>
      <c r="G175" s="5"/>
      <c r="H175" s="5"/>
      <c r="I175" s="5"/>
      <c r="J175" s="21"/>
      <c r="K175" s="21"/>
      <c r="L175" s="21"/>
      <c r="M175" s="21"/>
      <c r="N175" s="21"/>
      <c r="O175" s="21"/>
      <c r="P175" s="21"/>
      <c r="Q175" s="21"/>
      <c r="R175" s="21"/>
      <c r="S175" s="21"/>
      <c r="T175" s="21"/>
      <c r="U175" s="21"/>
      <c r="V175" s="21"/>
      <c r="W175" s="21"/>
      <c r="X175" s="21"/>
      <c r="Y175" s="3"/>
      <c r="Z175" s="3"/>
      <c r="AA175" s="21"/>
      <c r="AB175" s="21"/>
      <c r="AC175" s="21"/>
      <c r="AD175" s="21"/>
      <c r="AE175" s="21"/>
      <c r="AF175" s="21"/>
      <c r="AG175" s="21"/>
      <c r="AH175" s="21"/>
      <c r="AI175" s="21"/>
      <c r="AJ175" s="21"/>
      <c r="AK175" s="21"/>
      <c r="AL175" s="21"/>
      <c r="AM175" s="5"/>
      <c r="AN175" s="5"/>
      <c r="AO175" s="5"/>
      <c r="AP175" s="356"/>
      <c r="AQ175" s="5"/>
      <c r="AR175" s="5"/>
      <c r="AS175" s="356"/>
      <c r="AT175" s="356"/>
      <c r="AU175" s="356"/>
      <c r="AV175" s="5"/>
      <c r="AW175" s="5"/>
      <c r="AX175" s="5"/>
      <c r="AY175" s="5"/>
    </row>
    <row r="176" spans="1:51" ht="28.5" customHeight="1" x14ac:dyDescent="0.25">
      <c r="A176" s="5"/>
      <c r="B176" s="5"/>
      <c r="C176" s="5"/>
      <c r="D176" s="5"/>
      <c r="E176" s="5"/>
      <c r="F176" s="5"/>
      <c r="G176" s="5"/>
      <c r="H176" s="5"/>
      <c r="I176" s="5"/>
      <c r="J176" s="21"/>
      <c r="K176" s="21"/>
      <c r="L176" s="21"/>
      <c r="M176" s="21"/>
      <c r="N176" s="21"/>
      <c r="O176" s="21"/>
      <c r="P176" s="21"/>
      <c r="Q176" s="21"/>
      <c r="R176" s="21"/>
      <c r="S176" s="21"/>
      <c r="T176" s="21"/>
      <c r="U176" s="21"/>
      <c r="V176" s="21"/>
      <c r="W176" s="21"/>
      <c r="X176" s="21"/>
      <c r="Y176" s="3"/>
      <c r="Z176" s="3"/>
      <c r="AA176" s="21"/>
      <c r="AB176" s="21"/>
      <c r="AC176" s="21"/>
      <c r="AD176" s="21"/>
      <c r="AE176" s="21"/>
      <c r="AF176" s="21"/>
      <c r="AG176" s="21"/>
      <c r="AH176" s="21"/>
      <c r="AI176" s="21"/>
      <c r="AJ176" s="21"/>
      <c r="AK176" s="21"/>
      <c r="AL176" s="21"/>
      <c r="AM176" s="5"/>
      <c r="AN176" s="5"/>
      <c r="AO176" s="5"/>
      <c r="AP176" s="356"/>
      <c r="AQ176" s="5"/>
      <c r="AR176" s="5"/>
      <c r="AS176" s="356"/>
      <c r="AT176" s="356"/>
      <c r="AU176" s="356"/>
      <c r="AV176" s="5"/>
      <c r="AW176" s="5"/>
      <c r="AX176" s="5"/>
      <c r="AY176" s="5"/>
    </row>
    <row r="177" spans="1:51" ht="28.5" customHeight="1" x14ac:dyDescent="0.25">
      <c r="A177" s="5"/>
      <c r="B177" s="5"/>
      <c r="C177" s="5"/>
      <c r="D177" s="5"/>
      <c r="E177" s="5"/>
      <c r="F177" s="5"/>
      <c r="G177" s="5"/>
      <c r="H177" s="5"/>
      <c r="I177" s="5"/>
      <c r="J177" s="21"/>
      <c r="K177" s="21"/>
      <c r="L177" s="21"/>
      <c r="M177" s="21"/>
      <c r="N177" s="21"/>
      <c r="O177" s="21"/>
      <c r="P177" s="21"/>
      <c r="Q177" s="21"/>
      <c r="R177" s="21"/>
      <c r="S177" s="21"/>
      <c r="T177" s="21"/>
      <c r="U177" s="21"/>
      <c r="V177" s="21"/>
      <c r="W177" s="21"/>
      <c r="X177" s="21"/>
      <c r="Y177" s="3"/>
      <c r="Z177" s="3"/>
      <c r="AA177" s="21"/>
      <c r="AB177" s="21"/>
      <c r="AC177" s="21"/>
      <c r="AD177" s="21"/>
      <c r="AE177" s="21"/>
      <c r="AF177" s="21"/>
      <c r="AG177" s="21"/>
      <c r="AH177" s="21"/>
      <c r="AI177" s="21"/>
      <c r="AJ177" s="21"/>
      <c r="AK177" s="21"/>
      <c r="AL177" s="21"/>
      <c r="AM177" s="5"/>
      <c r="AN177" s="5"/>
      <c r="AO177" s="5"/>
      <c r="AP177" s="356"/>
      <c r="AQ177" s="5"/>
      <c r="AR177" s="5"/>
      <c r="AS177" s="356"/>
      <c r="AT177" s="356"/>
      <c r="AU177" s="356"/>
      <c r="AV177" s="5"/>
      <c r="AW177" s="5"/>
      <c r="AX177" s="5"/>
      <c r="AY177" s="5"/>
    </row>
    <row r="178" spans="1:51" ht="28.5" customHeight="1" x14ac:dyDescent="0.25">
      <c r="A178" s="5"/>
      <c r="B178" s="5"/>
      <c r="C178" s="5"/>
      <c r="D178" s="5"/>
      <c r="E178" s="5"/>
      <c r="F178" s="5"/>
      <c r="G178" s="5"/>
      <c r="H178" s="5"/>
      <c r="I178" s="5"/>
      <c r="J178" s="21"/>
      <c r="K178" s="21"/>
      <c r="L178" s="21"/>
      <c r="M178" s="21"/>
      <c r="N178" s="21"/>
      <c r="O178" s="21"/>
      <c r="P178" s="21"/>
      <c r="Q178" s="21"/>
      <c r="R178" s="21"/>
      <c r="S178" s="21"/>
      <c r="T178" s="21"/>
      <c r="U178" s="21"/>
      <c r="V178" s="21"/>
      <c r="W178" s="21"/>
      <c r="X178" s="21"/>
      <c r="Y178" s="3"/>
      <c r="Z178" s="3"/>
      <c r="AA178" s="21"/>
      <c r="AB178" s="21"/>
      <c r="AC178" s="21"/>
      <c r="AD178" s="21"/>
      <c r="AE178" s="21"/>
      <c r="AF178" s="21"/>
      <c r="AG178" s="21"/>
      <c r="AH178" s="21"/>
      <c r="AI178" s="21"/>
      <c r="AJ178" s="21"/>
      <c r="AK178" s="21"/>
      <c r="AL178" s="21"/>
      <c r="AM178" s="5"/>
      <c r="AN178" s="5"/>
      <c r="AO178" s="5"/>
      <c r="AP178" s="356"/>
      <c r="AQ178" s="5"/>
      <c r="AR178" s="5"/>
      <c r="AS178" s="356"/>
      <c r="AT178" s="356"/>
      <c r="AU178" s="356"/>
      <c r="AV178" s="5"/>
      <c r="AW178" s="5"/>
      <c r="AX178" s="5"/>
      <c r="AY178" s="5"/>
    </row>
    <row r="179" spans="1:51" ht="28.5" customHeight="1" x14ac:dyDescent="0.25">
      <c r="A179" s="5"/>
      <c r="B179" s="5"/>
      <c r="C179" s="5"/>
      <c r="D179" s="5"/>
      <c r="E179" s="5"/>
      <c r="F179" s="5"/>
      <c r="G179" s="5"/>
      <c r="H179" s="5"/>
      <c r="I179" s="5"/>
      <c r="J179" s="21"/>
      <c r="K179" s="21"/>
      <c r="L179" s="21"/>
      <c r="M179" s="21"/>
      <c r="N179" s="21"/>
      <c r="O179" s="21"/>
      <c r="P179" s="21"/>
      <c r="Q179" s="21"/>
      <c r="R179" s="21"/>
      <c r="S179" s="21"/>
      <c r="T179" s="21"/>
      <c r="U179" s="21"/>
      <c r="V179" s="21"/>
      <c r="W179" s="21"/>
      <c r="X179" s="21"/>
      <c r="Y179" s="3"/>
      <c r="Z179" s="3"/>
      <c r="AA179" s="21"/>
      <c r="AB179" s="21"/>
      <c r="AC179" s="21"/>
      <c r="AD179" s="21"/>
      <c r="AE179" s="21"/>
      <c r="AF179" s="21"/>
      <c r="AG179" s="21"/>
      <c r="AH179" s="21"/>
      <c r="AI179" s="21"/>
      <c r="AJ179" s="21"/>
      <c r="AK179" s="21"/>
      <c r="AL179" s="21"/>
      <c r="AM179" s="5"/>
      <c r="AN179" s="5"/>
      <c r="AO179" s="5"/>
      <c r="AP179" s="356"/>
      <c r="AQ179" s="5"/>
      <c r="AR179" s="5"/>
      <c r="AS179" s="356"/>
      <c r="AT179" s="356"/>
      <c r="AU179" s="356"/>
      <c r="AV179" s="5"/>
      <c r="AW179" s="5"/>
      <c r="AX179" s="5"/>
      <c r="AY179" s="5"/>
    </row>
    <row r="180" spans="1:51" ht="28.5" customHeight="1" x14ac:dyDescent="0.25">
      <c r="A180" s="5"/>
      <c r="B180" s="5"/>
      <c r="C180" s="5"/>
      <c r="D180" s="5"/>
      <c r="E180" s="5"/>
      <c r="F180" s="5"/>
      <c r="G180" s="5"/>
      <c r="H180" s="5"/>
      <c r="I180" s="5"/>
      <c r="J180" s="21"/>
      <c r="K180" s="21"/>
      <c r="L180" s="21"/>
      <c r="M180" s="21"/>
      <c r="N180" s="21"/>
      <c r="O180" s="21"/>
      <c r="P180" s="21"/>
      <c r="Q180" s="21"/>
      <c r="R180" s="21"/>
      <c r="S180" s="21"/>
      <c r="T180" s="21"/>
      <c r="U180" s="21"/>
      <c r="V180" s="21"/>
      <c r="W180" s="21"/>
      <c r="X180" s="21"/>
      <c r="Y180" s="3"/>
      <c r="Z180" s="3"/>
      <c r="AA180" s="21"/>
      <c r="AB180" s="21"/>
      <c r="AC180" s="21"/>
      <c r="AD180" s="21"/>
      <c r="AE180" s="21"/>
      <c r="AF180" s="21"/>
      <c r="AG180" s="21"/>
      <c r="AH180" s="21"/>
      <c r="AI180" s="21"/>
      <c r="AJ180" s="21"/>
      <c r="AK180" s="21"/>
      <c r="AL180" s="21"/>
      <c r="AM180" s="5"/>
      <c r="AN180" s="5"/>
      <c r="AO180" s="5"/>
      <c r="AP180" s="356"/>
      <c r="AQ180" s="5"/>
      <c r="AR180" s="5"/>
      <c r="AS180" s="356"/>
      <c r="AT180" s="356"/>
      <c r="AU180" s="356"/>
      <c r="AV180" s="5"/>
      <c r="AW180" s="5"/>
      <c r="AX180" s="5"/>
      <c r="AY180" s="5"/>
    </row>
    <row r="181" spans="1:51" ht="28.5" customHeight="1" x14ac:dyDescent="0.25">
      <c r="A181" s="5"/>
      <c r="B181" s="5"/>
      <c r="C181" s="5"/>
      <c r="D181" s="5"/>
      <c r="E181" s="5"/>
      <c r="F181" s="5"/>
      <c r="G181" s="5"/>
      <c r="H181" s="5"/>
      <c r="I181" s="5"/>
      <c r="J181" s="21"/>
      <c r="K181" s="21"/>
      <c r="L181" s="21"/>
      <c r="M181" s="21"/>
      <c r="N181" s="21"/>
      <c r="O181" s="21"/>
      <c r="P181" s="21"/>
      <c r="Q181" s="21"/>
      <c r="R181" s="21"/>
      <c r="S181" s="21"/>
      <c r="T181" s="21"/>
      <c r="U181" s="21"/>
      <c r="V181" s="21"/>
      <c r="W181" s="21"/>
      <c r="X181" s="21"/>
      <c r="Y181" s="3"/>
      <c r="Z181" s="3"/>
      <c r="AA181" s="21"/>
      <c r="AB181" s="21"/>
      <c r="AC181" s="21"/>
      <c r="AD181" s="21"/>
      <c r="AE181" s="21"/>
      <c r="AF181" s="21"/>
      <c r="AG181" s="21"/>
      <c r="AH181" s="21"/>
      <c r="AI181" s="21"/>
      <c r="AJ181" s="21"/>
      <c r="AK181" s="21"/>
      <c r="AL181" s="21"/>
      <c r="AM181" s="5"/>
      <c r="AN181" s="5"/>
      <c r="AO181" s="5"/>
      <c r="AP181" s="356"/>
      <c r="AQ181" s="5"/>
      <c r="AR181" s="5"/>
      <c r="AS181" s="356"/>
      <c r="AT181" s="356"/>
      <c r="AU181" s="356"/>
      <c r="AV181" s="5"/>
      <c r="AW181" s="5"/>
      <c r="AX181" s="5"/>
      <c r="AY181" s="5"/>
    </row>
    <row r="182" spans="1:51" ht="28.5" customHeight="1" x14ac:dyDescent="0.25">
      <c r="A182" s="5"/>
      <c r="B182" s="5"/>
      <c r="C182" s="5"/>
      <c r="D182" s="5"/>
      <c r="E182" s="5"/>
      <c r="F182" s="5"/>
      <c r="G182" s="5"/>
      <c r="H182" s="5"/>
      <c r="I182" s="5"/>
      <c r="J182" s="21"/>
      <c r="K182" s="21"/>
      <c r="L182" s="21"/>
      <c r="M182" s="21"/>
      <c r="N182" s="21"/>
      <c r="O182" s="21"/>
      <c r="P182" s="21"/>
      <c r="Q182" s="21"/>
      <c r="R182" s="21"/>
      <c r="S182" s="21"/>
      <c r="T182" s="21"/>
      <c r="U182" s="21"/>
      <c r="V182" s="21"/>
      <c r="W182" s="21"/>
      <c r="X182" s="21"/>
      <c r="Y182" s="3"/>
      <c r="Z182" s="3"/>
      <c r="AA182" s="21"/>
      <c r="AB182" s="21"/>
      <c r="AC182" s="21"/>
      <c r="AD182" s="21"/>
      <c r="AE182" s="21"/>
      <c r="AF182" s="21"/>
      <c r="AG182" s="21"/>
      <c r="AH182" s="21"/>
      <c r="AI182" s="21"/>
      <c r="AJ182" s="21"/>
      <c r="AK182" s="21"/>
      <c r="AL182" s="21"/>
      <c r="AM182" s="5"/>
      <c r="AN182" s="5"/>
      <c r="AO182" s="5"/>
      <c r="AP182" s="356"/>
      <c r="AQ182" s="5"/>
      <c r="AR182" s="5"/>
      <c r="AS182" s="356"/>
      <c r="AT182" s="356"/>
      <c r="AU182" s="356"/>
      <c r="AV182" s="5"/>
      <c r="AW182" s="5"/>
      <c r="AX182" s="5"/>
      <c r="AY182" s="5"/>
    </row>
    <row r="183" spans="1:51" ht="28.5" customHeight="1" x14ac:dyDescent="0.25">
      <c r="A183" s="5"/>
      <c r="B183" s="5"/>
      <c r="C183" s="5"/>
      <c r="D183" s="5"/>
      <c r="E183" s="5"/>
      <c r="F183" s="5"/>
      <c r="G183" s="5"/>
      <c r="H183" s="5"/>
      <c r="I183" s="5"/>
      <c r="J183" s="21"/>
      <c r="K183" s="21"/>
      <c r="L183" s="21"/>
      <c r="M183" s="21"/>
      <c r="N183" s="21"/>
      <c r="O183" s="21"/>
      <c r="P183" s="21"/>
      <c r="Q183" s="21"/>
      <c r="R183" s="21"/>
      <c r="S183" s="21"/>
      <c r="T183" s="21"/>
      <c r="U183" s="21"/>
      <c r="V183" s="21"/>
      <c r="W183" s="21"/>
      <c r="X183" s="21"/>
      <c r="Y183" s="3"/>
      <c r="Z183" s="3"/>
      <c r="AA183" s="21"/>
      <c r="AB183" s="21"/>
      <c r="AC183" s="21"/>
      <c r="AD183" s="21"/>
      <c r="AE183" s="21"/>
      <c r="AF183" s="21"/>
      <c r="AG183" s="21"/>
      <c r="AH183" s="21"/>
      <c r="AI183" s="21"/>
      <c r="AJ183" s="21"/>
      <c r="AK183" s="21"/>
      <c r="AL183" s="21"/>
      <c r="AM183" s="5"/>
      <c r="AN183" s="5"/>
      <c r="AO183" s="5"/>
      <c r="AP183" s="356"/>
      <c r="AQ183" s="5"/>
      <c r="AR183" s="5"/>
      <c r="AS183" s="356"/>
      <c r="AT183" s="356"/>
      <c r="AU183" s="356"/>
      <c r="AV183" s="5"/>
      <c r="AW183" s="5"/>
      <c r="AX183" s="5"/>
      <c r="AY183" s="5"/>
    </row>
    <row r="184" spans="1:51" ht="28.5" customHeight="1" x14ac:dyDescent="0.25">
      <c r="A184" s="5"/>
      <c r="B184" s="5"/>
      <c r="C184" s="5"/>
      <c r="D184" s="5"/>
      <c r="E184" s="5"/>
      <c r="F184" s="5"/>
      <c r="G184" s="5"/>
      <c r="H184" s="5"/>
      <c r="I184" s="5"/>
      <c r="J184" s="21"/>
      <c r="K184" s="21"/>
      <c r="L184" s="21"/>
      <c r="M184" s="21"/>
      <c r="N184" s="21"/>
      <c r="O184" s="21"/>
      <c r="P184" s="21"/>
      <c r="Q184" s="21"/>
      <c r="R184" s="21"/>
      <c r="S184" s="21"/>
      <c r="T184" s="21"/>
      <c r="U184" s="21"/>
      <c r="V184" s="21"/>
      <c r="W184" s="21"/>
      <c r="X184" s="21"/>
      <c r="Y184" s="3"/>
      <c r="Z184" s="3"/>
      <c r="AA184" s="21"/>
      <c r="AB184" s="21"/>
      <c r="AC184" s="21"/>
      <c r="AD184" s="21"/>
      <c r="AE184" s="21"/>
      <c r="AF184" s="21"/>
      <c r="AG184" s="21"/>
      <c r="AH184" s="21"/>
      <c r="AI184" s="21"/>
      <c r="AJ184" s="21"/>
      <c r="AK184" s="21"/>
      <c r="AL184" s="21"/>
      <c r="AM184" s="5"/>
      <c r="AN184" s="5"/>
      <c r="AO184" s="5"/>
      <c r="AP184" s="356"/>
      <c r="AQ184" s="5"/>
      <c r="AR184" s="5"/>
      <c r="AS184" s="356"/>
      <c r="AT184" s="356"/>
      <c r="AU184" s="356"/>
      <c r="AV184" s="5"/>
      <c r="AW184" s="5"/>
      <c r="AX184" s="5"/>
      <c r="AY184" s="5"/>
    </row>
    <row r="185" spans="1:51" ht="28.5" customHeight="1" x14ac:dyDescent="0.25">
      <c r="A185" s="5"/>
      <c r="B185" s="5"/>
      <c r="C185" s="5"/>
      <c r="D185" s="5"/>
      <c r="E185" s="5"/>
      <c r="F185" s="5"/>
      <c r="G185" s="5"/>
      <c r="H185" s="5"/>
      <c r="I185" s="5"/>
      <c r="J185" s="21"/>
      <c r="K185" s="21"/>
      <c r="L185" s="21"/>
      <c r="M185" s="21"/>
      <c r="N185" s="21"/>
      <c r="O185" s="21"/>
      <c r="P185" s="21"/>
      <c r="Q185" s="21"/>
      <c r="R185" s="21"/>
      <c r="S185" s="21"/>
      <c r="T185" s="21"/>
      <c r="U185" s="21"/>
      <c r="V185" s="21"/>
      <c r="W185" s="21"/>
      <c r="X185" s="21"/>
      <c r="Y185" s="3"/>
      <c r="Z185" s="3"/>
      <c r="AA185" s="21"/>
      <c r="AB185" s="21"/>
      <c r="AC185" s="21"/>
      <c r="AD185" s="21"/>
      <c r="AE185" s="21"/>
      <c r="AF185" s="21"/>
      <c r="AG185" s="21"/>
      <c r="AH185" s="21"/>
      <c r="AI185" s="21"/>
      <c r="AJ185" s="21"/>
      <c r="AK185" s="21"/>
      <c r="AL185" s="21"/>
      <c r="AM185" s="5"/>
      <c r="AN185" s="5"/>
      <c r="AO185" s="5"/>
      <c r="AP185" s="356"/>
      <c r="AQ185" s="5"/>
      <c r="AR185" s="5"/>
      <c r="AS185" s="356"/>
      <c r="AT185" s="356"/>
      <c r="AU185" s="356"/>
      <c r="AV185" s="5"/>
      <c r="AW185" s="5"/>
      <c r="AX185" s="5"/>
      <c r="AY185" s="5"/>
    </row>
    <row r="186" spans="1:51" ht="28.5" customHeight="1" x14ac:dyDescent="0.25">
      <c r="A186" s="5"/>
      <c r="B186" s="5"/>
      <c r="C186" s="5"/>
      <c r="D186" s="5"/>
      <c r="E186" s="5"/>
      <c r="F186" s="5"/>
      <c r="G186" s="5"/>
      <c r="H186" s="5"/>
      <c r="I186" s="5"/>
      <c r="J186" s="21"/>
      <c r="K186" s="21"/>
      <c r="L186" s="21"/>
      <c r="M186" s="21"/>
      <c r="N186" s="21"/>
      <c r="O186" s="21"/>
      <c r="P186" s="21"/>
      <c r="Q186" s="21"/>
      <c r="R186" s="21"/>
      <c r="S186" s="21"/>
      <c r="T186" s="21"/>
      <c r="U186" s="21"/>
      <c r="V186" s="21"/>
      <c r="W186" s="21"/>
      <c r="X186" s="21"/>
      <c r="Y186" s="3"/>
      <c r="Z186" s="3"/>
      <c r="AA186" s="21"/>
      <c r="AB186" s="21"/>
      <c r="AC186" s="21"/>
      <c r="AD186" s="21"/>
      <c r="AE186" s="21"/>
      <c r="AF186" s="21"/>
      <c r="AG186" s="21"/>
      <c r="AH186" s="21"/>
      <c r="AI186" s="21"/>
      <c r="AJ186" s="21"/>
      <c r="AK186" s="21"/>
      <c r="AL186" s="21"/>
      <c r="AM186" s="5"/>
      <c r="AN186" s="5"/>
      <c r="AO186" s="5"/>
      <c r="AP186" s="356"/>
      <c r="AQ186" s="5"/>
      <c r="AR186" s="5"/>
      <c r="AS186" s="356"/>
      <c r="AT186" s="356"/>
      <c r="AU186" s="356"/>
      <c r="AV186" s="5"/>
      <c r="AW186" s="5"/>
      <c r="AX186" s="5"/>
      <c r="AY186" s="5"/>
    </row>
    <row r="187" spans="1:51" ht="28.5" customHeight="1" x14ac:dyDescent="0.25">
      <c r="A187" s="5"/>
      <c r="B187" s="5"/>
      <c r="C187" s="5"/>
      <c r="D187" s="5"/>
      <c r="E187" s="5"/>
      <c r="F187" s="5"/>
      <c r="G187" s="5"/>
      <c r="H187" s="5"/>
      <c r="I187" s="5"/>
      <c r="J187" s="21"/>
      <c r="K187" s="21"/>
      <c r="L187" s="21"/>
      <c r="M187" s="21"/>
      <c r="N187" s="21"/>
      <c r="O187" s="21"/>
      <c r="P187" s="21"/>
      <c r="Q187" s="21"/>
      <c r="R187" s="21"/>
      <c r="S187" s="21"/>
      <c r="T187" s="21"/>
      <c r="U187" s="21"/>
      <c r="V187" s="21"/>
      <c r="W187" s="21"/>
      <c r="X187" s="21"/>
      <c r="Y187" s="3"/>
      <c r="Z187" s="3"/>
      <c r="AA187" s="21"/>
      <c r="AB187" s="21"/>
      <c r="AC187" s="21"/>
      <c r="AD187" s="21"/>
      <c r="AE187" s="21"/>
      <c r="AF187" s="21"/>
      <c r="AG187" s="21"/>
      <c r="AH187" s="21"/>
      <c r="AI187" s="21"/>
      <c r="AJ187" s="21"/>
      <c r="AK187" s="21"/>
      <c r="AL187" s="21"/>
      <c r="AM187" s="5"/>
      <c r="AN187" s="5"/>
      <c r="AO187" s="5"/>
      <c r="AP187" s="356"/>
      <c r="AQ187" s="5"/>
      <c r="AR187" s="5"/>
      <c r="AS187" s="356"/>
      <c r="AT187" s="356"/>
      <c r="AU187" s="356"/>
      <c r="AV187" s="5"/>
      <c r="AW187" s="5"/>
      <c r="AX187" s="5"/>
      <c r="AY187" s="5"/>
    </row>
    <row r="188" spans="1:51" ht="28.5" customHeight="1" x14ac:dyDescent="0.25">
      <c r="A188" s="5"/>
      <c r="B188" s="5"/>
      <c r="C188" s="5"/>
      <c r="D188" s="5"/>
      <c r="E188" s="5"/>
      <c r="F188" s="5"/>
      <c r="G188" s="5"/>
      <c r="H188" s="5"/>
      <c r="I188" s="5"/>
      <c r="J188" s="21"/>
      <c r="K188" s="21"/>
      <c r="L188" s="21"/>
      <c r="M188" s="21"/>
      <c r="N188" s="21"/>
      <c r="O188" s="21"/>
      <c r="P188" s="21"/>
      <c r="Q188" s="21"/>
      <c r="R188" s="21"/>
      <c r="S188" s="21"/>
      <c r="T188" s="21"/>
      <c r="U188" s="21"/>
      <c r="V188" s="21"/>
      <c r="W188" s="21"/>
      <c r="X188" s="21"/>
      <c r="Y188" s="3"/>
      <c r="Z188" s="3"/>
      <c r="AA188" s="21"/>
      <c r="AB188" s="21"/>
      <c r="AC188" s="21"/>
      <c r="AD188" s="21"/>
      <c r="AE188" s="21"/>
      <c r="AF188" s="21"/>
      <c r="AG188" s="21"/>
      <c r="AH188" s="21"/>
      <c r="AI188" s="21"/>
      <c r="AJ188" s="21"/>
      <c r="AK188" s="21"/>
      <c r="AL188" s="21"/>
      <c r="AM188" s="5"/>
      <c r="AN188" s="5"/>
      <c r="AO188" s="5"/>
      <c r="AP188" s="356"/>
      <c r="AQ188" s="5"/>
      <c r="AR188" s="5"/>
      <c r="AS188" s="356"/>
      <c r="AT188" s="356"/>
      <c r="AU188" s="356"/>
      <c r="AV188" s="5"/>
      <c r="AW188" s="5"/>
      <c r="AX188" s="5"/>
      <c r="AY188" s="5"/>
    </row>
    <row r="189" spans="1:51" ht="28.5" customHeight="1" x14ac:dyDescent="0.25">
      <c r="A189" s="5"/>
      <c r="B189" s="5"/>
      <c r="C189" s="5"/>
      <c r="D189" s="5"/>
      <c r="E189" s="5"/>
      <c r="F189" s="5"/>
      <c r="G189" s="5"/>
      <c r="H189" s="5"/>
      <c r="I189" s="5"/>
      <c r="J189" s="21"/>
      <c r="K189" s="21"/>
      <c r="L189" s="21"/>
      <c r="M189" s="21"/>
      <c r="N189" s="21"/>
      <c r="O189" s="21"/>
      <c r="P189" s="21"/>
      <c r="Q189" s="21"/>
      <c r="R189" s="21"/>
      <c r="S189" s="21"/>
      <c r="T189" s="21"/>
      <c r="U189" s="21"/>
      <c r="V189" s="21"/>
      <c r="W189" s="21"/>
      <c r="X189" s="21"/>
      <c r="Y189" s="3"/>
      <c r="Z189" s="3"/>
      <c r="AA189" s="21"/>
      <c r="AB189" s="21"/>
      <c r="AC189" s="21"/>
      <c r="AD189" s="21"/>
      <c r="AE189" s="21"/>
      <c r="AF189" s="21"/>
      <c r="AG189" s="21"/>
      <c r="AH189" s="21"/>
      <c r="AI189" s="21"/>
      <c r="AJ189" s="21"/>
      <c r="AK189" s="21"/>
      <c r="AL189" s="21"/>
      <c r="AM189" s="5"/>
      <c r="AN189" s="5"/>
      <c r="AO189" s="5"/>
      <c r="AP189" s="356"/>
      <c r="AQ189" s="5"/>
      <c r="AR189" s="5"/>
      <c r="AS189" s="356"/>
      <c r="AT189" s="356"/>
      <c r="AU189" s="356"/>
      <c r="AV189" s="5"/>
      <c r="AW189" s="5"/>
      <c r="AX189" s="5"/>
      <c r="AY189" s="5"/>
    </row>
    <row r="190" spans="1:51" ht="28.5" customHeight="1" x14ac:dyDescent="0.25">
      <c r="A190" s="5"/>
      <c r="B190" s="5"/>
      <c r="C190" s="5"/>
      <c r="D190" s="5"/>
      <c r="E190" s="5"/>
      <c r="F190" s="5"/>
      <c r="G190" s="5"/>
      <c r="H190" s="5"/>
      <c r="I190" s="5"/>
      <c r="J190" s="21"/>
      <c r="K190" s="21"/>
      <c r="L190" s="21"/>
      <c r="M190" s="21"/>
      <c r="N190" s="21"/>
      <c r="O190" s="21"/>
      <c r="P190" s="21"/>
      <c r="Q190" s="21"/>
      <c r="R190" s="21"/>
      <c r="S190" s="21"/>
      <c r="T190" s="21"/>
      <c r="U190" s="21"/>
      <c r="V190" s="21"/>
      <c r="W190" s="21"/>
      <c r="X190" s="21"/>
      <c r="Y190" s="3"/>
      <c r="Z190" s="3"/>
      <c r="AA190" s="21"/>
      <c r="AB190" s="21"/>
      <c r="AC190" s="21"/>
      <c r="AD190" s="21"/>
      <c r="AE190" s="21"/>
      <c r="AF190" s="21"/>
      <c r="AG190" s="21"/>
      <c r="AH190" s="21"/>
      <c r="AI190" s="21"/>
      <c r="AJ190" s="21"/>
      <c r="AK190" s="21"/>
      <c r="AL190" s="21"/>
      <c r="AM190" s="5"/>
      <c r="AN190" s="5"/>
      <c r="AO190" s="5"/>
      <c r="AP190" s="356"/>
      <c r="AQ190" s="5"/>
      <c r="AR190" s="5"/>
      <c r="AS190" s="356"/>
      <c r="AT190" s="356"/>
      <c r="AU190" s="356"/>
      <c r="AV190" s="5"/>
      <c r="AW190" s="5"/>
      <c r="AX190" s="5"/>
      <c r="AY190" s="5"/>
    </row>
    <row r="191" spans="1:51" ht="28.5" customHeight="1" x14ac:dyDescent="0.25">
      <c r="A191" s="5"/>
      <c r="B191" s="5"/>
      <c r="C191" s="5"/>
      <c r="D191" s="5"/>
      <c r="E191" s="5"/>
      <c r="F191" s="5"/>
      <c r="G191" s="5"/>
      <c r="H191" s="5"/>
      <c r="I191" s="5"/>
      <c r="J191" s="21"/>
      <c r="K191" s="21"/>
      <c r="L191" s="21"/>
      <c r="M191" s="21"/>
      <c r="N191" s="21"/>
      <c r="O191" s="21"/>
      <c r="P191" s="21"/>
      <c r="Q191" s="21"/>
      <c r="R191" s="21"/>
      <c r="S191" s="21"/>
      <c r="T191" s="21"/>
      <c r="U191" s="21"/>
      <c r="V191" s="21"/>
      <c r="W191" s="21"/>
      <c r="X191" s="21"/>
      <c r="Y191" s="3"/>
      <c r="Z191" s="3"/>
      <c r="AA191" s="21"/>
      <c r="AB191" s="21"/>
      <c r="AC191" s="21"/>
      <c r="AD191" s="21"/>
      <c r="AE191" s="21"/>
      <c r="AF191" s="21"/>
      <c r="AG191" s="21"/>
      <c r="AH191" s="21"/>
      <c r="AI191" s="21"/>
      <c r="AJ191" s="21"/>
      <c r="AK191" s="21"/>
      <c r="AL191" s="21"/>
      <c r="AM191" s="5"/>
      <c r="AN191" s="5"/>
      <c r="AO191" s="5"/>
      <c r="AP191" s="356"/>
      <c r="AQ191" s="5"/>
      <c r="AR191" s="5"/>
      <c r="AS191" s="356"/>
      <c r="AT191" s="356"/>
      <c r="AU191" s="356"/>
      <c r="AV191" s="5"/>
      <c r="AW191" s="5"/>
      <c r="AX191" s="5"/>
      <c r="AY191" s="5"/>
    </row>
    <row r="192" spans="1:51" ht="28.5" customHeight="1" x14ac:dyDescent="0.25">
      <c r="A192" s="5"/>
      <c r="B192" s="5"/>
      <c r="C192" s="5"/>
      <c r="D192" s="5"/>
      <c r="E192" s="5"/>
      <c r="F192" s="5"/>
      <c r="G192" s="5"/>
      <c r="H192" s="5"/>
      <c r="I192" s="5"/>
      <c r="J192" s="21"/>
      <c r="K192" s="21"/>
      <c r="L192" s="21"/>
      <c r="M192" s="21"/>
      <c r="N192" s="21"/>
      <c r="O192" s="21"/>
      <c r="P192" s="21"/>
      <c r="Q192" s="21"/>
      <c r="R192" s="21"/>
      <c r="S192" s="21"/>
      <c r="T192" s="21"/>
      <c r="U192" s="21"/>
      <c r="V192" s="21"/>
      <c r="W192" s="21"/>
      <c r="X192" s="21"/>
      <c r="Y192" s="3"/>
      <c r="Z192" s="3"/>
      <c r="AA192" s="21"/>
      <c r="AB192" s="21"/>
      <c r="AC192" s="21"/>
      <c r="AD192" s="21"/>
      <c r="AE192" s="21"/>
      <c r="AF192" s="21"/>
      <c r="AG192" s="21"/>
      <c r="AH192" s="21"/>
      <c r="AI192" s="21"/>
      <c r="AJ192" s="21"/>
      <c r="AK192" s="21"/>
      <c r="AL192" s="21"/>
      <c r="AM192" s="5"/>
      <c r="AN192" s="5"/>
      <c r="AO192" s="5"/>
      <c r="AP192" s="356"/>
      <c r="AQ192" s="5"/>
      <c r="AR192" s="5"/>
      <c r="AS192" s="356"/>
      <c r="AT192" s="356"/>
      <c r="AU192" s="356"/>
      <c r="AV192" s="5"/>
      <c r="AW192" s="5"/>
      <c r="AX192" s="5"/>
      <c r="AY192" s="5"/>
    </row>
    <row r="193" spans="1:51" ht="28.5" customHeight="1" x14ac:dyDescent="0.25">
      <c r="A193" s="5"/>
      <c r="B193" s="5"/>
      <c r="C193" s="5"/>
      <c r="D193" s="5"/>
      <c r="E193" s="5"/>
      <c r="F193" s="5"/>
      <c r="G193" s="5"/>
      <c r="H193" s="5"/>
      <c r="I193" s="5"/>
      <c r="J193" s="21"/>
      <c r="K193" s="21"/>
      <c r="L193" s="21"/>
      <c r="M193" s="21"/>
      <c r="N193" s="21"/>
      <c r="O193" s="21"/>
      <c r="P193" s="21"/>
      <c r="Q193" s="21"/>
      <c r="R193" s="21"/>
      <c r="S193" s="21"/>
      <c r="T193" s="21"/>
      <c r="U193" s="21"/>
      <c r="V193" s="21"/>
      <c r="W193" s="21"/>
      <c r="X193" s="21"/>
      <c r="Y193" s="3"/>
      <c r="Z193" s="3"/>
      <c r="AA193" s="21"/>
      <c r="AB193" s="21"/>
      <c r="AC193" s="21"/>
      <c r="AD193" s="21"/>
      <c r="AE193" s="21"/>
      <c r="AF193" s="21"/>
      <c r="AG193" s="21"/>
      <c r="AH193" s="21"/>
      <c r="AI193" s="21"/>
      <c r="AJ193" s="21"/>
      <c r="AK193" s="21"/>
      <c r="AL193" s="21"/>
      <c r="AM193" s="5"/>
      <c r="AN193" s="5"/>
      <c r="AO193" s="5"/>
      <c r="AP193" s="356"/>
      <c r="AQ193" s="5"/>
      <c r="AR193" s="5"/>
      <c r="AS193" s="356"/>
      <c r="AT193" s="356"/>
      <c r="AU193" s="356"/>
      <c r="AV193" s="5"/>
      <c r="AW193" s="5"/>
      <c r="AX193" s="5"/>
      <c r="AY193" s="5"/>
    </row>
    <row r="194" spans="1:51" ht="28.5" customHeight="1" x14ac:dyDescent="0.25">
      <c r="A194" s="5"/>
      <c r="B194" s="5"/>
      <c r="C194" s="5"/>
      <c r="D194" s="5"/>
      <c r="E194" s="5"/>
      <c r="F194" s="5"/>
      <c r="G194" s="5"/>
      <c r="H194" s="5"/>
      <c r="I194" s="5"/>
      <c r="J194" s="21"/>
      <c r="K194" s="21"/>
      <c r="L194" s="21"/>
      <c r="M194" s="21"/>
      <c r="N194" s="21"/>
      <c r="O194" s="21"/>
      <c r="P194" s="21"/>
      <c r="Q194" s="21"/>
      <c r="R194" s="21"/>
      <c r="S194" s="21"/>
      <c r="T194" s="21"/>
      <c r="U194" s="21"/>
      <c r="V194" s="21"/>
      <c r="W194" s="21"/>
      <c r="X194" s="21"/>
      <c r="Y194" s="3"/>
      <c r="Z194" s="3"/>
      <c r="AA194" s="21"/>
      <c r="AB194" s="21"/>
      <c r="AC194" s="21"/>
      <c r="AD194" s="21"/>
      <c r="AE194" s="21"/>
      <c r="AF194" s="21"/>
      <c r="AG194" s="21"/>
      <c r="AH194" s="21"/>
      <c r="AI194" s="21"/>
      <c r="AJ194" s="21"/>
      <c r="AK194" s="21"/>
      <c r="AL194" s="21"/>
      <c r="AM194" s="5"/>
      <c r="AN194" s="5"/>
      <c r="AO194" s="5"/>
      <c r="AP194" s="356"/>
      <c r="AQ194" s="5"/>
      <c r="AR194" s="5"/>
      <c r="AS194" s="356"/>
      <c r="AT194" s="356"/>
      <c r="AU194" s="356"/>
      <c r="AV194" s="5"/>
      <c r="AW194" s="5"/>
      <c r="AX194" s="5"/>
      <c r="AY194" s="5"/>
    </row>
    <row r="195" spans="1:51" ht="28.5" customHeight="1" x14ac:dyDescent="0.25">
      <c r="A195" s="5"/>
      <c r="B195" s="5"/>
      <c r="C195" s="5"/>
      <c r="D195" s="5"/>
      <c r="E195" s="5"/>
      <c r="F195" s="5"/>
      <c r="G195" s="5"/>
      <c r="H195" s="5"/>
      <c r="I195" s="5"/>
      <c r="J195" s="21"/>
      <c r="K195" s="21"/>
      <c r="L195" s="21"/>
      <c r="M195" s="21"/>
      <c r="N195" s="21"/>
      <c r="O195" s="21"/>
      <c r="P195" s="21"/>
      <c r="Q195" s="21"/>
      <c r="R195" s="21"/>
      <c r="S195" s="21"/>
      <c r="T195" s="21"/>
      <c r="U195" s="21"/>
      <c r="V195" s="21"/>
      <c r="W195" s="21"/>
      <c r="X195" s="21"/>
      <c r="Y195" s="3"/>
      <c r="Z195" s="3"/>
      <c r="AA195" s="21"/>
      <c r="AB195" s="21"/>
      <c r="AC195" s="21"/>
      <c r="AD195" s="21"/>
      <c r="AE195" s="21"/>
      <c r="AF195" s="21"/>
      <c r="AG195" s="21"/>
      <c r="AH195" s="21"/>
      <c r="AI195" s="21"/>
      <c r="AJ195" s="21"/>
      <c r="AK195" s="21"/>
      <c r="AL195" s="21"/>
      <c r="AM195" s="5"/>
      <c r="AN195" s="5"/>
      <c r="AO195" s="5"/>
      <c r="AP195" s="356"/>
      <c r="AQ195" s="5"/>
      <c r="AR195" s="5"/>
      <c r="AS195" s="356"/>
      <c r="AT195" s="356"/>
      <c r="AU195" s="356"/>
      <c r="AV195" s="5"/>
      <c r="AW195" s="5"/>
      <c r="AX195" s="5"/>
      <c r="AY195" s="5"/>
    </row>
    <row r="196" spans="1:51" ht="28.5" customHeight="1" x14ac:dyDescent="0.25">
      <c r="A196" s="5"/>
      <c r="B196" s="5"/>
      <c r="C196" s="5"/>
      <c r="D196" s="5"/>
      <c r="E196" s="5"/>
      <c r="F196" s="5"/>
      <c r="G196" s="5"/>
      <c r="H196" s="5"/>
      <c r="I196" s="5"/>
      <c r="J196" s="21"/>
      <c r="K196" s="21"/>
      <c r="L196" s="21"/>
      <c r="M196" s="21"/>
      <c r="N196" s="21"/>
      <c r="O196" s="21"/>
      <c r="P196" s="21"/>
      <c r="Q196" s="21"/>
      <c r="R196" s="21"/>
      <c r="S196" s="21"/>
      <c r="T196" s="21"/>
      <c r="U196" s="21"/>
      <c r="V196" s="21"/>
      <c r="W196" s="21"/>
      <c r="X196" s="21"/>
      <c r="Y196" s="3"/>
      <c r="Z196" s="3"/>
      <c r="AA196" s="21"/>
      <c r="AB196" s="21"/>
      <c r="AC196" s="21"/>
      <c r="AD196" s="21"/>
      <c r="AE196" s="21"/>
      <c r="AF196" s="21"/>
      <c r="AG196" s="21"/>
      <c r="AH196" s="21"/>
      <c r="AI196" s="21"/>
      <c r="AJ196" s="21"/>
      <c r="AK196" s="21"/>
      <c r="AL196" s="21"/>
      <c r="AM196" s="5"/>
      <c r="AN196" s="5"/>
      <c r="AO196" s="5"/>
      <c r="AP196" s="356"/>
      <c r="AQ196" s="5"/>
      <c r="AR196" s="5"/>
      <c r="AS196" s="356"/>
      <c r="AT196" s="356"/>
      <c r="AU196" s="356"/>
      <c r="AV196" s="5"/>
      <c r="AW196" s="5"/>
      <c r="AX196" s="5"/>
      <c r="AY196" s="5"/>
    </row>
    <row r="197" spans="1:51" ht="28.5" customHeight="1" x14ac:dyDescent="0.25">
      <c r="A197" s="5"/>
      <c r="B197" s="5"/>
      <c r="C197" s="5"/>
      <c r="D197" s="5"/>
      <c r="E197" s="5"/>
      <c r="F197" s="5"/>
      <c r="G197" s="5"/>
      <c r="H197" s="5"/>
      <c r="I197" s="5"/>
      <c r="J197" s="21"/>
      <c r="K197" s="21"/>
      <c r="L197" s="21"/>
      <c r="M197" s="21"/>
      <c r="N197" s="21"/>
      <c r="O197" s="21"/>
      <c r="P197" s="21"/>
      <c r="Q197" s="21"/>
      <c r="R197" s="21"/>
      <c r="S197" s="21"/>
      <c r="T197" s="21"/>
      <c r="U197" s="21"/>
      <c r="V197" s="21"/>
      <c r="W197" s="21"/>
      <c r="X197" s="21"/>
      <c r="Y197" s="3"/>
      <c r="Z197" s="3"/>
      <c r="AA197" s="21"/>
      <c r="AB197" s="21"/>
      <c r="AC197" s="21"/>
      <c r="AD197" s="21"/>
      <c r="AE197" s="21"/>
      <c r="AF197" s="21"/>
      <c r="AG197" s="21"/>
      <c r="AH197" s="21"/>
      <c r="AI197" s="21"/>
      <c r="AJ197" s="21"/>
      <c r="AK197" s="21"/>
      <c r="AL197" s="21"/>
      <c r="AM197" s="5"/>
      <c r="AN197" s="5"/>
      <c r="AO197" s="5"/>
      <c r="AP197" s="356"/>
      <c r="AQ197" s="5"/>
      <c r="AR197" s="5"/>
      <c r="AS197" s="356"/>
      <c r="AT197" s="356"/>
      <c r="AU197" s="356"/>
      <c r="AV197" s="5"/>
      <c r="AW197" s="5"/>
      <c r="AX197" s="5"/>
      <c r="AY197" s="5"/>
    </row>
    <row r="198" spans="1:51" ht="28.5" customHeight="1" x14ac:dyDescent="0.25">
      <c r="A198" s="5"/>
      <c r="B198" s="5"/>
      <c r="C198" s="5"/>
      <c r="D198" s="5"/>
      <c r="E198" s="5"/>
      <c r="F198" s="5"/>
      <c r="G198" s="5"/>
      <c r="H198" s="5"/>
      <c r="I198" s="5"/>
      <c r="J198" s="21"/>
      <c r="K198" s="21"/>
      <c r="L198" s="21"/>
      <c r="M198" s="21"/>
      <c r="N198" s="21"/>
      <c r="O198" s="21"/>
      <c r="P198" s="21"/>
      <c r="Q198" s="21"/>
      <c r="R198" s="21"/>
      <c r="S198" s="21"/>
      <c r="T198" s="21"/>
      <c r="U198" s="21"/>
      <c r="V198" s="21"/>
      <c r="W198" s="21"/>
      <c r="X198" s="21"/>
      <c r="Y198" s="3"/>
      <c r="Z198" s="3"/>
      <c r="AA198" s="21"/>
      <c r="AB198" s="21"/>
      <c r="AC198" s="21"/>
      <c r="AD198" s="21"/>
      <c r="AE198" s="21"/>
      <c r="AF198" s="21"/>
      <c r="AG198" s="21"/>
      <c r="AH198" s="21"/>
      <c r="AI198" s="21"/>
      <c r="AJ198" s="21"/>
      <c r="AK198" s="21"/>
      <c r="AL198" s="21"/>
      <c r="AM198" s="5"/>
      <c r="AN198" s="5"/>
      <c r="AO198" s="5"/>
      <c r="AP198" s="356"/>
      <c r="AQ198" s="5"/>
      <c r="AR198" s="5"/>
      <c r="AS198" s="356"/>
      <c r="AT198" s="356"/>
      <c r="AU198" s="356"/>
      <c r="AV198" s="5"/>
      <c r="AW198" s="5"/>
      <c r="AX198" s="5"/>
      <c r="AY198" s="5"/>
    </row>
    <row r="199" spans="1:51" ht="28.5" customHeight="1" x14ac:dyDescent="0.25">
      <c r="A199" s="5"/>
      <c r="B199" s="5"/>
      <c r="C199" s="5"/>
      <c r="D199" s="5"/>
      <c r="E199" s="5"/>
      <c r="F199" s="5"/>
      <c r="G199" s="5"/>
      <c r="H199" s="5"/>
      <c r="I199" s="5"/>
      <c r="J199" s="21"/>
      <c r="K199" s="21"/>
      <c r="L199" s="21"/>
      <c r="M199" s="21"/>
      <c r="N199" s="21"/>
      <c r="O199" s="21"/>
      <c r="P199" s="21"/>
      <c r="Q199" s="21"/>
      <c r="R199" s="21"/>
      <c r="S199" s="21"/>
      <c r="T199" s="21"/>
      <c r="U199" s="21"/>
      <c r="V199" s="21"/>
      <c r="W199" s="21"/>
      <c r="X199" s="21"/>
      <c r="Y199" s="3"/>
      <c r="Z199" s="3"/>
      <c r="AA199" s="21"/>
      <c r="AB199" s="21"/>
      <c r="AC199" s="21"/>
      <c r="AD199" s="21"/>
      <c r="AE199" s="21"/>
      <c r="AF199" s="21"/>
      <c r="AG199" s="21"/>
      <c r="AH199" s="21"/>
      <c r="AI199" s="21"/>
      <c r="AJ199" s="21"/>
      <c r="AK199" s="21"/>
      <c r="AL199" s="21"/>
      <c r="AM199" s="5"/>
      <c r="AN199" s="5"/>
      <c r="AO199" s="5"/>
      <c r="AP199" s="356"/>
      <c r="AQ199" s="5"/>
      <c r="AR199" s="5"/>
      <c r="AS199" s="356"/>
      <c r="AT199" s="356"/>
      <c r="AU199" s="356"/>
      <c r="AV199" s="5"/>
      <c r="AW199" s="5"/>
      <c r="AX199" s="5"/>
      <c r="AY199" s="5"/>
    </row>
    <row r="200" spans="1:51" ht="28.5" customHeight="1" x14ac:dyDescent="0.25">
      <c r="A200" s="5"/>
      <c r="B200" s="5"/>
      <c r="C200" s="5"/>
      <c r="D200" s="5"/>
      <c r="E200" s="5"/>
      <c r="F200" s="5"/>
      <c r="G200" s="5"/>
      <c r="H200" s="5"/>
      <c r="I200" s="5"/>
      <c r="J200" s="21"/>
      <c r="K200" s="21"/>
      <c r="L200" s="21"/>
      <c r="M200" s="21"/>
      <c r="N200" s="21"/>
      <c r="O200" s="21"/>
      <c r="P200" s="21"/>
      <c r="Q200" s="21"/>
      <c r="R200" s="21"/>
      <c r="S200" s="21"/>
      <c r="T200" s="21"/>
      <c r="U200" s="21"/>
      <c r="V200" s="21"/>
      <c r="W200" s="21"/>
      <c r="X200" s="21"/>
      <c r="Y200" s="3"/>
      <c r="Z200" s="3"/>
      <c r="AA200" s="21"/>
      <c r="AB200" s="21"/>
      <c r="AC200" s="21"/>
      <c r="AD200" s="21"/>
      <c r="AE200" s="21"/>
      <c r="AF200" s="21"/>
      <c r="AG200" s="21"/>
      <c r="AH200" s="21"/>
      <c r="AI200" s="21"/>
      <c r="AJ200" s="21"/>
      <c r="AK200" s="21"/>
      <c r="AL200" s="21"/>
      <c r="AM200" s="5"/>
      <c r="AN200" s="5"/>
      <c r="AO200" s="5"/>
      <c r="AP200" s="356"/>
      <c r="AQ200" s="5"/>
      <c r="AR200" s="5"/>
      <c r="AS200" s="356"/>
      <c r="AT200" s="356"/>
      <c r="AU200" s="356"/>
      <c r="AV200" s="5"/>
      <c r="AW200" s="5"/>
      <c r="AX200" s="5"/>
      <c r="AY200" s="5"/>
    </row>
    <row r="201" spans="1:51" ht="28.5" customHeight="1" x14ac:dyDescent="0.25">
      <c r="A201" s="5"/>
      <c r="B201" s="5"/>
      <c r="C201" s="5"/>
      <c r="D201" s="5"/>
      <c r="E201" s="5"/>
      <c r="F201" s="5"/>
      <c r="G201" s="5"/>
      <c r="H201" s="5"/>
      <c r="I201" s="5"/>
      <c r="J201" s="21"/>
      <c r="K201" s="21"/>
      <c r="L201" s="21"/>
      <c r="M201" s="21"/>
      <c r="N201" s="21"/>
      <c r="O201" s="21"/>
      <c r="P201" s="21"/>
      <c r="Q201" s="21"/>
      <c r="R201" s="21"/>
      <c r="S201" s="21"/>
      <c r="T201" s="21"/>
      <c r="U201" s="21"/>
      <c r="V201" s="21"/>
      <c r="W201" s="21"/>
      <c r="X201" s="21"/>
      <c r="Y201" s="3"/>
      <c r="Z201" s="3"/>
      <c r="AA201" s="21"/>
      <c r="AB201" s="21"/>
      <c r="AC201" s="21"/>
      <c r="AD201" s="21"/>
      <c r="AE201" s="21"/>
      <c r="AF201" s="21"/>
      <c r="AG201" s="21"/>
      <c r="AH201" s="21"/>
      <c r="AI201" s="21"/>
      <c r="AJ201" s="21"/>
      <c r="AK201" s="21"/>
      <c r="AL201" s="21"/>
      <c r="AM201" s="5"/>
      <c r="AN201" s="5"/>
      <c r="AO201" s="5"/>
      <c r="AP201" s="356"/>
      <c r="AQ201" s="5"/>
      <c r="AR201" s="5"/>
      <c r="AS201" s="356"/>
      <c r="AT201" s="356"/>
      <c r="AU201" s="356"/>
      <c r="AV201" s="5"/>
      <c r="AW201" s="5"/>
      <c r="AX201" s="5"/>
      <c r="AY201" s="5"/>
    </row>
    <row r="202" spans="1:51" ht="28.5" customHeight="1" x14ac:dyDescent="0.25">
      <c r="A202" s="5"/>
      <c r="B202" s="5"/>
      <c r="C202" s="5"/>
      <c r="D202" s="5"/>
      <c r="E202" s="5"/>
      <c r="F202" s="5"/>
      <c r="G202" s="5"/>
      <c r="H202" s="5"/>
      <c r="I202" s="5"/>
      <c r="J202" s="21"/>
      <c r="K202" s="21"/>
      <c r="L202" s="21"/>
      <c r="M202" s="21"/>
      <c r="N202" s="21"/>
      <c r="O202" s="21"/>
      <c r="P202" s="21"/>
      <c r="Q202" s="21"/>
      <c r="R202" s="21"/>
      <c r="S202" s="21"/>
      <c r="T202" s="21"/>
      <c r="U202" s="21"/>
      <c r="V202" s="21"/>
      <c r="W202" s="21"/>
      <c r="X202" s="21"/>
      <c r="Y202" s="3"/>
      <c r="Z202" s="3"/>
      <c r="AA202" s="21"/>
      <c r="AB202" s="21"/>
      <c r="AC202" s="21"/>
      <c r="AD202" s="21"/>
      <c r="AE202" s="21"/>
      <c r="AF202" s="21"/>
      <c r="AG202" s="21"/>
      <c r="AH202" s="21"/>
      <c r="AI202" s="21"/>
      <c r="AJ202" s="21"/>
      <c r="AK202" s="21"/>
      <c r="AL202" s="21"/>
      <c r="AM202" s="5"/>
      <c r="AN202" s="5"/>
      <c r="AO202" s="5"/>
      <c r="AP202" s="356"/>
      <c r="AQ202" s="5"/>
      <c r="AR202" s="5"/>
      <c r="AS202" s="356"/>
      <c r="AT202" s="356"/>
      <c r="AU202" s="356"/>
      <c r="AV202" s="5"/>
      <c r="AW202" s="5"/>
      <c r="AX202" s="5"/>
      <c r="AY202" s="5"/>
    </row>
    <row r="203" spans="1:51" ht="28.5" customHeight="1" x14ac:dyDescent="0.25">
      <c r="A203" s="5"/>
      <c r="B203" s="5"/>
      <c r="C203" s="5"/>
      <c r="D203" s="5"/>
      <c r="E203" s="5"/>
      <c r="F203" s="5"/>
      <c r="G203" s="5"/>
      <c r="H203" s="5"/>
      <c r="I203" s="5"/>
      <c r="J203" s="21"/>
      <c r="K203" s="21"/>
      <c r="L203" s="21"/>
      <c r="M203" s="21"/>
      <c r="N203" s="21"/>
      <c r="O203" s="21"/>
      <c r="P203" s="21"/>
      <c r="Q203" s="21"/>
      <c r="R203" s="21"/>
      <c r="S203" s="21"/>
      <c r="T203" s="21"/>
      <c r="U203" s="21"/>
      <c r="V203" s="21"/>
      <c r="W203" s="21"/>
      <c r="X203" s="21"/>
      <c r="Y203" s="3"/>
      <c r="Z203" s="3"/>
      <c r="AA203" s="21"/>
      <c r="AB203" s="21"/>
      <c r="AC203" s="21"/>
      <c r="AD203" s="21"/>
      <c r="AE203" s="21"/>
      <c r="AF203" s="21"/>
      <c r="AG203" s="21"/>
      <c r="AH203" s="21"/>
      <c r="AI203" s="21"/>
      <c r="AJ203" s="21"/>
      <c r="AK203" s="21"/>
      <c r="AL203" s="21"/>
      <c r="AM203" s="5"/>
      <c r="AN203" s="5"/>
      <c r="AO203" s="5"/>
      <c r="AP203" s="356"/>
      <c r="AQ203" s="5"/>
      <c r="AR203" s="5"/>
      <c r="AS203" s="356"/>
      <c r="AT203" s="356"/>
      <c r="AU203" s="356"/>
      <c r="AV203" s="5"/>
      <c r="AW203" s="5"/>
      <c r="AX203" s="5"/>
      <c r="AY203" s="5"/>
    </row>
    <row r="204" spans="1:51" ht="28.5" customHeight="1" x14ac:dyDescent="0.25">
      <c r="A204" s="5"/>
      <c r="B204" s="5"/>
      <c r="C204" s="5"/>
      <c r="D204" s="5"/>
      <c r="E204" s="5"/>
      <c r="F204" s="5"/>
      <c r="G204" s="5"/>
      <c r="H204" s="5"/>
      <c r="I204" s="5"/>
      <c r="J204" s="21"/>
      <c r="K204" s="21"/>
      <c r="L204" s="21"/>
      <c r="M204" s="21"/>
      <c r="N204" s="21"/>
      <c r="O204" s="21"/>
      <c r="P204" s="21"/>
      <c r="Q204" s="21"/>
      <c r="R204" s="21"/>
      <c r="S204" s="21"/>
      <c r="T204" s="21"/>
      <c r="U204" s="21"/>
      <c r="V204" s="21"/>
      <c r="W204" s="21"/>
      <c r="X204" s="21"/>
      <c r="Y204" s="3"/>
      <c r="Z204" s="3"/>
      <c r="AA204" s="21"/>
      <c r="AB204" s="21"/>
      <c r="AC204" s="21"/>
      <c r="AD204" s="21"/>
      <c r="AE204" s="21"/>
      <c r="AF204" s="21"/>
      <c r="AG204" s="21"/>
      <c r="AH204" s="21"/>
      <c r="AI204" s="21"/>
      <c r="AJ204" s="21"/>
      <c r="AK204" s="21"/>
      <c r="AL204" s="21"/>
      <c r="AM204" s="5"/>
      <c r="AN204" s="5"/>
      <c r="AO204" s="5"/>
      <c r="AP204" s="356"/>
      <c r="AQ204" s="5"/>
      <c r="AR204" s="5"/>
      <c r="AS204" s="356"/>
      <c r="AT204" s="356"/>
      <c r="AU204" s="356"/>
      <c r="AV204" s="5"/>
      <c r="AW204" s="5"/>
      <c r="AX204" s="5"/>
      <c r="AY204" s="5"/>
    </row>
    <row r="205" spans="1:51" ht="28.5" customHeight="1" x14ac:dyDescent="0.25">
      <c r="A205" s="5"/>
      <c r="B205" s="5"/>
      <c r="C205" s="5"/>
      <c r="D205" s="5"/>
      <c r="E205" s="5"/>
      <c r="F205" s="5"/>
      <c r="G205" s="5"/>
      <c r="H205" s="5"/>
      <c r="I205" s="5"/>
      <c r="J205" s="21"/>
      <c r="K205" s="21"/>
      <c r="L205" s="21"/>
      <c r="M205" s="21"/>
      <c r="N205" s="21"/>
      <c r="O205" s="21"/>
      <c r="P205" s="21"/>
      <c r="Q205" s="21"/>
      <c r="R205" s="21"/>
      <c r="S205" s="21"/>
      <c r="T205" s="21"/>
      <c r="U205" s="21"/>
      <c r="V205" s="21"/>
      <c r="W205" s="21"/>
      <c r="X205" s="21"/>
      <c r="Y205" s="3"/>
      <c r="Z205" s="3"/>
      <c r="AA205" s="21"/>
      <c r="AB205" s="21"/>
      <c r="AC205" s="21"/>
      <c r="AD205" s="21"/>
      <c r="AE205" s="21"/>
      <c r="AF205" s="21"/>
      <c r="AG205" s="21"/>
      <c r="AH205" s="21"/>
      <c r="AI205" s="21"/>
      <c r="AJ205" s="21"/>
      <c r="AK205" s="21"/>
      <c r="AL205" s="21"/>
      <c r="AM205" s="5"/>
      <c r="AN205" s="5"/>
      <c r="AO205" s="5"/>
      <c r="AP205" s="356"/>
      <c r="AQ205" s="5"/>
      <c r="AR205" s="5"/>
      <c r="AS205" s="356"/>
      <c r="AT205" s="356"/>
      <c r="AU205" s="356"/>
      <c r="AV205" s="5"/>
      <c r="AW205" s="5"/>
      <c r="AX205" s="5"/>
      <c r="AY205" s="5"/>
    </row>
    <row r="206" spans="1:51" ht="28.5" customHeight="1" x14ac:dyDescent="0.25">
      <c r="A206" s="5"/>
      <c r="B206" s="5"/>
      <c r="C206" s="5"/>
      <c r="D206" s="5"/>
      <c r="E206" s="5"/>
      <c r="F206" s="5"/>
      <c r="G206" s="5"/>
      <c r="H206" s="5"/>
      <c r="I206" s="5"/>
      <c r="J206" s="21"/>
      <c r="K206" s="21"/>
      <c r="L206" s="21"/>
      <c r="M206" s="21"/>
      <c r="N206" s="21"/>
      <c r="O206" s="21"/>
      <c r="P206" s="21"/>
      <c r="Q206" s="21"/>
      <c r="R206" s="21"/>
      <c r="S206" s="21"/>
      <c r="T206" s="21"/>
      <c r="U206" s="21"/>
      <c r="V206" s="21"/>
      <c r="W206" s="21"/>
      <c r="X206" s="21"/>
      <c r="Y206" s="3"/>
      <c r="Z206" s="3"/>
      <c r="AA206" s="21"/>
      <c r="AB206" s="21"/>
      <c r="AC206" s="21"/>
      <c r="AD206" s="21"/>
      <c r="AE206" s="21"/>
      <c r="AF206" s="21"/>
      <c r="AG206" s="21"/>
      <c r="AH206" s="21"/>
      <c r="AI206" s="21"/>
      <c r="AJ206" s="21"/>
      <c r="AK206" s="21"/>
      <c r="AL206" s="21"/>
      <c r="AM206" s="5"/>
      <c r="AN206" s="5"/>
      <c r="AO206" s="5"/>
      <c r="AP206" s="356"/>
      <c r="AQ206" s="5"/>
      <c r="AR206" s="5"/>
      <c r="AS206" s="356"/>
      <c r="AT206" s="356"/>
      <c r="AU206" s="356"/>
      <c r="AV206" s="5"/>
      <c r="AW206" s="5"/>
      <c r="AX206" s="5"/>
      <c r="AY206" s="5"/>
    </row>
    <row r="207" spans="1:51" ht="28.5" customHeight="1" x14ac:dyDescent="0.25">
      <c r="A207" s="5"/>
      <c r="B207" s="5"/>
      <c r="C207" s="5"/>
      <c r="D207" s="5"/>
      <c r="E207" s="5"/>
      <c r="F207" s="5"/>
      <c r="G207" s="5"/>
      <c r="H207" s="5"/>
      <c r="I207" s="5"/>
      <c r="J207" s="21"/>
      <c r="K207" s="21"/>
      <c r="L207" s="21"/>
      <c r="M207" s="21"/>
      <c r="N207" s="21"/>
      <c r="O207" s="21"/>
      <c r="P207" s="21"/>
      <c r="Q207" s="21"/>
      <c r="R207" s="21"/>
      <c r="S207" s="21"/>
      <c r="T207" s="21"/>
      <c r="U207" s="21"/>
      <c r="V207" s="21"/>
      <c r="W207" s="21"/>
      <c r="X207" s="21"/>
      <c r="Y207" s="3"/>
      <c r="Z207" s="3"/>
      <c r="AA207" s="21"/>
      <c r="AB207" s="21"/>
      <c r="AC207" s="21"/>
      <c r="AD207" s="21"/>
      <c r="AE207" s="21"/>
      <c r="AF207" s="21"/>
      <c r="AG207" s="21"/>
      <c r="AH207" s="21"/>
      <c r="AI207" s="21"/>
      <c r="AJ207" s="21"/>
      <c r="AK207" s="21"/>
      <c r="AL207" s="21"/>
      <c r="AM207" s="5"/>
      <c r="AN207" s="5"/>
      <c r="AO207" s="5"/>
      <c r="AP207" s="356"/>
      <c r="AQ207" s="5"/>
      <c r="AR207" s="5"/>
      <c r="AS207" s="356"/>
      <c r="AT207" s="356"/>
      <c r="AU207" s="356"/>
      <c r="AV207" s="5"/>
      <c r="AW207" s="5"/>
      <c r="AX207" s="5"/>
      <c r="AY207" s="5"/>
    </row>
    <row r="208" spans="1:51" ht="28.5" customHeight="1" x14ac:dyDescent="0.25">
      <c r="A208" s="5"/>
      <c r="B208" s="5"/>
      <c r="C208" s="5"/>
      <c r="D208" s="5"/>
      <c r="E208" s="5"/>
      <c r="F208" s="5"/>
      <c r="G208" s="5"/>
      <c r="H208" s="5"/>
      <c r="I208" s="5"/>
      <c r="J208" s="21"/>
      <c r="K208" s="21"/>
      <c r="L208" s="21"/>
      <c r="M208" s="21"/>
      <c r="N208" s="21"/>
      <c r="O208" s="21"/>
      <c r="P208" s="21"/>
      <c r="Q208" s="21"/>
      <c r="R208" s="21"/>
      <c r="S208" s="21"/>
      <c r="T208" s="21"/>
      <c r="U208" s="21"/>
      <c r="V208" s="21"/>
      <c r="W208" s="21"/>
      <c r="X208" s="21"/>
      <c r="Y208" s="3"/>
      <c r="Z208" s="3"/>
      <c r="AA208" s="21"/>
      <c r="AB208" s="21"/>
      <c r="AC208" s="21"/>
      <c r="AD208" s="21"/>
      <c r="AE208" s="21"/>
      <c r="AF208" s="21"/>
      <c r="AG208" s="21"/>
      <c r="AH208" s="21"/>
      <c r="AI208" s="21"/>
      <c r="AJ208" s="21"/>
      <c r="AK208" s="21"/>
      <c r="AL208" s="21"/>
      <c r="AM208" s="5"/>
      <c r="AN208" s="5"/>
      <c r="AO208" s="5"/>
      <c r="AP208" s="356"/>
      <c r="AQ208" s="5"/>
      <c r="AR208" s="5"/>
      <c r="AS208" s="356"/>
      <c r="AT208" s="356"/>
      <c r="AU208" s="356"/>
      <c r="AV208" s="5"/>
      <c r="AW208" s="5"/>
      <c r="AX208" s="5"/>
      <c r="AY208" s="5"/>
    </row>
    <row r="209" spans="1:51" ht="28.5" customHeight="1" x14ac:dyDescent="0.25">
      <c r="A209" s="5"/>
      <c r="B209" s="5"/>
      <c r="C209" s="5"/>
      <c r="D209" s="5"/>
      <c r="E209" s="5"/>
      <c r="F209" s="5"/>
      <c r="G209" s="5"/>
      <c r="H209" s="5"/>
      <c r="I209" s="5"/>
      <c r="J209" s="21"/>
      <c r="K209" s="21"/>
      <c r="L209" s="21"/>
      <c r="M209" s="21"/>
      <c r="N209" s="21"/>
      <c r="O209" s="21"/>
      <c r="P209" s="21"/>
      <c r="Q209" s="21"/>
      <c r="R209" s="21"/>
      <c r="S209" s="21"/>
      <c r="T209" s="21"/>
      <c r="U209" s="21"/>
      <c r="V209" s="21"/>
      <c r="W209" s="21"/>
      <c r="X209" s="21"/>
      <c r="Y209" s="3"/>
      <c r="Z209" s="3"/>
      <c r="AA209" s="21"/>
      <c r="AB209" s="21"/>
      <c r="AC209" s="21"/>
      <c r="AD209" s="21"/>
      <c r="AE209" s="21"/>
      <c r="AF209" s="21"/>
      <c r="AG209" s="21"/>
      <c r="AH209" s="21"/>
      <c r="AI209" s="21"/>
      <c r="AJ209" s="21"/>
      <c r="AK209" s="21"/>
      <c r="AL209" s="21"/>
      <c r="AM209" s="5"/>
      <c r="AN209" s="5"/>
      <c r="AO209" s="5"/>
      <c r="AP209" s="356"/>
      <c r="AQ209" s="5"/>
      <c r="AR209" s="5"/>
      <c r="AS209" s="356"/>
      <c r="AT209" s="356"/>
      <c r="AU209" s="356"/>
      <c r="AV209" s="5"/>
      <c r="AW209" s="5"/>
      <c r="AX209" s="5"/>
      <c r="AY209" s="5"/>
    </row>
    <row r="210" spans="1:51" ht="28.5" customHeight="1" x14ac:dyDescent="0.25">
      <c r="A210" s="5"/>
      <c r="B210" s="5"/>
      <c r="C210" s="5"/>
      <c r="D210" s="5"/>
      <c r="E210" s="5"/>
      <c r="F210" s="5"/>
      <c r="G210" s="5"/>
      <c r="H210" s="5"/>
      <c r="I210" s="5"/>
      <c r="J210" s="21"/>
      <c r="K210" s="21"/>
      <c r="L210" s="21"/>
      <c r="M210" s="21"/>
      <c r="N210" s="21"/>
      <c r="O210" s="21"/>
      <c r="P210" s="21"/>
      <c r="Q210" s="21"/>
      <c r="R210" s="21"/>
      <c r="S210" s="21"/>
      <c r="T210" s="21"/>
      <c r="U210" s="21"/>
      <c r="V210" s="21"/>
      <c r="W210" s="21"/>
      <c r="X210" s="21"/>
      <c r="Y210" s="3"/>
      <c r="Z210" s="3"/>
      <c r="AA210" s="21"/>
      <c r="AB210" s="21"/>
      <c r="AC210" s="21"/>
      <c r="AD210" s="21"/>
      <c r="AE210" s="21"/>
      <c r="AF210" s="21"/>
      <c r="AG210" s="21"/>
      <c r="AH210" s="21"/>
      <c r="AI210" s="21"/>
      <c r="AJ210" s="21"/>
      <c r="AK210" s="21"/>
      <c r="AL210" s="21"/>
      <c r="AM210" s="5"/>
      <c r="AN210" s="5"/>
      <c r="AO210" s="5"/>
      <c r="AP210" s="356"/>
      <c r="AQ210" s="5"/>
      <c r="AR210" s="5"/>
      <c r="AS210" s="356"/>
      <c r="AT210" s="356"/>
      <c r="AU210" s="356"/>
      <c r="AV210" s="5"/>
      <c r="AW210" s="5"/>
      <c r="AX210" s="5"/>
      <c r="AY210" s="5"/>
    </row>
    <row r="211" spans="1:51" ht="28.5" customHeight="1" x14ac:dyDescent="0.25">
      <c r="A211" s="5"/>
      <c r="B211" s="5"/>
      <c r="C211" s="5"/>
      <c r="D211" s="5"/>
      <c r="E211" s="5"/>
      <c r="F211" s="5"/>
      <c r="G211" s="5"/>
      <c r="H211" s="5"/>
      <c r="I211" s="5"/>
      <c r="J211" s="21"/>
      <c r="K211" s="21"/>
      <c r="L211" s="21"/>
      <c r="M211" s="21"/>
      <c r="N211" s="21"/>
      <c r="O211" s="21"/>
      <c r="P211" s="21"/>
      <c r="Q211" s="21"/>
      <c r="R211" s="21"/>
      <c r="S211" s="21"/>
      <c r="T211" s="21"/>
      <c r="U211" s="21"/>
      <c r="V211" s="21"/>
      <c r="W211" s="21"/>
      <c r="X211" s="21"/>
      <c r="Y211" s="3"/>
      <c r="Z211" s="3"/>
      <c r="AA211" s="21"/>
      <c r="AB211" s="21"/>
      <c r="AC211" s="21"/>
      <c r="AD211" s="21"/>
      <c r="AE211" s="21"/>
      <c r="AF211" s="21"/>
      <c r="AG211" s="21"/>
      <c r="AH211" s="21"/>
      <c r="AI211" s="21"/>
      <c r="AJ211" s="21"/>
      <c r="AK211" s="21"/>
      <c r="AL211" s="21"/>
      <c r="AM211" s="5"/>
      <c r="AN211" s="5"/>
      <c r="AO211" s="5"/>
      <c r="AP211" s="356"/>
      <c r="AQ211" s="5"/>
      <c r="AR211" s="5"/>
      <c r="AS211" s="356"/>
      <c r="AT211" s="356"/>
      <c r="AU211" s="356"/>
      <c r="AV211" s="5"/>
      <c r="AW211" s="5"/>
      <c r="AX211" s="5"/>
      <c r="AY211" s="5"/>
    </row>
    <row r="212" spans="1:51" ht="28.5" customHeight="1" x14ac:dyDescent="0.25">
      <c r="A212" s="5"/>
      <c r="B212" s="5"/>
      <c r="C212" s="5"/>
      <c r="D212" s="5"/>
      <c r="E212" s="5"/>
      <c r="F212" s="5"/>
      <c r="G212" s="5"/>
      <c r="H212" s="5"/>
      <c r="I212" s="5"/>
      <c r="J212" s="21"/>
      <c r="K212" s="21"/>
      <c r="L212" s="21"/>
      <c r="M212" s="21"/>
      <c r="N212" s="21"/>
      <c r="O212" s="21"/>
      <c r="P212" s="21"/>
      <c r="Q212" s="21"/>
      <c r="R212" s="21"/>
      <c r="S212" s="21"/>
      <c r="T212" s="21"/>
      <c r="U212" s="21"/>
      <c r="V212" s="21"/>
      <c r="W212" s="21"/>
      <c r="X212" s="21"/>
      <c r="Y212" s="3"/>
      <c r="Z212" s="3"/>
      <c r="AA212" s="21"/>
      <c r="AB212" s="21"/>
      <c r="AC212" s="21"/>
      <c r="AD212" s="21"/>
      <c r="AE212" s="21"/>
      <c r="AF212" s="21"/>
      <c r="AG212" s="21"/>
      <c r="AH212" s="21"/>
      <c r="AI212" s="21"/>
      <c r="AJ212" s="21"/>
      <c r="AK212" s="21"/>
      <c r="AL212" s="21"/>
      <c r="AM212" s="5"/>
      <c r="AN212" s="5"/>
      <c r="AO212" s="5"/>
      <c r="AP212" s="356"/>
      <c r="AQ212" s="5"/>
      <c r="AR212" s="5"/>
      <c r="AS212" s="356"/>
      <c r="AT212" s="356"/>
      <c r="AU212" s="356"/>
      <c r="AV212" s="5"/>
      <c r="AW212" s="5"/>
      <c r="AX212" s="5"/>
      <c r="AY212" s="5"/>
    </row>
    <row r="213" spans="1:51" ht="28.5" customHeight="1" x14ac:dyDescent="0.25">
      <c r="A213" s="5"/>
      <c r="B213" s="5"/>
      <c r="C213" s="5"/>
      <c r="D213" s="5"/>
      <c r="E213" s="5"/>
      <c r="F213" s="5"/>
      <c r="G213" s="5"/>
      <c r="H213" s="5"/>
      <c r="I213" s="5"/>
      <c r="J213" s="21"/>
      <c r="K213" s="21"/>
      <c r="L213" s="21"/>
      <c r="M213" s="21"/>
      <c r="N213" s="21"/>
      <c r="O213" s="21"/>
      <c r="P213" s="21"/>
      <c r="Q213" s="21"/>
      <c r="R213" s="21"/>
      <c r="S213" s="21"/>
      <c r="T213" s="21"/>
      <c r="U213" s="21"/>
      <c r="V213" s="21"/>
      <c r="W213" s="21"/>
      <c r="X213" s="21"/>
      <c r="Y213" s="3"/>
      <c r="Z213" s="3"/>
      <c r="AA213" s="21"/>
      <c r="AB213" s="21"/>
      <c r="AC213" s="21"/>
      <c r="AD213" s="21"/>
      <c r="AE213" s="21"/>
      <c r="AF213" s="21"/>
      <c r="AG213" s="21"/>
      <c r="AH213" s="21"/>
      <c r="AI213" s="21"/>
      <c r="AJ213" s="21"/>
      <c r="AK213" s="21"/>
      <c r="AL213" s="21"/>
      <c r="AM213" s="5"/>
      <c r="AN213" s="5"/>
      <c r="AO213" s="5"/>
      <c r="AP213" s="356"/>
      <c r="AQ213" s="5"/>
      <c r="AR213" s="5"/>
      <c r="AS213" s="356"/>
      <c r="AT213" s="356"/>
      <c r="AU213" s="356"/>
      <c r="AV213" s="5"/>
      <c r="AW213" s="5"/>
      <c r="AX213" s="5"/>
      <c r="AY213" s="5"/>
    </row>
    <row r="214" spans="1:51" ht="28.5" customHeight="1" x14ac:dyDescent="0.25">
      <c r="A214" s="5"/>
      <c r="B214" s="5"/>
      <c r="C214" s="5"/>
      <c r="D214" s="5"/>
      <c r="E214" s="5"/>
      <c r="F214" s="5"/>
      <c r="G214" s="5"/>
      <c r="H214" s="5"/>
      <c r="I214" s="5"/>
      <c r="J214" s="21"/>
      <c r="K214" s="21"/>
      <c r="L214" s="21"/>
      <c r="M214" s="21"/>
      <c r="N214" s="21"/>
      <c r="O214" s="21"/>
      <c r="P214" s="21"/>
      <c r="Q214" s="21"/>
      <c r="R214" s="21"/>
      <c r="S214" s="21"/>
      <c r="T214" s="21"/>
      <c r="U214" s="21"/>
      <c r="V214" s="21"/>
      <c r="W214" s="21"/>
      <c r="X214" s="21"/>
      <c r="Y214" s="3"/>
      <c r="Z214" s="3"/>
      <c r="AA214" s="21"/>
      <c r="AB214" s="21"/>
      <c r="AC214" s="21"/>
      <c r="AD214" s="21"/>
      <c r="AE214" s="21"/>
      <c r="AF214" s="21"/>
      <c r="AG214" s="21"/>
      <c r="AH214" s="21"/>
      <c r="AI214" s="21"/>
      <c r="AJ214" s="21"/>
      <c r="AK214" s="21"/>
      <c r="AL214" s="21"/>
      <c r="AM214" s="5"/>
      <c r="AN214" s="5"/>
      <c r="AO214" s="5"/>
      <c r="AP214" s="356"/>
      <c r="AQ214" s="5"/>
      <c r="AR214" s="5"/>
      <c r="AS214" s="356"/>
      <c r="AT214" s="356"/>
      <c r="AU214" s="356"/>
      <c r="AV214" s="5"/>
      <c r="AW214" s="5"/>
      <c r="AX214" s="5"/>
      <c r="AY214" s="5"/>
    </row>
    <row r="215" spans="1:51" ht="28.5" customHeight="1" x14ac:dyDescent="0.25">
      <c r="A215" s="5"/>
      <c r="B215" s="5"/>
      <c r="C215" s="5"/>
      <c r="D215" s="5"/>
      <c r="E215" s="5"/>
      <c r="F215" s="5"/>
      <c r="G215" s="5"/>
      <c r="H215" s="5"/>
      <c r="I215" s="5"/>
      <c r="J215" s="21"/>
      <c r="K215" s="21"/>
      <c r="L215" s="21"/>
      <c r="M215" s="21"/>
      <c r="N215" s="21"/>
      <c r="O215" s="21"/>
      <c r="P215" s="21"/>
      <c r="Q215" s="21"/>
      <c r="R215" s="21"/>
      <c r="S215" s="21"/>
      <c r="T215" s="21"/>
      <c r="U215" s="21"/>
      <c r="V215" s="21"/>
      <c r="W215" s="21"/>
      <c r="X215" s="21"/>
      <c r="Y215" s="3"/>
      <c r="Z215" s="3"/>
      <c r="AA215" s="21"/>
      <c r="AB215" s="21"/>
      <c r="AC215" s="21"/>
      <c r="AD215" s="21"/>
      <c r="AE215" s="21"/>
      <c r="AF215" s="21"/>
      <c r="AG215" s="21"/>
      <c r="AH215" s="21"/>
      <c r="AI215" s="21"/>
      <c r="AJ215" s="21"/>
      <c r="AK215" s="21"/>
      <c r="AL215" s="21"/>
      <c r="AM215" s="5"/>
      <c r="AN215" s="5"/>
      <c r="AO215" s="5"/>
      <c r="AP215" s="356"/>
      <c r="AQ215" s="5"/>
      <c r="AR215" s="5"/>
      <c r="AS215" s="356"/>
      <c r="AT215" s="356"/>
      <c r="AU215" s="356"/>
      <c r="AV215" s="5"/>
      <c r="AW215" s="5"/>
      <c r="AX215" s="5"/>
      <c r="AY215" s="5"/>
    </row>
    <row r="216" spans="1:51" ht="28.5" customHeight="1" x14ac:dyDescent="0.25">
      <c r="A216" s="5"/>
      <c r="B216" s="5"/>
      <c r="C216" s="5"/>
      <c r="D216" s="5"/>
      <c r="E216" s="5"/>
      <c r="F216" s="5"/>
      <c r="G216" s="5"/>
      <c r="H216" s="5"/>
      <c r="I216" s="5"/>
      <c r="J216" s="21"/>
      <c r="K216" s="21"/>
      <c r="L216" s="21"/>
      <c r="M216" s="21"/>
      <c r="N216" s="21"/>
      <c r="O216" s="21"/>
      <c r="P216" s="21"/>
      <c r="Q216" s="21"/>
      <c r="R216" s="21"/>
      <c r="S216" s="21"/>
      <c r="T216" s="21"/>
      <c r="U216" s="21"/>
      <c r="V216" s="21"/>
      <c r="W216" s="21"/>
      <c r="X216" s="21"/>
      <c r="Y216" s="3"/>
      <c r="Z216" s="3"/>
      <c r="AA216" s="21"/>
      <c r="AB216" s="21"/>
      <c r="AC216" s="21"/>
      <c r="AD216" s="21"/>
      <c r="AE216" s="21"/>
      <c r="AF216" s="21"/>
      <c r="AG216" s="21"/>
      <c r="AH216" s="21"/>
      <c r="AI216" s="21"/>
      <c r="AJ216" s="21"/>
      <c r="AK216" s="21"/>
      <c r="AL216" s="21"/>
      <c r="AM216" s="5"/>
      <c r="AN216" s="5"/>
      <c r="AO216" s="5"/>
      <c r="AP216" s="356"/>
      <c r="AQ216" s="5"/>
      <c r="AR216" s="5"/>
      <c r="AS216" s="356"/>
      <c r="AT216" s="356"/>
      <c r="AU216" s="356"/>
      <c r="AV216" s="5"/>
      <c r="AW216" s="5"/>
      <c r="AX216" s="5"/>
      <c r="AY216" s="5"/>
    </row>
    <row r="217" spans="1:51" ht="28.5" customHeight="1" x14ac:dyDescent="0.25">
      <c r="A217" s="5"/>
      <c r="B217" s="5"/>
      <c r="C217" s="5"/>
      <c r="D217" s="5"/>
      <c r="E217" s="5"/>
      <c r="F217" s="5"/>
      <c r="G217" s="5"/>
      <c r="H217" s="5"/>
      <c r="I217" s="5"/>
      <c r="J217" s="21"/>
      <c r="K217" s="21"/>
      <c r="L217" s="21"/>
      <c r="M217" s="21"/>
      <c r="N217" s="21"/>
      <c r="O217" s="21"/>
      <c r="P217" s="21"/>
      <c r="Q217" s="21"/>
      <c r="R217" s="21"/>
      <c r="S217" s="21"/>
      <c r="T217" s="21"/>
      <c r="U217" s="21"/>
      <c r="V217" s="21"/>
      <c r="W217" s="21"/>
      <c r="X217" s="21"/>
      <c r="Y217" s="3"/>
      <c r="Z217" s="3"/>
      <c r="AA217" s="21"/>
      <c r="AB217" s="21"/>
      <c r="AC217" s="21"/>
      <c r="AD217" s="21"/>
      <c r="AE217" s="21"/>
      <c r="AF217" s="21"/>
      <c r="AG217" s="21"/>
      <c r="AH217" s="21"/>
      <c r="AI217" s="21"/>
      <c r="AJ217" s="21"/>
      <c r="AK217" s="21"/>
      <c r="AL217" s="21"/>
      <c r="AM217" s="5"/>
      <c r="AN217" s="5"/>
      <c r="AO217" s="5"/>
      <c r="AP217" s="356"/>
      <c r="AQ217" s="5"/>
      <c r="AR217" s="5"/>
      <c r="AS217" s="356"/>
      <c r="AT217" s="356"/>
      <c r="AU217" s="356"/>
      <c r="AV217" s="5"/>
      <c r="AW217" s="5"/>
      <c r="AX217" s="5"/>
      <c r="AY217" s="5"/>
    </row>
    <row r="218" spans="1:51" ht="28.5" customHeight="1" x14ac:dyDescent="0.25">
      <c r="A218" s="5"/>
      <c r="B218" s="5"/>
      <c r="C218" s="5"/>
      <c r="D218" s="5"/>
      <c r="E218" s="5"/>
      <c r="F218" s="5"/>
      <c r="G218" s="5"/>
      <c r="H218" s="5"/>
      <c r="I218" s="5"/>
      <c r="J218" s="21"/>
      <c r="K218" s="21"/>
      <c r="L218" s="21"/>
      <c r="M218" s="21"/>
      <c r="N218" s="21"/>
      <c r="O218" s="21"/>
      <c r="P218" s="21"/>
      <c r="Q218" s="21"/>
      <c r="R218" s="21"/>
      <c r="S218" s="21"/>
      <c r="T218" s="21"/>
      <c r="U218" s="21"/>
      <c r="V218" s="21"/>
      <c r="W218" s="21"/>
      <c r="X218" s="21"/>
      <c r="Y218" s="3"/>
      <c r="Z218" s="3"/>
      <c r="AA218" s="21"/>
      <c r="AB218" s="21"/>
      <c r="AC218" s="21"/>
      <c r="AD218" s="21"/>
      <c r="AE218" s="21"/>
      <c r="AF218" s="21"/>
      <c r="AG218" s="21"/>
      <c r="AH218" s="21"/>
      <c r="AI218" s="21"/>
      <c r="AJ218" s="21"/>
      <c r="AK218" s="21"/>
      <c r="AL218" s="21"/>
      <c r="AM218" s="5"/>
      <c r="AN218" s="5"/>
      <c r="AO218" s="5"/>
      <c r="AP218" s="356"/>
      <c r="AQ218" s="5"/>
      <c r="AR218" s="5"/>
      <c r="AS218" s="356"/>
      <c r="AT218" s="356"/>
      <c r="AU218" s="356"/>
      <c r="AV218" s="5"/>
      <c r="AW218" s="5"/>
      <c r="AX218" s="5"/>
      <c r="AY218" s="5"/>
    </row>
    <row r="219" spans="1:51" ht="28.5" customHeight="1" x14ac:dyDescent="0.25">
      <c r="A219" s="5"/>
      <c r="B219" s="5"/>
      <c r="C219" s="5"/>
      <c r="D219" s="5"/>
      <c r="E219" s="5"/>
      <c r="F219" s="5"/>
      <c r="G219" s="5"/>
      <c r="H219" s="5"/>
      <c r="I219" s="5"/>
      <c r="J219" s="21"/>
      <c r="K219" s="21"/>
      <c r="L219" s="21"/>
      <c r="M219" s="21"/>
      <c r="N219" s="21"/>
      <c r="O219" s="21"/>
      <c r="P219" s="21"/>
      <c r="Q219" s="21"/>
      <c r="R219" s="21"/>
      <c r="S219" s="21"/>
      <c r="T219" s="21"/>
      <c r="U219" s="21"/>
      <c r="V219" s="21"/>
      <c r="W219" s="21"/>
      <c r="X219" s="21"/>
      <c r="Y219" s="3"/>
      <c r="Z219" s="3"/>
      <c r="AA219" s="21"/>
      <c r="AB219" s="21"/>
      <c r="AC219" s="21"/>
      <c r="AD219" s="21"/>
      <c r="AE219" s="21"/>
      <c r="AF219" s="21"/>
      <c r="AG219" s="21"/>
      <c r="AH219" s="21"/>
      <c r="AI219" s="21"/>
      <c r="AJ219" s="21"/>
      <c r="AK219" s="21"/>
      <c r="AL219" s="21"/>
      <c r="AM219" s="5"/>
      <c r="AN219" s="5"/>
      <c r="AO219" s="5"/>
      <c r="AP219" s="356"/>
      <c r="AQ219" s="5"/>
      <c r="AR219" s="5"/>
      <c r="AS219" s="356"/>
      <c r="AT219" s="356"/>
      <c r="AU219" s="356"/>
      <c r="AV219" s="5"/>
      <c r="AW219" s="5"/>
      <c r="AX219" s="5"/>
      <c r="AY219" s="5"/>
    </row>
    <row r="220" spans="1:51" ht="28.5" customHeight="1" x14ac:dyDescent="0.25">
      <c r="A220" s="5"/>
      <c r="B220" s="5"/>
      <c r="C220" s="5"/>
      <c r="D220" s="5"/>
      <c r="E220" s="5"/>
      <c r="F220" s="5"/>
      <c r="G220" s="5"/>
      <c r="H220" s="5"/>
      <c r="I220" s="5"/>
      <c r="J220" s="21"/>
      <c r="K220" s="21"/>
      <c r="L220" s="21"/>
      <c r="M220" s="21"/>
      <c r="N220" s="21"/>
      <c r="O220" s="21"/>
      <c r="P220" s="21"/>
      <c r="Q220" s="21"/>
      <c r="R220" s="21"/>
      <c r="S220" s="21"/>
      <c r="T220" s="21"/>
      <c r="U220" s="21"/>
      <c r="V220" s="21"/>
      <c r="W220" s="21"/>
      <c r="X220" s="21"/>
      <c r="Y220" s="3"/>
      <c r="Z220" s="3"/>
      <c r="AA220" s="21"/>
      <c r="AB220" s="21"/>
      <c r="AC220" s="21"/>
      <c r="AD220" s="21"/>
      <c r="AE220" s="21"/>
      <c r="AF220" s="21"/>
      <c r="AG220" s="21"/>
      <c r="AH220" s="21"/>
      <c r="AI220" s="21"/>
      <c r="AJ220" s="21"/>
      <c r="AK220" s="21"/>
      <c r="AL220" s="21"/>
      <c r="AM220" s="5"/>
      <c r="AN220" s="5"/>
      <c r="AO220" s="5"/>
      <c r="AP220" s="356"/>
      <c r="AQ220" s="5"/>
      <c r="AR220" s="5"/>
      <c r="AS220" s="356"/>
      <c r="AT220" s="356"/>
      <c r="AU220" s="356"/>
      <c r="AV220" s="5"/>
      <c r="AW220" s="5"/>
      <c r="AX220" s="5"/>
      <c r="AY220" s="5"/>
    </row>
    <row r="221" spans="1:51" ht="28.5" customHeight="1" x14ac:dyDescent="0.25">
      <c r="A221" s="5"/>
      <c r="B221" s="5"/>
      <c r="C221" s="5"/>
      <c r="D221" s="5"/>
      <c r="E221" s="5"/>
      <c r="F221" s="5"/>
      <c r="G221" s="5"/>
      <c r="H221" s="5"/>
      <c r="I221" s="5"/>
      <c r="J221" s="21"/>
      <c r="K221" s="21"/>
      <c r="L221" s="21"/>
      <c r="M221" s="21"/>
      <c r="N221" s="21"/>
      <c r="O221" s="21"/>
      <c r="P221" s="21"/>
      <c r="Q221" s="21"/>
      <c r="R221" s="21"/>
      <c r="S221" s="21"/>
      <c r="T221" s="21"/>
      <c r="U221" s="21"/>
      <c r="V221" s="21"/>
      <c r="W221" s="21"/>
      <c r="X221" s="21"/>
      <c r="Y221" s="3"/>
      <c r="Z221" s="3"/>
      <c r="AA221" s="21"/>
      <c r="AB221" s="21"/>
      <c r="AC221" s="21"/>
      <c r="AD221" s="21"/>
      <c r="AE221" s="21"/>
      <c r="AF221" s="21"/>
      <c r="AG221" s="21"/>
      <c r="AH221" s="21"/>
      <c r="AI221" s="21"/>
      <c r="AJ221" s="21"/>
      <c r="AK221" s="21"/>
      <c r="AL221" s="21"/>
      <c r="AM221" s="5"/>
      <c r="AN221" s="5"/>
      <c r="AO221" s="5"/>
      <c r="AP221" s="356"/>
      <c r="AQ221" s="5"/>
      <c r="AR221" s="5"/>
      <c r="AS221" s="356"/>
      <c r="AT221" s="356"/>
      <c r="AU221" s="356"/>
      <c r="AV221" s="5"/>
      <c r="AW221" s="5"/>
      <c r="AX221" s="5"/>
      <c r="AY221" s="5"/>
    </row>
    <row r="222" spans="1:51" ht="28.5" customHeight="1" x14ac:dyDescent="0.25">
      <c r="A222" s="5"/>
      <c r="B222" s="5"/>
      <c r="C222" s="5"/>
      <c r="D222" s="5"/>
      <c r="E222" s="5"/>
      <c r="F222" s="5"/>
      <c r="G222" s="5"/>
      <c r="H222" s="5"/>
      <c r="I222" s="5"/>
      <c r="J222" s="21"/>
      <c r="K222" s="21"/>
      <c r="L222" s="21"/>
      <c r="M222" s="21"/>
      <c r="N222" s="21"/>
      <c r="O222" s="21"/>
      <c r="P222" s="21"/>
      <c r="Q222" s="21"/>
      <c r="R222" s="21"/>
      <c r="S222" s="21"/>
      <c r="T222" s="21"/>
      <c r="U222" s="21"/>
      <c r="V222" s="21"/>
      <c r="W222" s="21"/>
      <c r="X222" s="21"/>
      <c r="Y222" s="3"/>
      <c r="Z222" s="3"/>
      <c r="AA222" s="21"/>
      <c r="AB222" s="21"/>
      <c r="AC222" s="21"/>
      <c r="AD222" s="21"/>
      <c r="AE222" s="21"/>
      <c r="AF222" s="21"/>
      <c r="AG222" s="21"/>
      <c r="AH222" s="21"/>
      <c r="AI222" s="21"/>
      <c r="AJ222" s="21"/>
      <c r="AK222" s="21"/>
      <c r="AL222" s="21"/>
      <c r="AM222" s="5"/>
      <c r="AN222" s="5"/>
      <c r="AO222" s="5"/>
      <c r="AP222" s="356"/>
      <c r="AQ222" s="5"/>
      <c r="AR222" s="5"/>
      <c r="AS222" s="356"/>
      <c r="AT222" s="356"/>
      <c r="AU222" s="356"/>
      <c r="AV222" s="5"/>
      <c r="AW222" s="5"/>
      <c r="AX222" s="5"/>
      <c r="AY222" s="5"/>
    </row>
    <row r="223" spans="1:51" ht="28.5" customHeight="1" x14ac:dyDescent="0.25">
      <c r="A223" s="5"/>
      <c r="B223" s="5"/>
      <c r="C223" s="5"/>
      <c r="D223" s="5"/>
      <c r="E223" s="5"/>
      <c r="F223" s="5"/>
      <c r="G223" s="5"/>
      <c r="H223" s="5"/>
      <c r="I223" s="5"/>
      <c r="J223" s="21"/>
      <c r="K223" s="21"/>
      <c r="L223" s="21"/>
      <c r="M223" s="21"/>
      <c r="N223" s="21"/>
      <c r="O223" s="21"/>
      <c r="P223" s="21"/>
      <c r="Q223" s="21"/>
      <c r="R223" s="21"/>
      <c r="S223" s="21"/>
      <c r="T223" s="21"/>
      <c r="U223" s="21"/>
      <c r="V223" s="21"/>
      <c r="W223" s="21"/>
      <c r="X223" s="21"/>
      <c r="Y223" s="3"/>
      <c r="Z223" s="3"/>
      <c r="AA223" s="21"/>
      <c r="AB223" s="21"/>
      <c r="AC223" s="21"/>
      <c r="AD223" s="21"/>
      <c r="AE223" s="21"/>
      <c r="AF223" s="21"/>
      <c r="AG223" s="21"/>
      <c r="AH223" s="21"/>
      <c r="AI223" s="21"/>
      <c r="AJ223" s="21"/>
      <c r="AK223" s="21"/>
      <c r="AL223" s="21"/>
      <c r="AM223" s="5"/>
      <c r="AN223" s="5"/>
      <c r="AO223" s="5"/>
      <c r="AP223" s="356"/>
      <c r="AQ223" s="5"/>
      <c r="AR223" s="5"/>
      <c r="AS223" s="356"/>
      <c r="AT223" s="356"/>
      <c r="AU223" s="356"/>
      <c r="AV223" s="5"/>
      <c r="AW223" s="5"/>
      <c r="AX223" s="5"/>
      <c r="AY223" s="5"/>
    </row>
    <row r="224" spans="1:51" ht="28.5" customHeight="1" x14ac:dyDescent="0.25">
      <c r="A224" s="5"/>
      <c r="B224" s="5"/>
      <c r="C224" s="5"/>
      <c r="D224" s="5"/>
      <c r="E224" s="5"/>
      <c r="F224" s="5"/>
      <c r="G224" s="5"/>
      <c r="H224" s="5"/>
      <c r="I224" s="5"/>
      <c r="J224" s="21"/>
      <c r="K224" s="21"/>
      <c r="L224" s="21"/>
      <c r="M224" s="21"/>
      <c r="N224" s="21"/>
      <c r="O224" s="21"/>
      <c r="P224" s="21"/>
      <c r="Q224" s="21"/>
      <c r="R224" s="21"/>
      <c r="S224" s="21"/>
      <c r="T224" s="21"/>
      <c r="U224" s="21"/>
      <c r="V224" s="21"/>
      <c r="W224" s="21"/>
      <c r="X224" s="21"/>
      <c r="Y224" s="3"/>
      <c r="Z224" s="3"/>
      <c r="AA224" s="21"/>
      <c r="AB224" s="21"/>
      <c r="AC224" s="21"/>
      <c r="AD224" s="21"/>
      <c r="AE224" s="21"/>
      <c r="AF224" s="21"/>
      <c r="AG224" s="21"/>
      <c r="AH224" s="21"/>
      <c r="AI224" s="21"/>
      <c r="AJ224" s="21"/>
      <c r="AK224" s="21"/>
      <c r="AL224" s="21"/>
      <c r="AM224" s="5"/>
      <c r="AN224" s="5"/>
      <c r="AO224" s="5"/>
      <c r="AP224" s="356"/>
      <c r="AQ224" s="5"/>
      <c r="AR224" s="5"/>
      <c r="AS224" s="356"/>
      <c r="AT224" s="356"/>
      <c r="AU224" s="356"/>
      <c r="AV224" s="5"/>
      <c r="AW224" s="5"/>
      <c r="AX224" s="5"/>
      <c r="AY224" s="5"/>
    </row>
    <row r="225" spans="1:51" ht="28.5" customHeight="1" x14ac:dyDescent="0.25">
      <c r="A225" s="5"/>
      <c r="B225" s="5"/>
      <c r="C225" s="5"/>
      <c r="D225" s="5"/>
      <c r="E225" s="5"/>
      <c r="F225" s="5"/>
      <c r="G225" s="5"/>
      <c r="H225" s="5"/>
      <c r="I225" s="5"/>
      <c r="J225" s="21"/>
      <c r="K225" s="21"/>
      <c r="L225" s="21"/>
      <c r="M225" s="21"/>
      <c r="N225" s="21"/>
      <c r="O225" s="21"/>
      <c r="P225" s="21"/>
      <c r="Q225" s="21"/>
      <c r="R225" s="21"/>
      <c r="S225" s="21"/>
      <c r="T225" s="21"/>
      <c r="U225" s="21"/>
      <c r="V225" s="21"/>
      <c r="W225" s="21"/>
      <c r="X225" s="21"/>
      <c r="Y225" s="3"/>
      <c r="Z225" s="3"/>
      <c r="AA225" s="21"/>
      <c r="AB225" s="21"/>
      <c r="AC225" s="21"/>
      <c r="AD225" s="21"/>
      <c r="AE225" s="21"/>
      <c r="AF225" s="21"/>
      <c r="AG225" s="21"/>
      <c r="AH225" s="21"/>
      <c r="AI225" s="21"/>
      <c r="AJ225" s="21"/>
      <c r="AK225" s="21"/>
      <c r="AL225" s="21"/>
      <c r="AM225" s="5"/>
      <c r="AN225" s="5"/>
      <c r="AO225" s="5"/>
      <c r="AP225" s="356"/>
      <c r="AQ225" s="5"/>
      <c r="AR225" s="5"/>
      <c r="AS225" s="356"/>
      <c r="AT225" s="356"/>
      <c r="AU225" s="356"/>
      <c r="AV225" s="5"/>
      <c r="AW225" s="5"/>
      <c r="AX225" s="5"/>
      <c r="AY225" s="5"/>
    </row>
    <row r="226" spans="1:51" ht="28.5" customHeight="1" x14ac:dyDescent="0.25">
      <c r="A226" s="5"/>
      <c r="B226" s="5"/>
      <c r="C226" s="5"/>
      <c r="D226" s="5"/>
      <c r="E226" s="5"/>
      <c r="F226" s="5"/>
      <c r="G226" s="5"/>
      <c r="H226" s="5"/>
      <c r="I226" s="5"/>
      <c r="J226" s="21"/>
      <c r="K226" s="21"/>
      <c r="L226" s="21"/>
      <c r="M226" s="21"/>
      <c r="N226" s="21"/>
      <c r="O226" s="21"/>
      <c r="P226" s="21"/>
      <c r="Q226" s="21"/>
      <c r="R226" s="21"/>
      <c r="S226" s="21"/>
      <c r="T226" s="21"/>
      <c r="U226" s="21"/>
      <c r="V226" s="21"/>
      <c r="W226" s="21"/>
      <c r="X226" s="21"/>
      <c r="Y226" s="3"/>
      <c r="Z226" s="3"/>
      <c r="AA226" s="21"/>
      <c r="AB226" s="21"/>
      <c r="AC226" s="21"/>
      <c r="AD226" s="21"/>
      <c r="AE226" s="21"/>
      <c r="AF226" s="21"/>
      <c r="AG226" s="21"/>
      <c r="AH226" s="21"/>
      <c r="AI226" s="21"/>
      <c r="AJ226" s="21"/>
      <c r="AK226" s="21"/>
      <c r="AL226" s="21"/>
      <c r="AM226" s="5"/>
      <c r="AN226" s="5"/>
      <c r="AO226" s="5"/>
      <c r="AP226" s="356"/>
      <c r="AQ226" s="5"/>
      <c r="AR226" s="5"/>
      <c r="AS226" s="356"/>
      <c r="AT226" s="356"/>
      <c r="AU226" s="356"/>
      <c r="AV226" s="5"/>
      <c r="AW226" s="5"/>
      <c r="AX226" s="5"/>
      <c r="AY226" s="5"/>
    </row>
    <row r="227" spans="1:51" ht="28.5" customHeight="1" x14ac:dyDescent="0.25">
      <c r="A227" s="5"/>
      <c r="B227" s="5"/>
      <c r="C227" s="5"/>
      <c r="D227" s="5"/>
      <c r="E227" s="5"/>
      <c r="F227" s="5"/>
      <c r="G227" s="5"/>
      <c r="H227" s="5"/>
      <c r="I227" s="5"/>
      <c r="J227" s="21"/>
      <c r="K227" s="21"/>
      <c r="L227" s="21"/>
      <c r="M227" s="21"/>
      <c r="N227" s="21"/>
      <c r="O227" s="21"/>
      <c r="P227" s="21"/>
      <c r="Q227" s="21"/>
      <c r="R227" s="21"/>
      <c r="S227" s="21"/>
      <c r="T227" s="21"/>
      <c r="U227" s="21"/>
      <c r="V227" s="21"/>
      <c r="W227" s="21"/>
      <c r="X227" s="21"/>
      <c r="Y227" s="3"/>
      <c r="Z227" s="3"/>
      <c r="AA227" s="21"/>
      <c r="AB227" s="21"/>
      <c r="AC227" s="21"/>
      <c r="AD227" s="21"/>
      <c r="AE227" s="21"/>
      <c r="AF227" s="21"/>
      <c r="AG227" s="21"/>
      <c r="AH227" s="21"/>
      <c r="AI227" s="21"/>
      <c r="AJ227" s="21"/>
      <c r="AK227" s="21"/>
      <c r="AL227" s="21"/>
      <c r="AM227" s="5"/>
      <c r="AN227" s="5"/>
      <c r="AO227" s="5"/>
      <c r="AP227" s="356"/>
      <c r="AQ227" s="5"/>
      <c r="AR227" s="5"/>
      <c r="AS227" s="356"/>
      <c r="AT227" s="356"/>
      <c r="AU227" s="356"/>
      <c r="AV227" s="5"/>
      <c r="AW227" s="5"/>
      <c r="AX227" s="5"/>
      <c r="AY227" s="5"/>
    </row>
    <row r="228" spans="1:51" ht="28.5" customHeight="1" x14ac:dyDescent="0.25">
      <c r="A228" s="5"/>
      <c r="B228" s="5"/>
      <c r="C228" s="5"/>
      <c r="D228" s="5"/>
      <c r="E228" s="5"/>
      <c r="F228" s="5"/>
      <c r="G228" s="5"/>
      <c r="H228" s="5"/>
      <c r="I228" s="5"/>
      <c r="J228" s="21"/>
      <c r="K228" s="21"/>
      <c r="L228" s="21"/>
      <c r="M228" s="21"/>
      <c r="N228" s="21"/>
      <c r="O228" s="21"/>
      <c r="P228" s="21"/>
      <c r="Q228" s="21"/>
      <c r="R228" s="21"/>
      <c r="S228" s="21"/>
      <c r="T228" s="21"/>
      <c r="U228" s="21"/>
      <c r="V228" s="21"/>
      <c r="W228" s="21"/>
      <c r="X228" s="21"/>
      <c r="Y228" s="3"/>
      <c r="Z228" s="3"/>
      <c r="AA228" s="21"/>
      <c r="AB228" s="21"/>
      <c r="AC228" s="21"/>
      <c r="AD228" s="21"/>
      <c r="AE228" s="21"/>
      <c r="AF228" s="21"/>
      <c r="AG228" s="21"/>
      <c r="AH228" s="21"/>
      <c r="AI228" s="21"/>
      <c r="AJ228" s="21"/>
      <c r="AK228" s="21"/>
      <c r="AL228" s="21"/>
      <c r="AM228" s="5"/>
      <c r="AN228" s="5"/>
      <c r="AO228" s="5"/>
      <c r="AP228" s="356"/>
      <c r="AQ228" s="5"/>
      <c r="AR228" s="5"/>
      <c r="AS228" s="356"/>
      <c r="AT228" s="356"/>
      <c r="AU228" s="356"/>
      <c r="AV228" s="5"/>
      <c r="AW228" s="5"/>
      <c r="AX228" s="5"/>
      <c r="AY228" s="5"/>
    </row>
    <row r="229" spans="1:51" ht="28.5" customHeight="1" x14ac:dyDescent="0.25">
      <c r="A229" s="5"/>
      <c r="B229" s="5"/>
      <c r="C229" s="5"/>
      <c r="D229" s="5"/>
      <c r="E229" s="5"/>
      <c r="F229" s="5"/>
      <c r="G229" s="5"/>
      <c r="H229" s="5"/>
      <c r="I229" s="5"/>
      <c r="J229" s="21"/>
      <c r="K229" s="21"/>
      <c r="L229" s="21"/>
      <c r="M229" s="21"/>
      <c r="N229" s="21"/>
      <c r="O229" s="21"/>
      <c r="P229" s="21"/>
      <c r="Q229" s="21"/>
      <c r="R229" s="21"/>
      <c r="S229" s="21"/>
      <c r="T229" s="21"/>
      <c r="U229" s="21"/>
      <c r="V229" s="21"/>
      <c r="W229" s="21"/>
      <c r="X229" s="21"/>
      <c r="Y229" s="3"/>
      <c r="Z229" s="3"/>
      <c r="AA229" s="21"/>
      <c r="AB229" s="21"/>
      <c r="AC229" s="21"/>
      <c r="AD229" s="21"/>
      <c r="AE229" s="21"/>
      <c r="AF229" s="21"/>
      <c r="AG229" s="21"/>
      <c r="AH229" s="21"/>
      <c r="AI229" s="21"/>
      <c r="AJ229" s="21"/>
      <c r="AK229" s="21"/>
      <c r="AL229" s="21"/>
      <c r="AM229" s="5"/>
      <c r="AN229" s="5"/>
      <c r="AO229" s="5"/>
      <c r="AP229" s="356"/>
      <c r="AQ229" s="5"/>
      <c r="AR229" s="5"/>
      <c r="AS229" s="356"/>
      <c r="AT229" s="356"/>
      <c r="AU229" s="356"/>
      <c r="AV229" s="5"/>
      <c r="AW229" s="5"/>
      <c r="AX229" s="5"/>
      <c r="AY229" s="5"/>
    </row>
    <row r="230" spans="1:51" ht="28.5" customHeight="1" x14ac:dyDescent="0.25">
      <c r="A230" s="5"/>
      <c r="B230" s="5"/>
      <c r="C230" s="5"/>
      <c r="D230" s="5"/>
      <c r="E230" s="5"/>
      <c r="F230" s="5"/>
      <c r="G230" s="5"/>
      <c r="H230" s="5"/>
      <c r="I230" s="5"/>
      <c r="J230" s="21"/>
      <c r="K230" s="21"/>
      <c r="L230" s="21"/>
      <c r="M230" s="21"/>
      <c r="N230" s="21"/>
      <c r="O230" s="21"/>
      <c r="P230" s="21"/>
      <c r="Q230" s="21"/>
      <c r="R230" s="21"/>
      <c r="S230" s="21"/>
      <c r="T230" s="21"/>
      <c r="U230" s="21"/>
      <c r="V230" s="21"/>
      <c r="W230" s="21"/>
      <c r="X230" s="21"/>
      <c r="Y230" s="3"/>
      <c r="Z230" s="3"/>
      <c r="AA230" s="21"/>
      <c r="AB230" s="21"/>
      <c r="AC230" s="21"/>
      <c r="AD230" s="21"/>
      <c r="AE230" s="21"/>
      <c r="AF230" s="21"/>
      <c r="AG230" s="21"/>
      <c r="AH230" s="21"/>
      <c r="AI230" s="21"/>
      <c r="AJ230" s="21"/>
      <c r="AK230" s="21"/>
      <c r="AL230" s="21"/>
      <c r="AM230" s="5"/>
      <c r="AN230" s="5"/>
      <c r="AO230" s="5"/>
      <c r="AP230" s="356"/>
      <c r="AQ230" s="5"/>
      <c r="AR230" s="5"/>
      <c r="AS230" s="356"/>
      <c r="AT230" s="356"/>
      <c r="AU230" s="356"/>
      <c r="AV230" s="5"/>
      <c r="AW230" s="5"/>
      <c r="AX230" s="5"/>
      <c r="AY230" s="5"/>
    </row>
    <row r="231" spans="1:51" ht="28.5" customHeight="1" x14ac:dyDescent="0.25">
      <c r="A231" s="5"/>
      <c r="B231" s="5"/>
      <c r="C231" s="5"/>
      <c r="D231" s="5"/>
      <c r="E231" s="5"/>
      <c r="F231" s="5"/>
      <c r="G231" s="5"/>
      <c r="H231" s="5"/>
      <c r="I231" s="5"/>
      <c r="J231" s="21"/>
      <c r="K231" s="21"/>
      <c r="L231" s="21"/>
      <c r="M231" s="21"/>
      <c r="N231" s="21"/>
      <c r="O231" s="21"/>
      <c r="P231" s="21"/>
      <c r="Q231" s="21"/>
      <c r="R231" s="21"/>
      <c r="S231" s="21"/>
      <c r="T231" s="21"/>
      <c r="U231" s="21"/>
      <c r="V231" s="21"/>
      <c r="W231" s="21"/>
      <c r="X231" s="21"/>
      <c r="Y231" s="3"/>
      <c r="Z231" s="3"/>
      <c r="AA231" s="21"/>
      <c r="AB231" s="21"/>
      <c r="AC231" s="21"/>
      <c r="AD231" s="21"/>
      <c r="AE231" s="21"/>
      <c r="AF231" s="21"/>
      <c r="AG231" s="21"/>
      <c r="AH231" s="21"/>
      <c r="AI231" s="21"/>
      <c r="AJ231" s="21"/>
      <c r="AK231" s="21"/>
      <c r="AL231" s="21"/>
      <c r="AM231" s="5"/>
      <c r="AN231" s="5"/>
      <c r="AO231" s="5"/>
      <c r="AP231" s="356"/>
      <c r="AQ231" s="5"/>
      <c r="AR231" s="5"/>
      <c r="AS231" s="356"/>
      <c r="AT231" s="356"/>
      <c r="AU231" s="356"/>
      <c r="AV231" s="5"/>
      <c r="AW231" s="5"/>
      <c r="AX231" s="5"/>
      <c r="AY231" s="5"/>
    </row>
    <row r="232" spans="1:51" ht="28.5" customHeight="1" x14ac:dyDescent="0.25">
      <c r="A232" s="5"/>
      <c r="B232" s="5"/>
      <c r="C232" s="5"/>
      <c r="D232" s="5"/>
      <c r="E232" s="5"/>
      <c r="F232" s="5"/>
      <c r="G232" s="5"/>
      <c r="H232" s="5"/>
      <c r="I232" s="5"/>
      <c r="J232" s="21"/>
      <c r="K232" s="21"/>
      <c r="L232" s="21"/>
      <c r="M232" s="21"/>
      <c r="N232" s="21"/>
      <c r="O232" s="21"/>
      <c r="P232" s="21"/>
      <c r="Q232" s="21"/>
      <c r="R232" s="21"/>
      <c r="S232" s="21"/>
      <c r="T232" s="21"/>
      <c r="U232" s="21"/>
      <c r="V232" s="21"/>
      <c r="W232" s="21"/>
      <c r="X232" s="21"/>
      <c r="Y232" s="3"/>
      <c r="Z232" s="3"/>
      <c r="AA232" s="21"/>
      <c r="AB232" s="21"/>
      <c r="AC232" s="21"/>
      <c r="AD232" s="21"/>
      <c r="AE232" s="21"/>
      <c r="AF232" s="21"/>
      <c r="AG232" s="21"/>
      <c r="AH232" s="21"/>
      <c r="AI232" s="21"/>
      <c r="AJ232" s="21"/>
      <c r="AK232" s="21"/>
      <c r="AL232" s="21"/>
      <c r="AM232" s="5"/>
      <c r="AN232" s="5"/>
      <c r="AO232" s="5"/>
      <c r="AP232" s="356"/>
      <c r="AQ232" s="5"/>
      <c r="AR232" s="5"/>
      <c r="AS232" s="356"/>
      <c r="AT232" s="356"/>
      <c r="AU232" s="356"/>
      <c r="AV232" s="5"/>
      <c r="AW232" s="5"/>
      <c r="AX232" s="5"/>
      <c r="AY232" s="5"/>
    </row>
    <row r="233" spans="1:51" ht="28.5" customHeight="1" x14ac:dyDescent="0.25">
      <c r="Y233" s="4"/>
      <c r="Z233" s="4"/>
      <c r="AP233" s="301"/>
      <c r="AS233" s="301"/>
      <c r="AT233" s="301"/>
      <c r="AU233" s="301"/>
    </row>
    <row r="234" spans="1:51" ht="28.5" customHeight="1" x14ac:dyDescent="0.25">
      <c r="Y234" s="4"/>
      <c r="Z234" s="4"/>
      <c r="AP234" s="301"/>
      <c r="AS234" s="301"/>
      <c r="AT234" s="301"/>
      <c r="AU234" s="301"/>
    </row>
    <row r="235" spans="1:51" ht="28.5" customHeight="1" x14ac:dyDescent="0.25">
      <c r="Y235" s="4"/>
      <c r="Z235" s="4"/>
      <c r="AP235" s="301"/>
      <c r="AS235" s="301"/>
      <c r="AT235" s="301"/>
      <c r="AU235" s="301"/>
    </row>
    <row r="236" spans="1:51" ht="28.5" customHeight="1" x14ac:dyDescent="0.25">
      <c r="Y236" s="4"/>
      <c r="Z236" s="4"/>
      <c r="AP236" s="301"/>
      <c r="AS236" s="301"/>
      <c r="AT236" s="301"/>
      <c r="AU236" s="301"/>
    </row>
    <row r="237" spans="1:51" ht="28.5" customHeight="1" x14ac:dyDescent="0.25">
      <c r="Y237" s="4"/>
      <c r="Z237" s="4"/>
      <c r="AP237" s="301"/>
      <c r="AS237" s="301"/>
      <c r="AT237" s="301"/>
      <c r="AU237" s="301"/>
    </row>
    <row r="238" spans="1:51" ht="28.5" customHeight="1" x14ac:dyDescent="0.25">
      <c r="Y238" s="4"/>
      <c r="Z238" s="4"/>
      <c r="AP238" s="301"/>
      <c r="AS238" s="301"/>
      <c r="AT238" s="301"/>
      <c r="AU238" s="301"/>
    </row>
    <row r="239" spans="1:51" ht="28.5" customHeight="1" x14ac:dyDescent="0.25">
      <c r="Y239" s="4"/>
      <c r="Z239" s="4"/>
      <c r="AP239" s="301"/>
      <c r="AS239" s="301"/>
      <c r="AT239" s="301"/>
      <c r="AU239" s="301"/>
    </row>
    <row r="240" spans="1:51" ht="28.5" customHeight="1" x14ac:dyDescent="0.25">
      <c r="Y240" s="4"/>
      <c r="Z240" s="4"/>
      <c r="AP240" s="301"/>
      <c r="AS240" s="301"/>
      <c r="AT240" s="301"/>
      <c r="AU240" s="301"/>
    </row>
    <row r="241" spans="25:47" ht="28.5" customHeight="1" x14ac:dyDescent="0.25">
      <c r="Y241" s="4"/>
      <c r="Z241" s="4"/>
      <c r="AP241" s="301"/>
      <c r="AS241" s="301"/>
      <c r="AT241" s="301"/>
      <c r="AU241" s="301"/>
    </row>
    <row r="242" spans="25:47" ht="28.5" customHeight="1" x14ac:dyDescent="0.25">
      <c r="Y242" s="4"/>
      <c r="Z242" s="4"/>
      <c r="AP242" s="301"/>
      <c r="AS242" s="301"/>
      <c r="AT242" s="301"/>
      <c r="AU242" s="301"/>
    </row>
    <row r="243" spans="25:47" ht="28.5" customHeight="1" x14ac:dyDescent="0.25">
      <c r="Y243" s="4"/>
      <c r="Z243" s="4"/>
      <c r="AP243" s="301"/>
      <c r="AS243" s="301"/>
      <c r="AT243" s="301"/>
      <c r="AU243" s="301"/>
    </row>
    <row r="244" spans="25:47" ht="28.5" customHeight="1" x14ac:dyDescent="0.25">
      <c r="Y244" s="4"/>
      <c r="Z244" s="4"/>
      <c r="AP244" s="301"/>
      <c r="AS244" s="301"/>
      <c r="AT244" s="301"/>
      <c r="AU244" s="301"/>
    </row>
    <row r="245" spans="25:47" ht="28.5" customHeight="1" x14ac:dyDescent="0.25">
      <c r="Y245" s="4"/>
      <c r="Z245" s="4"/>
      <c r="AP245" s="301"/>
      <c r="AS245" s="301"/>
      <c r="AT245" s="301"/>
      <c r="AU245" s="301"/>
    </row>
    <row r="246" spans="25:47" ht="28.5" customHeight="1" x14ac:dyDescent="0.25">
      <c r="Y246" s="4"/>
      <c r="Z246" s="4"/>
      <c r="AP246" s="301"/>
      <c r="AS246" s="301"/>
      <c r="AT246" s="301"/>
      <c r="AU246" s="301"/>
    </row>
    <row r="247" spans="25:47" ht="28.5" customHeight="1" x14ac:dyDescent="0.25">
      <c r="Y247" s="4"/>
      <c r="Z247" s="4"/>
      <c r="AP247" s="301"/>
      <c r="AS247" s="301"/>
      <c r="AT247" s="301"/>
      <c r="AU247" s="301"/>
    </row>
    <row r="248" spans="25:47" ht="28.5" customHeight="1" x14ac:dyDescent="0.25">
      <c r="Y248" s="4"/>
      <c r="Z248" s="4"/>
      <c r="AP248" s="301"/>
      <c r="AS248" s="301"/>
      <c r="AT248" s="301"/>
      <c r="AU248" s="301"/>
    </row>
    <row r="249" spans="25:47" ht="28.5" customHeight="1" x14ac:dyDescent="0.25">
      <c r="Y249" s="4"/>
      <c r="Z249" s="4"/>
      <c r="AP249" s="301"/>
      <c r="AS249" s="301"/>
      <c r="AT249" s="301"/>
      <c r="AU249" s="301"/>
    </row>
    <row r="250" spans="25:47" ht="28.5" customHeight="1" x14ac:dyDescent="0.25">
      <c r="Y250" s="4"/>
      <c r="Z250" s="4"/>
      <c r="AP250" s="301"/>
      <c r="AS250" s="301"/>
      <c r="AT250" s="301"/>
      <c r="AU250" s="301"/>
    </row>
    <row r="251" spans="25:47" ht="28.5" customHeight="1" x14ac:dyDescent="0.25">
      <c r="Y251" s="4"/>
      <c r="Z251" s="4"/>
      <c r="AP251" s="301"/>
      <c r="AS251" s="301"/>
      <c r="AT251" s="301"/>
      <c r="AU251" s="301"/>
    </row>
    <row r="252" spans="25:47" ht="28.5" customHeight="1" x14ac:dyDescent="0.25">
      <c r="Y252" s="4"/>
      <c r="Z252" s="4"/>
      <c r="AP252" s="301"/>
      <c r="AS252" s="301"/>
      <c r="AT252" s="301"/>
      <c r="AU252" s="301"/>
    </row>
    <row r="253" spans="25:47" ht="28.5" customHeight="1" x14ac:dyDescent="0.25">
      <c r="Y253" s="4"/>
      <c r="Z253" s="4"/>
      <c r="AP253" s="301"/>
      <c r="AS253" s="301"/>
      <c r="AT253" s="301"/>
      <c r="AU253" s="301"/>
    </row>
    <row r="254" spans="25:47" ht="28.5" customHeight="1" x14ac:dyDescent="0.25">
      <c r="Y254" s="4"/>
      <c r="Z254" s="4"/>
      <c r="AP254" s="301"/>
      <c r="AS254" s="301"/>
      <c r="AT254" s="301"/>
      <c r="AU254" s="301"/>
    </row>
    <row r="255" spans="25:47" ht="28.5" customHeight="1" x14ac:dyDescent="0.25">
      <c r="Y255" s="4"/>
      <c r="Z255" s="4"/>
      <c r="AP255" s="301"/>
      <c r="AS255" s="301"/>
      <c r="AT255" s="301"/>
      <c r="AU255" s="301"/>
    </row>
    <row r="256" spans="25:47" ht="28.5" customHeight="1" x14ac:dyDescent="0.25">
      <c r="Y256" s="4"/>
      <c r="Z256" s="4"/>
      <c r="AP256" s="301"/>
      <c r="AS256" s="301"/>
      <c r="AT256" s="301"/>
      <c r="AU256" s="301"/>
    </row>
    <row r="257" spans="25:47" ht="28.5" customHeight="1" x14ac:dyDescent="0.25">
      <c r="Y257" s="4"/>
      <c r="Z257" s="4"/>
      <c r="AP257" s="301"/>
      <c r="AS257" s="301"/>
      <c r="AT257" s="301"/>
      <c r="AU257" s="301"/>
    </row>
    <row r="258" spans="25:47" ht="28.5" customHeight="1" x14ac:dyDescent="0.25">
      <c r="Y258" s="4"/>
      <c r="Z258" s="4"/>
      <c r="AP258" s="301"/>
      <c r="AS258" s="301"/>
      <c r="AT258" s="301"/>
      <c r="AU258" s="301"/>
    </row>
    <row r="259" spans="25:47" ht="28.5" customHeight="1" x14ac:dyDescent="0.25">
      <c r="Y259" s="4"/>
      <c r="Z259" s="4"/>
      <c r="AP259" s="301"/>
      <c r="AS259" s="301"/>
      <c r="AT259" s="301"/>
      <c r="AU259" s="301"/>
    </row>
    <row r="260" spans="25:47" ht="28.5" customHeight="1" x14ac:dyDescent="0.25">
      <c r="Y260" s="4"/>
      <c r="Z260" s="4"/>
      <c r="AP260" s="301"/>
      <c r="AS260" s="301"/>
      <c r="AT260" s="301"/>
      <c r="AU260" s="301"/>
    </row>
    <row r="261" spans="25:47" ht="28.5" customHeight="1" x14ac:dyDescent="0.25">
      <c r="Y261" s="4"/>
      <c r="Z261" s="4"/>
      <c r="AP261" s="301"/>
      <c r="AS261" s="301"/>
      <c r="AT261" s="301"/>
      <c r="AU261" s="301"/>
    </row>
    <row r="262" spans="25:47" ht="28.5" customHeight="1" x14ac:dyDescent="0.25">
      <c r="Y262" s="4"/>
      <c r="Z262" s="4"/>
      <c r="AP262" s="301"/>
      <c r="AS262" s="301"/>
      <c r="AT262" s="301"/>
      <c r="AU262" s="301"/>
    </row>
    <row r="263" spans="25:47" ht="28.5" customHeight="1" x14ac:dyDescent="0.25">
      <c r="Y263" s="4"/>
      <c r="Z263" s="4"/>
      <c r="AP263" s="301"/>
      <c r="AS263" s="301"/>
      <c r="AT263" s="301"/>
      <c r="AU263" s="301"/>
    </row>
    <row r="264" spans="25:47" ht="28.5" customHeight="1" x14ac:dyDescent="0.25">
      <c r="Y264" s="4"/>
      <c r="Z264" s="4"/>
      <c r="AP264" s="301"/>
      <c r="AS264" s="301"/>
      <c r="AT264" s="301"/>
      <c r="AU264" s="301"/>
    </row>
    <row r="265" spans="25:47" ht="28.5" customHeight="1" x14ac:dyDescent="0.25">
      <c r="Y265" s="4"/>
      <c r="Z265" s="4"/>
      <c r="AP265" s="301"/>
      <c r="AS265" s="301"/>
      <c r="AT265" s="301"/>
      <c r="AU265" s="301"/>
    </row>
    <row r="266" spans="25:47" ht="28.5" customHeight="1" x14ac:dyDescent="0.25">
      <c r="Y266" s="4"/>
      <c r="Z266" s="4"/>
      <c r="AP266" s="301"/>
      <c r="AS266" s="301"/>
      <c r="AT266" s="301"/>
      <c r="AU266" s="301"/>
    </row>
    <row r="267" spans="25:47" ht="28.5" customHeight="1" x14ac:dyDescent="0.25">
      <c r="Y267" s="4"/>
      <c r="Z267" s="4"/>
      <c r="AP267" s="301"/>
      <c r="AS267" s="301"/>
      <c r="AT267" s="301"/>
      <c r="AU267" s="301"/>
    </row>
    <row r="268" spans="25:47" ht="28.5" customHeight="1" x14ac:dyDescent="0.25">
      <c r="Y268" s="4"/>
      <c r="Z268" s="4"/>
      <c r="AP268" s="301"/>
      <c r="AS268" s="301"/>
      <c r="AT268" s="301"/>
      <c r="AU268" s="301"/>
    </row>
    <row r="269" spans="25:47" ht="28.5" customHeight="1" x14ac:dyDescent="0.25">
      <c r="Y269" s="4"/>
      <c r="Z269" s="4"/>
      <c r="AP269" s="301"/>
      <c r="AS269" s="301"/>
      <c r="AT269" s="301"/>
      <c r="AU269" s="301"/>
    </row>
    <row r="270" spans="25:47" ht="28.5" customHeight="1" x14ac:dyDescent="0.25">
      <c r="Y270" s="4"/>
      <c r="Z270" s="4"/>
      <c r="AP270" s="301"/>
      <c r="AS270" s="301"/>
      <c r="AT270" s="301"/>
      <c r="AU270" s="301"/>
    </row>
    <row r="271" spans="25:47" ht="28.5" customHeight="1" x14ac:dyDescent="0.25">
      <c r="Y271" s="4"/>
      <c r="Z271" s="4"/>
      <c r="AP271" s="301"/>
      <c r="AS271" s="301"/>
      <c r="AT271" s="301"/>
      <c r="AU271" s="301"/>
    </row>
    <row r="272" spans="25:47" ht="28.5" customHeight="1" x14ac:dyDescent="0.25">
      <c r="Y272" s="4"/>
      <c r="Z272" s="4"/>
      <c r="AP272" s="301"/>
      <c r="AS272" s="301"/>
      <c r="AT272" s="301"/>
      <c r="AU272" s="301"/>
    </row>
    <row r="273" spans="25:47" ht="28.5" customHeight="1" x14ac:dyDescent="0.25">
      <c r="Y273" s="4"/>
      <c r="Z273" s="4"/>
      <c r="AP273" s="301"/>
      <c r="AS273" s="301"/>
      <c r="AT273" s="301"/>
      <c r="AU273" s="301"/>
    </row>
    <row r="274" spans="25:47" ht="28.5" customHeight="1" x14ac:dyDescent="0.25">
      <c r="Y274" s="4"/>
      <c r="Z274" s="4"/>
      <c r="AP274" s="301"/>
      <c r="AS274" s="301"/>
      <c r="AT274" s="301"/>
      <c r="AU274" s="301"/>
    </row>
    <row r="275" spans="25:47" ht="28.5" customHeight="1" x14ac:dyDescent="0.25">
      <c r="Y275" s="4"/>
      <c r="Z275" s="4"/>
      <c r="AP275" s="301"/>
      <c r="AS275" s="301"/>
      <c r="AT275" s="301"/>
      <c r="AU275" s="301"/>
    </row>
    <row r="276" spans="25:47" ht="28.5" customHeight="1" x14ac:dyDescent="0.25">
      <c r="Y276" s="4"/>
      <c r="Z276" s="4"/>
      <c r="AP276" s="301"/>
      <c r="AS276" s="301"/>
      <c r="AT276" s="301"/>
      <c r="AU276" s="301"/>
    </row>
    <row r="277" spans="25:47" ht="28.5" customHeight="1" x14ac:dyDescent="0.25">
      <c r="Y277" s="4"/>
      <c r="Z277" s="4"/>
      <c r="AP277" s="301"/>
      <c r="AS277" s="301"/>
      <c r="AT277" s="301"/>
      <c r="AU277" s="301"/>
    </row>
    <row r="278" spans="25:47" ht="28.5" customHeight="1" x14ac:dyDescent="0.25">
      <c r="Y278" s="4"/>
      <c r="Z278" s="4"/>
      <c r="AP278" s="301"/>
      <c r="AS278" s="301"/>
      <c r="AT278" s="301"/>
      <c r="AU278" s="301"/>
    </row>
    <row r="279" spans="25:47" ht="28.5" customHeight="1" x14ac:dyDescent="0.25">
      <c r="Y279" s="4"/>
      <c r="Z279" s="4"/>
      <c r="AP279" s="301"/>
      <c r="AS279" s="301"/>
      <c r="AT279" s="301"/>
      <c r="AU279" s="301"/>
    </row>
    <row r="280" spans="25:47" ht="28.5" customHeight="1" x14ac:dyDescent="0.25">
      <c r="Y280" s="4"/>
      <c r="Z280" s="4"/>
      <c r="AP280" s="301"/>
      <c r="AS280" s="301"/>
      <c r="AT280" s="301"/>
      <c r="AU280" s="301"/>
    </row>
    <row r="281" spans="25:47" ht="28.5" customHeight="1" x14ac:dyDescent="0.25">
      <c r="Y281" s="4"/>
      <c r="Z281" s="4"/>
      <c r="AP281" s="301"/>
      <c r="AS281" s="301"/>
      <c r="AT281" s="301"/>
      <c r="AU281" s="301"/>
    </row>
    <row r="282" spans="25:47" ht="28.5" customHeight="1" x14ac:dyDescent="0.25">
      <c r="Y282" s="4"/>
      <c r="Z282" s="4"/>
      <c r="AP282" s="301"/>
      <c r="AS282" s="301"/>
      <c r="AT282" s="301"/>
      <c r="AU282" s="301"/>
    </row>
    <row r="283" spans="25:47" ht="28.5" customHeight="1" x14ac:dyDescent="0.25">
      <c r="Y283" s="4"/>
      <c r="Z283" s="4"/>
      <c r="AP283" s="301"/>
      <c r="AS283" s="301"/>
      <c r="AT283" s="301"/>
      <c r="AU283" s="301"/>
    </row>
    <row r="284" spans="25:47" ht="28.5" customHeight="1" x14ac:dyDescent="0.25">
      <c r="Y284" s="4"/>
      <c r="Z284" s="4"/>
      <c r="AP284" s="301"/>
      <c r="AS284" s="301"/>
      <c r="AT284" s="301"/>
      <c r="AU284" s="301"/>
    </row>
    <row r="285" spans="25:47" ht="28.5" customHeight="1" x14ac:dyDescent="0.25">
      <c r="Y285" s="4"/>
      <c r="Z285" s="4"/>
      <c r="AP285" s="301"/>
      <c r="AS285" s="301"/>
      <c r="AT285" s="301"/>
      <c r="AU285" s="301"/>
    </row>
    <row r="286" spans="25:47" ht="28.5" customHeight="1" x14ac:dyDescent="0.25">
      <c r="Y286" s="4"/>
      <c r="Z286" s="4"/>
      <c r="AP286" s="301"/>
      <c r="AS286" s="301"/>
      <c r="AT286" s="301"/>
      <c r="AU286" s="301"/>
    </row>
    <row r="287" spans="25:47" ht="28.5" customHeight="1" x14ac:dyDescent="0.25">
      <c r="Y287" s="4"/>
      <c r="Z287" s="4"/>
      <c r="AP287" s="301"/>
      <c r="AS287" s="301"/>
      <c r="AT287" s="301"/>
      <c r="AU287" s="301"/>
    </row>
    <row r="288" spans="25:47" ht="28.5" customHeight="1" x14ac:dyDescent="0.25">
      <c r="Y288" s="4"/>
      <c r="Z288" s="4"/>
      <c r="AP288" s="301"/>
      <c r="AS288" s="301"/>
      <c r="AT288" s="301"/>
      <c r="AU288" s="301"/>
    </row>
    <row r="289" spans="25:47" ht="28.5" customHeight="1" x14ac:dyDescent="0.25">
      <c r="Y289" s="4"/>
      <c r="Z289" s="4"/>
      <c r="AP289" s="301"/>
      <c r="AS289" s="301"/>
      <c r="AT289" s="301"/>
      <c r="AU289" s="301"/>
    </row>
    <row r="290" spans="25:47" ht="28.5" customHeight="1" x14ac:dyDescent="0.25">
      <c r="Y290" s="4"/>
      <c r="Z290" s="4"/>
      <c r="AP290" s="301"/>
      <c r="AS290" s="301"/>
      <c r="AT290" s="301"/>
      <c r="AU290" s="301"/>
    </row>
    <row r="291" spans="25:47" ht="28.5" customHeight="1" x14ac:dyDescent="0.25">
      <c r="Y291" s="4"/>
      <c r="Z291" s="4"/>
      <c r="AP291" s="301"/>
      <c r="AS291" s="301"/>
      <c r="AT291" s="301"/>
      <c r="AU291" s="301"/>
    </row>
    <row r="292" spans="25:47" ht="28.5" customHeight="1" x14ac:dyDescent="0.25">
      <c r="Y292" s="4"/>
      <c r="Z292" s="4"/>
      <c r="AP292" s="301"/>
      <c r="AS292" s="301"/>
      <c r="AT292" s="301"/>
      <c r="AU292" s="301"/>
    </row>
    <row r="293" spans="25:47" ht="28.5" customHeight="1" x14ac:dyDescent="0.25">
      <c r="Y293" s="4"/>
      <c r="Z293" s="4"/>
      <c r="AP293" s="301"/>
      <c r="AS293" s="301"/>
      <c r="AT293" s="301"/>
      <c r="AU293" s="301"/>
    </row>
    <row r="294" spans="25:47" ht="28.5" customHeight="1" x14ac:dyDescent="0.25">
      <c r="Y294" s="4"/>
      <c r="Z294" s="4"/>
      <c r="AP294" s="301"/>
      <c r="AS294" s="301"/>
      <c r="AT294" s="301"/>
      <c r="AU294" s="301"/>
    </row>
    <row r="295" spans="25:47" ht="28.5" customHeight="1" x14ac:dyDescent="0.25">
      <c r="Y295" s="4"/>
      <c r="Z295" s="4"/>
      <c r="AP295" s="301"/>
      <c r="AS295" s="301"/>
      <c r="AT295" s="301"/>
      <c r="AU295" s="301"/>
    </row>
    <row r="296" spans="25:47" ht="28.5" customHeight="1" x14ac:dyDescent="0.25">
      <c r="Y296" s="4"/>
      <c r="Z296" s="4"/>
      <c r="AP296" s="301"/>
      <c r="AS296" s="301"/>
      <c r="AT296" s="301"/>
      <c r="AU296" s="301"/>
    </row>
    <row r="297" spans="25:47" ht="28.5" customHeight="1" x14ac:dyDescent="0.25">
      <c r="Y297" s="4"/>
      <c r="Z297" s="4"/>
      <c r="AP297" s="301"/>
      <c r="AS297" s="301"/>
      <c r="AT297" s="301"/>
      <c r="AU297" s="301"/>
    </row>
    <row r="298" spans="25:47" ht="28.5" customHeight="1" x14ac:dyDescent="0.25">
      <c r="Y298" s="4"/>
      <c r="Z298" s="4"/>
      <c r="AP298" s="301"/>
      <c r="AS298" s="301"/>
      <c r="AT298" s="301"/>
      <c r="AU298" s="301"/>
    </row>
    <row r="299" spans="25:47" ht="28.5" customHeight="1" x14ac:dyDescent="0.25">
      <c r="Y299" s="4"/>
      <c r="Z299" s="4"/>
      <c r="AP299" s="301"/>
      <c r="AS299" s="301"/>
      <c r="AT299" s="301"/>
      <c r="AU299" s="301"/>
    </row>
    <row r="300" spans="25:47" ht="28.5" customHeight="1" x14ac:dyDescent="0.25">
      <c r="Y300" s="4"/>
      <c r="Z300" s="4"/>
      <c r="AP300" s="301"/>
      <c r="AS300" s="301"/>
      <c r="AT300" s="301"/>
      <c r="AU300" s="301"/>
    </row>
    <row r="301" spans="25:47" ht="28.5" customHeight="1" x14ac:dyDescent="0.25">
      <c r="Y301" s="4"/>
      <c r="Z301" s="4"/>
      <c r="AP301" s="301"/>
      <c r="AS301" s="301"/>
      <c r="AT301" s="301"/>
      <c r="AU301" s="301"/>
    </row>
    <row r="302" spans="25:47" ht="28.5" customHeight="1" x14ac:dyDescent="0.25">
      <c r="Y302" s="4"/>
      <c r="Z302" s="4"/>
      <c r="AP302" s="301"/>
      <c r="AS302" s="301"/>
      <c r="AT302" s="301"/>
      <c r="AU302" s="301"/>
    </row>
    <row r="303" spans="25:47" ht="28.5" customHeight="1" x14ac:dyDescent="0.25">
      <c r="Y303" s="4"/>
      <c r="Z303" s="4"/>
      <c r="AP303" s="301"/>
      <c r="AS303" s="301"/>
      <c r="AT303" s="301"/>
      <c r="AU303" s="301"/>
    </row>
    <row r="304" spans="25:47" ht="28.5" customHeight="1" x14ac:dyDescent="0.25">
      <c r="Y304" s="4"/>
      <c r="Z304" s="4"/>
      <c r="AP304" s="301"/>
      <c r="AS304" s="301"/>
      <c r="AT304" s="301"/>
      <c r="AU304" s="301"/>
    </row>
    <row r="305" spans="25:47" ht="28.5" customHeight="1" x14ac:dyDescent="0.25">
      <c r="Y305" s="4"/>
      <c r="Z305" s="4"/>
      <c r="AP305" s="301"/>
      <c r="AS305" s="301"/>
      <c r="AT305" s="301"/>
      <c r="AU305" s="301"/>
    </row>
    <row r="306" spans="25:47" ht="28.5" customHeight="1" x14ac:dyDescent="0.25">
      <c r="Y306" s="4"/>
      <c r="Z306" s="4"/>
      <c r="AP306" s="301"/>
      <c r="AS306" s="301"/>
      <c r="AT306" s="301"/>
      <c r="AU306" s="301"/>
    </row>
    <row r="307" spans="25:47" ht="28.5" customHeight="1" x14ac:dyDescent="0.25">
      <c r="Y307" s="4"/>
      <c r="Z307" s="4"/>
      <c r="AP307" s="301"/>
      <c r="AS307" s="301"/>
      <c r="AT307" s="301"/>
      <c r="AU307" s="301"/>
    </row>
    <row r="308" spans="25:47" ht="28.5" customHeight="1" x14ac:dyDescent="0.25">
      <c r="Y308" s="4"/>
      <c r="Z308" s="4"/>
      <c r="AP308" s="301"/>
      <c r="AS308" s="301"/>
      <c r="AT308" s="301"/>
      <c r="AU308" s="301"/>
    </row>
    <row r="309" spans="25:47" ht="28.5" customHeight="1" x14ac:dyDescent="0.25">
      <c r="Y309" s="4"/>
      <c r="Z309" s="4"/>
      <c r="AP309" s="301"/>
      <c r="AS309" s="301"/>
      <c r="AT309" s="301"/>
      <c r="AU309" s="301"/>
    </row>
    <row r="310" spans="25:47" ht="28.5" customHeight="1" x14ac:dyDescent="0.25">
      <c r="Y310" s="4"/>
      <c r="Z310" s="4"/>
      <c r="AP310" s="301"/>
      <c r="AS310" s="301"/>
      <c r="AT310" s="301"/>
      <c r="AU310" s="301"/>
    </row>
    <row r="311" spans="25:47" ht="28.5" customHeight="1" x14ac:dyDescent="0.25">
      <c r="Y311" s="4"/>
      <c r="Z311" s="4"/>
      <c r="AP311" s="301"/>
      <c r="AS311" s="301"/>
      <c r="AT311" s="301"/>
      <c r="AU311" s="301"/>
    </row>
    <row r="312" spans="25:47" ht="28.5" customHeight="1" x14ac:dyDescent="0.25">
      <c r="Y312" s="4"/>
      <c r="Z312" s="4"/>
      <c r="AP312" s="301"/>
      <c r="AS312" s="301"/>
      <c r="AT312" s="301"/>
      <c r="AU312" s="301"/>
    </row>
    <row r="313" spans="25:47" ht="28.5" customHeight="1" x14ac:dyDescent="0.25">
      <c r="Y313" s="4"/>
      <c r="Z313" s="4"/>
      <c r="AP313" s="301"/>
      <c r="AS313" s="301"/>
      <c r="AT313" s="301"/>
      <c r="AU313" s="301"/>
    </row>
    <row r="314" spans="25:47" ht="28.5" customHeight="1" x14ac:dyDescent="0.25">
      <c r="Y314" s="4"/>
      <c r="Z314" s="4"/>
      <c r="AP314" s="301"/>
      <c r="AS314" s="301"/>
      <c r="AT314" s="301"/>
      <c r="AU314" s="301"/>
    </row>
    <row r="315" spans="25:47" ht="28.5" customHeight="1" x14ac:dyDescent="0.25">
      <c r="Y315" s="4"/>
      <c r="Z315" s="4"/>
      <c r="AP315" s="301"/>
      <c r="AS315" s="301"/>
      <c r="AT315" s="301"/>
      <c r="AU315" s="301"/>
    </row>
    <row r="316" spans="25:47" ht="28.5" customHeight="1" x14ac:dyDescent="0.25">
      <c r="Y316" s="4"/>
      <c r="Z316" s="4"/>
      <c r="AP316" s="301"/>
      <c r="AS316" s="301"/>
      <c r="AT316" s="301"/>
      <c r="AU316" s="301"/>
    </row>
    <row r="317" spans="25:47" ht="28.5" customHeight="1" x14ac:dyDescent="0.25">
      <c r="Y317" s="4"/>
      <c r="Z317" s="4"/>
      <c r="AP317" s="301"/>
      <c r="AS317" s="301"/>
      <c r="AT317" s="301"/>
      <c r="AU317" s="301"/>
    </row>
    <row r="318" spans="25:47" ht="28.5" customHeight="1" x14ac:dyDescent="0.25">
      <c r="Y318" s="4"/>
      <c r="Z318" s="4"/>
      <c r="AP318" s="301"/>
      <c r="AS318" s="301"/>
      <c r="AT318" s="301"/>
      <c r="AU318" s="301"/>
    </row>
    <row r="319" spans="25:47" ht="28.5" customHeight="1" x14ac:dyDescent="0.25">
      <c r="Y319" s="4"/>
      <c r="Z319" s="4"/>
      <c r="AP319" s="301"/>
      <c r="AS319" s="301"/>
      <c r="AT319" s="301"/>
      <c r="AU319" s="301"/>
    </row>
    <row r="320" spans="25:47" ht="28.5" customHeight="1" x14ac:dyDescent="0.25">
      <c r="Y320" s="4"/>
      <c r="Z320" s="4"/>
      <c r="AP320" s="301"/>
      <c r="AS320" s="301"/>
      <c r="AT320" s="301"/>
      <c r="AU320" s="301"/>
    </row>
    <row r="321" spans="25:47" ht="28.5" customHeight="1" x14ac:dyDescent="0.25">
      <c r="Y321" s="4"/>
      <c r="Z321" s="4"/>
      <c r="AP321" s="301"/>
      <c r="AS321" s="301"/>
      <c r="AT321" s="301"/>
      <c r="AU321" s="301"/>
    </row>
    <row r="322" spans="25:47" ht="28.5" customHeight="1" x14ac:dyDescent="0.25">
      <c r="Y322" s="4"/>
      <c r="Z322" s="4"/>
      <c r="AP322" s="301"/>
      <c r="AS322" s="301"/>
      <c r="AT322" s="301"/>
      <c r="AU322" s="301"/>
    </row>
    <row r="323" spans="25:47" ht="28.5" customHeight="1" x14ac:dyDescent="0.25">
      <c r="Y323" s="4"/>
      <c r="Z323" s="4"/>
      <c r="AP323" s="301"/>
      <c r="AS323" s="301"/>
      <c r="AT323" s="301"/>
      <c r="AU323" s="301"/>
    </row>
    <row r="324" spans="25:47" ht="28.5" customHeight="1" x14ac:dyDescent="0.25">
      <c r="Y324" s="4"/>
      <c r="Z324" s="4"/>
      <c r="AP324" s="301"/>
      <c r="AS324" s="301"/>
      <c r="AT324" s="301"/>
      <c r="AU324" s="301"/>
    </row>
    <row r="325" spans="25:47" ht="28.5" customHeight="1" x14ac:dyDescent="0.25">
      <c r="Y325" s="4"/>
      <c r="Z325" s="4"/>
      <c r="AP325" s="301"/>
      <c r="AS325" s="301"/>
      <c r="AT325" s="301"/>
      <c r="AU325" s="301"/>
    </row>
    <row r="326" spans="25:47" ht="28.5" customHeight="1" x14ac:dyDescent="0.25">
      <c r="Y326" s="4"/>
      <c r="Z326" s="4"/>
      <c r="AP326" s="301"/>
      <c r="AS326" s="301"/>
      <c r="AT326" s="301"/>
      <c r="AU326" s="301"/>
    </row>
    <row r="327" spans="25:47" ht="28.5" customHeight="1" x14ac:dyDescent="0.25">
      <c r="Y327" s="4"/>
      <c r="Z327" s="4"/>
      <c r="AP327" s="301"/>
      <c r="AS327" s="301"/>
      <c r="AT327" s="301"/>
      <c r="AU327" s="301"/>
    </row>
    <row r="328" spans="25:47" ht="28.5" customHeight="1" x14ac:dyDescent="0.25">
      <c r="Y328" s="4"/>
      <c r="Z328" s="4"/>
      <c r="AP328" s="301"/>
      <c r="AS328" s="301"/>
      <c r="AT328" s="301"/>
      <c r="AU328" s="301"/>
    </row>
    <row r="329" spans="25:47" ht="28.5" customHeight="1" x14ac:dyDescent="0.25">
      <c r="Y329" s="4"/>
      <c r="Z329" s="4"/>
      <c r="AP329" s="301"/>
      <c r="AS329" s="301"/>
      <c r="AT329" s="301"/>
      <c r="AU329" s="301"/>
    </row>
    <row r="330" spans="25:47" ht="28.5" customHeight="1" x14ac:dyDescent="0.25">
      <c r="Y330" s="4"/>
      <c r="Z330" s="4"/>
      <c r="AP330" s="301"/>
      <c r="AS330" s="301"/>
      <c r="AT330" s="301"/>
      <c r="AU330" s="301"/>
    </row>
    <row r="331" spans="25:47" ht="28.5" customHeight="1" x14ac:dyDescent="0.25">
      <c r="Y331" s="4"/>
      <c r="Z331" s="4"/>
      <c r="AP331" s="301"/>
      <c r="AS331" s="301"/>
      <c r="AT331" s="301"/>
      <c r="AU331" s="301"/>
    </row>
    <row r="332" spans="25:47" ht="28.5" customHeight="1" x14ac:dyDescent="0.25">
      <c r="Y332" s="4"/>
      <c r="Z332" s="4"/>
      <c r="AP332" s="301"/>
      <c r="AS332" s="301"/>
      <c r="AT332" s="301"/>
      <c r="AU332" s="301"/>
    </row>
    <row r="333" spans="25:47" ht="28.5" customHeight="1" x14ac:dyDescent="0.25">
      <c r="Y333" s="4"/>
      <c r="Z333" s="4"/>
      <c r="AP333" s="301"/>
      <c r="AS333" s="301"/>
      <c r="AT333" s="301"/>
      <c r="AU333" s="301"/>
    </row>
    <row r="334" spans="25:47" ht="28.5" customHeight="1" x14ac:dyDescent="0.25">
      <c r="Y334" s="4"/>
      <c r="Z334" s="4"/>
      <c r="AP334" s="301"/>
      <c r="AS334" s="301"/>
      <c r="AT334" s="301"/>
      <c r="AU334" s="301"/>
    </row>
    <row r="335" spans="25:47" ht="28.5" customHeight="1" x14ac:dyDescent="0.25">
      <c r="Y335" s="4"/>
      <c r="Z335" s="4"/>
      <c r="AP335" s="301"/>
      <c r="AS335" s="301"/>
      <c r="AT335" s="301"/>
      <c r="AU335" s="301"/>
    </row>
    <row r="336" spans="25:47" ht="28.5" customHeight="1" x14ac:dyDescent="0.25">
      <c r="Y336" s="4"/>
      <c r="Z336" s="4"/>
      <c r="AP336" s="301"/>
      <c r="AS336" s="301"/>
      <c r="AT336" s="301"/>
      <c r="AU336" s="301"/>
    </row>
    <row r="337" spans="25:47" ht="28.5" customHeight="1" x14ac:dyDescent="0.25">
      <c r="Y337" s="4"/>
      <c r="Z337" s="4"/>
      <c r="AP337" s="301"/>
      <c r="AS337" s="301"/>
      <c r="AT337" s="301"/>
      <c r="AU337" s="301"/>
    </row>
    <row r="338" spans="25:47" ht="28.5" customHeight="1" x14ac:dyDescent="0.25">
      <c r="Y338" s="4"/>
      <c r="Z338" s="4"/>
      <c r="AP338" s="301"/>
      <c r="AS338" s="301"/>
      <c r="AT338" s="301"/>
      <c r="AU338" s="301"/>
    </row>
    <row r="339" spans="25:47" ht="28.5" customHeight="1" x14ac:dyDescent="0.25">
      <c r="Y339" s="4"/>
      <c r="Z339" s="4"/>
      <c r="AP339" s="301"/>
      <c r="AS339" s="301"/>
      <c r="AT339" s="301"/>
      <c r="AU339" s="301"/>
    </row>
    <row r="340" spans="25:47" ht="28.5" customHeight="1" x14ac:dyDescent="0.25">
      <c r="Y340" s="4"/>
      <c r="Z340" s="4"/>
      <c r="AP340" s="301"/>
      <c r="AS340" s="301"/>
      <c r="AT340" s="301"/>
      <c r="AU340" s="301"/>
    </row>
    <row r="341" spans="25:47" ht="28.5" customHeight="1" x14ac:dyDescent="0.25">
      <c r="Y341" s="4"/>
      <c r="Z341" s="4"/>
      <c r="AP341" s="301"/>
      <c r="AS341" s="301"/>
      <c r="AT341" s="301"/>
      <c r="AU341" s="301"/>
    </row>
    <row r="342" spans="25:47" ht="28.5" customHeight="1" x14ac:dyDescent="0.25">
      <c r="Y342" s="4"/>
      <c r="Z342" s="4"/>
      <c r="AP342" s="301"/>
      <c r="AS342" s="301"/>
      <c r="AT342" s="301"/>
      <c r="AU342" s="301"/>
    </row>
    <row r="343" spans="25:47" ht="28.5" customHeight="1" x14ac:dyDescent="0.25">
      <c r="Y343" s="4"/>
      <c r="Z343" s="4"/>
      <c r="AP343" s="301"/>
      <c r="AS343" s="301"/>
      <c r="AT343" s="301"/>
      <c r="AU343" s="301"/>
    </row>
    <row r="344" spans="25:47" ht="28.5" customHeight="1" x14ac:dyDescent="0.25">
      <c r="Y344" s="4"/>
      <c r="Z344" s="4"/>
      <c r="AP344" s="301"/>
      <c r="AS344" s="301"/>
      <c r="AT344" s="301"/>
      <c r="AU344" s="301"/>
    </row>
    <row r="345" spans="25:47" ht="28.5" customHeight="1" x14ac:dyDescent="0.25">
      <c r="Y345" s="4"/>
      <c r="Z345" s="4"/>
      <c r="AP345" s="301"/>
      <c r="AS345" s="301"/>
      <c r="AT345" s="301"/>
      <c r="AU345" s="301"/>
    </row>
    <row r="346" spans="25:47" ht="28.5" customHeight="1" x14ac:dyDescent="0.25">
      <c r="Y346" s="4"/>
      <c r="Z346" s="4"/>
      <c r="AP346" s="301"/>
      <c r="AS346" s="301"/>
      <c r="AT346" s="301"/>
      <c r="AU346" s="301"/>
    </row>
    <row r="347" spans="25:47" ht="28.5" customHeight="1" x14ac:dyDescent="0.25">
      <c r="Y347" s="4"/>
      <c r="Z347" s="4"/>
      <c r="AP347" s="301"/>
      <c r="AS347" s="301"/>
      <c r="AT347" s="301"/>
      <c r="AU347" s="301"/>
    </row>
    <row r="348" spans="25:47" ht="28.5" customHeight="1" x14ac:dyDescent="0.25">
      <c r="Y348" s="4"/>
      <c r="Z348" s="4"/>
      <c r="AP348" s="301"/>
      <c r="AS348" s="301"/>
      <c r="AT348" s="301"/>
      <c r="AU348" s="301"/>
    </row>
    <row r="349" spans="25:47" ht="28.5" customHeight="1" x14ac:dyDescent="0.25">
      <c r="Y349" s="4"/>
      <c r="Z349" s="4"/>
      <c r="AP349" s="301"/>
      <c r="AS349" s="301"/>
      <c r="AT349" s="301"/>
      <c r="AU349" s="301"/>
    </row>
    <row r="350" spans="25:47" ht="28.5" customHeight="1" x14ac:dyDescent="0.25">
      <c r="Y350" s="4"/>
      <c r="Z350" s="4"/>
      <c r="AP350" s="301"/>
      <c r="AS350" s="301"/>
      <c r="AT350" s="301"/>
      <c r="AU350" s="301"/>
    </row>
    <row r="351" spans="25:47" ht="28.5" customHeight="1" x14ac:dyDescent="0.25">
      <c r="Y351" s="4"/>
      <c r="Z351" s="4"/>
      <c r="AP351" s="301"/>
      <c r="AS351" s="301"/>
      <c r="AT351" s="301"/>
      <c r="AU351" s="301"/>
    </row>
    <row r="352" spans="25:47" ht="28.5" customHeight="1" x14ac:dyDescent="0.25">
      <c r="Y352" s="4"/>
      <c r="Z352" s="4"/>
      <c r="AP352" s="301"/>
      <c r="AS352" s="301"/>
      <c r="AT352" s="301"/>
      <c r="AU352" s="301"/>
    </row>
    <row r="353" spans="25:47" ht="28.5" customHeight="1" x14ac:dyDescent="0.25">
      <c r="Y353" s="4"/>
      <c r="Z353" s="4"/>
      <c r="AP353" s="301"/>
      <c r="AS353" s="301"/>
      <c r="AT353" s="301"/>
      <c r="AU353" s="301"/>
    </row>
    <row r="354" spans="25:47" ht="28.5" customHeight="1" x14ac:dyDescent="0.25">
      <c r="Y354" s="4"/>
      <c r="Z354" s="4"/>
      <c r="AP354" s="301"/>
      <c r="AS354" s="301"/>
      <c r="AT354" s="301"/>
      <c r="AU354" s="301"/>
    </row>
    <row r="355" spans="25:47" ht="28.5" customHeight="1" x14ac:dyDescent="0.25">
      <c r="Y355" s="4"/>
      <c r="Z355" s="4"/>
      <c r="AP355" s="301"/>
      <c r="AS355" s="301"/>
      <c r="AT355" s="301"/>
      <c r="AU355" s="301"/>
    </row>
    <row r="356" spans="25:47" ht="28.5" customHeight="1" x14ac:dyDescent="0.25">
      <c r="Y356" s="4"/>
      <c r="Z356" s="4"/>
      <c r="AP356" s="301"/>
      <c r="AS356" s="301"/>
      <c r="AT356" s="301"/>
      <c r="AU356" s="301"/>
    </row>
    <row r="357" spans="25:47" ht="28.5" customHeight="1" x14ac:dyDescent="0.25">
      <c r="Y357" s="4"/>
      <c r="Z357" s="4"/>
      <c r="AP357" s="301"/>
      <c r="AS357" s="301"/>
      <c r="AT357" s="301"/>
      <c r="AU357" s="301"/>
    </row>
    <row r="358" spans="25:47" ht="28.5" customHeight="1" x14ac:dyDescent="0.25">
      <c r="Y358" s="4"/>
      <c r="Z358" s="4"/>
      <c r="AP358" s="301"/>
      <c r="AS358" s="301"/>
      <c r="AT358" s="301"/>
      <c r="AU358" s="301"/>
    </row>
    <row r="359" spans="25:47" ht="28.5" customHeight="1" x14ac:dyDescent="0.25">
      <c r="Y359" s="4"/>
      <c r="Z359" s="4"/>
      <c r="AP359" s="301"/>
      <c r="AS359" s="301"/>
      <c r="AT359" s="301"/>
      <c r="AU359" s="301"/>
    </row>
    <row r="360" spans="25:47" ht="28.5" customHeight="1" x14ac:dyDescent="0.25">
      <c r="Y360" s="4"/>
      <c r="Z360" s="4"/>
      <c r="AP360" s="301"/>
      <c r="AS360" s="301"/>
      <c r="AT360" s="301"/>
      <c r="AU360" s="301"/>
    </row>
    <row r="361" spans="25:47" ht="28.5" customHeight="1" x14ac:dyDescent="0.25">
      <c r="Y361" s="4"/>
      <c r="Z361" s="4"/>
      <c r="AP361" s="301"/>
      <c r="AS361" s="301"/>
      <c r="AT361" s="301"/>
      <c r="AU361" s="301"/>
    </row>
    <row r="362" spans="25:47" ht="28.5" customHeight="1" x14ac:dyDescent="0.25">
      <c r="Y362" s="4"/>
      <c r="Z362" s="4"/>
      <c r="AP362" s="301"/>
      <c r="AS362" s="301"/>
      <c r="AT362" s="301"/>
      <c r="AU362" s="301"/>
    </row>
    <row r="363" spans="25:47" ht="28.5" customHeight="1" x14ac:dyDescent="0.25">
      <c r="Y363" s="4"/>
      <c r="Z363" s="4"/>
      <c r="AP363" s="301"/>
      <c r="AS363" s="301"/>
      <c r="AT363" s="301"/>
      <c r="AU363" s="301"/>
    </row>
    <row r="364" spans="25:47" ht="28.5" customHeight="1" x14ac:dyDescent="0.25">
      <c r="Y364" s="4"/>
      <c r="Z364" s="4"/>
      <c r="AP364" s="301"/>
      <c r="AS364" s="301"/>
      <c r="AT364" s="301"/>
      <c r="AU364" s="301"/>
    </row>
    <row r="365" spans="25:47" ht="28.5" customHeight="1" x14ac:dyDescent="0.25">
      <c r="Y365" s="4"/>
      <c r="Z365" s="4"/>
      <c r="AP365" s="301"/>
      <c r="AS365" s="301"/>
      <c r="AT365" s="301"/>
      <c r="AU365" s="301"/>
    </row>
    <row r="366" spans="25:47" ht="28.5" customHeight="1" x14ac:dyDescent="0.25">
      <c r="Y366" s="4"/>
      <c r="Z366" s="4"/>
      <c r="AP366" s="301"/>
      <c r="AS366" s="301"/>
      <c r="AT366" s="301"/>
      <c r="AU366" s="301"/>
    </row>
    <row r="367" spans="25:47" ht="28.5" customHeight="1" x14ac:dyDescent="0.25">
      <c r="Y367" s="4"/>
      <c r="Z367" s="4"/>
      <c r="AP367" s="301"/>
      <c r="AS367" s="301"/>
      <c r="AT367" s="301"/>
      <c r="AU367" s="301"/>
    </row>
    <row r="368" spans="25:47" ht="28.5" customHeight="1" x14ac:dyDescent="0.25">
      <c r="Y368" s="4"/>
      <c r="Z368" s="4"/>
      <c r="AP368" s="301"/>
      <c r="AS368" s="301"/>
      <c r="AT368" s="301"/>
      <c r="AU368" s="301"/>
    </row>
    <row r="369" spans="25:47" ht="28.5" customHeight="1" x14ac:dyDescent="0.25">
      <c r="Y369" s="4"/>
      <c r="Z369" s="4"/>
      <c r="AP369" s="301"/>
      <c r="AS369" s="301"/>
      <c r="AT369" s="301"/>
      <c r="AU369" s="301"/>
    </row>
    <row r="370" spans="25:47" ht="28.5" customHeight="1" x14ac:dyDescent="0.25">
      <c r="Y370" s="4"/>
      <c r="Z370" s="4"/>
      <c r="AP370" s="301"/>
      <c r="AS370" s="301"/>
      <c r="AT370" s="301"/>
      <c r="AU370" s="301"/>
    </row>
    <row r="371" spans="25:47" ht="28.5" customHeight="1" x14ac:dyDescent="0.25">
      <c r="Y371" s="4"/>
      <c r="Z371" s="4"/>
      <c r="AP371" s="301"/>
      <c r="AS371" s="301"/>
      <c r="AT371" s="301"/>
      <c r="AU371" s="301"/>
    </row>
    <row r="372" spans="25:47" ht="28.5" customHeight="1" x14ac:dyDescent="0.25">
      <c r="Y372" s="4"/>
      <c r="Z372" s="4"/>
      <c r="AP372" s="301"/>
      <c r="AS372" s="301"/>
      <c r="AT372" s="301"/>
      <c r="AU372" s="301"/>
    </row>
    <row r="373" spans="25:47" ht="28.5" customHeight="1" x14ac:dyDescent="0.25">
      <c r="Y373" s="4"/>
      <c r="Z373" s="4"/>
      <c r="AP373" s="301"/>
      <c r="AS373" s="301"/>
      <c r="AT373" s="301"/>
      <c r="AU373" s="301"/>
    </row>
    <row r="374" spans="25:47" ht="28.5" customHeight="1" x14ac:dyDescent="0.25">
      <c r="Y374" s="4"/>
      <c r="Z374" s="4"/>
      <c r="AP374" s="301"/>
      <c r="AS374" s="301"/>
      <c r="AT374" s="301"/>
      <c r="AU374" s="301"/>
    </row>
    <row r="375" spans="25:47" ht="28.5" customHeight="1" x14ac:dyDescent="0.25">
      <c r="Y375" s="4"/>
      <c r="Z375" s="4"/>
      <c r="AP375" s="301"/>
      <c r="AS375" s="301"/>
      <c r="AT375" s="301"/>
      <c r="AU375" s="301"/>
    </row>
    <row r="376" spans="25:47" ht="28.5" customHeight="1" x14ac:dyDescent="0.25">
      <c r="Y376" s="4"/>
      <c r="Z376" s="4"/>
      <c r="AP376" s="301"/>
      <c r="AS376" s="301"/>
      <c r="AT376" s="301"/>
      <c r="AU376" s="301"/>
    </row>
    <row r="377" spans="25:47" ht="28.5" customHeight="1" x14ac:dyDescent="0.25">
      <c r="Y377" s="4"/>
      <c r="Z377" s="4"/>
      <c r="AP377" s="301"/>
      <c r="AS377" s="301"/>
      <c r="AT377" s="301"/>
      <c r="AU377" s="301"/>
    </row>
    <row r="378" spans="25:47" ht="28.5" customHeight="1" x14ac:dyDescent="0.25">
      <c r="Y378" s="4"/>
      <c r="Z378" s="4"/>
      <c r="AP378" s="301"/>
      <c r="AS378" s="301"/>
      <c r="AT378" s="301"/>
      <c r="AU378" s="301"/>
    </row>
    <row r="379" spans="25:47" ht="28.5" customHeight="1" x14ac:dyDescent="0.25">
      <c r="Y379" s="4"/>
      <c r="Z379" s="4"/>
      <c r="AP379" s="301"/>
      <c r="AS379" s="301"/>
      <c r="AT379" s="301"/>
      <c r="AU379" s="301"/>
    </row>
    <row r="380" spans="25:47" ht="28.5" customHeight="1" x14ac:dyDescent="0.25">
      <c r="Y380" s="4"/>
      <c r="Z380" s="4"/>
      <c r="AP380" s="301"/>
      <c r="AS380" s="301"/>
      <c r="AT380" s="301"/>
      <c r="AU380" s="301"/>
    </row>
    <row r="381" spans="25:47" ht="28.5" customHeight="1" x14ac:dyDescent="0.25">
      <c r="Y381" s="4"/>
      <c r="Z381" s="4"/>
      <c r="AP381" s="301"/>
      <c r="AS381" s="301"/>
      <c r="AT381" s="301"/>
      <c r="AU381" s="301"/>
    </row>
    <row r="382" spans="25:47" ht="28.5" customHeight="1" x14ac:dyDescent="0.25">
      <c r="Y382" s="4"/>
      <c r="Z382" s="4"/>
      <c r="AP382" s="301"/>
      <c r="AS382" s="301"/>
      <c r="AT382" s="301"/>
      <c r="AU382" s="301"/>
    </row>
    <row r="383" spans="25:47" ht="28.5" customHeight="1" x14ac:dyDescent="0.25">
      <c r="Y383" s="4"/>
      <c r="Z383" s="4"/>
      <c r="AP383" s="301"/>
      <c r="AS383" s="301"/>
      <c r="AT383" s="301"/>
      <c r="AU383" s="301"/>
    </row>
    <row r="384" spans="25:47" ht="28.5" customHeight="1" x14ac:dyDescent="0.25">
      <c r="Y384" s="4"/>
      <c r="Z384" s="4"/>
      <c r="AP384" s="301"/>
      <c r="AS384" s="301"/>
      <c r="AT384" s="301"/>
      <c r="AU384" s="301"/>
    </row>
    <row r="385" spans="25:47" ht="28.5" customHeight="1" x14ac:dyDescent="0.25">
      <c r="Y385" s="4"/>
      <c r="Z385" s="4"/>
      <c r="AP385" s="301"/>
      <c r="AS385" s="301"/>
      <c r="AT385" s="301"/>
      <c r="AU385" s="301"/>
    </row>
    <row r="386" spans="25:47" ht="28.5" customHeight="1" x14ac:dyDescent="0.25">
      <c r="Y386" s="4"/>
      <c r="Z386" s="4"/>
      <c r="AP386" s="301"/>
      <c r="AS386" s="301"/>
      <c r="AT386" s="301"/>
      <c r="AU386" s="301"/>
    </row>
    <row r="387" spans="25:47" ht="28.5" customHeight="1" x14ac:dyDescent="0.25">
      <c r="Y387" s="4"/>
      <c r="Z387" s="4"/>
      <c r="AP387" s="301"/>
      <c r="AS387" s="301"/>
      <c r="AT387" s="301"/>
      <c r="AU387" s="301"/>
    </row>
    <row r="388" spans="25:47" ht="28.5" customHeight="1" x14ac:dyDescent="0.25">
      <c r="Y388" s="4"/>
      <c r="Z388" s="4"/>
      <c r="AP388" s="301"/>
      <c r="AS388" s="301"/>
      <c r="AT388" s="301"/>
      <c r="AU388" s="301"/>
    </row>
    <row r="389" spans="25:47" ht="28.5" customHeight="1" x14ac:dyDescent="0.25">
      <c r="Y389" s="4"/>
      <c r="Z389" s="4"/>
      <c r="AP389" s="301"/>
      <c r="AS389" s="301"/>
      <c r="AT389" s="301"/>
      <c r="AU389" s="301"/>
    </row>
    <row r="390" spans="25:47" ht="28.5" customHeight="1" x14ac:dyDescent="0.25">
      <c r="Y390" s="4"/>
      <c r="Z390" s="4"/>
      <c r="AP390" s="301"/>
      <c r="AS390" s="301"/>
      <c r="AT390" s="301"/>
      <c r="AU390" s="301"/>
    </row>
    <row r="391" spans="25:47" ht="28.5" customHeight="1" x14ac:dyDescent="0.25">
      <c r="Y391" s="4"/>
      <c r="Z391" s="4"/>
      <c r="AP391" s="301"/>
      <c r="AS391" s="301"/>
      <c r="AT391" s="301"/>
      <c r="AU391" s="301"/>
    </row>
    <row r="392" spans="25:47" ht="28.5" customHeight="1" x14ac:dyDescent="0.25">
      <c r="Y392" s="4"/>
      <c r="Z392" s="4"/>
      <c r="AP392" s="301"/>
      <c r="AS392" s="301"/>
      <c r="AT392" s="301"/>
      <c r="AU392" s="301"/>
    </row>
    <row r="393" spans="25:47" ht="28.5" customHeight="1" x14ac:dyDescent="0.25">
      <c r="Y393" s="4"/>
      <c r="Z393" s="4"/>
      <c r="AP393" s="301"/>
      <c r="AS393" s="301"/>
      <c r="AT393" s="301"/>
      <c r="AU393" s="301"/>
    </row>
    <row r="394" spans="25:47" ht="28.5" customHeight="1" x14ac:dyDescent="0.25">
      <c r="Y394" s="4"/>
      <c r="Z394" s="4"/>
      <c r="AP394" s="301"/>
      <c r="AS394" s="301"/>
      <c r="AT394" s="301"/>
      <c r="AU394" s="301"/>
    </row>
    <row r="395" spans="25:47" ht="28.5" customHeight="1" x14ac:dyDescent="0.25">
      <c r="Y395" s="4"/>
      <c r="Z395" s="4"/>
      <c r="AP395" s="301"/>
      <c r="AS395" s="301"/>
      <c r="AT395" s="301"/>
      <c r="AU395" s="301"/>
    </row>
    <row r="396" spans="25:47" ht="28.5" customHeight="1" x14ac:dyDescent="0.25">
      <c r="Y396" s="4"/>
      <c r="Z396" s="4"/>
      <c r="AP396" s="301"/>
      <c r="AS396" s="301"/>
      <c r="AT396" s="301"/>
      <c r="AU396" s="301"/>
    </row>
    <row r="397" spans="25:47" ht="28.5" customHeight="1" x14ac:dyDescent="0.25">
      <c r="Y397" s="4"/>
      <c r="Z397" s="4"/>
      <c r="AP397" s="301"/>
      <c r="AS397" s="301"/>
      <c r="AT397" s="301"/>
      <c r="AU397" s="301"/>
    </row>
    <row r="398" spans="25:47" ht="28.5" customHeight="1" x14ac:dyDescent="0.25">
      <c r="Y398" s="4"/>
      <c r="Z398" s="4"/>
      <c r="AP398" s="301"/>
      <c r="AS398" s="301"/>
      <c r="AT398" s="301"/>
      <c r="AU398" s="301"/>
    </row>
    <row r="399" spans="25:47" ht="28.5" customHeight="1" x14ac:dyDescent="0.25">
      <c r="Y399" s="4"/>
      <c r="Z399" s="4"/>
      <c r="AP399" s="301"/>
      <c r="AS399" s="301"/>
      <c r="AT399" s="301"/>
      <c r="AU399" s="301"/>
    </row>
    <row r="400" spans="25:47" ht="28.5" customHeight="1" x14ac:dyDescent="0.25">
      <c r="Y400" s="4"/>
      <c r="Z400" s="4"/>
      <c r="AP400" s="301"/>
      <c r="AS400" s="301"/>
      <c r="AT400" s="301"/>
      <c r="AU400" s="301"/>
    </row>
    <row r="401" spans="25:47" ht="28.5" customHeight="1" x14ac:dyDescent="0.25">
      <c r="Y401" s="4"/>
      <c r="Z401" s="4"/>
      <c r="AP401" s="301"/>
      <c r="AS401" s="301"/>
      <c r="AT401" s="301"/>
      <c r="AU401" s="301"/>
    </row>
    <row r="402" spans="25:47" ht="28.5" customHeight="1" x14ac:dyDescent="0.25">
      <c r="Y402" s="4"/>
      <c r="Z402" s="4"/>
      <c r="AP402" s="301"/>
      <c r="AS402" s="301"/>
      <c r="AT402" s="301"/>
      <c r="AU402" s="301"/>
    </row>
    <row r="403" spans="25:47" ht="28.5" customHeight="1" x14ac:dyDescent="0.25">
      <c r="Y403" s="4"/>
      <c r="Z403" s="4"/>
      <c r="AP403" s="301"/>
      <c r="AS403" s="301"/>
      <c r="AT403" s="301"/>
      <c r="AU403" s="301"/>
    </row>
    <row r="404" spans="25:47" ht="28.5" customHeight="1" x14ac:dyDescent="0.25">
      <c r="Y404" s="4"/>
      <c r="Z404" s="4"/>
      <c r="AP404" s="301"/>
      <c r="AS404" s="301"/>
      <c r="AT404" s="301"/>
      <c r="AU404" s="301"/>
    </row>
    <row r="405" spans="25:47" ht="28.5" customHeight="1" x14ac:dyDescent="0.25">
      <c r="Y405" s="4"/>
      <c r="Z405" s="4"/>
      <c r="AP405" s="301"/>
      <c r="AS405" s="301"/>
      <c r="AT405" s="301"/>
      <c r="AU405" s="301"/>
    </row>
    <row r="406" spans="25:47" ht="28.5" customHeight="1" x14ac:dyDescent="0.25">
      <c r="Y406" s="4"/>
      <c r="Z406" s="4"/>
      <c r="AP406" s="301"/>
      <c r="AS406" s="301"/>
      <c r="AT406" s="301"/>
      <c r="AU406" s="301"/>
    </row>
    <row r="407" spans="25:47" ht="28.5" customHeight="1" x14ac:dyDescent="0.25">
      <c r="Y407" s="4"/>
      <c r="Z407" s="4"/>
      <c r="AP407" s="301"/>
      <c r="AS407" s="301"/>
      <c r="AT407" s="301"/>
      <c r="AU407" s="301"/>
    </row>
    <row r="408" spans="25:47" ht="28.5" customHeight="1" x14ac:dyDescent="0.25">
      <c r="Y408" s="4"/>
      <c r="Z408" s="4"/>
      <c r="AP408" s="301"/>
      <c r="AS408" s="301"/>
      <c r="AT408" s="301"/>
      <c r="AU408" s="301"/>
    </row>
    <row r="409" spans="25:47" ht="28.5" customHeight="1" x14ac:dyDescent="0.25">
      <c r="Y409" s="4"/>
      <c r="Z409" s="4"/>
      <c r="AP409" s="301"/>
      <c r="AS409" s="301"/>
      <c r="AT409" s="301"/>
      <c r="AU409" s="301"/>
    </row>
    <row r="410" spans="25:47" ht="28.5" customHeight="1" x14ac:dyDescent="0.25">
      <c r="Y410" s="4"/>
      <c r="Z410" s="4"/>
      <c r="AP410" s="301"/>
      <c r="AS410" s="301"/>
      <c r="AT410" s="301"/>
      <c r="AU410" s="301"/>
    </row>
    <row r="411" spans="25:47" ht="28.5" customHeight="1" x14ac:dyDescent="0.25">
      <c r="Y411" s="4"/>
      <c r="Z411" s="4"/>
      <c r="AP411" s="301"/>
      <c r="AS411" s="301"/>
      <c r="AT411" s="301"/>
      <c r="AU411" s="301"/>
    </row>
    <row r="412" spans="25:47" ht="28.5" customHeight="1" x14ac:dyDescent="0.25">
      <c r="Y412" s="4"/>
      <c r="Z412" s="4"/>
      <c r="AP412" s="301"/>
      <c r="AS412" s="301"/>
      <c r="AT412" s="301"/>
      <c r="AU412" s="301"/>
    </row>
    <row r="413" spans="25:47" ht="28.5" customHeight="1" x14ac:dyDescent="0.25">
      <c r="Y413" s="4"/>
      <c r="Z413" s="4"/>
      <c r="AP413" s="301"/>
      <c r="AS413" s="301"/>
      <c r="AT413" s="301"/>
      <c r="AU413" s="301"/>
    </row>
    <row r="414" spans="25:47" ht="28.5" customHeight="1" x14ac:dyDescent="0.25">
      <c r="Y414" s="4"/>
      <c r="Z414" s="4"/>
      <c r="AP414" s="301"/>
      <c r="AS414" s="301"/>
      <c r="AT414" s="301"/>
      <c r="AU414" s="301"/>
    </row>
    <row r="415" spans="25:47" ht="28.5" customHeight="1" x14ac:dyDescent="0.25">
      <c r="Y415" s="4"/>
      <c r="Z415" s="4"/>
      <c r="AP415" s="301"/>
      <c r="AS415" s="301"/>
      <c r="AT415" s="301"/>
      <c r="AU415" s="301"/>
    </row>
    <row r="416" spans="25:47" ht="28.5" customHeight="1" x14ac:dyDescent="0.25">
      <c r="Y416" s="4"/>
      <c r="Z416" s="4"/>
      <c r="AP416" s="301"/>
      <c r="AS416" s="301"/>
      <c r="AT416" s="301"/>
      <c r="AU416" s="301"/>
    </row>
    <row r="417" spans="25:47" ht="28.5" customHeight="1" x14ac:dyDescent="0.25">
      <c r="Y417" s="4"/>
      <c r="Z417" s="4"/>
      <c r="AP417" s="301"/>
      <c r="AS417" s="301"/>
      <c r="AT417" s="301"/>
      <c r="AU417" s="301"/>
    </row>
    <row r="418" spans="25:47" ht="28.5" customHeight="1" x14ac:dyDescent="0.25">
      <c r="Y418" s="4"/>
      <c r="Z418" s="4"/>
      <c r="AP418" s="301"/>
      <c r="AS418" s="301"/>
      <c r="AT418" s="301"/>
      <c r="AU418" s="301"/>
    </row>
    <row r="419" spans="25:47" ht="28.5" customHeight="1" x14ac:dyDescent="0.25">
      <c r="Y419" s="4"/>
      <c r="Z419" s="4"/>
      <c r="AP419" s="301"/>
      <c r="AS419" s="301"/>
      <c r="AT419" s="301"/>
      <c r="AU419" s="301"/>
    </row>
    <row r="420" spans="25:47" ht="28.5" customHeight="1" x14ac:dyDescent="0.25">
      <c r="Y420" s="4"/>
      <c r="Z420" s="4"/>
      <c r="AP420" s="301"/>
      <c r="AS420" s="301"/>
      <c r="AT420" s="301"/>
      <c r="AU420" s="301"/>
    </row>
    <row r="421" spans="25:47" ht="28.5" customHeight="1" x14ac:dyDescent="0.25">
      <c r="Y421" s="4"/>
      <c r="Z421" s="4"/>
      <c r="AP421" s="301"/>
      <c r="AS421" s="301"/>
      <c r="AT421" s="301"/>
      <c r="AU421" s="301"/>
    </row>
    <row r="422" spans="25:47" ht="28.5" customHeight="1" x14ac:dyDescent="0.25">
      <c r="Y422" s="4"/>
      <c r="Z422" s="4"/>
      <c r="AP422" s="301"/>
      <c r="AS422" s="301"/>
      <c r="AT422" s="301"/>
      <c r="AU422" s="301"/>
    </row>
    <row r="423" spans="25:47" ht="28.5" customHeight="1" x14ac:dyDescent="0.25">
      <c r="Y423" s="4"/>
      <c r="Z423" s="4"/>
      <c r="AP423" s="301"/>
      <c r="AS423" s="301"/>
      <c r="AT423" s="301"/>
      <c r="AU423" s="301"/>
    </row>
    <row r="424" spans="25:47" ht="28.5" customHeight="1" x14ac:dyDescent="0.25">
      <c r="Y424" s="4"/>
      <c r="Z424" s="4"/>
      <c r="AP424" s="301"/>
      <c r="AS424" s="301"/>
      <c r="AT424" s="301"/>
      <c r="AU424" s="301"/>
    </row>
    <row r="425" spans="25:47" ht="28.5" customHeight="1" x14ac:dyDescent="0.25">
      <c r="Y425" s="4"/>
      <c r="Z425" s="4"/>
      <c r="AP425" s="301"/>
      <c r="AS425" s="301"/>
      <c r="AT425" s="301"/>
      <c r="AU425" s="301"/>
    </row>
    <row r="426" spans="25:47" ht="28.5" customHeight="1" x14ac:dyDescent="0.25">
      <c r="Y426" s="4"/>
      <c r="Z426" s="4"/>
      <c r="AP426" s="301"/>
      <c r="AS426" s="301"/>
      <c r="AT426" s="301"/>
      <c r="AU426" s="301"/>
    </row>
    <row r="427" spans="25:47" ht="28.5" customHeight="1" x14ac:dyDescent="0.25">
      <c r="Y427" s="4"/>
      <c r="Z427" s="4"/>
      <c r="AP427" s="301"/>
      <c r="AS427" s="301"/>
      <c r="AT427" s="301"/>
      <c r="AU427" s="301"/>
    </row>
    <row r="428" spans="25:47" ht="28.5" customHeight="1" x14ac:dyDescent="0.25">
      <c r="Y428" s="4"/>
      <c r="Z428" s="4"/>
      <c r="AP428" s="301"/>
      <c r="AS428" s="301"/>
      <c r="AT428" s="301"/>
      <c r="AU428" s="301"/>
    </row>
    <row r="429" spans="25:47" ht="28.5" customHeight="1" x14ac:dyDescent="0.25">
      <c r="Y429" s="4"/>
      <c r="Z429" s="4"/>
      <c r="AP429" s="301"/>
      <c r="AS429" s="301"/>
      <c r="AT429" s="301"/>
      <c r="AU429" s="301"/>
    </row>
    <row r="430" spans="25:47" ht="28.5" customHeight="1" x14ac:dyDescent="0.25">
      <c r="Y430" s="4"/>
      <c r="Z430" s="4"/>
      <c r="AP430" s="301"/>
      <c r="AS430" s="301"/>
      <c r="AT430" s="301"/>
      <c r="AU430" s="301"/>
    </row>
    <row r="431" spans="25:47" ht="28.5" customHeight="1" x14ac:dyDescent="0.25">
      <c r="Y431" s="4"/>
      <c r="Z431" s="4"/>
      <c r="AP431" s="301"/>
      <c r="AS431" s="301"/>
      <c r="AT431" s="301"/>
      <c r="AU431" s="301"/>
    </row>
    <row r="432" spans="25:47" ht="28.5" customHeight="1" x14ac:dyDescent="0.25">
      <c r="Y432" s="4"/>
      <c r="Z432" s="4"/>
      <c r="AP432" s="301"/>
      <c r="AS432" s="301"/>
      <c r="AT432" s="301"/>
      <c r="AU432" s="301"/>
    </row>
    <row r="433" spans="25:47" ht="28.5" customHeight="1" x14ac:dyDescent="0.25">
      <c r="Y433" s="4"/>
      <c r="Z433" s="4"/>
      <c r="AP433" s="301"/>
      <c r="AS433" s="301"/>
      <c r="AT433" s="301"/>
      <c r="AU433" s="301"/>
    </row>
    <row r="434" spans="25:47" ht="28.5" customHeight="1" x14ac:dyDescent="0.25">
      <c r="Y434" s="4"/>
      <c r="Z434" s="4"/>
      <c r="AP434" s="301"/>
      <c r="AS434" s="301"/>
      <c r="AT434" s="301"/>
      <c r="AU434" s="301"/>
    </row>
    <row r="435" spans="25:47" ht="28.5" customHeight="1" x14ac:dyDescent="0.25">
      <c r="Y435" s="4"/>
      <c r="Z435" s="4"/>
      <c r="AP435" s="301"/>
      <c r="AS435" s="301"/>
      <c r="AT435" s="301"/>
      <c r="AU435" s="301"/>
    </row>
    <row r="436" spans="25:47" ht="28.5" customHeight="1" x14ac:dyDescent="0.25">
      <c r="Y436" s="4"/>
      <c r="Z436" s="4"/>
      <c r="AP436" s="301"/>
      <c r="AS436" s="301"/>
      <c r="AT436" s="301"/>
      <c r="AU436" s="301"/>
    </row>
    <row r="437" spans="25:47" ht="28.5" customHeight="1" x14ac:dyDescent="0.25">
      <c r="Y437" s="4"/>
      <c r="Z437" s="4"/>
      <c r="AP437" s="301"/>
      <c r="AS437" s="301"/>
      <c r="AT437" s="301"/>
      <c r="AU437" s="301"/>
    </row>
    <row r="438" spans="25:47" ht="28.5" customHeight="1" x14ac:dyDescent="0.25">
      <c r="Y438" s="4"/>
      <c r="Z438" s="4"/>
      <c r="AP438" s="301"/>
      <c r="AS438" s="301"/>
      <c r="AT438" s="301"/>
      <c r="AU438" s="301"/>
    </row>
    <row r="439" spans="25:47" ht="28.5" customHeight="1" x14ac:dyDescent="0.25">
      <c r="Y439" s="4"/>
      <c r="Z439" s="4"/>
      <c r="AP439" s="301"/>
      <c r="AS439" s="301"/>
      <c r="AT439" s="301"/>
      <c r="AU439" s="301"/>
    </row>
    <row r="440" spans="25:47" ht="28.5" customHeight="1" x14ac:dyDescent="0.25">
      <c r="Y440" s="4"/>
      <c r="Z440" s="4"/>
      <c r="AP440" s="301"/>
      <c r="AS440" s="301"/>
      <c r="AT440" s="301"/>
      <c r="AU440" s="301"/>
    </row>
    <row r="441" spans="25:47" ht="28.5" customHeight="1" x14ac:dyDescent="0.25">
      <c r="Y441" s="4"/>
      <c r="Z441" s="4"/>
      <c r="AP441" s="301"/>
      <c r="AS441" s="301"/>
      <c r="AT441" s="301"/>
      <c r="AU441" s="301"/>
    </row>
    <row r="442" spans="25:47" ht="28.5" customHeight="1" x14ac:dyDescent="0.25">
      <c r="Y442" s="4"/>
      <c r="Z442" s="4"/>
      <c r="AP442" s="301"/>
      <c r="AS442" s="301"/>
      <c r="AT442" s="301"/>
      <c r="AU442" s="301"/>
    </row>
    <row r="443" spans="25:47" ht="28.5" customHeight="1" x14ac:dyDescent="0.25">
      <c r="Y443" s="4"/>
      <c r="Z443" s="4"/>
      <c r="AP443" s="301"/>
      <c r="AS443" s="301"/>
      <c r="AT443" s="301"/>
      <c r="AU443" s="301"/>
    </row>
    <row r="444" spans="25:47" ht="28.5" customHeight="1" x14ac:dyDescent="0.25">
      <c r="Y444" s="4"/>
      <c r="Z444" s="4"/>
      <c r="AP444" s="301"/>
      <c r="AS444" s="301"/>
      <c r="AT444" s="301"/>
      <c r="AU444" s="301"/>
    </row>
    <row r="445" spans="25:47" ht="28.5" customHeight="1" x14ac:dyDescent="0.25">
      <c r="Y445" s="4"/>
      <c r="Z445" s="4"/>
      <c r="AP445" s="301"/>
      <c r="AS445" s="301"/>
      <c r="AT445" s="301"/>
      <c r="AU445" s="301"/>
    </row>
    <row r="446" spans="25:47" ht="28.5" customHeight="1" x14ac:dyDescent="0.25">
      <c r="Y446" s="4"/>
      <c r="Z446" s="4"/>
      <c r="AP446" s="301"/>
      <c r="AS446" s="301"/>
      <c r="AT446" s="301"/>
      <c r="AU446" s="301"/>
    </row>
    <row r="447" spans="25:47" ht="28.5" customHeight="1" x14ac:dyDescent="0.25">
      <c r="Y447" s="4"/>
      <c r="Z447" s="4"/>
      <c r="AP447" s="301"/>
      <c r="AS447" s="301"/>
      <c r="AT447" s="301"/>
      <c r="AU447" s="301"/>
    </row>
    <row r="448" spans="25:47" ht="28.5" customHeight="1" x14ac:dyDescent="0.25">
      <c r="Y448" s="4"/>
      <c r="Z448" s="4"/>
      <c r="AP448" s="301"/>
      <c r="AS448" s="301"/>
      <c r="AT448" s="301"/>
      <c r="AU448" s="301"/>
    </row>
    <row r="449" spans="25:47" ht="28.5" customHeight="1" x14ac:dyDescent="0.25">
      <c r="Y449" s="4"/>
      <c r="Z449" s="4"/>
      <c r="AP449" s="301"/>
      <c r="AS449" s="301"/>
      <c r="AT449" s="301"/>
      <c r="AU449" s="301"/>
    </row>
    <row r="450" spans="25:47" ht="28.5" customHeight="1" x14ac:dyDescent="0.25">
      <c r="Y450" s="4"/>
      <c r="Z450" s="4"/>
      <c r="AP450" s="301"/>
      <c r="AS450" s="301"/>
      <c r="AT450" s="301"/>
      <c r="AU450" s="301"/>
    </row>
    <row r="451" spans="25:47" ht="28.5" customHeight="1" x14ac:dyDescent="0.25">
      <c r="Y451" s="4"/>
      <c r="Z451" s="4"/>
      <c r="AP451" s="301"/>
      <c r="AS451" s="301"/>
      <c r="AT451" s="301"/>
      <c r="AU451" s="301"/>
    </row>
    <row r="452" spans="25:47" ht="28.5" customHeight="1" x14ac:dyDescent="0.25">
      <c r="Y452" s="4"/>
      <c r="Z452" s="4"/>
      <c r="AP452" s="301"/>
      <c r="AS452" s="301"/>
      <c r="AT452" s="301"/>
      <c r="AU452" s="301"/>
    </row>
    <row r="453" spans="25:47" ht="28.5" customHeight="1" x14ac:dyDescent="0.25">
      <c r="Y453" s="4"/>
      <c r="Z453" s="4"/>
      <c r="AP453" s="301"/>
      <c r="AS453" s="301"/>
      <c r="AT453" s="301"/>
      <c r="AU453" s="301"/>
    </row>
    <row r="454" spans="25:47" ht="28.5" customHeight="1" x14ac:dyDescent="0.25">
      <c r="Y454" s="4"/>
      <c r="Z454" s="4"/>
      <c r="AP454" s="301"/>
      <c r="AS454" s="301"/>
      <c r="AT454" s="301"/>
      <c r="AU454" s="301"/>
    </row>
    <row r="455" spans="25:47" ht="28.5" customHeight="1" x14ac:dyDescent="0.25">
      <c r="Y455" s="4"/>
      <c r="Z455" s="4"/>
      <c r="AP455" s="301"/>
      <c r="AS455" s="301"/>
      <c r="AT455" s="301"/>
      <c r="AU455" s="301"/>
    </row>
    <row r="456" spans="25:47" ht="28.5" customHeight="1" x14ac:dyDescent="0.25">
      <c r="Y456" s="4"/>
      <c r="Z456" s="4"/>
      <c r="AP456" s="301"/>
      <c r="AS456" s="301"/>
      <c r="AT456" s="301"/>
      <c r="AU456" s="301"/>
    </row>
    <row r="457" spans="25:47" ht="28.5" customHeight="1" x14ac:dyDescent="0.25">
      <c r="Y457" s="4"/>
      <c r="Z457" s="4"/>
      <c r="AP457" s="301"/>
      <c r="AS457" s="301"/>
      <c r="AT457" s="301"/>
      <c r="AU457" s="301"/>
    </row>
    <row r="458" spans="25:47" ht="28.5" customHeight="1" x14ac:dyDescent="0.25">
      <c r="Y458" s="4"/>
      <c r="Z458" s="4"/>
      <c r="AP458" s="301"/>
      <c r="AS458" s="301"/>
      <c r="AT458" s="301"/>
      <c r="AU458" s="301"/>
    </row>
    <row r="459" spans="25:47" ht="28.5" customHeight="1" x14ac:dyDescent="0.25">
      <c r="Y459" s="4"/>
      <c r="Z459" s="4"/>
      <c r="AP459" s="301"/>
      <c r="AS459" s="301"/>
      <c r="AT459" s="301"/>
      <c r="AU459" s="301"/>
    </row>
    <row r="460" spans="25:47" ht="28.5" customHeight="1" x14ac:dyDescent="0.25">
      <c r="Y460" s="4"/>
      <c r="Z460" s="4"/>
      <c r="AP460" s="301"/>
      <c r="AS460" s="301"/>
      <c r="AT460" s="301"/>
      <c r="AU460" s="301"/>
    </row>
    <row r="461" spans="25:47" ht="28.5" customHeight="1" x14ac:dyDescent="0.25">
      <c r="Y461" s="4"/>
      <c r="Z461" s="4"/>
      <c r="AP461" s="301"/>
      <c r="AS461" s="301"/>
      <c r="AT461" s="301"/>
      <c r="AU461" s="301"/>
    </row>
    <row r="462" spans="25:47" ht="28.5" customHeight="1" x14ac:dyDescent="0.25">
      <c r="Y462" s="4"/>
      <c r="Z462" s="4"/>
      <c r="AP462" s="301"/>
      <c r="AS462" s="301"/>
      <c r="AT462" s="301"/>
      <c r="AU462" s="301"/>
    </row>
    <row r="463" spans="25:47" ht="28.5" customHeight="1" x14ac:dyDescent="0.25">
      <c r="Y463" s="4"/>
      <c r="Z463" s="4"/>
      <c r="AP463" s="301"/>
      <c r="AS463" s="301"/>
      <c r="AT463" s="301"/>
      <c r="AU463" s="301"/>
    </row>
    <row r="464" spans="25:47" ht="28.5" customHeight="1" x14ac:dyDescent="0.25">
      <c r="Y464" s="4"/>
      <c r="Z464" s="4"/>
      <c r="AP464" s="301"/>
      <c r="AS464" s="301"/>
      <c r="AT464" s="301"/>
      <c r="AU464" s="301"/>
    </row>
    <row r="465" spans="25:47" ht="28.5" customHeight="1" x14ac:dyDescent="0.25">
      <c r="Y465" s="4"/>
      <c r="Z465" s="4"/>
      <c r="AP465" s="301"/>
      <c r="AS465" s="301"/>
      <c r="AT465" s="301"/>
      <c r="AU465" s="301"/>
    </row>
    <row r="466" spans="25:47" ht="28.5" customHeight="1" x14ac:dyDescent="0.25">
      <c r="Y466" s="4"/>
      <c r="Z466" s="4"/>
      <c r="AP466" s="301"/>
      <c r="AS466" s="301"/>
      <c r="AT466" s="301"/>
      <c r="AU466" s="301"/>
    </row>
    <row r="467" spans="25:47" ht="28.5" customHeight="1" x14ac:dyDescent="0.25">
      <c r="Y467" s="4"/>
      <c r="Z467" s="4"/>
      <c r="AP467" s="301"/>
      <c r="AS467" s="301"/>
      <c r="AT467" s="301"/>
      <c r="AU467" s="301"/>
    </row>
    <row r="468" spans="25:47" ht="28.5" customHeight="1" x14ac:dyDescent="0.25">
      <c r="Y468" s="4"/>
      <c r="Z468" s="4"/>
      <c r="AP468" s="301"/>
      <c r="AS468" s="301"/>
      <c r="AT468" s="301"/>
      <c r="AU468" s="301"/>
    </row>
    <row r="469" spans="25:47" ht="28.5" customHeight="1" x14ac:dyDescent="0.25">
      <c r="Y469" s="4"/>
      <c r="Z469" s="4"/>
      <c r="AP469" s="301"/>
      <c r="AS469" s="301"/>
      <c r="AT469" s="301"/>
      <c r="AU469" s="301"/>
    </row>
    <row r="470" spans="25:47" ht="28.5" customHeight="1" x14ac:dyDescent="0.25">
      <c r="Y470" s="4"/>
      <c r="Z470" s="4"/>
      <c r="AP470" s="301"/>
      <c r="AS470" s="301"/>
      <c r="AT470" s="301"/>
      <c r="AU470" s="301"/>
    </row>
    <row r="471" spans="25:47" ht="28.5" customHeight="1" x14ac:dyDescent="0.25">
      <c r="Y471" s="4"/>
      <c r="Z471" s="4"/>
      <c r="AP471" s="301"/>
      <c r="AS471" s="301"/>
      <c r="AT471" s="301"/>
      <c r="AU471" s="301"/>
    </row>
    <row r="472" spans="25:47" ht="28.5" customHeight="1" x14ac:dyDescent="0.25">
      <c r="Y472" s="4"/>
      <c r="Z472" s="4"/>
      <c r="AP472" s="301"/>
      <c r="AS472" s="301"/>
      <c r="AT472" s="301"/>
      <c r="AU472" s="301"/>
    </row>
    <row r="473" spans="25:47" ht="28.5" customHeight="1" x14ac:dyDescent="0.25">
      <c r="Y473" s="4"/>
      <c r="Z473" s="4"/>
      <c r="AP473" s="301"/>
      <c r="AS473" s="301"/>
      <c r="AT473" s="301"/>
      <c r="AU473" s="301"/>
    </row>
    <row r="474" spans="25:47" ht="28.5" customHeight="1" x14ac:dyDescent="0.25">
      <c r="Y474" s="4"/>
      <c r="Z474" s="4"/>
      <c r="AP474" s="301"/>
      <c r="AS474" s="301"/>
      <c r="AT474" s="301"/>
      <c r="AU474" s="301"/>
    </row>
    <row r="475" spans="25:47" ht="28.5" customHeight="1" x14ac:dyDescent="0.25">
      <c r="Y475" s="4"/>
      <c r="Z475" s="4"/>
      <c r="AP475" s="301"/>
      <c r="AS475" s="301"/>
      <c r="AT475" s="301"/>
      <c r="AU475" s="301"/>
    </row>
    <row r="476" spans="25:47" ht="28.5" customHeight="1" x14ac:dyDescent="0.25">
      <c r="Y476" s="4"/>
      <c r="Z476" s="4"/>
      <c r="AP476" s="301"/>
      <c r="AS476" s="301"/>
      <c r="AT476" s="301"/>
      <c r="AU476" s="301"/>
    </row>
    <row r="477" spans="25:47" ht="28.5" customHeight="1" x14ac:dyDescent="0.25">
      <c r="Y477" s="4"/>
      <c r="Z477" s="4"/>
      <c r="AP477" s="301"/>
      <c r="AS477" s="301"/>
      <c r="AT477" s="301"/>
      <c r="AU477" s="301"/>
    </row>
    <row r="478" spans="25:47" ht="28.5" customHeight="1" x14ac:dyDescent="0.25">
      <c r="Y478" s="4"/>
      <c r="Z478" s="4"/>
      <c r="AP478" s="301"/>
      <c r="AS478" s="301"/>
      <c r="AT478" s="301"/>
      <c r="AU478" s="301"/>
    </row>
    <row r="479" spans="25:47" ht="28.5" customHeight="1" x14ac:dyDescent="0.25">
      <c r="Y479" s="4"/>
      <c r="Z479" s="4"/>
      <c r="AP479" s="301"/>
      <c r="AS479" s="301"/>
      <c r="AT479" s="301"/>
      <c r="AU479" s="301"/>
    </row>
    <row r="480" spans="25:47" ht="28.5" customHeight="1" x14ac:dyDescent="0.25">
      <c r="Y480" s="4"/>
      <c r="Z480" s="4"/>
      <c r="AP480" s="301"/>
      <c r="AS480" s="301"/>
      <c r="AT480" s="301"/>
      <c r="AU480" s="301"/>
    </row>
    <row r="481" spans="25:47" ht="28.5" customHeight="1" x14ac:dyDescent="0.25">
      <c r="Y481" s="4"/>
      <c r="Z481" s="4"/>
      <c r="AP481" s="301"/>
      <c r="AS481" s="301"/>
      <c r="AT481" s="301"/>
      <c r="AU481" s="301"/>
    </row>
    <row r="482" spans="25:47" ht="28.5" customHeight="1" x14ac:dyDescent="0.25">
      <c r="Y482" s="4"/>
      <c r="Z482" s="4"/>
      <c r="AP482" s="301"/>
      <c r="AS482" s="301"/>
      <c r="AT482" s="301"/>
      <c r="AU482" s="301"/>
    </row>
    <row r="483" spans="25:47" ht="28.5" customHeight="1" x14ac:dyDescent="0.25">
      <c r="Y483" s="4"/>
      <c r="Z483" s="4"/>
      <c r="AP483" s="301"/>
      <c r="AS483" s="301"/>
      <c r="AT483" s="301"/>
      <c r="AU483" s="301"/>
    </row>
    <row r="484" spans="25:47" ht="28.5" customHeight="1" x14ac:dyDescent="0.25">
      <c r="Y484" s="4"/>
      <c r="Z484" s="4"/>
      <c r="AP484" s="301"/>
      <c r="AS484" s="301"/>
      <c r="AT484" s="301"/>
      <c r="AU484" s="301"/>
    </row>
    <row r="485" spans="25:47" ht="28.5" customHeight="1" x14ac:dyDescent="0.25">
      <c r="Y485" s="4"/>
      <c r="Z485" s="4"/>
      <c r="AP485" s="301"/>
      <c r="AS485" s="301"/>
      <c r="AT485" s="301"/>
      <c r="AU485" s="301"/>
    </row>
    <row r="486" spans="25:47" ht="28.5" customHeight="1" x14ac:dyDescent="0.25">
      <c r="Y486" s="4"/>
      <c r="Z486" s="4"/>
      <c r="AP486" s="301"/>
      <c r="AS486" s="301"/>
      <c r="AT486" s="301"/>
      <c r="AU486" s="301"/>
    </row>
    <row r="487" spans="25:47" ht="28.5" customHeight="1" x14ac:dyDescent="0.25">
      <c r="Y487" s="4"/>
      <c r="Z487" s="4"/>
      <c r="AP487" s="301"/>
      <c r="AS487" s="301"/>
      <c r="AT487" s="301"/>
      <c r="AU487" s="301"/>
    </row>
    <row r="488" spans="25:47" ht="28.5" customHeight="1" x14ac:dyDescent="0.25">
      <c r="Y488" s="4"/>
      <c r="Z488" s="4"/>
      <c r="AP488" s="301"/>
      <c r="AS488" s="301"/>
      <c r="AT488" s="301"/>
      <c r="AU488" s="301"/>
    </row>
    <row r="489" spans="25:47" ht="28.5" customHeight="1" x14ac:dyDescent="0.25">
      <c r="Y489" s="4"/>
      <c r="Z489" s="4"/>
      <c r="AP489" s="301"/>
      <c r="AS489" s="301"/>
      <c r="AT489" s="301"/>
      <c r="AU489" s="301"/>
    </row>
    <row r="490" spans="25:47" ht="28.5" customHeight="1" x14ac:dyDescent="0.25">
      <c r="Y490" s="4"/>
      <c r="Z490" s="4"/>
      <c r="AP490" s="301"/>
      <c r="AS490" s="301"/>
      <c r="AT490" s="301"/>
      <c r="AU490" s="301"/>
    </row>
    <row r="491" spans="25:47" ht="28.5" customHeight="1" x14ac:dyDescent="0.25">
      <c r="Y491" s="4"/>
      <c r="Z491" s="4"/>
      <c r="AP491" s="301"/>
      <c r="AS491" s="301"/>
      <c r="AT491" s="301"/>
      <c r="AU491" s="301"/>
    </row>
    <row r="492" spans="25:47" ht="28.5" customHeight="1" x14ac:dyDescent="0.25">
      <c r="Y492" s="4"/>
      <c r="Z492" s="4"/>
      <c r="AP492" s="301"/>
      <c r="AS492" s="301"/>
      <c r="AT492" s="301"/>
      <c r="AU492" s="301"/>
    </row>
    <row r="493" spans="25:47" ht="28.5" customHeight="1" x14ac:dyDescent="0.25">
      <c r="Y493" s="4"/>
      <c r="Z493" s="4"/>
      <c r="AP493" s="301"/>
      <c r="AS493" s="301"/>
      <c r="AT493" s="301"/>
      <c r="AU493" s="301"/>
    </row>
    <row r="494" spans="25:47" ht="28.5" customHeight="1" x14ac:dyDescent="0.25">
      <c r="Y494" s="4"/>
      <c r="Z494" s="4"/>
      <c r="AP494" s="301"/>
      <c r="AS494" s="301"/>
      <c r="AT494" s="301"/>
      <c r="AU494" s="301"/>
    </row>
    <row r="495" spans="25:47" ht="28.5" customHeight="1" x14ac:dyDescent="0.25">
      <c r="Y495" s="4"/>
      <c r="Z495" s="4"/>
      <c r="AP495" s="301"/>
      <c r="AS495" s="301"/>
      <c r="AT495" s="301"/>
      <c r="AU495" s="301"/>
    </row>
    <row r="496" spans="25:47" ht="28.5" customHeight="1" x14ac:dyDescent="0.25">
      <c r="Y496" s="4"/>
      <c r="Z496" s="4"/>
      <c r="AP496" s="301"/>
      <c r="AS496" s="301"/>
      <c r="AT496" s="301"/>
      <c r="AU496" s="301"/>
    </row>
    <row r="497" spans="25:47" ht="28.5" customHeight="1" x14ac:dyDescent="0.25">
      <c r="Y497" s="4"/>
      <c r="Z497" s="4"/>
      <c r="AP497" s="301"/>
      <c r="AS497" s="301"/>
      <c r="AT497" s="301"/>
      <c r="AU497" s="301"/>
    </row>
    <row r="498" spans="25:47" ht="28.5" customHeight="1" x14ac:dyDescent="0.25">
      <c r="Y498" s="4"/>
      <c r="Z498" s="4"/>
      <c r="AP498" s="301"/>
      <c r="AS498" s="301"/>
      <c r="AT498" s="301"/>
      <c r="AU498" s="301"/>
    </row>
    <row r="499" spans="25:47" ht="28.5" customHeight="1" x14ac:dyDescent="0.25">
      <c r="Y499" s="4"/>
      <c r="Z499" s="4"/>
      <c r="AP499" s="301"/>
      <c r="AS499" s="301"/>
      <c r="AT499" s="301"/>
      <c r="AU499" s="301"/>
    </row>
    <row r="500" spans="25:47" ht="28.5" customHeight="1" x14ac:dyDescent="0.25">
      <c r="Y500" s="4"/>
      <c r="Z500" s="4"/>
      <c r="AP500" s="301"/>
      <c r="AS500" s="301"/>
      <c r="AT500" s="301"/>
      <c r="AU500" s="301"/>
    </row>
    <row r="501" spans="25:47" ht="28.5" customHeight="1" x14ac:dyDescent="0.25">
      <c r="Y501" s="4"/>
      <c r="Z501" s="4"/>
      <c r="AP501" s="301"/>
      <c r="AS501" s="301"/>
      <c r="AT501" s="301"/>
      <c r="AU501" s="301"/>
    </row>
    <row r="502" spans="25:47" ht="28.5" customHeight="1" x14ac:dyDescent="0.25">
      <c r="Y502" s="4"/>
      <c r="Z502" s="4"/>
      <c r="AP502" s="301"/>
      <c r="AS502" s="301"/>
      <c r="AT502" s="301"/>
      <c r="AU502" s="301"/>
    </row>
    <row r="503" spans="25:47" ht="28.5" customHeight="1" x14ac:dyDescent="0.25">
      <c r="Y503" s="4"/>
      <c r="Z503" s="4"/>
      <c r="AP503" s="301"/>
      <c r="AS503" s="301"/>
      <c r="AT503" s="301"/>
      <c r="AU503" s="301"/>
    </row>
    <row r="504" spans="25:47" ht="28.5" customHeight="1" x14ac:dyDescent="0.25">
      <c r="Y504" s="4"/>
      <c r="Z504" s="4"/>
      <c r="AP504" s="301"/>
      <c r="AS504" s="301"/>
      <c r="AT504" s="301"/>
      <c r="AU504" s="301"/>
    </row>
    <row r="505" spans="25:47" ht="28.5" customHeight="1" x14ac:dyDescent="0.25">
      <c r="Y505" s="4"/>
      <c r="Z505" s="4"/>
      <c r="AP505" s="301"/>
      <c r="AS505" s="301"/>
      <c r="AT505" s="301"/>
      <c r="AU505" s="301"/>
    </row>
    <row r="506" spans="25:47" ht="28.5" customHeight="1" x14ac:dyDescent="0.25">
      <c r="Y506" s="4"/>
      <c r="Z506" s="4"/>
      <c r="AP506" s="301"/>
      <c r="AS506" s="301"/>
      <c r="AT506" s="301"/>
      <c r="AU506" s="301"/>
    </row>
    <row r="507" spans="25:47" ht="28.5" customHeight="1" x14ac:dyDescent="0.25">
      <c r="Y507" s="4"/>
      <c r="Z507" s="4"/>
      <c r="AP507" s="301"/>
      <c r="AS507" s="301"/>
      <c r="AT507" s="301"/>
      <c r="AU507" s="301"/>
    </row>
    <row r="508" spans="25:47" ht="28.5" customHeight="1" x14ac:dyDescent="0.25">
      <c r="Y508" s="4"/>
      <c r="Z508" s="4"/>
      <c r="AP508" s="301"/>
      <c r="AS508" s="301"/>
      <c r="AT508" s="301"/>
      <c r="AU508" s="301"/>
    </row>
    <row r="509" spans="25:47" ht="28.5" customHeight="1" x14ac:dyDescent="0.25">
      <c r="Y509" s="4"/>
      <c r="Z509" s="4"/>
      <c r="AP509" s="301"/>
      <c r="AS509" s="301"/>
      <c r="AT509" s="301"/>
      <c r="AU509" s="301"/>
    </row>
    <row r="510" spans="25:47" ht="28.5" customHeight="1" x14ac:dyDescent="0.25">
      <c r="Y510" s="4"/>
      <c r="Z510" s="4"/>
      <c r="AP510" s="301"/>
      <c r="AS510" s="301"/>
      <c r="AT510" s="301"/>
      <c r="AU510" s="301"/>
    </row>
    <row r="511" spans="25:47" ht="28.5" customHeight="1" x14ac:dyDescent="0.25">
      <c r="Y511" s="4"/>
      <c r="Z511" s="4"/>
      <c r="AP511" s="301"/>
      <c r="AS511" s="301"/>
      <c r="AT511" s="301"/>
      <c r="AU511" s="301"/>
    </row>
    <row r="512" spans="25:47" ht="28.5" customHeight="1" x14ac:dyDescent="0.25">
      <c r="Y512" s="4"/>
      <c r="Z512" s="4"/>
      <c r="AP512" s="301"/>
      <c r="AS512" s="301"/>
      <c r="AT512" s="301"/>
      <c r="AU512" s="301"/>
    </row>
    <row r="513" spans="25:47" ht="28.5" customHeight="1" x14ac:dyDescent="0.25">
      <c r="Y513" s="4"/>
      <c r="Z513" s="4"/>
      <c r="AP513" s="301"/>
      <c r="AS513" s="301"/>
      <c r="AT513" s="301"/>
      <c r="AU513" s="301"/>
    </row>
    <row r="514" spans="25:47" ht="28.5" customHeight="1" x14ac:dyDescent="0.25">
      <c r="Y514" s="4"/>
      <c r="Z514" s="4"/>
      <c r="AP514" s="301"/>
      <c r="AS514" s="301"/>
      <c r="AT514" s="301"/>
      <c r="AU514" s="301"/>
    </row>
    <row r="515" spans="25:47" ht="28.5" customHeight="1" x14ac:dyDescent="0.25">
      <c r="Y515" s="4"/>
      <c r="Z515" s="4"/>
      <c r="AP515" s="301"/>
      <c r="AS515" s="301"/>
      <c r="AT515" s="301"/>
      <c r="AU515" s="301"/>
    </row>
    <row r="516" spans="25:47" ht="28.5" customHeight="1" x14ac:dyDescent="0.25">
      <c r="Y516" s="4"/>
      <c r="Z516" s="4"/>
      <c r="AP516" s="301"/>
      <c r="AS516" s="301"/>
      <c r="AT516" s="301"/>
      <c r="AU516" s="301"/>
    </row>
    <row r="517" spans="25:47" ht="28.5" customHeight="1" x14ac:dyDescent="0.25">
      <c r="Y517" s="4"/>
      <c r="Z517" s="4"/>
      <c r="AP517" s="301"/>
      <c r="AS517" s="301"/>
      <c r="AT517" s="301"/>
      <c r="AU517" s="301"/>
    </row>
    <row r="518" spans="25:47" ht="28.5" customHeight="1" x14ac:dyDescent="0.25">
      <c r="Y518" s="4"/>
      <c r="Z518" s="4"/>
      <c r="AP518" s="301"/>
      <c r="AS518" s="301"/>
      <c r="AT518" s="301"/>
      <c r="AU518" s="301"/>
    </row>
    <row r="519" spans="25:47" ht="28.5" customHeight="1" x14ac:dyDescent="0.25">
      <c r="Y519" s="4"/>
      <c r="Z519" s="4"/>
      <c r="AP519" s="301"/>
      <c r="AS519" s="301"/>
      <c r="AT519" s="301"/>
      <c r="AU519" s="301"/>
    </row>
    <row r="520" spans="25:47" ht="28.5" customHeight="1" x14ac:dyDescent="0.25">
      <c r="Y520" s="4"/>
      <c r="Z520" s="4"/>
      <c r="AP520" s="301"/>
      <c r="AS520" s="301"/>
      <c r="AT520" s="301"/>
      <c r="AU520" s="301"/>
    </row>
    <row r="521" spans="25:47" ht="28.5" customHeight="1" x14ac:dyDescent="0.25">
      <c r="Y521" s="4"/>
      <c r="Z521" s="4"/>
      <c r="AP521" s="301"/>
      <c r="AS521" s="301"/>
      <c r="AT521" s="301"/>
      <c r="AU521" s="301"/>
    </row>
    <row r="522" spans="25:47" ht="28.5" customHeight="1" x14ac:dyDescent="0.25">
      <c r="Y522" s="4"/>
      <c r="Z522" s="4"/>
      <c r="AP522" s="301"/>
      <c r="AS522" s="301"/>
      <c r="AT522" s="301"/>
      <c r="AU522" s="301"/>
    </row>
    <row r="523" spans="25:47" ht="28.5" customHeight="1" x14ac:dyDescent="0.25">
      <c r="Y523" s="4"/>
      <c r="Z523" s="4"/>
      <c r="AP523" s="301"/>
      <c r="AS523" s="301"/>
      <c r="AT523" s="301"/>
      <c r="AU523" s="301"/>
    </row>
    <row r="524" spans="25:47" ht="28.5" customHeight="1" x14ac:dyDescent="0.25">
      <c r="Y524" s="4"/>
      <c r="Z524" s="4"/>
      <c r="AP524" s="301"/>
      <c r="AS524" s="301"/>
      <c r="AT524" s="301"/>
      <c r="AU524" s="301"/>
    </row>
    <row r="525" spans="25:47" ht="28.5" customHeight="1" x14ac:dyDescent="0.25">
      <c r="Y525" s="4"/>
      <c r="Z525" s="4"/>
      <c r="AP525" s="301"/>
      <c r="AS525" s="301"/>
      <c r="AT525" s="301"/>
      <c r="AU525" s="301"/>
    </row>
    <row r="526" spans="25:47" ht="28.5" customHeight="1" x14ac:dyDescent="0.25">
      <c r="Y526" s="4"/>
      <c r="Z526" s="4"/>
      <c r="AP526" s="301"/>
      <c r="AS526" s="301"/>
      <c r="AT526" s="301"/>
      <c r="AU526" s="301"/>
    </row>
    <row r="527" spans="25:47" ht="28.5" customHeight="1" x14ac:dyDescent="0.25">
      <c r="Y527" s="4"/>
      <c r="Z527" s="4"/>
      <c r="AP527" s="301"/>
      <c r="AS527" s="301"/>
      <c r="AT527" s="301"/>
      <c r="AU527" s="301"/>
    </row>
    <row r="528" spans="25:47" ht="28.5" customHeight="1" x14ac:dyDescent="0.25">
      <c r="Y528" s="4"/>
      <c r="Z528" s="4"/>
      <c r="AP528" s="301"/>
      <c r="AS528" s="301"/>
      <c r="AT528" s="301"/>
      <c r="AU528" s="301"/>
    </row>
    <row r="529" spans="25:47" ht="28.5" customHeight="1" x14ac:dyDescent="0.25">
      <c r="Y529" s="4"/>
      <c r="Z529" s="4"/>
      <c r="AP529" s="301"/>
      <c r="AS529" s="301"/>
      <c r="AT529" s="301"/>
      <c r="AU529" s="301"/>
    </row>
    <row r="530" spans="25:47" ht="28.5" customHeight="1" x14ac:dyDescent="0.25">
      <c r="Y530" s="4"/>
      <c r="Z530" s="4"/>
      <c r="AP530" s="301"/>
      <c r="AS530" s="301"/>
      <c r="AT530" s="301"/>
      <c r="AU530" s="301"/>
    </row>
    <row r="531" spans="25:47" ht="28.5" customHeight="1" x14ac:dyDescent="0.25">
      <c r="Y531" s="4"/>
      <c r="Z531" s="4"/>
      <c r="AP531" s="301"/>
      <c r="AS531" s="301"/>
      <c r="AT531" s="301"/>
      <c r="AU531" s="301"/>
    </row>
    <row r="532" spans="25:47" ht="28.5" customHeight="1" x14ac:dyDescent="0.25">
      <c r="Y532" s="4"/>
      <c r="Z532" s="4"/>
      <c r="AP532" s="301"/>
      <c r="AS532" s="301"/>
      <c r="AT532" s="301"/>
      <c r="AU532" s="301"/>
    </row>
    <row r="533" spans="25:47" ht="28.5" customHeight="1" x14ac:dyDescent="0.25">
      <c r="Y533" s="4"/>
      <c r="Z533" s="4"/>
      <c r="AP533" s="301"/>
      <c r="AS533" s="301"/>
      <c r="AT533" s="301"/>
      <c r="AU533" s="301"/>
    </row>
    <row r="534" spans="25:47" ht="28.5" customHeight="1" x14ac:dyDescent="0.25">
      <c r="Y534" s="4"/>
      <c r="Z534" s="4"/>
      <c r="AP534" s="301"/>
      <c r="AS534" s="301"/>
      <c r="AT534" s="301"/>
      <c r="AU534" s="301"/>
    </row>
    <row r="535" spans="25:47" ht="28.5" customHeight="1" x14ac:dyDescent="0.25">
      <c r="Y535" s="4"/>
      <c r="Z535" s="4"/>
      <c r="AP535" s="301"/>
      <c r="AS535" s="301"/>
      <c r="AT535" s="301"/>
      <c r="AU535" s="301"/>
    </row>
    <row r="536" spans="25:47" ht="28.5" customHeight="1" x14ac:dyDescent="0.25">
      <c r="Y536" s="4"/>
      <c r="Z536" s="4"/>
      <c r="AP536" s="301"/>
      <c r="AS536" s="301"/>
      <c r="AT536" s="301"/>
      <c r="AU536" s="301"/>
    </row>
    <row r="537" spans="25:47" ht="28.5" customHeight="1" x14ac:dyDescent="0.25">
      <c r="Y537" s="4"/>
      <c r="Z537" s="4"/>
      <c r="AP537" s="301"/>
      <c r="AS537" s="301"/>
      <c r="AT537" s="301"/>
      <c r="AU537" s="301"/>
    </row>
    <row r="538" spans="25:47" ht="28.5" customHeight="1" x14ac:dyDescent="0.25">
      <c r="Y538" s="4"/>
      <c r="Z538" s="4"/>
      <c r="AP538" s="301"/>
      <c r="AS538" s="301"/>
      <c r="AT538" s="301"/>
      <c r="AU538" s="301"/>
    </row>
    <row r="539" spans="25:47" ht="28.5" customHeight="1" x14ac:dyDescent="0.25">
      <c r="Y539" s="4"/>
      <c r="Z539" s="4"/>
      <c r="AP539" s="301"/>
      <c r="AS539" s="301"/>
      <c r="AT539" s="301"/>
      <c r="AU539" s="301"/>
    </row>
    <row r="540" spans="25:47" ht="28.5" customHeight="1" x14ac:dyDescent="0.25">
      <c r="Y540" s="4"/>
      <c r="Z540" s="4"/>
      <c r="AP540" s="301"/>
      <c r="AS540" s="301"/>
      <c r="AT540" s="301"/>
      <c r="AU540" s="301"/>
    </row>
    <row r="541" spans="25:47" ht="28.5" customHeight="1" x14ac:dyDescent="0.25">
      <c r="Y541" s="4"/>
      <c r="Z541" s="4"/>
      <c r="AP541" s="301"/>
      <c r="AS541" s="301"/>
      <c r="AT541" s="301"/>
      <c r="AU541" s="301"/>
    </row>
    <row r="542" spans="25:47" ht="28.5" customHeight="1" x14ac:dyDescent="0.25">
      <c r="Y542" s="4"/>
      <c r="Z542" s="4"/>
      <c r="AP542" s="301"/>
      <c r="AS542" s="301"/>
      <c r="AT542" s="301"/>
      <c r="AU542" s="301"/>
    </row>
    <row r="543" spans="25:47" ht="28.5" customHeight="1" x14ac:dyDescent="0.25">
      <c r="Y543" s="4"/>
      <c r="Z543" s="4"/>
      <c r="AP543" s="301"/>
      <c r="AS543" s="301"/>
      <c r="AT543" s="301"/>
      <c r="AU543" s="301"/>
    </row>
    <row r="544" spans="25:47" ht="28.5" customHeight="1" x14ac:dyDescent="0.25">
      <c r="Y544" s="4"/>
      <c r="Z544" s="4"/>
      <c r="AP544" s="301"/>
      <c r="AS544" s="301"/>
      <c r="AT544" s="301"/>
      <c r="AU544" s="301"/>
    </row>
    <row r="545" spans="25:47" ht="28.5" customHeight="1" x14ac:dyDescent="0.25">
      <c r="Y545" s="4"/>
      <c r="Z545" s="4"/>
      <c r="AP545" s="301"/>
      <c r="AS545" s="301"/>
      <c r="AT545" s="301"/>
      <c r="AU545" s="301"/>
    </row>
    <row r="546" spans="25:47" ht="28.5" customHeight="1" x14ac:dyDescent="0.25">
      <c r="Y546" s="4"/>
      <c r="Z546" s="4"/>
      <c r="AP546" s="301"/>
      <c r="AS546" s="301"/>
      <c r="AT546" s="301"/>
      <c r="AU546" s="301"/>
    </row>
    <row r="547" spans="25:47" ht="28.5" customHeight="1" x14ac:dyDescent="0.25">
      <c r="Y547" s="4"/>
      <c r="Z547" s="4"/>
      <c r="AP547" s="301"/>
      <c r="AS547" s="301"/>
      <c r="AT547" s="301"/>
      <c r="AU547" s="301"/>
    </row>
    <row r="548" spans="25:47" ht="28.5" customHeight="1" x14ac:dyDescent="0.25">
      <c r="Y548" s="4"/>
      <c r="Z548" s="4"/>
      <c r="AP548" s="301"/>
      <c r="AS548" s="301"/>
      <c r="AT548" s="301"/>
      <c r="AU548" s="301"/>
    </row>
    <row r="549" spans="25:47" ht="28.5" customHeight="1" x14ac:dyDescent="0.25">
      <c r="Y549" s="4"/>
      <c r="Z549" s="4"/>
      <c r="AP549" s="301"/>
      <c r="AS549" s="301"/>
      <c r="AT549" s="301"/>
      <c r="AU549" s="301"/>
    </row>
    <row r="550" spans="25:47" ht="28.5" customHeight="1" x14ac:dyDescent="0.25">
      <c r="Y550" s="4"/>
      <c r="Z550" s="4"/>
      <c r="AP550" s="301"/>
      <c r="AS550" s="301"/>
      <c r="AT550" s="301"/>
      <c r="AU550" s="301"/>
    </row>
    <row r="551" spans="25:47" ht="28.5" customHeight="1" x14ac:dyDescent="0.25">
      <c r="Y551" s="4"/>
      <c r="Z551" s="4"/>
      <c r="AP551" s="301"/>
      <c r="AS551" s="301"/>
      <c r="AT551" s="301"/>
      <c r="AU551" s="301"/>
    </row>
    <row r="552" spans="25:47" ht="28.5" customHeight="1" x14ac:dyDescent="0.25">
      <c r="Y552" s="4"/>
      <c r="Z552" s="4"/>
      <c r="AP552" s="301"/>
      <c r="AS552" s="301"/>
      <c r="AT552" s="301"/>
      <c r="AU552" s="301"/>
    </row>
    <row r="553" spans="25:47" ht="28.5" customHeight="1" x14ac:dyDescent="0.25">
      <c r="Y553" s="4"/>
      <c r="Z553" s="4"/>
      <c r="AP553" s="301"/>
      <c r="AS553" s="301"/>
      <c r="AT553" s="301"/>
      <c r="AU553" s="301"/>
    </row>
    <row r="554" spans="25:47" ht="28.5" customHeight="1" x14ac:dyDescent="0.25">
      <c r="Y554" s="4"/>
      <c r="Z554" s="4"/>
      <c r="AP554" s="301"/>
      <c r="AS554" s="301"/>
      <c r="AT554" s="301"/>
      <c r="AU554" s="301"/>
    </row>
    <row r="555" spans="25:47" ht="28.5" customHeight="1" x14ac:dyDescent="0.25">
      <c r="Y555" s="4"/>
      <c r="Z555" s="4"/>
      <c r="AP555" s="301"/>
      <c r="AS555" s="301"/>
      <c r="AT555" s="301"/>
      <c r="AU555" s="301"/>
    </row>
    <row r="556" spans="25:47" ht="28.5" customHeight="1" x14ac:dyDescent="0.25">
      <c r="Y556" s="4"/>
      <c r="Z556" s="4"/>
      <c r="AP556" s="301"/>
      <c r="AS556" s="301"/>
      <c r="AT556" s="301"/>
      <c r="AU556" s="301"/>
    </row>
    <row r="557" spans="25:47" ht="28.5" customHeight="1" x14ac:dyDescent="0.25">
      <c r="Y557" s="4"/>
      <c r="Z557" s="4"/>
      <c r="AP557" s="301"/>
      <c r="AS557" s="301"/>
      <c r="AT557" s="301"/>
      <c r="AU557" s="301"/>
    </row>
    <row r="558" spans="25:47" ht="28.5" customHeight="1" x14ac:dyDescent="0.25">
      <c r="Y558" s="4"/>
      <c r="Z558" s="4"/>
      <c r="AP558" s="301"/>
      <c r="AS558" s="301"/>
      <c r="AT558" s="301"/>
      <c r="AU558" s="301"/>
    </row>
    <row r="559" spans="25:47" ht="28.5" customHeight="1" x14ac:dyDescent="0.25">
      <c r="Y559" s="4"/>
      <c r="Z559" s="4"/>
      <c r="AP559" s="301"/>
      <c r="AS559" s="301"/>
      <c r="AT559" s="301"/>
      <c r="AU559" s="301"/>
    </row>
    <row r="560" spans="25:47" ht="28.5" customHeight="1" x14ac:dyDescent="0.25">
      <c r="Y560" s="4"/>
      <c r="Z560" s="4"/>
      <c r="AP560" s="301"/>
      <c r="AS560" s="301"/>
      <c r="AT560" s="301"/>
      <c r="AU560" s="301"/>
    </row>
    <row r="561" spans="25:47" ht="28.5" customHeight="1" x14ac:dyDescent="0.25">
      <c r="Y561" s="4"/>
      <c r="Z561" s="4"/>
      <c r="AP561" s="301"/>
      <c r="AS561" s="301"/>
      <c r="AT561" s="301"/>
      <c r="AU561" s="301"/>
    </row>
    <row r="562" spans="25:47" ht="28.5" customHeight="1" x14ac:dyDescent="0.25">
      <c r="Y562" s="4"/>
      <c r="Z562" s="4"/>
      <c r="AP562" s="301"/>
      <c r="AS562" s="301"/>
      <c r="AT562" s="301"/>
      <c r="AU562" s="301"/>
    </row>
    <row r="563" spans="25:47" ht="28.5" customHeight="1" x14ac:dyDescent="0.25">
      <c r="Y563" s="4"/>
      <c r="Z563" s="4"/>
      <c r="AP563" s="301"/>
      <c r="AS563" s="301"/>
      <c r="AT563" s="301"/>
      <c r="AU563" s="301"/>
    </row>
    <row r="564" spans="25:47" ht="28.5" customHeight="1" x14ac:dyDescent="0.25">
      <c r="Y564" s="4"/>
      <c r="Z564" s="4"/>
      <c r="AP564" s="301"/>
      <c r="AS564" s="301"/>
      <c r="AT564" s="301"/>
      <c r="AU564" s="301"/>
    </row>
    <row r="565" spans="25:47" ht="28.5" customHeight="1" x14ac:dyDescent="0.25">
      <c r="Y565" s="4"/>
      <c r="Z565" s="4"/>
      <c r="AP565" s="301"/>
      <c r="AS565" s="301"/>
      <c r="AT565" s="301"/>
      <c r="AU565" s="301"/>
    </row>
    <row r="566" spans="25:47" ht="28.5" customHeight="1" x14ac:dyDescent="0.25">
      <c r="Y566" s="4"/>
      <c r="Z566" s="4"/>
      <c r="AP566" s="301"/>
      <c r="AS566" s="301"/>
      <c r="AT566" s="301"/>
      <c r="AU566" s="301"/>
    </row>
    <row r="567" spans="25:47" ht="28.5" customHeight="1" x14ac:dyDescent="0.25">
      <c r="Y567" s="4"/>
      <c r="Z567" s="4"/>
      <c r="AP567" s="301"/>
      <c r="AS567" s="301"/>
      <c r="AT567" s="301"/>
      <c r="AU567" s="301"/>
    </row>
    <row r="568" spans="25:47" ht="28.5" customHeight="1" x14ac:dyDescent="0.25">
      <c r="Y568" s="4"/>
      <c r="Z568" s="4"/>
      <c r="AP568" s="301"/>
      <c r="AS568" s="301"/>
      <c r="AT568" s="301"/>
      <c r="AU568" s="301"/>
    </row>
    <row r="569" spans="25:47" ht="28.5" customHeight="1" x14ac:dyDescent="0.25">
      <c r="Y569" s="4"/>
      <c r="Z569" s="4"/>
      <c r="AP569" s="301"/>
      <c r="AS569" s="301"/>
      <c r="AT569" s="301"/>
      <c r="AU569" s="301"/>
    </row>
    <row r="570" spans="25:47" ht="28.5" customHeight="1" x14ac:dyDescent="0.25">
      <c r="Y570" s="4"/>
      <c r="Z570" s="4"/>
      <c r="AP570" s="301"/>
      <c r="AS570" s="301"/>
      <c r="AT570" s="301"/>
      <c r="AU570" s="301"/>
    </row>
    <row r="571" spans="25:47" ht="28.5" customHeight="1" x14ac:dyDescent="0.25">
      <c r="Y571" s="4"/>
      <c r="Z571" s="4"/>
      <c r="AP571" s="301"/>
      <c r="AS571" s="301"/>
      <c r="AT571" s="301"/>
      <c r="AU571" s="301"/>
    </row>
    <row r="572" spans="25:47" ht="28.5" customHeight="1" x14ac:dyDescent="0.25">
      <c r="Y572" s="4"/>
      <c r="Z572" s="4"/>
      <c r="AP572" s="301"/>
      <c r="AS572" s="301"/>
      <c r="AT572" s="301"/>
      <c r="AU572" s="301"/>
    </row>
    <row r="573" spans="25:47" ht="28.5" customHeight="1" x14ac:dyDescent="0.25">
      <c r="Y573" s="4"/>
      <c r="Z573" s="4"/>
      <c r="AP573" s="301"/>
      <c r="AS573" s="301"/>
      <c r="AT573" s="301"/>
      <c r="AU573" s="301"/>
    </row>
    <row r="574" spans="25:47" ht="28.5" customHeight="1" x14ac:dyDescent="0.25">
      <c r="Y574" s="4"/>
      <c r="Z574" s="4"/>
      <c r="AP574" s="301"/>
      <c r="AS574" s="301"/>
      <c r="AT574" s="301"/>
      <c r="AU574" s="301"/>
    </row>
    <row r="575" spans="25:47" ht="28.5" customHeight="1" x14ac:dyDescent="0.25">
      <c r="Y575" s="4"/>
      <c r="Z575" s="4"/>
      <c r="AP575" s="301"/>
      <c r="AS575" s="301"/>
      <c r="AT575" s="301"/>
      <c r="AU575" s="301"/>
    </row>
    <row r="576" spans="25:47" ht="28.5" customHeight="1" x14ac:dyDescent="0.25">
      <c r="Y576" s="4"/>
      <c r="Z576" s="4"/>
      <c r="AP576" s="301"/>
      <c r="AS576" s="301"/>
      <c r="AT576" s="301"/>
      <c r="AU576" s="301"/>
    </row>
    <row r="577" spans="25:47" ht="28.5" customHeight="1" x14ac:dyDescent="0.25">
      <c r="Y577" s="4"/>
      <c r="Z577" s="4"/>
      <c r="AP577" s="301"/>
      <c r="AS577" s="301"/>
      <c r="AT577" s="301"/>
      <c r="AU577" s="301"/>
    </row>
    <row r="578" spans="25:47" ht="28.5" customHeight="1" x14ac:dyDescent="0.25">
      <c r="Y578" s="4"/>
      <c r="Z578" s="4"/>
      <c r="AP578" s="301"/>
      <c r="AS578" s="301"/>
      <c r="AT578" s="301"/>
      <c r="AU578" s="301"/>
    </row>
    <row r="579" spans="25:47" ht="28.5" customHeight="1" x14ac:dyDescent="0.25">
      <c r="Y579" s="4"/>
      <c r="Z579" s="4"/>
      <c r="AP579" s="301"/>
      <c r="AS579" s="301"/>
      <c r="AT579" s="301"/>
      <c r="AU579" s="301"/>
    </row>
    <row r="580" spans="25:47" ht="28.5" customHeight="1" x14ac:dyDescent="0.25">
      <c r="Y580" s="4"/>
      <c r="Z580" s="4"/>
      <c r="AP580" s="301"/>
      <c r="AS580" s="301"/>
      <c r="AT580" s="301"/>
      <c r="AU580" s="301"/>
    </row>
    <row r="581" spans="25:47" ht="28.5" customHeight="1" x14ac:dyDescent="0.25">
      <c r="Y581" s="4"/>
      <c r="Z581" s="4"/>
      <c r="AP581" s="301"/>
      <c r="AS581" s="301"/>
      <c r="AT581" s="301"/>
      <c r="AU581" s="301"/>
    </row>
    <row r="582" spans="25:47" ht="28.5" customHeight="1" x14ac:dyDescent="0.25">
      <c r="Y582" s="4"/>
      <c r="Z582" s="4"/>
      <c r="AP582" s="301"/>
      <c r="AS582" s="301"/>
      <c r="AT582" s="301"/>
      <c r="AU582" s="301"/>
    </row>
    <row r="583" spans="25:47" ht="28.5" customHeight="1" x14ac:dyDescent="0.25">
      <c r="Y583" s="4"/>
      <c r="Z583" s="4"/>
      <c r="AP583" s="301"/>
      <c r="AS583" s="301"/>
      <c r="AT583" s="301"/>
      <c r="AU583" s="301"/>
    </row>
    <row r="584" spans="25:47" ht="28.5" customHeight="1" x14ac:dyDescent="0.25">
      <c r="Y584" s="4"/>
      <c r="Z584" s="4"/>
      <c r="AP584" s="301"/>
      <c r="AS584" s="301"/>
      <c r="AT584" s="301"/>
      <c r="AU584" s="301"/>
    </row>
    <row r="585" spans="25:47" ht="28.5" customHeight="1" x14ac:dyDescent="0.25">
      <c r="Y585" s="4"/>
      <c r="Z585" s="4"/>
      <c r="AP585" s="301"/>
      <c r="AS585" s="301"/>
      <c r="AT585" s="301"/>
      <c r="AU585" s="301"/>
    </row>
    <row r="586" spans="25:47" ht="28.5" customHeight="1" x14ac:dyDescent="0.25">
      <c r="Y586" s="4"/>
      <c r="Z586" s="4"/>
      <c r="AP586" s="301"/>
      <c r="AS586" s="301"/>
      <c r="AT586" s="301"/>
      <c r="AU586" s="301"/>
    </row>
    <row r="587" spans="25:47" ht="28.5" customHeight="1" x14ac:dyDescent="0.25">
      <c r="Y587" s="4"/>
      <c r="Z587" s="4"/>
      <c r="AP587" s="301"/>
      <c r="AS587" s="301"/>
      <c r="AT587" s="301"/>
      <c r="AU587" s="301"/>
    </row>
    <row r="588" spans="25:47" ht="28.5" customHeight="1" x14ac:dyDescent="0.25">
      <c r="Y588" s="4"/>
      <c r="Z588" s="4"/>
      <c r="AP588" s="301"/>
      <c r="AS588" s="301"/>
      <c r="AT588" s="301"/>
      <c r="AU588" s="301"/>
    </row>
    <row r="589" spans="25:47" ht="28.5" customHeight="1" x14ac:dyDescent="0.25">
      <c r="Y589" s="4"/>
      <c r="Z589" s="4"/>
      <c r="AP589" s="301"/>
      <c r="AS589" s="301"/>
      <c r="AT589" s="301"/>
      <c r="AU589" s="301"/>
    </row>
    <row r="590" spans="25:47" ht="28.5" customHeight="1" x14ac:dyDescent="0.25">
      <c r="Y590" s="4"/>
      <c r="Z590" s="4"/>
      <c r="AP590" s="301"/>
      <c r="AS590" s="301"/>
      <c r="AT590" s="301"/>
      <c r="AU590" s="301"/>
    </row>
    <row r="591" spans="25:47" ht="28.5" customHeight="1" x14ac:dyDescent="0.25">
      <c r="Y591" s="4"/>
      <c r="Z591" s="4"/>
      <c r="AP591" s="301"/>
      <c r="AS591" s="301"/>
      <c r="AT591" s="301"/>
      <c r="AU591" s="301"/>
    </row>
    <row r="592" spans="25:47" ht="28.5" customHeight="1" x14ac:dyDescent="0.25">
      <c r="Y592" s="4"/>
      <c r="Z592" s="4"/>
      <c r="AP592" s="301"/>
      <c r="AS592" s="301"/>
      <c r="AT592" s="301"/>
      <c r="AU592" s="301"/>
    </row>
    <row r="593" spans="25:47" ht="28.5" customHeight="1" x14ac:dyDescent="0.25">
      <c r="Y593" s="4"/>
      <c r="Z593" s="4"/>
      <c r="AP593" s="301"/>
      <c r="AS593" s="301"/>
      <c r="AT593" s="301"/>
      <c r="AU593" s="301"/>
    </row>
    <row r="594" spans="25:47" ht="28.5" customHeight="1" x14ac:dyDescent="0.25">
      <c r="Y594" s="4"/>
      <c r="Z594" s="4"/>
      <c r="AP594" s="301"/>
      <c r="AS594" s="301"/>
      <c r="AT594" s="301"/>
      <c r="AU594" s="301"/>
    </row>
    <row r="595" spans="25:47" ht="28.5" customHeight="1" x14ac:dyDescent="0.25">
      <c r="Y595" s="4"/>
      <c r="Z595" s="4"/>
      <c r="AP595" s="301"/>
      <c r="AS595" s="301"/>
      <c r="AT595" s="301"/>
      <c r="AU595" s="301"/>
    </row>
    <row r="596" spans="25:47" ht="28.5" customHeight="1" x14ac:dyDescent="0.25">
      <c r="Y596" s="4"/>
      <c r="Z596" s="4"/>
      <c r="AP596" s="301"/>
      <c r="AS596" s="301"/>
      <c r="AT596" s="301"/>
      <c r="AU596" s="301"/>
    </row>
    <row r="597" spans="25:47" ht="28.5" customHeight="1" x14ac:dyDescent="0.25">
      <c r="Y597" s="4"/>
      <c r="Z597" s="4"/>
      <c r="AP597" s="301"/>
      <c r="AS597" s="301"/>
      <c r="AT597" s="301"/>
      <c r="AU597" s="301"/>
    </row>
    <row r="598" spans="25:47" ht="28.5" customHeight="1" x14ac:dyDescent="0.25">
      <c r="Y598" s="4"/>
      <c r="Z598" s="4"/>
      <c r="AP598" s="301"/>
      <c r="AS598" s="301"/>
      <c r="AT598" s="301"/>
      <c r="AU598" s="301"/>
    </row>
    <row r="599" spans="25:47" ht="28.5" customHeight="1" x14ac:dyDescent="0.25">
      <c r="Y599" s="4"/>
      <c r="Z599" s="4"/>
      <c r="AP599" s="301"/>
      <c r="AS599" s="301"/>
      <c r="AT599" s="301"/>
      <c r="AU599" s="301"/>
    </row>
    <row r="600" spans="25:47" ht="28.5" customHeight="1" x14ac:dyDescent="0.25">
      <c r="Y600" s="4"/>
      <c r="Z600" s="4"/>
      <c r="AP600" s="301"/>
      <c r="AS600" s="301"/>
      <c r="AT600" s="301"/>
      <c r="AU600" s="301"/>
    </row>
    <row r="601" spans="25:47" ht="28.5" customHeight="1" x14ac:dyDescent="0.25">
      <c r="Y601" s="4"/>
      <c r="Z601" s="4"/>
      <c r="AP601" s="301"/>
      <c r="AS601" s="301"/>
      <c r="AT601" s="301"/>
      <c r="AU601" s="301"/>
    </row>
    <row r="602" spans="25:47" ht="28.5" customHeight="1" x14ac:dyDescent="0.25">
      <c r="Y602" s="4"/>
      <c r="Z602" s="4"/>
      <c r="AP602" s="301"/>
      <c r="AS602" s="301"/>
      <c r="AT602" s="301"/>
      <c r="AU602" s="301"/>
    </row>
    <row r="603" spans="25:47" ht="28.5" customHeight="1" x14ac:dyDescent="0.25">
      <c r="Y603" s="4"/>
      <c r="Z603" s="4"/>
      <c r="AP603" s="301"/>
      <c r="AS603" s="301"/>
      <c r="AT603" s="301"/>
      <c r="AU603" s="301"/>
    </row>
    <row r="604" spans="25:47" ht="28.5" customHeight="1" x14ac:dyDescent="0.25">
      <c r="Y604" s="4"/>
      <c r="Z604" s="4"/>
      <c r="AP604" s="301"/>
      <c r="AS604" s="301"/>
      <c r="AT604" s="301"/>
      <c r="AU604" s="301"/>
    </row>
    <row r="605" spans="25:47" ht="28.5" customHeight="1" x14ac:dyDescent="0.25">
      <c r="Y605" s="4"/>
      <c r="Z605" s="4"/>
      <c r="AP605" s="301"/>
      <c r="AS605" s="301"/>
      <c r="AT605" s="301"/>
      <c r="AU605" s="301"/>
    </row>
    <row r="606" spans="25:47" ht="28.5" customHeight="1" x14ac:dyDescent="0.25">
      <c r="Y606" s="4"/>
      <c r="Z606" s="4"/>
      <c r="AP606" s="301"/>
      <c r="AS606" s="301"/>
      <c r="AT606" s="301"/>
      <c r="AU606" s="301"/>
    </row>
    <row r="607" spans="25:47" ht="28.5" customHeight="1" x14ac:dyDescent="0.25">
      <c r="Y607" s="4"/>
      <c r="Z607" s="4"/>
      <c r="AP607" s="301"/>
      <c r="AS607" s="301"/>
      <c r="AT607" s="301"/>
      <c r="AU607" s="301"/>
    </row>
    <row r="608" spans="25:47" ht="28.5" customHeight="1" x14ac:dyDescent="0.25">
      <c r="Y608" s="4"/>
      <c r="Z608" s="4"/>
      <c r="AP608" s="301"/>
      <c r="AS608" s="301"/>
      <c r="AT608" s="301"/>
      <c r="AU608" s="301"/>
    </row>
    <row r="609" spans="25:47" ht="28.5" customHeight="1" x14ac:dyDescent="0.25">
      <c r="Y609" s="4"/>
      <c r="Z609" s="4"/>
      <c r="AP609" s="301"/>
      <c r="AS609" s="301"/>
      <c r="AT609" s="301"/>
      <c r="AU609" s="301"/>
    </row>
    <row r="610" spans="25:47" ht="28.5" customHeight="1" x14ac:dyDescent="0.25">
      <c r="Y610" s="4"/>
      <c r="Z610" s="4"/>
      <c r="AP610" s="301"/>
      <c r="AS610" s="301"/>
      <c r="AT610" s="301"/>
      <c r="AU610" s="301"/>
    </row>
    <row r="611" spans="25:47" ht="28.5" customHeight="1" x14ac:dyDescent="0.25">
      <c r="Y611" s="4"/>
      <c r="Z611" s="4"/>
      <c r="AP611" s="301"/>
      <c r="AS611" s="301"/>
      <c r="AT611" s="301"/>
      <c r="AU611" s="301"/>
    </row>
    <row r="612" spans="25:47" ht="28.5" customHeight="1" x14ac:dyDescent="0.25">
      <c r="Y612" s="4"/>
      <c r="Z612" s="4"/>
      <c r="AP612" s="301"/>
      <c r="AS612" s="301"/>
      <c r="AT612" s="301"/>
      <c r="AU612" s="301"/>
    </row>
    <row r="613" spans="25:47" ht="28.5" customHeight="1" x14ac:dyDescent="0.25">
      <c r="Y613" s="4"/>
      <c r="Z613" s="4"/>
      <c r="AP613" s="301"/>
      <c r="AS613" s="301"/>
      <c r="AT613" s="301"/>
      <c r="AU613" s="301"/>
    </row>
    <row r="614" spans="25:47" ht="28.5" customHeight="1" x14ac:dyDescent="0.25">
      <c r="Y614" s="4"/>
      <c r="Z614" s="4"/>
      <c r="AP614" s="301"/>
      <c r="AS614" s="301"/>
      <c r="AT614" s="301"/>
      <c r="AU614" s="301"/>
    </row>
    <row r="615" spans="25:47" ht="28.5" customHeight="1" x14ac:dyDescent="0.25">
      <c r="Y615" s="4"/>
      <c r="Z615" s="4"/>
      <c r="AP615" s="301"/>
      <c r="AS615" s="301"/>
      <c r="AT615" s="301"/>
      <c r="AU615" s="301"/>
    </row>
    <row r="616" spans="25:47" ht="28.5" customHeight="1" x14ac:dyDescent="0.25">
      <c r="Y616" s="4"/>
      <c r="Z616" s="4"/>
      <c r="AP616" s="301"/>
      <c r="AS616" s="301"/>
      <c r="AT616" s="301"/>
      <c r="AU616" s="301"/>
    </row>
    <row r="617" spans="25:47" ht="28.5" customHeight="1" x14ac:dyDescent="0.25">
      <c r="Y617" s="4"/>
      <c r="Z617" s="4"/>
      <c r="AP617" s="301"/>
      <c r="AS617" s="301"/>
      <c r="AT617" s="301"/>
      <c r="AU617" s="301"/>
    </row>
    <row r="618" spans="25:47" ht="28.5" customHeight="1" x14ac:dyDescent="0.25">
      <c r="Y618" s="4"/>
      <c r="Z618" s="4"/>
      <c r="AP618" s="301"/>
      <c r="AS618" s="301"/>
      <c r="AT618" s="301"/>
      <c r="AU618" s="301"/>
    </row>
    <row r="619" spans="25:47" ht="28.5" customHeight="1" x14ac:dyDescent="0.25">
      <c r="Y619" s="4"/>
      <c r="Z619" s="4"/>
      <c r="AP619" s="301"/>
      <c r="AS619" s="301"/>
      <c r="AT619" s="301"/>
      <c r="AU619" s="301"/>
    </row>
    <row r="620" spans="25:47" ht="28.5" customHeight="1" x14ac:dyDescent="0.25">
      <c r="Y620" s="4"/>
      <c r="Z620" s="4"/>
      <c r="AP620" s="301"/>
      <c r="AS620" s="301"/>
      <c r="AT620" s="301"/>
      <c r="AU620" s="301"/>
    </row>
    <row r="621" spans="25:47" ht="28.5" customHeight="1" x14ac:dyDescent="0.25">
      <c r="Y621" s="4"/>
      <c r="Z621" s="4"/>
      <c r="AP621" s="301"/>
      <c r="AS621" s="301"/>
      <c r="AT621" s="301"/>
      <c r="AU621" s="301"/>
    </row>
    <row r="622" spans="25:47" ht="28.5" customHeight="1" x14ac:dyDescent="0.25">
      <c r="Y622" s="4"/>
      <c r="Z622" s="4"/>
      <c r="AP622" s="301"/>
      <c r="AS622" s="301"/>
      <c r="AT622" s="301"/>
      <c r="AU622" s="301"/>
    </row>
    <row r="623" spans="25:47" ht="28.5" customHeight="1" x14ac:dyDescent="0.25">
      <c r="Y623" s="4"/>
      <c r="Z623" s="4"/>
      <c r="AP623" s="301"/>
      <c r="AS623" s="301"/>
      <c r="AT623" s="301"/>
      <c r="AU623" s="301"/>
    </row>
    <row r="624" spans="25:47" ht="28.5" customHeight="1" x14ac:dyDescent="0.25">
      <c r="Y624" s="4"/>
      <c r="Z624" s="4"/>
      <c r="AP624" s="301"/>
      <c r="AS624" s="301"/>
      <c r="AT624" s="301"/>
      <c r="AU624" s="301"/>
    </row>
    <row r="625" spans="25:47" ht="28.5" customHeight="1" x14ac:dyDescent="0.25">
      <c r="Y625" s="4"/>
      <c r="Z625" s="4"/>
      <c r="AP625" s="301"/>
      <c r="AS625" s="301"/>
      <c r="AT625" s="301"/>
      <c r="AU625" s="301"/>
    </row>
    <row r="626" spans="25:47" ht="28.5" customHeight="1" x14ac:dyDescent="0.25">
      <c r="Y626" s="4"/>
      <c r="Z626" s="4"/>
      <c r="AP626" s="301"/>
      <c r="AS626" s="301"/>
      <c r="AT626" s="301"/>
      <c r="AU626" s="301"/>
    </row>
    <row r="627" spans="25:47" ht="28.5" customHeight="1" x14ac:dyDescent="0.25">
      <c r="Y627" s="4"/>
      <c r="Z627" s="4"/>
      <c r="AP627" s="301"/>
      <c r="AS627" s="301"/>
      <c r="AT627" s="301"/>
      <c r="AU627" s="301"/>
    </row>
    <row r="628" spans="25:47" ht="28.5" customHeight="1" x14ac:dyDescent="0.25">
      <c r="Y628" s="4"/>
      <c r="Z628" s="4"/>
      <c r="AP628" s="301"/>
      <c r="AS628" s="301"/>
      <c r="AT628" s="301"/>
      <c r="AU628" s="301"/>
    </row>
    <row r="629" spans="25:47" ht="28.5" customHeight="1" x14ac:dyDescent="0.25">
      <c r="Y629" s="4"/>
      <c r="Z629" s="4"/>
      <c r="AP629" s="301"/>
      <c r="AS629" s="301"/>
      <c r="AT629" s="301"/>
      <c r="AU629" s="301"/>
    </row>
    <row r="630" spans="25:47" ht="28.5" customHeight="1" x14ac:dyDescent="0.25">
      <c r="Y630" s="4"/>
      <c r="Z630" s="4"/>
      <c r="AP630" s="301"/>
      <c r="AS630" s="301"/>
      <c r="AT630" s="301"/>
      <c r="AU630" s="301"/>
    </row>
    <row r="631" spans="25:47" ht="28.5" customHeight="1" x14ac:dyDescent="0.25">
      <c r="Y631" s="4"/>
      <c r="Z631" s="4"/>
      <c r="AP631" s="301"/>
      <c r="AS631" s="301"/>
      <c r="AT631" s="301"/>
      <c r="AU631" s="301"/>
    </row>
    <row r="632" spans="25:47" ht="28.5" customHeight="1" x14ac:dyDescent="0.25">
      <c r="Y632" s="4"/>
      <c r="Z632" s="4"/>
      <c r="AP632" s="301"/>
      <c r="AS632" s="301"/>
      <c r="AT632" s="301"/>
      <c r="AU632" s="301"/>
    </row>
    <row r="633" spans="25:47" ht="28.5" customHeight="1" x14ac:dyDescent="0.25">
      <c r="Y633" s="4"/>
      <c r="Z633" s="4"/>
      <c r="AP633" s="301"/>
      <c r="AS633" s="301"/>
      <c r="AT633" s="301"/>
      <c r="AU633" s="301"/>
    </row>
    <row r="634" spans="25:47" ht="28.5" customHeight="1" x14ac:dyDescent="0.25">
      <c r="Y634" s="4"/>
      <c r="Z634" s="4"/>
      <c r="AP634" s="301"/>
      <c r="AS634" s="301"/>
      <c r="AT634" s="301"/>
      <c r="AU634" s="301"/>
    </row>
    <row r="635" spans="25:47" ht="28.5" customHeight="1" x14ac:dyDescent="0.25">
      <c r="Y635" s="4"/>
      <c r="Z635" s="4"/>
      <c r="AP635" s="301"/>
      <c r="AS635" s="301"/>
      <c r="AT635" s="301"/>
      <c r="AU635" s="301"/>
    </row>
    <row r="636" spans="25:47" ht="28.5" customHeight="1" x14ac:dyDescent="0.25">
      <c r="Y636" s="4"/>
      <c r="Z636" s="4"/>
      <c r="AP636" s="301"/>
      <c r="AS636" s="301"/>
      <c r="AT636" s="301"/>
      <c r="AU636" s="301"/>
    </row>
    <row r="637" spans="25:47" ht="28.5" customHeight="1" x14ac:dyDescent="0.25">
      <c r="Y637" s="4"/>
      <c r="Z637" s="4"/>
      <c r="AP637" s="301"/>
      <c r="AS637" s="301"/>
      <c r="AT637" s="301"/>
      <c r="AU637" s="301"/>
    </row>
    <row r="638" spans="25:47" ht="28.5" customHeight="1" x14ac:dyDescent="0.25">
      <c r="Y638" s="4"/>
      <c r="Z638" s="4"/>
      <c r="AP638" s="301"/>
      <c r="AS638" s="301"/>
      <c r="AT638" s="301"/>
      <c r="AU638" s="301"/>
    </row>
    <row r="639" spans="25:47" ht="28.5" customHeight="1" x14ac:dyDescent="0.25">
      <c r="Y639" s="4"/>
      <c r="Z639" s="4"/>
      <c r="AP639" s="301"/>
      <c r="AS639" s="301"/>
      <c r="AT639" s="301"/>
      <c r="AU639" s="301"/>
    </row>
    <row r="640" spans="25:47" ht="28.5" customHeight="1" x14ac:dyDescent="0.25">
      <c r="Y640" s="4"/>
      <c r="Z640" s="4"/>
      <c r="AP640" s="301"/>
      <c r="AS640" s="301"/>
      <c r="AT640" s="301"/>
      <c r="AU640" s="301"/>
    </row>
    <row r="641" spans="25:47" ht="28.5" customHeight="1" x14ac:dyDescent="0.25">
      <c r="Y641" s="4"/>
      <c r="Z641" s="4"/>
      <c r="AP641" s="301"/>
      <c r="AS641" s="301"/>
      <c r="AT641" s="301"/>
      <c r="AU641" s="301"/>
    </row>
    <row r="642" spans="25:47" ht="28.5" customHeight="1" x14ac:dyDescent="0.25">
      <c r="Y642" s="4"/>
      <c r="Z642" s="4"/>
      <c r="AP642" s="301"/>
      <c r="AS642" s="301"/>
      <c r="AT642" s="301"/>
      <c r="AU642" s="301"/>
    </row>
    <row r="643" spans="25:47" ht="28.5" customHeight="1" x14ac:dyDescent="0.25">
      <c r="Y643" s="4"/>
      <c r="Z643" s="4"/>
      <c r="AP643" s="301"/>
      <c r="AS643" s="301"/>
      <c r="AT643" s="301"/>
      <c r="AU643" s="301"/>
    </row>
    <row r="644" spans="25:47" ht="28.5" customHeight="1" x14ac:dyDescent="0.25">
      <c r="Y644" s="4"/>
      <c r="Z644" s="4"/>
      <c r="AP644" s="301"/>
      <c r="AS644" s="301"/>
      <c r="AT644" s="301"/>
      <c r="AU644" s="301"/>
    </row>
    <row r="645" spans="25:47" ht="28.5" customHeight="1" x14ac:dyDescent="0.25">
      <c r="Y645" s="4"/>
      <c r="Z645" s="4"/>
      <c r="AP645" s="301"/>
      <c r="AS645" s="301"/>
      <c r="AT645" s="301"/>
      <c r="AU645" s="301"/>
    </row>
    <row r="646" spans="25:47" ht="28.5" customHeight="1" x14ac:dyDescent="0.25">
      <c r="Y646" s="4"/>
      <c r="Z646" s="4"/>
      <c r="AP646" s="301"/>
      <c r="AS646" s="301"/>
      <c r="AT646" s="301"/>
      <c r="AU646" s="301"/>
    </row>
    <row r="647" spans="25:47" ht="28.5" customHeight="1" x14ac:dyDescent="0.25">
      <c r="Y647" s="4"/>
      <c r="Z647" s="4"/>
      <c r="AP647" s="301"/>
      <c r="AS647" s="301"/>
      <c r="AT647" s="301"/>
      <c r="AU647" s="301"/>
    </row>
    <row r="648" spans="25:47" ht="28.5" customHeight="1" x14ac:dyDescent="0.25">
      <c r="Y648" s="4"/>
      <c r="Z648" s="4"/>
      <c r="AP648" s="301"/>
      <c r="AS648" s="301"/>
      <c r="AT648" s="301"/>
      <c r="AU648" s="301"/>
    </row>
    <row r="649" spans="25:47" ht="28.5" customHeight="1" x14ac:dyDescent="0.25">
      <c r="Y649" s="4"/>
      <c r="Z649" s="4"/>
      <c r="AP649" s="301"/>
      <c r="AS649" s="301"/>
      <c r="AT649" s="301"/>
      <c r="AU649" s="301"/>
    </row>
    <row r="650" spans="25:47" ht="28.5" customHeight="1" x14ac:dyDescent="0.25">
      <c r="Y650" s="4"/>
      <c r="Z650" s="4"/>
      <c r="AP650" s="301"/>
      <c r="AS650" s="301"/>
      <c r="AT650" s="301"/>
      <c r="AU650" s="301"/>
    </row>
    <row r="651" spans="25:47" ht="28.5" customHeight="1" x14ac:dyDescent="0.25">
      <c r="Y651" s="4"/>
      <c r="Z651" s="4"/>
      <c r="AP651" s="301"/>
      <c r="AS651" s="301"/>
      <c r="AT651" s="301"/>
      <c r="AU651" s="301"/>
    </row>
    <row r="652" spans="25:47" ht="28.5" customHeight="1" x14ac:dyDescent="0.25">
      <c r="Y652" s="4"/>
      <c r="Z652" s="4"/>
      <c r="AP652" s="301"/>
      <c r="AS652" s="301"/>
      <c r="AT652" s="301"/>
      <c r="AU652" s="301"/>
    </row>
    <row r="653" spans="25:47" ht="28.5" customHeight="1" x14ac:dyDescent="0.25">
      <c r="Y653" s="4"/>
      <c r="Z653" s="4"/>
      <c r="AP653" s="301"/>
      <c r="AS653" s="301"/>
      <c r="AT653" s="301"/>
      <c r="AU653" s="301"/>
    </row>
    <row r="654" spans="25:47" ht="28.5" customHeight="1" x14ac:dyDescent="0.25">
      <c r="Y654" s="4"/>
      <c r="Z654" s="4"/>
      <c r="AP654" s="301"/>
      <c r="AS654" s="301"/>
      <c r="AT654" s="301"/>
      <c r="AU654" s="301"/>
    </row>
    <row r="655" spans="25:47" ht="28.5" customHeight="1" x14ac:dyDescent="0.25">
      <c r="Y655" s="4"/>
      <c r="Z655" s="4"/>
      <c r="AP655" s="301"/>
      <c r="AS655" s="301"/>
      <c r="AT655" s="301"/>
      <c r="AU655" s="301"/>
    </row>
    <row r="656" spans="25:47" ht="28.5" customHeight="1" x14ac:dyDescent="0.25">
      <c r="Y656" s="4"/>
      <c r="Z656" s="4"/>
      <c r="AP656" s="301"/>
      <c r="AS656" s="301"/>
      <c r="AT656" s="301"/>
      <c r="AU656" s="301"/>
    </row>
    <row r="657" spans="25:47" ht="28.5" customHeight="1" x14ac:dyDescent="0.25">
      <c r="Y657" s="4"/>
      <c r="Z657" s="4"/>
      <c r="AP657" s="301"/>
      <c r="AS657" s="301"/>
      <c r="AT657" s="301"/>
      <c r="AU657" s="301"/>
    </row>
    <row r="658" spans="25:47" ht="28.5" customHeight="1" x14ac:dyDescent="0.25">
      <c r="Y658" s="4"/>
      <c r="Z658" s="4"/>
      <c r="AP658" s="301"/>
      <c r="AS658" s="301"/>
      <c r="AT658" s="301"/>
      <c r="AU658" s="301"/>
    </row>
    <row r="659" spans="25:47" ht="28.5" customHeight="1" x14ac:dyDescent="0.25">
      <c r="Y659" s="4"/>
      <c r="Z659" s="4"/>
      <c r="AP659" s="301"/>
      <c r="AS659" s="301"/>
      <c r="AT659" s="301"/>
      <c r="AU659" s="301"/>
    </row>
    <row r="660" spans="25:47" ht="28.5" customHeight="1" x14ac:dyDescent="0.25">
      <c r="Y660" s="4"/>
      <c r="Z660" s="4"/>
      <c r="AP660" s="301"/>
      <c r="AS660" s="301"/>
      <c r="AT660" s="301"/>
      <c r="AU660" s="301"/>
    </row>
    <row r="661" spans="25:47" ht="28.5" customHeight="1" x14ac:dyDescent="0.25">
      <c r="Y661" s="4"/>
      <c r="Z661" s="4"/>
      <c r="AP661" s="301"/>
      <c r="AS661" s="301"/>
      <c r="AT661" s="301"/>
      <c r="AU661" s="301"/>
    </row>
    <row r="662" spans="25:47" ht="28.5" customHeight="1" x14ac:dyDescent="0.25">
      <c r="Y662" s="4"/>
      <c r="Z662" s="4"/>
      <c r="AP662" s="301"/>
      <c r="AS662" s="301"/>
      <c r="AT662" s="301"/>
      <c r="AU662" s="301"/>
    </row>
    <row r="663" spans="25:47" ht="28.5" customHeight="1" x14ac:dyDescent="0.25">
      <c r="Y663" s="4"/>
      <c r="Z663" s="4"/>
      <c r="AP663" s="301"/>
      <c r="AS663" s="301"/>
      <c r="AT663" s="301"/>
      <c r="AU663" s="301"/>
    </row>
    <row r="664" spans="25:47" ht="28.5" customHeight="1" x14ac:dyDescent="0.25">
      <c r="Y664" s="4"/>
      <c r="Z664" s="4"/>
      <c r="AP664" s="301"/>
      <c r="AS664" s="301"/>
      <c r="AT664" s="301"/>
      <c r="AU664" s="301"/>
    </row>
    <row r="665" spans="25:47" ht="28.5" customHeight="1" x14ac:dyDescent="0.25">
      <c r="Y665" s="4"/>
      <c r="Z665" s="4"/>
      <c r="AP665" s="301"/>
      <c r="AS665" s="301"/>
      <c r="AT665" s="301"/>
      <c r="AU665" s="301"/>
    </row>
    <row r="666" spans="25:47" ht="28.5" customHeight="1" x14ac:dyDescent="0.25">
      <c r="Y666" s="4"/>
      <c r="Z666" s="4"/>
      <c r="AP666" s="301"/>
      <c r="AS666" s="301"/>
      <c r="AT666" s="301"/>
      <c r="AU666" s="301"/>
    </row>
    <row r="667" spans="25:47" ht="28.5" customHeight="1" x14ac:dyDescent="0.25">
      <c r="Y667" s="4"/>
      <c r="Z667" s="4"/>
      <c r="AP667" s="301"/>
      <c r="AS667" s="301"/>
      <c r="AT667" s="301"/>
      <c r="AU667" s="301"/>
    </row>
    <row r="668" spans="25:47" ht="28.5" customHeight="1" x14ac:dyDescent="0.25">
      <c r="Y668" s="4"/>
      <c r="Z668" s="4"/>
      <c r="AP668" s="301"/>
      <c r="AS668" s="301"/>
      <c r="AT668" s="301"/>
      <c r="AU668" s="301"/>
    </row>
    <row r="669" spans="25:47" ht="28.5" customHeight="1" x14ac:dyDescent="0.25">
      <c r="Y669" s="4"/>
      <c r="Z669" s="4"/>
      <c r="AP669" s="301"/>
      <c r="AS669" s="301"/>
      <c r="AT669" s="301"/>
      <c r="AU669" s="301"/>
    </row>
    <row r="670" spans="25:47" ht="28.5" customHeight="1" x14ac:dyDescent="0.25">
      <c r="Y670" s="4"/>
      <c r="Z670" s="4"/>
      <c r="AP670" s="301"/>
      <c r="AS670" s="301"/>
      <c r="AT670" s="301"/>
      <c r="AU670" s="301"/>
    </row>
    <row r="671" spans="25:47" ht="28.5" customHeight="1" x14ac:dyDescent="0.25">
      <c r="Y671" s="4"/>
      <c r="Z671" s="4"/>
      <c r="AP671" s="301"/>
      <c r="AS671" s="301"/>
      <c r="AT671" s="301"/>
      <c r="AU671" s="301"/>
    </row>
    <row r="672" spans="25:47" ht="28.5" customHeight="1" x14ac:dyDescent="0.25">
      <c r="Y672" s="4"/>
      <c r="Z672" s="4"/>
      <c r="AP672" s="301"/>
      <c r="AS672" s="301"/>
      <c r="AT672" s="301"/>
      <c r="AU672" s="301"/>
    </row>
    <row r="673" spans="25:47" ht="28.5" customHeight="1" x14ac:dyDescent="0.25">
      <c r="Y673" s="4"/>
      <c r="Z673" s="4"/>
      <c r="AP673" s="301"/>
      <c r="AS673" s="301"/>
      <c r="AT673" s="301"/>
      <c r="AU673" s="301"/>
    </row>
    <row r="674" spans="25:47" ht="28.5" customHeight="1" x14ac:dyDescent="0.25">
      <c r="Y674" s="4"/>
      <c r="Z674" s="4"/>
      <c r="AP674" s="301"/>
      <c r="AS674" s="301"/>
      <c r="AT674" s="301"/>
      <c r="AU674" s="301"/>
    </row>
    <row r="675" spans="25:47" ht="28.5" customHeight="1" x14ac:dyDescent="0.25">
      <c r="Y675" s="4"/>
      <c r="Z675" s="4"/>
      <c r="AP675" s="301"/>
      <c r="AS675" s="301"/>
      <c r="AT675" s="301"/>
      <c r="AU675" s="301"/>
    </row>
    <row r="676" spans="25:47" ht="28.5" customHeight="1" x14ac:dyDescent="0.25">
      <c r="Y676" s="4"/>
      <c r="Z676" s="4"/>
      <c r="AP676" s="301"/>
      <c r="AS676" s="301"/>
      <c r="AT676" s="301"/>
      <c r="AU676" s="301"/>
    </row>
    <row r="677" spans="25:47" ht="28.5" customHeight="1" x14ac:dyDescent="0.25">
      <c r="Y677" s="4"/>
      <c r="Z677" s="4"/>
      <c r="AP677" s="301"/>
      <c r="AS677" s="301"/>
      <c r="AT677" s="301"/>
      <c r="AU677" s="301"/>
    </row>
    <row r="678" spans="25:47" ht="28.5" customHeight="1" x14ac:dyDescent="0.25">
      <c r="Y678" s="4"/>
      <c r="Z678" s="4"/>
      <c r="AP678" s="301"/>
      <c r="AS678" s="301"/>
      <c r="AT678" s="301"/>
      <c r="AU678" s="301"/>
    </row>
    <row r="679" spans="25:47" ht="28.5" customHeight="1" x14ac:dyDescent="0.25">
      <c r="Y679" s="4"/>
      <c r="Z679" s="4"/>
      <c r="AP679" s="301"/>
      <c r="AS679" s="301"/>
      <c r="AT679" s="301"/>
      <c r="AU679" s="301"/>
    </row>
    <row r="680" spans="25:47" ht="28.5" customHeight="1" x14ac:dyDescent="0.25">
      <c r="Y680" s="4"/>
      <c r="Z680" s="4"/>
      <c r="AP680" s="301"/>
      <c r="AS680" s="301"/>
      <c r="AT680" s="301"/>
      <c r="AU680" s="301"/>
    </row>
    <row r="681" spans="25:47" ht="28.5" customHeight="1" x14ac:dyDescent="0.25">
      <c r="Y681" s="4"/>
      <c r="Z681" s="4"/>
      <c r="AP681" s="301"/>
      <c r="AS681" s="301"/>
      <c r="AT681" s="301"/>
      <c r="AU681" s="301"/>
    </row>
    <row r="682" spans="25:47" ht="28.5" customHeight="1" x14ac:dyDescent="0.25">
      <c r="Y682" s="4"/>
      <c r="Z682" s="4"/>
      <c r="AP682" s="301"/>
      <c r="AS682" s="301"/>
      <c r="AT682" s="301"/>
      <c r="AU682" s="301"/>
    </row>
    <row r="683" spans="25:47" ht="28.5" customHeight="1" x14ac:dyDescent="0.25">
      <c r="Y683" s="4"/>
      <c r="Z683" s="4"/>
      <c r="AP683" s="301"/>
      <c r="AS683" s="301"/>
      <c r="AT683" s="301"/>
      <c r="AU683" s="301"/>
    </row>
    <row r="684" spans="25:47" ht="28.5" customHeight="1" x14ac:dyDescent="0.25">
      <c r="Y684" s="4"/>
      <c r="Z684" s="4"/>
      <c r="AP684" s="301"/>
      <c r="AS684" s="301"/>
      <c r="AT684" s="301"/>
      <c r="AU684" s="301"/>
    </row>
    <row r="685" spans="25:47" ht="28.5" customHeight="1" x14ac:dyDescent="0.25">
      <c r="Y685" s="4"/>
      <c r="Z685" s="4"/>
      <c r="AP685" s="301"/>
      <c r="AS685" s="301"/>
      <c r="AT685" s="301"/>
      <c r="AU685" s="301"/>
    </row>
    <row r="686" spans="25:47" ht="28.5" customHeight="1" x14ac:dyDescent="0.25">
      <c r="Y686" s="4"/>
      <c r="Z686" s="4"/>
      <c r="AP686" s="301"/>
      <c r="AS686" s="301"/>
      <c r="AT686" s="301"/>
      <c r="AU686" s="301"/>
    </row>
    <row r="687" spans="25:47" ht="28.5" customHeight="1" x14ac:dyDescent="0.25">
      <c r="Y687" s="4"/>
      <c r="Z687" s="4"/>
      <c r="AP687" s="301"/>
      <c r="AS687" s="301"/>
      <c r="AT687" s="301"/>
      <c r="AU687" s="301"/>
    </row>
    <row r="688" spans="25:47" ht="28.5" customHeight="1" x14ac:dyDescent="0.25">
      <c r="Y688" s="4"/>
      <c r="Z688" s="4"/>
      <c r="AP688" s="301"/>
      <c r="AS688" s="301"/>
      <c r="AT688" s="301"/>
      <c r="AU688" s="301"/>
    </row>
    <row r="689" spans="25:47" ht="28.5" customHeight="1" x14ac:dyDescent="0.25">
      <c r="Y689" s="4"/>
      <c r="Z689" s="4"/>
      <c r="AP689" s="301"/>
      <c r="AS689" s="301"/>
      <c r="AT689" s="301"/>
      <c r="AU689" s="301"/>
    </row>
    <row r="690" spans="25:47" ht="28.5" customHeight="1" x14ac:dyDescent="0.25">
      <c r="Y690" s="4"/>
      <c r="Z690" s="4"/>
      <c r="AP690" s="301"/>
      <c r="AS690" s="301"/>
      <c r="AT690" s="301"/>
      <c r="AU690" s="301"/>
    </row>
    <row r="691" spans="25:47" ht="28.5" customHeight="1" x14ac:dyDescent="0.25">
      <c r="Y691" s="4"/>
      <c r="Z691" s="4"/>
      <c r="AP691" s="301"/>
      <c r="AS691" s="301"/>
      <c r="AT691" s="301"/>
      <c r="AU691" s="301"/>
    </row>
    <row r="692" spans="25:47" ht="28.5" customHeight="1" x14ac:dyDescent="0.25">
      <c r="Y692" s="4"/>
      <c r="Z692" s="4"/>
      <c r="AP692" s="301"/>
      <c r="AS692" s="301"/>
      <c r="AT692" s="301"/>
      <c r="AU692" s="301"/>
    </row>
    <row r="693" spans="25:47" ht="28.5" customHeight="1" x14ac:dyDescent="0.25">
      <c r="Y693" s="4"/>
      <c r="Z693" s="4"/>
      <c r="AP693" s="301"/>
      <c r="AS693" s="301"/>
      <c r="AT693" s="301"/>
      <c r="AU693" s="301"/>
    </row>
    <row r="694" spans="25:47" ht="28.5" customHeight="1" x14ac:dyDescent="0.25">
      <c r="Y694" s="4"/>
      <c r="Z694" s="4"/>
      <c r="AP694" s="301"/>
      <c r="AS694" s="301"/>
      <c r="AT694" s="301"/>
      <c r="AU694" s="301"/>
    </row>
    <row r="695" spans="25:47" ht="28.5" customHeight="1" x14ac:dyDescent="0.25">
      <c r="Y695" s="4"/>
      <c r="Z695" s="4"/>
      <c r="AP695" s="301"/>
      <c r="AS695" s="301"/>
      <c r="AT695" s="301"/>
      <c r="AU695" s="301"/>
    </row>
    <row r="696" spans="25:47" ht="28.5" customHeight="1" x14ac:dyDescent="0.25">
      <c r="Y696" s="4"/>
      <c r="Z696" s="4"/>
      <c r="AP696" s="301"/>
      <c r="AS696" s="301"/>
      <c r="AT696" s="301"/>
      <c r="AU696" s="301"/>
    </row>
    <row r="697" spans="25:47" ht="28.5" customHeight="1" x14ac:dyDescent="0.25">
      <c r="Y697" s="4"/>
      <c r="Z697" s="4"/>
      <c r="AP697" s="301"/>
      <c r="AS697" s="301"/>
      <c r="AT697" s="301"/>
      <c r="AU697" s="301"/>
    </row>
    <row r="698" spans="25:47" ht="28.5" customHeight="1" x14ac:dyDescent="0.25">
      <c r="Y698" s="4"/>
      <c r="Z698" s="4"/>
      <c r="AP698" s="301"/>
      <c r="AS698" s="301"/>
      <c r="AT698" s="301"/>
      <c r="AU698" s="301"/>
    </row>
    <row r="699" spans="25:47" ht="28.5" customHeight="1" x14ac:dyDescent="0.25">
      <c r="Y699" s="4"/>
      <c r="Z699" s="4"/>
      <c r="AP699" s="301"/>
      <c r="AS699" s="301"/>
      <c r="AT699" s="301"/>
      <c r="AU699" s="301"/>
    </row>
    <row r="700" spans="25:47" ht="28.5" customHeight="1" x14ac:dyDescent="0.25">
      <c r="Y700" s="4"/>
      <c r="Z700" s="4"/>
      <c r="AP700" s="301"/>
      <c r="AS700" s="301"/>
      <c r="AT700" s="301"/>
      <c r="AU700" s="301"/>
    </row>
    <row r="701" spans="25:47" ht="28.5" customHeight="1" x14ac:dyDescent="0.25">
      <c r="Y701" s="4"/>
      <c r="Z701" s="4"/>
      <c r="AP701" s="301"/>
      <c r="AS701" s="301"/>
      <c r="AT701" s="301"/>
      <c r="AU701" s="301"/>
    </row>
    <row r="702" spans="25:47" ht="28.5" customHeight="1" x14ac:dyDescent="0.25">
      <c r="Y702" s="4"/>
      <c r="Z702" s="4"/>
      <c r="AP702" s="301"/>
      <c r="AS702" s="301"/>
      <c r="AT702" s="301"/>
      <c r="AU702" s="301"/>
    </row>
    <row r="703" spans="25:47" ht="28.5" customHeight="1" x14ac:dyDescent="0.25">
      <c r="Y703" s="4"/>
      <c r="Z703" s="4"/>
      <c r="AP703" s="301"/>
      <c r="AS703" s="301"/>
      <c r="AT703" s="301"/>
      <c r="AU703" s="301"/>
    </row>
    <row r="704" spans="25:47" ht="28.5" customHeight="1" x14ac:dyDescent="0.25">
      <c r="Y704" s="4"/>
      <c r="Z704" s="4"/>
      <c r="AP704" s="301"/>
      <c r="AS704" s="301"/>
      <c r="AT704" s="301"/>
      <c r="AU704" s="301"/>
    </row>
    <row r="705" spans="25:47" ht="28.5" customHeight="1" x14ac:dyDescent="0.25">
      <c r="Y705" s="4"/>
      <c r="Z705" s="4"/>
      <c r="AP705" s="301"/>
      <c r="AS705" s="301"/>
      <c r="AT705" s="301"/>
      <c r="AU705" s="301"/>
    </row>
    <row r="706" spans="25:47" ht="28.5" customHeight="1" x14ac:dyDescent="0.25">
      <c r="Y706" s="4"/>
      <c r="Z706" s="4"/>
      <c r="AP706" s="301"/>
      <c r="AS706" s="301"/>
      <c r="AT706" s="301"/>
      <c r="AU706" s="301"/>
    </row>
    <row r="707" spans="25:47" ht="28.5" customHeight="1" x14ac:dyDescent="0.25">
      <c r="Y707" s="4"/>
      <c r="Z707" s="4"/>
      <c r="AP707" s="301"/>
      <c r="AS707" s="301"/>
      <c r="AT707" s="301"/>
      <c r="AU707" s="301"/>
    </row>
    <row r="708" spans="25:47" ht="28.5" customHeight="1" x14ac:dyDescent="0.25">
      <c r="Y708" s="4"/>
      <c r="Z708" s="4"/>
      <c r="AP708" s="301"/>
      <c r="AS708" s="301"/>
      <c r="AT708" s="301"/>
      <c r="AU708" s="301"/>
    </row>
    <row r="709" spans="25:47" ht="28.5" customHeight="1" x14ac:dyDescent="0.25">
      <c r="Y709" s="4"/>
      <c r="Z709" s="4"/>
      <c r="AP709" s="301"/>
      <c r="AS709" s="301"/>
      <c r="AT709" s="301"/>
      <c r="AU709" s="301"/>
    </row>
    <row r="710" spans="25:47" ht="28.5" customHeight="1" x14ac:dyDescent="0.25">
      <c r="Y710" s="4"/>
      <c r="Z710" s="4"/>
      <c r="AP710" s="301"/>
      <c r="AS710" s="301"/>
      <c r="AT710" s="301"/>
      <c r="AU710" s="301"/>
    </row>
    <row r="711" spans="25:47" ht="28.5" customHeight="1" x14ac:dyDescent="0.25">
      <c r="Y711" s="4"/>
      <c r="Z711" s="4"/>
      <c r="AP711" s="301"/>
      <c r="AS711" s="301"/>
      <c r="AT711" s="301"/>
      <c r="AU711" s="301"/>
    </row>
    <row r="712" spans="25:47" ht="28.5" customHeight="1" x14ac:dyDescent="0.25">
      <c r="Y712" s="4"/>
      <c r="Z712" s="4"/>
      <c r="AP712" s="301"/>
      <c r="AS712" s="301"/>
      <c r="AT712" s="301"/>
      <c r="AU712" s="301"/>
    </row>
    <row r="713" spans="25:47" ht="28.5" customHeight="1" x14ac:dyDescent="0.25">
      <c r="Y713" s="4"/>
      <c r="Z713" s="4"/>
      <c r="AP713" s="301"/>
      <c r="AS713" s="301"/>
      <c r="AT713" s="301"/>
      <c r="AU713" s="301"/>
    </row>
    <row r="714" spans="25:47" ht="28.5" customHeight="1" x14ac:dyDescent="0.25">
      <c r="Y714" s="4"/>
      <c r="Z714" s="4"/>
      <c r="AP714" s="301"/>
      <c r="AS714" s="301"/>
      <c r="AT714" s="301"/>
      <c r="AU714" s="301"/>
    </row>
    <row r="715" spans="25:47" ht="28.5" customHeight="1" x14ac:dyDescent="0.25">
      <c r="Y715" s="4"/>
      <c r="Z715" s="4"/>
      <c r="AP715" s="301"/>
      <c r="AS715" s="301"/>
      <c r="AT715" s="301"/>
      <c r="AU715" s="301"/>
    </row>
    <row r="716" spans="25:47" ht="28.5" customHeight="1" x14ac:dyDescent="0.25">
      <c r="Y716" s="4"/>
      <c r="Z716" s="4"/>
      <c r="AP716" s="301"/>
      <c r="AS716" s="301"/>
      <c r="AT716" s="301"/>
      <c r="AU716" s="301"/>
    </row>
    <row r="717" spans="25:47" ht="28.5" customHeight="1" x14ac:dyDescent="0.25">
      <c r="Y717" s="4"/>
      <c r="Z717" s="4"/>
      <c r="AP717" s="301"/>
      <c r="AS717" s="301"/>
      <c r="AT717" s="301"/>
      <c r="AU717" s="301"/>
    </row>
    <row r="718" spans="25:47" ht="28.5" customHeight="1" x14ac:dyDescent="0.25">
      <c r="Y718" s="4"/>
      <c r="Z718" s="4"/>
      <c r="AP718" s="301"/>
      <c r="AS718" s="301"/>
      <c r="AT718" s="301"/>
      <c r="AU718" s="301"/>
    </row>
    <row r="719" spans="25:47" ht="28.5" customHeight="1" x14ac:dyDescent="0.25">
      <c r="Y719" s="4"/>
      <c r="Z719" s="4"/>
      <c r="AP719" s="301"/>
      <c r="AS719" s="301"/>
      <c r="AT719" s="301"/>
      <c r="AU719" s="301"/>
    </row>
    <row r="720" spans="25:47" ht="28.5" customHeight="1" x14ac:dyDescent="0.25">
      <c r="Y720" s="4"/>
      <c r="Z720" s="4"/>
      <c r="AP720" s="301"/>
      <c r="AS720" s="301"/>
      <c r="AT720" s="301"/>
      <c r="AU720" s="301"/>
    </row>
    <row r="721" spans="25:47" ht="28.5" customHeight="1" x14ac:dyDescent="0.25">
      <c r="Y721" s="4"/>
      <c r="Z721" s="4"/>
      <c r="AP721" s="301"/>
      <c r="AS721" s="301"/>
      <c r="AT721" s="301"/>
      <c r="AU721" s="301"/>
    </row>
    <row r="722" spans="25:47" ht="28.5" customHeight="1" x14ac:dyDescent="0.25">
      <c r="Y722" s="4"/>
      <c r="Z722" s="4"/>
      <c r="AP722" s="301"/>
      <c r="AS722" s="301"/>
      <c r="AT722" s="301"/>
      <c r="AU722" s="301"/>
    </row>
    <row r="723" spans="25:47" ht="28.5" customHeight="1" x14ac:dyDescent="0.25">
      <c r="Y723" s="4"/>
      <c r="Z723" s="4"/>
      <c r="AP723" s="301"/>
      <c r="AS723" s="301"/>
      <c r="AT723" s="301"/>
      <c r="AU723" s="301"/>
    </row>
    <row r="724" spans="25:47" ht="28.5" customHeight="1" x14ac:dyDescent="0.25">
      <c r="Y724" s="4"/>
      <c r="Z724" s="4"/>
      <c r="AP724" s="301"/>
      <c r="AS724" s="301"/>
      <c r="AT724" s="301"/>
      <c r="AU724" s="301"/>
    </row>
    <row r="725" spans="25:47" ht="28.5" customHeight="1" x14ac:dyDescent="0.25">
      <c r="Y725" s="4"/>
      <c r="Z725" s="4"/>
      <c r="AP725" s="301"/>
      <c r="AS725" s="301"/>
      <c r="AT725" s="301"/>
      <c r="AU725" s="301"/>
    </row>
    <row r="726" spans="25:47" ht="28.5" customHeight="1" x14ac:dyDescent="0.25">
      <c r="Y726" s="4"/>
      <c r="Z726" s="4"/>
      <c r="AP726" s="301"/>
      <c r="AS726" s="301"/>
      <c r="AT726" s="301"/>
      <c r="AU726" s="301"/>
    </row>
    <row r="727" spans="25:47" ht="28.5" customHeight="1" x14ac:dyDescent="0.25">
      <c r="Y727" s="4"/>
      <c r="Z727" s="4"/>
      <c r="AP727" s="301"/>
      <c r="AS727" s="301"/>
      <c r="AT727" s="301"/>
      <c r="AU727" s="301"/>
    </row>
    <row r="728" spans="25:47" ht="28.5" customHeight="1" x14ac:dyDescent="0.25">
      <c r="Y728" s="4"/>
      <c r="Z728" s="4"/>
      <c r="AP728" s="301"/>
      <c r="AS728" s="301"/>
      <c r="AT728" s="301"/>
      <c r="AU728" s="301"/>
    </row>
    <row r="729" spans="25:47" ht="28.5" customHeight="1" x14ac:dyDescent="0.25">
      <c r="Y729" s="4"/>
      <c r="Z729" s="4"/>
      <c r="AP729" s="301"/>
      <c r="AS729" s="301"/>
      <c r="AT729" s="301"/>
      <c r="AU729" s="301"/>
    </row>
    <row r="730" spans="25:47" ht="28.5" customHeight="1" x14ac:dyDescent="0.25">
      <c r="Y730" s="4"/>
      <c r="Z730" s="4"/>
      <c r="AP730" s="301"/>
      <c r="AS730" s="301"/>
      <c r="AT730" s="301"/>
      <c r="AU730" s="301"/>
    </row>
    <row r="731" spans="25:47" ht="28.5" customHeight="1" x14ac:dyDescent="0.25">
      <c r="Y731" s="4"/>
      <c r="Z731" s="4"/>
      <c r="AP731" s="301"/>
      <c r="AS731" s="301"/>
      <c r="AT731" s="301"/>
      <c r="AU731" s="301"/>
    </row>
    <row r="732" spans="25:47" ht="28.5" customHeight="1" x14ac:dyDescent="0.25">
      <c r="Y732" s="4"/>
      <c r="Z732" s="4"/>
      <c r="AP732" s="301"/>
      <c r="AS732" s="301"/>
      <c r="AT732" s="301"/>
      <c r="AU732" s="301"/>
    </row>
    <row r="733" spans="25:47" ht="28.5" customHeight="1" x14ac:dyDescent="0.25">
      <c r="Y733" s="4"/>
      <c r="Z733" s="4"/>
      <c r="AP733" s="301"/>
      <c r="AS733" s="301"/>
      <c r="AT733" s="301"/>
      <c r="AU733" s="301"/>
    </row>
    <row r="734" spans="25:47" ht="28.5" customHeight="1" x14ac:dyDescent="0.25">
      <c r="Y734" s="4"/>
      <c r="Z734" s="4"/>
      <c r="AP734" s="301"/>
      <c r="AS734" s="301"/>
      <c r="AT734" s="301"/>
      <c r="AU734" s="301"/>
    </row>
    <row r="735" spans="25:47" ht="28.5" customHeight="1" x14ac:dyDescent="0.25">
      <c r="Y735" s="4"/>
      <c r="Z735" s="4"/>
      <c r="AP735" s="301"/>
      <c r="AS735" s="301"/>
      <c r="AT735" s="301"/>
      <c r="AU735" s="301"/>
    </row>
    <row r="736" spans="25:47" ht="28.5" customHeight="1" x14ac:dyDescent="0.25">
      <c r="Y736" s="4"/>
      <c r="Z736" s="4"/>
      <c r="AP736" s="301"/>
      <c r="AS736" s="301"/>
      <c r="AT736" s="301"/>
      <c r="AU736" s="301"/>
    </row>
    <row r="737" spans="25:47" ht="28.5" customHeight="1" x14ac:dyDescent="0.25">
      <c r="Y737" s="4"/>
      <c r="Z737" s="4"/>
      <c r="AP737" s="301"/>
      <c r="AS737" s="301"/>
      <c r="AT737" s="301"/>
      <c r="AU737" s="301"/>
    </row>
    <row r="738" spans="25:47" ht="28.5" customHeight="1" x14ac:dyDescent="0.25">
      <c r="Y738" s="4"/>
      <c r="Z738" s="4"/>
      <c r="AP738" s="301"/>
      <c r="AS738" s="301"/>
      <c r="AT738" s="301"/>
      <c r="AU738" s="301"/>
    </row>
    <row r="739" spans="25:47" ht="28.5" customHeight="1" x14ac:dyDescent="0.25">
      <c r="Y739" s="4"/>
      <c r="Z739" s="4"/>
      <c r="AP739" s="301"/>
      <c r="AS739" s="301"/>
      <c r="AT739" s="301"/>
      <c r="AU739" s="301"/>
    </row>
    <row r="740" spans="25:47" ht="28.5" customHeight="1" x14ac:dyDescent="0.25">
      <c r="Y740" s="4"/>
      <c r="Z740" s="4"/>
      <c r="AP740" s="301"/>
      <c r="AS740" s="301"/>
      <c r="AT740" s="301"/>
      <c r="AU740" s="301"/>
    </row>
    <row r="741" spans="25:47" ht="28.5" customHeight="1" x14ac:dyDescent="0.25">
      <c r="Y741" s="4"/>
      <c r="Z741" s="4"/>
      <c r="AP741" s="301"/>
      <c r="AS741" s="301"/>
      <c r="AT741" s="301"/>
      <c r="AU741" s="301"/>
    </row>
    <row r="742" spans="25:47" ht="28.5" customHeight="1" x14ac:dyDescent="0.25">
      <c r="Y742" s="4"/>
      <c r="Z742" s="4"/>
      <c r="AP742" s="301"/>
      <c r="AS742" s="301"/>
      <c r="AT742" s="301"/>
      <c r="AU742" s="301"/>
    </row>
    <row r="743" spans="25:47" ht="28.5" customHeight="1" x14ac:dyDescent="0.25">
      <c r="Y743" s="4"/>
      <c r="Z743" s="4"/>
      <c r="AP743" s="301"/>
      <c r="AS743" s="301"/>
      <c r="AT743" s="301"/>
      <c r="AU743" s="301"/>
    </row>
    <row r="744" spans="25:47" ht="28.5" customHeight="1" x14ac:dyDescent="0.25">
      <c r="Y744" s="4"/>
      <c r="Z744" s="4"/>
      <c r="AP744" s="301"/>
      <c r="AS744" s="301"/>
      <c r="AT744" s="301"/>
      <c r="AU744" s="301"/>
    </row>
    <row r="745" spans="25:47" ht="28.5" customHeight="1" x14ac:dyDescent="0.25">
      <c r="Y745" s="4"/>
      <c r="Z745" s="4"/>
      <c r="AP745" s="301"/>
      <c r="AS745" s="301"/>
      <c r="AT745" s="301"/>
      <c r="AU745" s="301"/>
    </row>
    <row r="746" spans="25:47" ht="28.5" customHeight="1" x14ac:dyDescent="0.25">
      <c r="Y746" s="4"/>
      <c r="Z746" s="4"/>
      <c r="AP746" s="301"/>
      <c r="AS746" s="301"/>
      <c r="AT746" s="301"/>
      <c r="AU746" s="301"/>
    </row>
    <row r="747" spans="25:47" ht="28.5" customHeight="1" x14ac:dyDescent="0.25">
      <c r="Y747" s="4"/>
      <c r="Z747" s="4"/>
      <c r="AP747" s="301"/>
      <c r="AS747" s="301"/>
      <c r="AT747" s="301"/>
      <c r="AU747" s="301"/>
    </row>
    <row r="748" spans="25:47" ht="28.5" customHeight="1" x14ac:dyDescent="0.25">
      <c r="Y748" s="4"/>
      <c r="Z748" s="4"/>
      <c r="AP748" s="301"/>
      <c r="AS748" s="301"/>
      <c r="AT748" s="301"/>
      <c r="AU748" s="301"/>
    </row>
    <row r="749" spans="25:47" ht="28.5" customHeight="1" x14ac:dyDescent="0.25">
      <c r="Y749" s="4"/>
      <c r="Z749" s="4"/>
      <c r="AP749" s="301"/>
      <c r="AS749" s="301"/>
      <c r="AT749" s="301"/>
      <c r="AU749" s="301"/>
    </row>
    <row r="750" spans="25:47" ht="28.5" customHeight="1" x14ac:dyDescent="0.25">
      <c r="Y750" s="4"/>
      <c r="Z750" s="4"/>
      <c r="AP750" s="301"/>
      <c r="AS750" s="301"/>
      <c r="AT750" s="301"/>
      <c r="AU750" s="301"/>
    </row>
    <row r="751" spans="25:47" ht="28.5" customHeight="1" x14ac:dyDescent="0.25">
      <c r="Y751" s="4"/>
      <c r="Z751" s="4"/>
      <c r="AP751" s="301"/>
      <c r="AS751" s="301"/>
      <c r="AT751" s="301"/>
      <c r="AU751" s="301"/>
    </row>
    <row r="752" spans="25:47" ht="28.5" customHeight="1" x14ac:dyDescent="0.25">
      <c r="Y752" s="4"/>
      <c r="Z752" s="4"/>
      <c r="AP752" s="301"/>
      <c r="AS752" s="301"/>
      <c r="AT752" s="301"/>
      <c r="AU752" s="301"/>
    </row>
    <row r="753" spans="25:47" ht="28.5" customHeight="1" x14ac:dyDescent="0.25">
      <c r="Y753" s="4"/>
      <c r="Z753" s="4"/>
      <c r="AP753" s="301"/>
      <c r="AS753" s="301"/>
      <c r="AT753" s="301"/>
      <c r="AU753" s="301"/>
    </row>
    <row r="754" spans="25:47" ht="28.5" customHeight="1" x14ac:dyDescent="0.25">
      <c r="Y754" s="4"/>
      <c r="Z754" s="4"/>
      <c r="AP754" s="301"/>
      <c r="AS754" s="301"/>
      <c r="AT754" s="301"/>
      <c r="AU754" s="301"/>
    </row>
    <row r="755" spans="25:47" ht="28.5" customHeight="1" x14ac:dyDescent="0.25">
      <c r="Y755" s="4"/>
      <c r="Z755" s="4"/>
      <c r="AP755" s="301"/>
      <c r="AS755" s="301"/>
      <c r="AT755" s="301"/>
      <c r="AU755" s="301"/>
    </row>
    <row r="756" spans="25:47" ht="28.5" customHeight="1" x14ac:dyDescent="0.25">
      <c r="Y756" s="4"/>
      <c r="Z756" s="4"/>
      <c r="AP756" s="301"/>
      <c r="AS756" s="301"/>
      <c r="AT756" s="301"/>
      <c r="AU756" s="301"/>
    </row>
    <row r="757" spans="25:47" ht="28.5" customHeight="1" x14ac:dyDescent="0.25">
      <c r="Y757" s="4"/>
      <c r="Z757" s="4"/>
      <c r="AP757" s="301"/>
      <c r="AS757" s="301"/>
      <c r="AT757" s="301"/>
      <c r="AU757" s="301"/>
    </row>
    <row r="758" spans="25:47" ht="28.5" customHeight="1" x14ac:dyDescent="0.25">
      <c r="Y758" s="4"/>
      <c r="Z758" s="4"/>
      <c r="AP758" s="301"/>
      <c r="AS758" s="301"/>
      <c r="AT758" s="301"/>
      <c r="AU758" s="301"/>
    </row>
    <row r="759" spans="25:47" ht="28.5" customHeight="1" x14ac:dyDescent="0.25">
      <c r="Y759" s="4"/>
      <c r="Z759" s="4"/>
      <c r="AP759" s="301"/>
      <c r="AS759" s="301"/>
      <c r="AT759" s="301"/>
      <c r="AU759" s="301"/>
    </row>
    <row r="760" spans="25:47" ht="28.5" customHeight="1" x14ac:dyDescent="0.25">
      <c r="Y760" s="4"/>
      <c r="Z760" s="4"/>
      <c r="AP760" s="301"/>
      <c r="AS760" s="301"/>
      <c r="AT760" s="301"/>
      <c r="AU760" s="301"/>
    </row>
    <row r="761" spans="25:47" ht="28.5" customHeight="1" x14ac:dyDescent="0.25">
      <c r="Y761" s="4"/>
      <c r="Z761" s="4"/>
      <c r="AP761" s="301"/>
      <c r="AS761" s="301"/>
      <c r="AT761" s="301"/>
      <c r="AU761" s="301"/>
    </row>
    <row r="762" spans="25:47" ht="28.5" customHeight="1" x14ac:dyDescent="0.25">
      <c r="Y762" s="4"/>
      <c r="Z762" s="4"/>
      <c r="AP762" s="301"/>
      <c r="AS762" s="301"/>
      <c r="AT762" s="301"/>
      <c r="AU762" s="301"/>
    </row>
    <row r="763" spans="25:47" ht="28.5" customHeight="1" x14ac:dyDescent="0.25">
      <c r="Y763" s="4"/>
      <c r="Z763" s="4"/>
      <c r="AP763" s="301"/>
      <c r="AS763" s="301"/>
      <c r="AT763" s="301"/>
      <c r="AU763" s="301"/>
    </row>
    <row r="764" spans="25:47" ht="28.5" customHeight="1" x14ac:dyDescent="0.25">
      <c r="Y764" s="4"/>
      <c r="Z764" s="4"/>
      <c r="AP764" s="301"/>
      <c r="AS764" s="301"/>
      <c r="AT764" s="301"/>
      <c r="AU764" s="301"/>
    </row>
    <row r="765" spans="25:47" ht="28.5" customHeight="1" x14ac:dyDescent="0.25">
      <c r="Y765" s="4"/>
      <c r="Z765" s="4"/>
      <c r="AP765" s="301"/>
      <c r="AS765" s="301"/>
      <c r="AT765" s="301"/>
      <c r="AU765" s="301"/>
    </row>
    <row r="766" spans="25:47" ht="28.5" customHeight="1" x14ac:dyDescent="0.25">
      <c r="Y766" s="4"/>
      <c r="Z766" s="4"/>
      <c r="AP766" s="301"/>
      <c r="AS766" s="301"/>
      <c r="AT766" s="301"/>
      <c r="AU766" s="301"/>
    </row>
    <row r="767" spans="25:47" ht="28.5" customHeight="1" x14ac:dyDescent="0.25">
      <c r="Y767" s="4"/>
      <c r="Z767" s="4"/>
      <c r="AP767" s="301"/>
      <c r="AS767" s="301"/>
      <c r="AT767" s="301"/>
      <c r="AU767" s="301"/>
    </row>
    <row r="768" spans="25:47" ht="28.5" customHeight="1" x14ac:dyDescent="0.25">
      <c r="Y768" s="4"/>
      <c r="Z768" s="4"/>
      <c r="AP768" s="301"/>
      <c r="AS768" s="301"/>
      <c r="AT768" s="301"/>
      <c r="AU768" s="301"/>
    </row>
    <row r="769" spans="25:47" ht="28.5" customHeight="1" x14ac:dyDescent="0.25">
      <c r="Y769" s="4"/>
      <c r="Z769" s="4"/>
      <c r="AP769" s="301"/>
      <c r="AS769" s="301"/>
      <c r="AT769" s="301"/>
      <c r="AU769" s="301"/>
    </row>
    <row r="770" spans="25:47" ht="28.5" customHeight="1" x14ac:dyDescent="0.25">
      <c r="Y770" s="4"/>
      <c r="Z770" s="4"/>
      <c r="AP770" s="301"/>
      <c r="AS770" s="301"/>
      <c r="AT770" s="301"/>
      <c r="AU770" s="301"/>
    </row>
    <row r="771" spans="25:47" ht="28.5" customHeight="1" x14ac:dyDescent="0.25">
      <c r="Y771" s="4"/>
      <c r="Z771" s="4"/>
      <c r="AP771" s="301"/>
      <c r="AS771" s="301"/>
      <c r="AT771" s="301"/>
      <c r="AU771" s="301"/>
    </row>
    <row r="772" spans="25:47" ht="28.5" customHeight="1" x14ac:dyDescent="0.25">
      <c r="Y772" s="4"/>
      <c r="Z772" s="4"/>
      <c r="AP772" s="301"/>
      <c r="AS772" s="301"/>
      <c r="AT772" s="301"/>
      <c r="AU772" s="301"/>
    </row>
    <row r="773" spans="25:47" ht="28.5" customHeight="1" x14ac:dyDescent="0.25">
      <c r="Y773" s="4"/>
      <c r="Z773" s="4"/>
      <c r="AP773" s="301"/>
      <c r="AS773" s="301"/>
      <c r="AT773" s="301"/>
      <c r="AU773" s="301"/>
    </row>
    <row r="774" spans="25:47" ht="28.5" customHeight="1" x14ac:dyDescent="0.25">
      <c r="Y774" s="4"/>
      <c r="Z774" s="4"/>
      <c r="AP774" s="301"/>
      <c r="AS774" s="301"/>
      <c r="AT774" s="301"/>
      <c r="AU774" s="301"/>
    </row>
    <row r="775" spans="25:47" ht="28.5" customHeight="1" x14ac:dyDescent="0.25">
      <c r="Y775" s="4"/>
      <c r="Z775" s="4"/>
      <c r="AP775" s="301"/>
      <c r="AS775" s="301"/>
      <c r="AT775" s="301"/>
      <c r="AU775" s="301"/>
    </row>
    <row r="776" spans="25:47" ht="28.5" customHeight="1" x14ac:dyDescent="0.25">
      <c r="Y776" s="4"/>
      <c r="Z776" s="4"/>
      <c r="AP776" s="301"/>
      <c r="AS776" s="301"/>
      <c r="AT776" s="301"/>
      <c r="AU776" s="301"/>
    </row>
    <row r="777" spans="25:47" ht="28.5" customHeight="1" x14ac:dyDescent="0.25">
      <c r="Y777" s="4"/>
      <c r="Z777" s="4"/>
      <c r="AP777" s="301"/>
      <c r="AS777" s="301"/>
      <c r="AT777" s="301"/>
      <c r="AU777" s="301"/>
    </row>
    <row r="778" spans="25:47" ht="28.5" customHeight="1" x14ac:dyDescent="0.25">
      <c r="Y778" s="4"/>
      <c r="Z778" s="4"/>
      <c r="AP778" s="301"/>
      <c r="AS778" s="301"/>
      <c r="AT778" s="301"/>
      <c r="AU778" s="301"/>
    </row>
    <row r="779" spans="25:47" ht="28.5" customHeight="1" x14ac:dyDescent="0.25">
      <c r="Y779" s="4"/>
      <c r="Z779" s="4"/>
      <c r="AP779" s="301"/>
      <c r="AS779" s="301"/>
      <c r="AT779" s="301"/>
      <c r="AU779" s="301"/>
    </row>
    <row r="780" spans="25:47" ht="28.5" customHeight="1" x14ac:dyDescent="0.25">
      <c r="Y780" s="4"/>
      <c r="Z780" s="4"/>
      <c r="AP780" s="301"/>
      <c r="AS780" s="301"/>
      <c r="AT780" s="301"/>
      <c r="AU780" s="301"/>
    </row>
    <row r="781" spans="25:47" ht="28.5" customHeight="1" x14ac:dyDescent="0.25">
      <c r="Y781" s="4"/>
      <c r="Z781" s="4"/>
      <c r="AP781" s="301"/>
      <c r="AS781" s="301"/>
      <c r="AT781" s="301"/>
      <c r="AU781" s="301"/>
    </row>
    <row r="782" spans="25:47" ht="28.5" customHeight="1" x14ac:dyDescent="0.25">
      <c r="Y782" s="4"/>
      <c r="Z782" s="4"/>
      <c r="AP782" s="301"/>
      <c r="AS782" s="301"/>
      <c r="AT782" s="301"/>
      <c r="AU782" s="301"/>
    </row>
    <row r="783" spans="25:47" ht="28.5" customHeight="1" x14ac:dyDescent="0.25">
      <c r="Y783" s="4"/>
      <c r="Z783" s="4"/>
      <c r="AP783" s="301"/>
      <c r="AS783" s="301"/>
      <c r="AT783" s="301"/>
      <c r="AU783" s="301"/>
    </row>
    <row r="784" spans="25:47" ht="28.5" customHeight="1" x14ac:dyDescent="0.25">
      <c r="Y784" s="4"/>
      <c r="Z784" s="4"/>
      <c r="AP784" s="301"/>
      <c r="AS784" s="301"/>
      <c r="AT784" s="301"/>
      <c r="AU784" s="301"/>
    </row>
    <row r="785" spans="25:47" ht="28.5" customHeight="1" x14ac:dyDescent="0.25">
      <c r="Y785" s="4"/>
      <c r="Z785" s="4"/>
      <c r="AP785" s="301"/>
      <c r="AS785" s="301"/>
      <c r="AT785" s="301"/>
      <c r="AU785" s="301"/>
    </row>
    <row r="786" spans="25:47" ht="28.5" customHeight="1" x14ac:dyDescent="0.25">
      <c r="Y786" s="4"/>
      <c r="Z786" s="4"/>
      <c r="AP786" s="301"/>
      <c r="AS786" s="301"/>
      <c r="AT786" s="301"/>
      <c r="AU786" s="301"/>
    </row>
    <row r="787" spans="25:47" ht="28.5" customHeight="1" x14ac:dyDescent="0.25">
      <c r="Y787" s="4"/>
      <c r="Z787" s="4"/>
      <c r="AP787" s="301"/>
      <c r="AS787" s="301"/>
      <c r="AT787" s="301"/>
      <c r="AU787" s="301"/>
    </row>
    <row r="788" spans="25:47" ht="28.5" customHeight="1" x14ac:dyDescent="0.25">
      <c r="Y788" s="4"/>
      <c r="Z788" s="4"/>
      <c r="AP788" s="301"/>
      <c r="AS788" s="301"/>
      <c r="AT788" s="301"/>
      <c r="AU788" s="301"/>
    </row>
    <row r="789" spans="25:47" ht="28.5" customHeight="1" x14ac:dyDescent="0.25">
      <c r="Y789" s="4"/>
      <c r="Z789" s="4"/>
      <c r="AP789" s="301"/>
      <c r="AS789" s="301"/>
      <c r="AT789" s="301"/>
      <c r="AU789" s="301"/>
    </row>
    <row r="790" spans="25:47" ht="28.5" customHeight="1" x14ac:dyDescent="0.25">
      <c r="Y790" s="4"/>
      <c r="Z790" s="4"/>
      <c r="AP790" s="301"/>
      <c r="AS790" s="301"/>
      <c r="AT790" s="301"/>
      <c r="AU790" s="301"/>
    </row>
    <row r="791" spans="25:47" ht="28.5" customHeight="1" x14ac:dyDescent="0.25">
      <c r="Y791" s="4"/>
      <c r="Z791" s="4"/>
      <c r="AP791" s="301"/>
      <c r="AS791" s="301"/>
      <c r="AT791" s="301"/>
      <c r="AU791" s="301"/>
    </row>
    <row r="792" spans="25:47" ht="28.5" customHeight="1" x14ac:dyDescent="0.25">
      <c r="Y792" s="4"/>
      <c r="Z792" s="4"/>
      <c r="AP792" s="301"/>
      <c r="AS792" s="301"/>
      <c r="AT792" s="301"/>
      <c r="AU792" s="301"/>
    </row>
    <row r="793" spans="25:47" ht="28.5" customHeight="1" x14ac:dyDescent="0.25">
      <c r="Y793" s="4"/>
      <c r="Z793" s="4"/>
      <c r="AP793" s="301"/>
      <c r="AS793" s="301"/>
      <c r="AT793" s="301"/>
      <c r="AU793" s="301"/>
    </row>
    <row r="794" spans="25:47" ht="28.5" customHeight="1" x14ac:dyDescent="0.25">
      <c r="Y794" s="4"/>
      <c r="Z794" s="4"/>
      <c r="AP794" s="301"/>
      <c r="AS794" s="301"/>
      <c r="AT794" s="301"/>
      <c r="AU794" s="301"/>
    </row>
    <row r="795" spans="25:47" ht="28.5" customHeight="1" x14ac:dyDescent="0.25">
      <c r="Y795" s="4"/>
      <c r="Z795" s="4"/>
      <c r="AP795" s="301"/>
      <c r="AS795" s="301"/>
      <c r="AT795" s="301"/>
      <c r="AU795" s="301"/>
    </row>
    <row r="796" spans="25:47" ht="28.5" customHeight="1" x14ac:dyDescent="0.25">
      <c r="Y796" s="4"/>
      <c r="Z796" s="4"/>
      <c r="AP796" s="301"/>
      <c r="AS796" s="301"/>
      <c r="AT796" s="301"/>
      <c r="AU796" s="301"/>
    </row>
    <row r="797" spans="25:47" ht="28.5" customHeight="1" x14ac:dyDescent="0.25">
      <c r="Y797" s="4"/>
      <c r="Z797" s="4"/>
      <c r="AP797" s="301"/>
      <c r="AS797" s="301"/>
      <c r="AT797" s="301"/>
      <c r="AU797" s="301"/>
    </row>
    <row r="798" spans="25:47" ht="28.5" customHeight="1" x14ac:dyDescent="0.25">
      <c r="Y798" s="4"/>
      <c r="Z798" s="4"/>
      <c r="AP798" s="301"/>
      <c r="AS798" s="301"/>
      <c r="AT798" s="301"/>
      <c r="AU798" s="301"/>
    </row>
    <row r="799" spans="25:47" ht="28.5" customHeight="1" x14ac:dyDescent="0.25">
      <c r="Y799" s="4"/>
      <c r="Z799" s="4"/>
      <c r="AP799" s="301"/>
      <c r="AS799" s="301"/>
      <c r="AT799" s="301"/>
      <c r="AU799" s="301"/>
    </row>
    <row r="800" spans="25:47" ht="28.5" customHeight="1" x14ac:dyDescent="0.25">
      <c r="Y800" s="4"/>
      <c r="Z800" s="4"/>
      <c r="AP800" s="301"/>
      <c r="AS800" s="301"/>
      <c r="AT800" s="301"/>
      <c r="AU800" s="301"/>
    </row>
    <row r="801" spans="25:47" ht="28.5" customHeight="1" x14ac:dyDescent="0.25">
      <c r="Y801" s="4"/>
      <c r="Z801" s="4"/>
      <c r="AP801" s="301"/>
      <c r="AS801" s="301"/>
      <c r="AT801" s="301"/>
      <c r="AU801" s="301"/>
    </row>
    <row r="802" spans="25:47" ht="28.5" customHeight="1" x14ac:dyDescent="0.25">
      <c r="Y802" s="4"/>
      <c r="Z802" s="4"/>
      <c r="AP802" s="301"/>
      <c r="AS802" s="301"/>
      <c r="AT802" s="301"/>
      <c r="AU802" s="301"/>
    </row>
    <row r="803" spans="25:47" ht="28.5" customHeight="1" x14ac:dyDescent="0.25">
      <c r="Y803" s="4"/>
      <c r="Z803" s="4"/>
      <c r="AP803" s="301"/>
      <c r="AS803" s="301"/>
      <c r="AT803" s="301"/>
      <c r="AU803" s="301"/>
    </row>
    <row r="804" spans="25:47" ht="28.5" customHeight="1" x14ac:dyDescent="0.25">
      <c r="Y804" s="4"/>
      <c r="Z804" s="4"/>
      <c r="AP804" s="301"/>
      <c r="AS804" s="301"/>
      <c r="AT804" s="301"/>
      <c r="AU804" s="301"/>
    </row>
    <row r="805" spans="25:47" ht="28.5" customHeight="1" x14ac:dyDescent="0.25">
      <c r="Y805" s="4"/>
      <c r="Z805" s="4"/>
      <c r="AP805" s="301"/>
      <c r="AS805" s="301"/>
      <c r="AT805" s="301"/>
      <c r="AU805" s="301"/>
    </row>
    <row r="806" spans="25:47" ht="28.5" customHeight="1" x14ac:dyDescent="0.25">
      <c r="Y806" s="4"/>
      <c r="Z806" s="4"/>
      <c r="AP806" s="301"/>
      <c r="AS806" s="301"/>
      <c r="AT806" s="301"/>
      <c r="AU806" s="301"/>
    </row>
    <row r="807" spans="25:47" ht="28.5" customHeight="1" x14ac:dyDescent="0.25">
      <c r="Y807" s="4"/>
      <c r="Z807" s="4"/>
      <c r="AP807" s="301"/>
      <c r="AS807" s="301"/>
      <c r="AT807" s="301"/>
      <c r="AU807" s="301"/>
    </row>
    <row r="808" spans="25:47" ht="28.5" customHeight="1" x14ac:dyDescent="0.25">
      <c r="Y808" s="4"/>
      <c r="Z808" s="4"/>
      <c r="AP808" s="301"/>
      <c r="AS808" s="301"/>
      <c r="AT808" s="301"/>
      <c r="AU808" s="301"/>
    </row>
    <row r="809" spans="25:47" ht="28.5" customHeight="1" x14ac:dyDescent="0.25">
      <c r="Y809" s="4"/>
      <c r="Z809" s="4"/>
      <c r="AP809" s="301"/>
      <c r="AS809" s="301"/>
      <c r="AT809" s="301"/>
      <c r="AU809" s="301"/>
    </row>
    <row r="810" spans="25:47" ht="28.5" customHeight="1" x14ac:dyDescent="0.25">
      <c r="Y810" s="4"/>
      <c r="Z810" s="4"/>
      <c r="AP810" s="301"/>
      <c r="AS810" s="301"/>
      <c r="AT810" s="301"/>
      <c r="AU810" s="301"/>
    </row>
    <row r="811" spans="25:47" ht="28.5" customHeight="1" x14ac:dyDescent="0.25">
      <c r="Y811" s="4"/>
      <c r="Z811" s="4"/>
      <c r="AP811" s="301"/>
      <c r="AS811" s="301"/>
      <c r="AT811" s="301"/>
      <c r="AU811" s="301"/>
    </row>
    <row r="812" spans="25:47" ht="28.5" customHeight="1" x14ac:dyDescent="0.25">
      <c r="Y812" s="4"/>
      <c r="Z812" s="4"/>
      <c r="AP812" s="301"/>
      <c r="AS812" s="301"/>
      <c r="AT812" s="301"/>
      <c r="AU812" s="301"/>
    </row>
    <row r="813" spans="25:47" ht="28.5" customHeight="1" x14ac:dyDescent="0.25">
      <c r="Y813" s="4"/>
      <c r="Z813" s="4"/>
      <c r="AP813" s="301"/>
      <c r="AS813" s="301"/>
      <c r="AT813" s="301"/>
      <c r="AU813" s="301"/>
    </row>
    <row r="814" spans="25:47" ht="28.5" customHeight="1" x14ac:dyDescent="0.25">
      <c r="Y814" s="4"/>
      <c r="Z814" s="4"/>
      <c r="AP814" s="301"/>
      <c r="AS814" s="301"/>
      <c r="AT814" s="301"/>
      <c r="AU814" s="301"/>
    </row>
    <row r="815" spans="25:47" ht="28.5" customHeight="1" x14ac:dyDescent="0.25">
      <c r="Y815" s="4"/>
      <c r="Z815" s="4"/>
      <c r="AP815" s="301"/>
      <c r="AS815" s="301"/>
      <c r="AT815" s="301"/>
      <c r="AU815" s="301"/>
    </row>
    <row r="816" spans="25:47" ht="28.5" customHeight="1" x14ac:dyDescent="0.25">
      <c r="Y816" s="4"/>
      <c r="Z816" s="4"/>
      <c r="AP816" s="301"/>
      <c r="AS816" s="301"/>
      <c r="AT816" s="301"/>
      <c r="AU816" s="301"/>
    </row>
    <row r="817" spans="25:47" ht="28.5" customHeight="1" x14ac:dyDescent="0.25">
      <c r="Y817" s="4"/>
      <c r="Z817" s="4"/>
      <c r="AP817" s="301"/>
      <c r="AS817" s="301"/>
      <c r="AT817" s="301"/>
      <c r="AU817" s="301"/>
    </row>
    <row r="818" spans="25:47" ht="28.5" customHeight="1" x14ac:dyDescent="0.25">
      <c r="Y818" s="4"/>
      <c r="Z818" s="4"/>
      <c r="AP818" s="301"/>
      <c r="AS818" s="301"/>
      <c r="AT818" s="301"/>
      <c r="AU818" s="301"/>
    </row>
    <row r="819" spans="25:47" ht="28.5" customHeight="1" x14ac:dyDescent="0.25">
      <c r="Y819" s="4"/>
      <c r="Z819" s="4"/>
      <c r="AP819" s="301"/>
      <c r="AS819" s="301"/>
      <c r="AT819" s="301"/>
      <c r="AU819" s="301"/>
    </row>
    <row r="820" spans="25:47" ht="28.5" customHeight="1" x14ac:dyDescent="0.25">
      <c r="Y820" s="4"/>
      <c r="Z820" s="4"/>
      <c r="AP820" s="301"/>
      <c r="AS820" s="301"/>
      <c r="AT820" s="301"/>
      <c r="AU820" s="301"/>
    </row>
    <row r="821" spans="25:47" ht="28.5" customHeight="1" x14ac:dyDescent="0.25">
      <c r="Y821" s="4"/>
      <c r="Z821" s="4"/>
      <c r="AP821" s="301"/>
      <c r="AS821" s="301"/>
      <c r="AT821" s="301"/>
      <c r="AU821" s="301"/>
    </row>
    <row r="822" spans="25:47" ht="28.5" customHeight="1" x14ac:dyDescent="0.25">
      <c r="Y822" s="4"/>
      <c r="Z822" s="4"/>
      <c r="AP822" s="301"/>
      <c r="AS822" s="301"/>
      <c r="AT822" s="301"/>
      <c r="AU822" s="301"/>
    </row>
    <row r="823" spans="25:47" ht="28.5" customHeight="1" x14ac:dyDescent="0.25">
      <c r="Y823" s="4"/>
      <c r="Z823" s="4"/>
      <c r="AP823" s="301"/>
      <c r="AS823" s="301"/>
      <c r="AT823" s="301"/>
      <c r="AU823" s="301"/>
    </row>
    <row r="824" spans="25:47" ht="28.5" customHeight="1" x14ac:dyDescent="0.25">
      <c r="Y824" s="4"/>
      <c r="Z824" s="4"/>
      <c r="AP824" s="301"/>
      <c r="AS824" s="301"/>
      <c r="AT824" s="301"/>
      <c r="AU824" s="301"/>
    </row>
    <row r="825" spans="25:47" ht="28.5" customHeight="1" x14ac:dyDescent="0.25">
      <c r="Y825" s="4"/>
      <c r="Z825" s="4"/>
      <c r="AP825" s="301"/>
      <c r="AS825" s="301"/>
      <c r="AT825" s="301"/>
      <c r="AU825" s="301"/>
    </row>
    <row r="826" spans="25:47" ht="28.5" customHeight="1" x14ac:dyDescent="0.25">
      <c r="Y826" s="4"/>
      <c r="Z826" s="4"/>
      <c r="AP826" s="301"/>
      <c r="AS826" s="301"/>
      <c r="AT826" s="301"/>
      <c r="AU826" s="301"/>
    </row>
    <row r="827" spans="25:47" ht="28.5" customHeight="1" x14ac:dyDescent="0.25">
      <c r="Y827" s="4"/>
      <c r="Z827" s="4"/>
      <c r="AP827" s="301"/>
      <c r="AS827" s="301"/>
      <c r="AT827" s="301"/>
      <c r="AU827" s="301"/>
    </row>
    <row r="828" spans="25:47" ht="28.5" customHeight="1" x14ac:dyDescent="0.25">
      <c r="Y828" s="4"/>
      <c r="Z828" s="4"/>
      <c r="AP828" s="301"/>
      <c r="AS828" s="301"/>
      <c r="AT828" s="301"/>
      <c r="AU828" s="301"/>
    </row>
    <row r="829" spans="25:47" ht="28.5" customHeight="1" x14ac:dyDescent="0.25">
      <c r="Y829" s="4"/>
      <c r="Z829" s="4"/>
      <c r="AP829" s="301"/>
      <c r="AS829" s="301"/>
      <c r="AT829" s="301"/>
      <c r="AU829" s="301"/>
    </row>
    <row r="830" spans="25:47" ht="28.5" customHeight="1" x14ac:dyDescent="0.25">
      <c r="Y830" s="4"/>
      <c r="Z830" s="4"/>
      <c r="AP830" s="301"/>
      <c r="AS830" s="301"/>
      <c r="AT830" s="301"/>
      <c r="AU830" s="301"/>
    </row>
    <row r="831" spans="25:47" ht="28.5" customHeight="1" x14ac:dyDescent="0.25">
      <c r="Y831" s="4"/>
      <c r="Z831" s="4"/>
      <c r="AP831" s="301"/>
      <c r="AS831" s="301"/>
      <c r="AT831" s="301"/>
      <c r="AU831" s="301"/>
    </row>
    <row r="832" spans="25:47" ht="28.5" customHeight="1" x14ac:dyDescent="0.25">
      <c r="Y832" s="4"/>
      <c r="Z832" s="4"/>
      <c r="AP832" s="301"/>
      <c r="AS832" s="301"/>
      <c r="AT832" s="301"/>
      <c r="AU832" s="301"/>
    </row>
    <row r="833" spans="25:47" ht="28.5" customHeight="1" x14ac:dyDescent="0.25">
      <c r="Y833" s="4"/>
      <c r="Z833" s="4"/>
      <c r="AP833" s="301"/>
      <c r="AS833" s="301"/>
      <c r="AT833" s="301"/>
      <c r="AU833" s="301"/>
    </row>
    <row r="834" spans="25:47" ht="28.5" customHeight="1" x14ac:dyDescent="0.25">
      <c r="Y834" s="4"/>
      <c r="Z834" s="4"/>
      <c r="AP834" s="301"/>
      <c r="AS834" s="301"/>
      <c r="AT834" s="301"/>
      <c r="AU834" s="301"/>
    </row>
    <row r="835" spans="25:47" ht="28.5" customHeight="1" x14ac:dyDescent="0.25">
      <c r="Y835" s="4"/>
      <c r="Z835" s="4"/>
      <c r="AP835" s="301"/>
      <c r="AS835" s="301"/>
      <c r="AT835" s="301"/>
      <c r="AU835" s="301"/>
    </row>
    <row r="836" spans="25:47" ht="28.5" customHeight="1" x14ac:dyDescent="0.25">
      <c r="Y836" s="4"/>
      <c r="Z836" s="4"/>
      <c r="AP836" s="301"/>
      <c r="AS836" s="301"/>
      <c r="AT836" s="301"/>
      <c r="AU836" s="301"/>
    </row>
    <row r="837" spans="25:47" ht="28.5" customHeight="1" x14ac:dyDescent="0.25">
      <c r="Y837" s="4"/>
      <c r="Z837" s="4"/>
      <c r="AP837" s="301"/>
      <c r="AS837" s="301"/>
      <c r="AT837" s="301"/>
      <c r="AU837" s="301"/>
    </row>
    <row r="838" spans="25:47" ht="28.5" customHeight="1" x14ac:dyDescent="0.25">
      <c r="Y838" s="4"/>
      <c r="Z838" s="4"/>
      <c r="AP838" s="301"/>
      <c r="AS838" s="301"/>
      <c r="AT838" s="301"/>
      <c r="AU838" s="301"/>
    </row>
    <row r="839" spans="25:47" ht="28.5" customHeight="1" x14ac:dyDescent="0.25">
      <c r="Y839" s="4"/>
      <c r="Z839" s="4"/>
      <c r="AP839" s="301"/>
      <c r="AS839" s="301"/>
      <c r="AT839" s="301"/>
      <c r="AU839" s="301"/>
    </row>
    <row r="840" spans="25:47" ht="28.5" customHeight="1" x14ac:dyDescent="0.25">
      <c r="Y840" s="4"/>
      <c r="Z840" s="4"/>
      <c r="AP840" s="301"/>
      <c r="AS840" s="301"/>
      <c r="AT840" s="301"/>
      <c r="AU840" s="301"/>
    </row>
    <row r="841" spans="25:47" ht="28.5" customHeight="1" x14ac:dyDescent="0.25">
      <c r="Y841" s="4"/>
      <c r="Z841" s="4"/>
      <c r="AP841" s="301"/>
      <c r="AS841" s="301"/>
      <c r="AT841" s="301"/>
      <c r="AU841" s="301"/>
    </row>
    <row r="842" spans="25:47" ht="28.5" customHeight="1" x14ac:dyDescent="0.25">
      <c r="Y842" s="4"/>
      <c r="Z842" s="4"/>
      <c r="AP842" s="301"/>
      <c r="AS842" s="301"/>
      <c r="AT842" s="301"/>
      <c r="AU842" s="301"/>
    </row>
    <row r="843" spans="25:47" ht="28.5" customHeight="1" x14ac:dyDescent="0.25">
      <c r="Y843" s="4"/>
      <c r="Z843" s="4"/>
      <c r="AP843" s="301"/>
      <c r="AS843" s="301"/>
      <c r="AT843" s="301"/>
      <c r="AU843" s="301"/>
    </row>
    <row r="844" spans="25:47" ht="28.5" customHeight="1" x14ac:dyDescent="0.25">
      <c r="Y844" s="4"/>
      <c r="Z844" s="4"/>
      <c r="AP844" s="301"/>
      <c r="AS844" s="301"/>
      <c r="AT844" s="301"/>
      <c r="AU844" s="301"/>
    </row>
    <row r="845" spans="25:47" ht="28.5" customHeight="1" x14ac:dyDescent="0.25">
      <c r="Y845" s="4"/>
      <c r="Z845" s="4"/>
      <c r="AP845" s="301"/>
      <c r="AS845" s="301"/>
      <c r="AT845" s="301"/>
      <c r="AU845" s="301"/>
    </row>
    <row r="846" spans="25:47" ht="28.5" customHeight="1" x14ac:dyDescent="0.25">
      <c r="Y846" s="4"/>
      <c r="Z846" s="4"/>
      <c r="AP846" s="301"/>
      <c r="AS846" s="301"/>
      <c r="AT846" s="301"/>
      <c r="AU846" s="301"/>
    </row>
    <row r="847" spans="25:47" ht="28.5" customHeight="1" x14ac:dyDescent="0.25">
      <c r="Y847" s="4"/>
      <c r="Z847" s="4"/>
      <c r="AP847" s="301"/>
      <c r="AS847" s="301"/>
      <c r="AT847" s="301"/>
      <c r="AU847" s="301"/>
    </row>
    <row r="848" spans="25:47" ht="28.5" customHeight="1" x14ac:dyDescent="0.25">
      <c r="Y848" s="4"/>
      <c r="Z848" s="4"/>
      <c r="AP848" s="301"/>
      <c r="AS848" s="301"/>
      <c r="AT848" s="301"/>
      <c r="AU848" s="301"/>
    </row>
    <row r="849" spans="25:47" ht="28.5" customHeight="1" x14ac:dyDescent="0.25">
      <c r="Y849" s="4"/>
      <c r="Z849" s="4"/>
      <c r="AP849" s="301"/>
      <c r="AS849" s="301"/>
      <c r="AT849" s="301"/>
      <c r="AU849" s="301"/>
    </row>
    <row r="850" spans="25:47" ht="28.5" customHeight="1" x14ac:dyDescent="0.25">
      <c r="Y850" s="4"/>
      <c r="Z850" s="4"/>
      <c r="AP850" s="301"/>
      <c r="AS850" s="301"/>
      <c r="AT850" s="301"/>
      <c r="AU850" s="301"/>
    </row>
    <row r="851" spans="25:47" ht="28.5" customHeight="1" x14ac:dyDescent="0.25">
      <c r="Y851" s="4"/>
      <c r="Z851" s="4"/>
      <c r="AP851" s="301"/>
      <c r="AS851" s="301"/>
      <c r="AT851" s="301"/>
      <c r="AU851" s="301"/>
    </row>
    <row r="852" spans="25:47" ht="28.5" customHeight="1" x14ac:dyDescent="0.25">
      <c r="Y852" s="4"/>
      <c r="Z852" s="4"/>
      <c r="AP852" s="301"/>
      <c r="AS852" s="301"/>
      <c r="AT852" s="301"/>
      <c r="AU852" s="301"/>
    </row>
    <row r="853" spans="25:47" ht="28.5" customHeight="1" x14ac:dyDescent="0.25">
      <c r="Y853" s="4"/>
      <c r="Z853" s="4"/>
      <c r="AP853" s="301"/>
      <c r="AS853" s="301"/>
      <c r="AT853" s="301"/>
      <c r="AU853" s="301"/>
    </row>
    <row r="854" spans="25:47" ht="28.5" customHeight="1" x14ac:dyDescent="0.25">
      <c r="Y854" s="4"/>
      <c r="Z854" s="4"/>
      <c r="AP854" s="301"/>
      <c r="AS854" s="301"/>
      <c r="AT854" s="301"/>
      <c r="AU854" s="301"/>
    </row>
    <row r="855" spans="25:47" ht="28.5" customHeight="1" x14ac:dyDescent="0.25">
      <c r="Y855" s="4"/>
      <c r="Z855" s="4"/>
      <c r="AP855" s="301"/>
      <c r="AS855" s="301"/>
      <c r="AT855" s="301"/>
      <c r="AU855" s="301"/>
    </row>
    <row r="856" spans="25:47" ht="28.5" customHeight="1" x14ac:dyDescent="0.25">
      <c r="Y856" s="4"/>
      <c r="Z856" s="4"/>
      <c r="AP856" s="301"/>
      <c r="AS856" s="301"/>
      <c r="AT856" s="301"/>
      <c r="AU856" s="301"/>
    </row>
    <row r="857" spans="25:47" ht="28.5" customHeight="1" x14ac:dyDescent="0.25">
      <c r="Y857" s="4"/>
      <c r="Z857" s="4"/>
      <c r="AP857" s="301"/>
      <c r="AS857" s="301"/>
      <c r="AT857" s="301"/>
      <c r="AU857" s="301"/>
    </row>
    <row r="858" spans="25:47" ht="28.5" customHeight="1" x14ac:dyDescent="0.25">
      <c r="Y858" s="4"/>
      <c r="Z858" s="4"/>
      <c r="AP858" s="301"/>
      <c r="AS858" s="301"/>
      <c r="AT858" s="301"/>
      <c r="AU858" s="301"/>
    </row>
    <row r="859" spans="25:47" ht="28.5" customHeight="1" x14ac:dyDescent="0.25">
      <c r="Y859" s="4"/>
      <c r="Z859" s="4"/>
      <c r="AP859" s="301"/>
      <c r="AS859" s="301"/>
      <c r="AT859" s="301"/>
      <c r="AU859" s="301"/>
    </row>
    <row r="860" spans="25:47" ht="28.5" customHeight="1" x14ac:dyDescent="0.25">
      <c r="Y860" s="4"/>
      <c r="Z860" s="4"/>
      <c r="AP860" s="301"/>
      <c r="AS860" s="301"/>
      <c r="AT860" s="301"/>
      <c r="AU860" s="301"/>
    </row>
    <row r="861" spans="25:47" ht="28.5" customHeight="1" x14ac:dyDescent="0.25">
      <c r="Y861" s="4"/>
      <c r="Z861" s="4"/>
      <c r="AP861" s="301"/>
      <c r="AS861" s="301"/>
      <c r="AT861" s="301"/>
      <c r="AU861" s="301"/>
    </row>
    <row r="862" spans="25:47" ht="28.5" customHeight="1" x14ac:dyDescent="0.25">
      <c r="Y862" s="4"/>
      <c r="Z862" s="4"/>
      <c r="AP862" s="301"/>
      <c r="AS862" s="301"/>
      <c r="AT862" s="301"/>
      <c r="AU862" s="301"/>
    </row>
    <row r="863" spans="25:47" ht="28.5" customHeight="1" x14ac:dyDescent="0.25">
      <c r="Y863" s="4"/>
      <c r="Z863" s="4"/>
      <c r="AP863" s="301"/>
      <c r="AS863" s="301"/>
      <c r="AT863" s="301"/>
      <c r="AU863" s="301"/>
    </row>
    <row r="864" spans="25:47" ht="28.5" customHeight="1" x14ac:dyDescent="0.25">
      <c r="Y864" s="4"/>
      <c r="Z864" s="4"/>
      <c r="AP864" s="301"/>
      <c r="AS864" s="301"/>
      <c r="AT864" s="301"/>
      <c r="AU864" s="301"/>
    </row>
    <row r="865" spans="25:47" ht="28.5" customHeight="1" x14ac:dyDescent="0.25">
      <c r="Y865" s="4"/>
      <c r="Z865" s="4"/>
      <c r="AP865" s="301"/>
      <c r="AS865" s="301"/>
      <c r="AT865" s="301"/>
      <c r="AU865" s="301"/>
    </row>
    <row r="866" spans="25:47" ht="28.5" customHeight="1" x14ac:dyDescent="0.25">
      <c r="Y866" s="4"/>
      <c r="Z866" s="4"/>
      <c r="AP866" s="301"/>
      <c r="AS866" s="301"/>
      <c r="AT866" s="301"/>
      <c r="AU866" s="301"/>
    </row>
    <row r="867" spans="25:47" ht="28.5" customHeight="1" x14ac:dyDescent="0.25">
      <c r="Y867" s="4"/>
      <c r="Z867" s="4"/>
      <c r="AP867" s="301"/>
      <c r="AS867" s="301"/>
      <c r="AT867" s="301"/>
      <c r="AU867" s="301"/>
    </row>
    <row r="868" spans="25:47" ht="28.5" customHeight="1" x14ac:dyDescent="0.25">
      <c r="Y868" s="4"/>
      <c r="Z868" s="4"/>
      <c r="AP868" s="301"/>
      <c r="AS868" s="301"/>
      <c r="AT868" s="301"/>
      <c r="AU868" s="301"/>
    </row>
    <row r="869" spans="25:47" ht="28.5" customHeight="1" x14ac:dyDescent="0.25">
      <c r="Y869" s="4"/>
      <c r="Z869" s="4"/>
      <c r="AP869" s="301"/>
      <c r="AS869" s="301"/>
      <c r="AT869" s="301"/>
      <c r="AU869" s="301"/>
    </row>
    <row r="870" spans="25:47" ht="28.5" customHeight="1" x14ac:dyDescent="0.25">
      <c r="Y870" s="4"/>
      <c r="Z870" s="4"/>
      <c r="AP870" s="301"/>
      <c r="AS870" s="301"/>
      <c r="AT870" s="301"/>
      <c r="AU870" s="301"/>
    </row>
    <row r="871" spans="25:47" ht="28.5" customHeight="1" x14ac:dyDescent="0.25">
      <c r="Y871" s="4"/>
      <c r="Z871" s="4"/>
      <c r="AP871" s="301"/>
      <c r="AS871" s="301"/>
      <c r="AT871" s="301"/>
      <c r="AU871" s="301"/>
    </row>
    <row r="872" spans="25:47" ht="28.5" customHeight="1" x14ac:dyDescent="0.25">
      <c r="Y872" s="4"/>
      <c r="Z872" s="4"/>
      <c r="AP872" s="301"/>
      <c r="AS872" s="301"/>
      <c r="AT872" s="301"/>
      <c r="AU872" s="301"/>
    </row>
    <row r="873" spans="25:47" ht="28.5" customHeight="1" x14ac:dyDescent="0.25">
      <c r="Y873" s="4"/>
      <c r="Z873" s="4"/>
      <c r="AP873" s="301"/>
      <c r="AS873" s="301"/>
      <c r="AT873" s="301"/>
      <c r="AU873" s="301"/>
    </row>
    <row r="874" spans="25:47" ht="28.5" customHeight="1" x14ac:dyDescent="0.25">
      <c r="Y874" s="4"/>
      <c r="Z874" s="4"/>
      <c r="AP874" s="301"/>
      <c r="AS874" s="301"/>
      <c r="AT874" s="301"/>
      <c r="AU874" s="301"/>
    </row>
    <row r="875" spans="25:47" ht="28.5" customHeight="1" x14ac:dyDescent="0.25">
      <c r="Y875" s="4"/>
      <c r="Z875" s="4"/>
      <c r="AP875" s="301"/>
      <c r="AS875" s="301"/>
      <c r="AT875" s="301"/>
      <c r="AU875" s="301"/>
    </row>
    <row r="876" spans="25:47" ht="28.5" customHeight="1" x14ac:dyDescent="0.25">
      <c r="Y876" s="4"/>
      <c r="Z876" s="4"/>
      <c r="AP876" s="301"/>
      <c r="AS876" s="301"/>
      <c r="AT876" s="301"/>
      <c r="AU876" s="301"/>
    </row>
    <row r="877" spans="25:47" ht="28.5" customHeight="1" x14ac:dyDescent="0.25">
      <c r="Y877" s="4"/>
      <c r="Z877" s="4"/>
      <c r="AP877" s="301"/>
      <c r="AS877" s="301"/>
      <c r="AT877" s="301"/>
      <c r="AU877" s="301"/>
    </row>
    <row r="878" spans="25:47" ht="28.5" customHeight="1" x14ac:dyDescent="0.25">
      <c r="Y878" s="4"/>
      <c r="Z878" s="4"/>
      <c r="AP878" s="301"/>
      <c r="AS878" s="301"/>
      <c r="AT878" s="301"/>
      <c r="AU878" s="301"/>
    </row>
    <row r="879" spans="25:47" ht="28.5" customHeight="1" x14ac:dyDescent="0.25">
      <c r="Y879" s="4"/>
      <c r="Z879" s="4"/>
      <c r="AP879" s="301"/>
      <c r="AS879" s="301"/>
      <c r="AT879" s="301"/>
      <c r="AU879" s="301"/>
    </row>
    <row r="880" spans="25:47" ht="28.5" customHeight="1" x14ac:dyDescent="0.25">
      <c r="Y880" s="4"/>
      <c r="Z880" s="4"/>
      <c r="AP880" s="301"/>
      <c r="AS880" s="301"/>
      <c r="AT880" s="301"/>
      <c r="AU880" s="301"/>
    </row>
    <row r="881" spans="25:47" ht="28.5" customHeight="1" x14ac:dyDescent="0.25">
      <c r="Y881" s="4"/>
      <c r="Z881" s="4"/>
      <c r="AP881" s="301"/>
      <c r="AS881" s="301"/>
      <c r="AT881" s="301"/>
      <c r="AU881" s="301"/>
    </row>
    <row r="882" spans="25:47" ht="28.5" customHeight="1" x14ac:dyDescent="0.25">
      <c r="Y882" s="4"/>
      <c r="Z882" s="4"/>
      <c r="AP882" s="301"/>
      <c r="AS882" s="301"/>
      <c r="AT882" s="301"/>
      <c r="AU882" s="301"/>
    </row>
    <row r="883" spans="25:47" ht="28.5" customHeight="1" x14ac:dyDescent="0.25">
      <c r="Y883" s="4"/>
      <c r="Z883" s="4"/>
      <c r="AP883" s="301"/>
      <c r="AS883" s="301"/>
      <c r="AT883" s="301"/>
      <c r="AU883" s="301"/>
    </row>
    <row r="884" spans="25:47" ht="28.5" customHeight="1" x14ac:dyDescent="0.25">
      <c r="Y884" s="4"/>
      <c r="Z884" s="4"/>
      <c r="AP884" s="301"/>
      <c r="AS884" s="301"/>
      <c r="AT884" s="301"/>
      <c r="AU884" s="301"/>
    </row>
    <row r="885" spans="25:47" ht="28.5" customHeight="1" x14ac:dyDescent="0.25">
      <c r="Y885" s="4"/>
      <c r="Z885" s="4"/>
      <c r="AP885" s="301"/>
      <c r="AS885" s="301"/>
      <c r="AT885" s="301"/>
      <c r="AU885" s="301"/>
    </row>
    <row r="886" spans="25:47" ht="28.5" customHeight="1" x14ac:dyDescent="0.25">
      <c r="Y886" s="4"/>
      <c r="Z886" s="4"/>
      <c r="AP886" s="301"/>
      <c r="AS886" s="301"/>
      <c r="AT886" s="301"/>
      <c r="AU886" s="301"/>
    </row>
    <row r="887" spans="25:47" ht="28.5" customHeight="1" x14ac:dyDescent="0.25">
      <c r="Y887" s="4"/>
      <c r="Z887" s="4"/>
      <c r="AP887" s="301"/>
      <c r="AS887" s="301"/>
      <c r="AT887" s="301"/>
      <c r="AU887" s="301"/>
    </row>
    <row r="888" spans="25:47" ht="28.5" customHeight="1" x14ac:dyDescent="0.25">
      <c r="Y888" s="4"/>
      <c r="Z888" s="4"/>
      <c r="AP888" s="301"/>
      <c r="AS888" s="301"/>
      <c r="AT888" s="301"/>
      <c r="AU888" s="301"/>
    </row>
    <row r="889" spans="25:47" ht="28.5" customHeight="1" x14ac:dyDescent="0.25">
      <c r="Y889" s="4"/>
      <c r="Z889" s="4"/>
      <c r="AP889" s="301"/>
      <c r="AS889" s="301"/>
      <c r="AT889" s="301"/>
      <c r="AU889" s="301"/>
    </row>
    <row r="890" spans="25:47" ht="28.5" customHeight="1" x14ac:dyDescent="0.25">
      <c r="Y890" s="4"/>
      <c r="Z890" s="4"/>
      <c r="AP890" s="301"/>
      <c r="AS890" s="301"/>
      <c r="AT890" s="301"/>
      <c r="AU890" s="301"/>
    </row>
    <row r="891" spans="25:47" ht="28.5" customHeight="1" x14ac:dyDescent="0.25">
      <c r="Y891" s="4"/>
      <c r="Z891" s="4"/>
      <c r="AP891" s="301"/>
      <c r="AS891" s="301"/>
      <c r="AT891" s="301"/>
      <c r="AU891" s="301"/>
    </row>
    <row r="892" spans="25:47" ht="28.5" customHeight="1" x14ac:dyDescent="0.25">
      <c r="Y892" s="4"/>
      <c r="Z892" s="4"/>
      <c r="AP892" s="301"/>
      <c r="AS892" s="301"/>
      <c r="AT892" s="301"/>
      <c r="AU892" s="301"/>
    </row>
    <row r="893" spans="25:47" ht="28.5" customHeight="1" x14ac:dyDescent="0.25">
      <c r="Y893" s="4"/>
      <c r="Z893" s="4"/>
      <c r="AP893" s="301"/>
      <c r="AS893" s="301"/>
      <c r="AT893" s="301"/>
      <c r="AU893" s="301"/>
    </row>
    <row r="894" spans="25:47" ht="28.5" customHeight="1" x14ac:dyDescent="0.25">
      <c r="Y894" s="4"/>
      <c r="Z894" s="4"/>
      <c r="AP894" s="301"/>
      <c r="AS894" s="301"/>
      <c r="AT894" s="301"/>
      <c r="AU894" s="301"/>
    </row>
    <row r="895" spans="25:47" ht="28.5" customHeight="1" x14ac:dyDescent="0.25">
      <c r="Y895" s="4"/>
      <c r="Z895" s="4"/>
      <c r="AP895" s="301"/>
      <c r="AS895" s="301"/>
      <c r="AT895" s="301"/>
      <c r="AU895" s="301"/>
    </row>
    <row r="896" spans="25:47" ht="28.5" customHeight="1" x14ac:dyDescent="0.25">
      <c r="Y896" s="4"/>
      <c r="Z896" s="4"/>
      <c r="AP896" s="301"/>
      <c r="AS896" s="301"/>
      <c r="AT896" s="301"/>
      <c r="AU896" s="301"/>
    </row>
    <row r="897" spans="25:47" ht="28.5" customHeight="1" x14ac:dyDescent="0.25">
      <c r="Y897" s="4"/>
      <c r="Z897" s="4"/>
      <c r="AP897" s="301"/>
      <c r="AS897" s="301"/>
      <c r="AT897" s="301"/>
      <c r="AU897" s="301"/>
    </row>
    <row r="898" spans="25:47" ht="28.5" customHeight="1" x14ac:dyDescent="0.25">
      <c r="Y898" s="4"/>
      <c r="Z898" s="4"/>
      <c r="AP898" s="301"/>
      <c r="AS898" s="301"/>
      <c r="AT898" s="301"/>
      <c r="AU898" s="301"/>
    </row>
    <row r="899" spans="25:47" ht="28.5" customHeight="1" x14ac:dyDescent="0.25">
      <c r="Y899" s="4"/>
      <c r="Z899" s="4"/>
      <c r="AP899" s="301"/>
      <c r="AS899" s="301"/>
      <c r="AT899" s="301"/>
      <c r="AU899" s="301"/>
    </row>
    <row r="900" spans="25:47" ht="28.5" customHeight="1" x14ac:dyDescent="0.25">
      <c r="Y900" s="4"/>
      <c r="Z900" s="4"/>
      <c r="AP900" s="301"/>
      <c r="AS900" s="301"/>
      <c r="AT900" s="301"/>
      <c r="AU900" s="301"/>
    </row>
    <row r="901" spans="25:47" ht="28.5" customHeight="1" x14ac:dyDescent="0.25">
      <c r="Y901" s="4"/>
      <c r="Z901" s="4"/>
      <c r="AP901" s="301"/>
      <c r="AS901" s="301"/>
      <c r="AT901" s="301"/>
      <c r="AU901" s="301"/>
    </row>
    <row r="902" spans="25:47" ht="28.5" customHeight="1" x14ac:dyDescent="0.25">
      <c r="Y902" s="4"/>
      <c r="Z902" s="4"/>
      <c r="AP902" s="301"/>
      <c r="AS902" s="301"/>
      <c r="AT902" s="301"/>
      <c r="AU902" s="301"/>
    </row>
    <row r="903" spans="25:47" ht="28.5" customHeight="1" x14ac:dyDescent="0.25">
      <c r="Y903" s="4"/>
      <c r="Z903" s="4"/>
      <c r="AP903" s="301"/>
      <c r="AS903" s="301"/>
      <c r="AT903" s="301"/>
      <c r="AU903" s="301"/>
    </row>
    <row r="904" spans="25:47" ht="28.5" customHeight="1" x14ac:dyDescent="0.25">
      <c r="Y904" s="4"/>
      <c r="Z904" s="4"/>
      <c r="AP904" s="301"/>
      <c r="AS904" s="301"/>
      <c r="AT904" s="301"/>
      <c r="AU904" s="301"/>
    </row>
    <row r="905" spans="25:47" ht="28.5" customHeight="1" x14ac:dyDescent="0.25">
      <c r="Y905" s="4"/>
      <c r="Z905" s="4"/>
      <c r="AP905" s="301"/>
      <c r="AS905" s="301"/>
      <c r="AT905" s="301"/>
      <c r="AU905" s="301"/>
    </row>
    <row r="906" spans="25:47" ht="28.5" customHeight="1" x14ac:dyDescent="0.25">
      <c r="Y906" s="4"/>
      <c r="Z906" s="4"/>
      <c r="AP906" s="301"/>
      <c r="AS906" s="301"/>
      <c r="AT906" s="301"/>
      <c r="AU906" s="301"/>
    </row>
    <row r="907" spans="25:47" ht="28.5" customHeight="1" x14ac:dyDescent="0.25">
      <c r="Y907" s="4"/>
      <c r="Z907" s="4"/>
      <c r="AP907" s="301"/>
      <c r="AS907" s="301"/>
      <c r="AT907" s="301"/>
      <c r="AU907" s="301"/>
    </row>
    <row r="908" spans="25:47" ht="28.5" customHeight="1" x14ac:dyDescent="0.25">
      <c r="Y908" s="4"/>
      <c r="Z908" s="4"/>
      <c r="AP908" s="301"/>
      <c r="AS908" s="301"/>
      <c r="AT908" s="301"/>
      <c r="AU908" s="301"/>
    </row>
    <row r="909" spans="25:47" ht="28.5" customHeight="1" x14ac:dyDescent="0.25">
      <c r="Y909" s="4"/>
      <c r="Z909" s="4"/>
      <c r="AP909" s="301"/>
      <c r="AS909" s="301"/>
      <c r="AT909" s="301"/>
      <c r="AU909" s="301"/>
    </row>
    <row r="910" spans="25:47" ht="28.5" customHeight="1" x14ac:dyDescent="0.25">
      <c r="Y910" s="4"/>
      <c r="Z910" s="4"/>
      <c r="AP910" s="301"/>
      <c r="AS910" s="301"/>
      <c r="AT910" s="301"/>
      <c r="AU910" s="301"/>
    </row>
    <row r="911" spans="25:47" ht="28.5" customHeight="1" x14ac:dyDescent="0.25">
      <c r="Y911" s="4"/>
      <c r="Z911" s="4"/>
      <c r="AP911" s="301"/>
      <c r="AS911" s="301"/>
      <c r="AT911" s="301"/>
      <c r="AU911" s="301"/>
    </row>
    <row r="912" spans="25:47" ht="28.5" customHeight="1" x14ac:dyDescent="0.25">
      <c r="Y912" s="4"/>
      <c r="Z912" s="4"/>
      <c r="AP912" s="301"/>
      <c r="AS912" s="301"/>
      <c r="AT912" s="301"/>
      <c r="AU912" s="301"/>
    </row>
    <row r="913" spans="25:47" ht="28.5" customHeight="1" x14ac:dyDescent="0.25">
      <c r="Y913" s="4"/>
      <c r="Z913" s="4"/>
      <c r="AP913" s="301"/>
      <c r="AS913" s="301"/>
      <c r="AT913" s="301"/>
      <c r="AU913" s="301"/>
    </row>
    <row r="914" spans="25:47" ht="28.5" customHeight="1" x14ac:dyDescent="0.25">
      <c r="Y914" s="4"/>
      <c r="Z914" s="4"/>
      <c r="AP914" s="301"/>
      <c r="AS914" s="301"/>
      <c r="AT914" s="301"/>
      <c r="AU914" s="301"/>
    </row>
    <row r="915" spans="25:47" ht="28.5" customHeight="1" x14ac:dyDescent="0.25">
      <c r="Y915" s="4"/>
      <c r="Z915" s="4"/>
      <c r="AP915" s="301"/>
      <c r="AS915" s="301"/>
      <c r="AT915" s="301"/>
      <c r="AU915" s="301"/>
    </row>
    <row r="916" spans="25:47" ht="28.5" customHeight="1" x14ac:dyDescent="0.25">
      <c r="Y916" s="4"/>
      <c r="Z916" s="4"/>
      <c r="AP916" s="301"/>
      <c r="AS916" s="301"/>
      <c r="AT916" s="301"/>
      <c r="AU916" s="301"/>
    </row>
    <row r="917" spans="25:47" ht="28.5" customHeight="1" x14ac:dyDescent="0.25">
      <c r="Y917" s="4"/>
      <c r="Z917" s="4"/>
      <c r="AP917" s="301"/>
      <c r="AS917" s="301"/>
      <c r="AT917" s="301"/>
      <c r="AU917" s="301"/>
    </row>
    <row r="918" spans="25:47" ht="28.5" customHeight="1" x14ac:dyDescent="0.25">
      <c r="Y918" s="4"/>
      <c r="Z918" s="4"/>
      <c r="AP918" s="301"/>
      <c r="AS918" s="301"/>
      <c r="AT918" s="301"/>
      <c r="AU918" s="301"/>
    </row>
    <row r="919" spans="25:47" ht="28.5" customHeight="1" x14ac:dyDescent="0.25">
      <c r="Y919" s="4"/>
      <c r="Z919" s="4"/>
      <c r="AP919" s="301"/>
      <c r="AS919" s="301"/>
      <c r="AT919" s="301"/>
      <c r="AU919" s="301"/>
    </row>
    <row r="920" spans="25:47" ht="28.5" customHeight="1" x14ac:dyDescent="0.25">
      <c r="Y920" s="4"/>
      <c r="Z920" s="4"/>
      <c r="AP920" s="301"/>
      <c r="AS920" s="301"/>
      <c r="AT920" s="301"/>
      <c r="AU920" s="301"/>
    </row>
    <row r="921" spans="25:47" ht="28.5" customHeight="1" x14ac:dyDescent="0.25">
      <c r="Y921" s="4"/>
      <c r="Z921" s="4"/>
      <c r="AP921" s="301"/>
      <c r="AS921" s="301"/>
      <c r="AT921" s="301"/>
      <c r="AU921" s="301"/>
    </row>
    <row r="922" spans="25:47" ht="28.5" customHeight="1" x14ac:dyDescent="0.25">
      <c r="Y922" s="4"/>
      <c r="Z922" s="4"/>
      <c r="AP922" s="301"/>
      <c r="AS922" s="301"/>
      <c r="AT922" s="301"/>
      <c r="AU922" s="301"/>
    </row>
    <row r="923" spans="25:47" ht="28.5" customHeight="1" x14ac:dyDescent="0.25">
      <c r="Y923" s="4"/>
      <c r="Z923" s="4"/>
      <c r="AP923" s="301"/>
      <c r="AS923" s="301"/>
      <c r="AT923" s="301"/>
      <c r="AU923" s="301"/>
    </row>
    <row r="924" spans="25:47" ht="28.5" customHeight="1" x14ac:dyDescent="0.25">
      <c r="Y924" s="4"/>
      <c r="Z924" s="4"/>
      <c r="AP924" s="301"/>
      <c r="AS924" s="301"/>
      <c r="AT924" s="301"/>
      <c r="AU924" s="301"/>
    </row>
    <row r="925" spans="25:47" ht="28.5" customHeight="1" x14ac:dyDescent="0.25">
      <c r="Y925" s="4"/>
      <c r="Z925" s="4"/>
      <c r="AP925" s="301"/>
      <c r="AS925" s="301"/>
      <c r="AT925" s="301"/>
      <c r="AU925" s="301"/>
    </row>
    <row r="926" spans="25:47" ht="28.5" customHeight="1" x14ac:dyDescent="0.25">
      <c r="Y926" s="4"/>
      <c r="Z926" s="4"/>
      <c r="AP926" s="301"/>
      <c r="AS926" s="301"/>
      <c r="AT926" s="301"/>
      <c r="AU926" s="301"/>
    </row>
    <row r="927" spans="25:47" ht="28.5" customHeight="1" x14ac:dyDescent="0.25">
      <c r="Y927" s="4"/>
      <c r="Z927" s="4"/>
      <c r="AP927" s="301"/>
      <c r="AS927" s="301"/>
      <c r="AT927" s="301"/>
      <c r="AU927" s="301"/>
    </row>
    <row r="928" spans="25:47" ht="28.5" customHeight="1" x14ac:dyDescent="0.25">
      <c r="Y928" s="4"/>
      <c r="Z928" s="4"/>
      <c r="AP928" s="301"/>
      <c r="AS928" s="301"/>
      <c r="AT928" s="301"/>
      <c r="AU928" s="301"/>
    </row>
    <row r="929" spans="25:47" ht="28.5" customHeight="1" x14ac:dyDescent="0.25">
      <c r="Y929" s="4"/>
      <c r="Z929" s="4"/>
      <c r="AP929" s="301"/>
      <c r="AS929" s="301"/>
      <c r="AT929" s="301"/>
      <c r="AU929" s="301"/>
    </row>
    <row r="930" spans="25:47" ht="28.5" customHeight="1" x14ac:dyDescent="0.25">
      <c r="Y930" s="4"/>
      <c r="Z930" s="4"/>
      <c r="AP930" s="301"/>
      <c r="AS930" s="301"/>
      <c r="AT930" s="301"/>
      <c r="AU930" s="301"/>
    </row>
    <row r="931" spans="25:47" ht="28.5" customHeight="1" x14ac:dyDescent="0.25">
      <c r="Y931" s="4"/>
      <c r="Z931" s="4"/>
      <c r="AP931" s="301"/>
      <c r="AS931" s="301"/>
      <c r="AT931" s="301"/>
      <c r="AU931" s="301"/>
    </row>
    <row r="932" spans="25:47" ht="28.5" customHeight="1" x14ac:dyDescent="0.25">
      <c r="Y932" s="4"/>
      <c r="Z932" s="4"/>
      <c r="AP932" s="301"/>
      <c r="AS932" s="301"/>
      <c r="AT932" s="301"/>
      <c r="AU932" s="301"/>
    </row>
    <row r="933" spans="25:47" ht="28.5" customHeight="1" x14ac:dyDescent="0.25">
      <c r="Y933" s="4"/>
      <c r="Z933" s="4"/>
      <c r="AP933" s="301"/>
      <c r="AS933" s="301"/>
      <c r="AT933" s="301"/>
      <c r="AU933" s="301"/>
    </row>
    <row r="934" spans="25:47" ht="28.5" customHeight="1" x14ac:dyDescent="0.25">
      <c r="Y934" s="4"/>
      <c r="Z934" s="4"/>
      <c r="AP934" s="301"/>
      <c r="AS934" s="301"/>
      <c r="AT934" s="301"/>
      <c r="AU934" s="301"/>
    </row>
    <row r="935" spans="25:47" ht="28.5" customHeight="1" x14ac:dyDescent="0.25">
      <c r="Y935" s="4"/>
      <c r="Z935" s="4"/>
      <c r="AP935" s="301"/>
      <c r="AS935" s="301"/>
      <c r="AT935" s="301"/>
      <c r="AU935" s="301"/>
    </row>
    <row r="936" spans="25:47" ht="28.5" customHeight="1" x14ac:dyDescent="0.25">
      <c r="Y936" s="4"/>
      <c r="Z936" s="4"/>
      <c r="AP936" s="301"/>
      <c r="AS936" s="301"/>
      <c r="AT936" s="301"/>
      <c r="AU936" s="301"/>
    </row>
    <row r="937" spans="25:47" ht="28.5" customHeight="1" x14ac:dyDescent="0.25">
      <c r="Y937" s="4"/>
      <c r="Z937" s="4"/>
      <c r="AP937" s="301"/>
      <c r="AS937" s="301"/>
      <c r="AT937" s="301"/>
      <c r="AU937" s="301"/>
    </row>
    <row r="938" spans="25:47" ht="28.5" customHeight="1" x14ac:dyDescent="0.25">
      <c r="Y938" s="4"/>
      <c r="Z938" s="4"/>
      <c r="AP938" s="301"/>
      <c r="AS938" s="301"/>
      <c r="AT938" s="301"/>
      <c r="AU938" s="301"/>
    </row>
    <row r="939" spans="25:47" ht="28.5" customHeight="1" x14ac:dyDescent="0.25">
      <c r="Y939" s="4"/>
      <c r="Z939" s="4"/>
      <c r="AP939" s="301"/>
      <c r="AS939" s="301"/>
      <c r="AT939" s="301"/>
      <c r="AU939" s="301"/>
    </row>
    <row r="940" spans="25:47" ht="28.5" customHeight="1" x14ac:dyDescent="0.25">
      <c r="Y940" s="4"/>
      <c r="Z940" s="4"/>
      <c r="AP940" s="301"/>
      <c r="AS940" s="301"/>
      <c r="AT940" s="301"/>
      <c r="AU940" s="301"/>
    </row>
    <row r="941" spans="25:47" ht="28.5" customHeight="1" x14ac:dyDescent="0.25">
      <c r="Y941" s="4"/>
      <c r="Z941" s="4"/>
      <c r="AP941" s="301"/>
      <c r="AS941" s="301"/>
      <c r="AT941" s="301"/>
      <c r="AU941" s="301"/>
    </row>
    <row r="942" spans="25:47" ht="28.5" customHeight="1" x14ac:dyDescent="0.25">
      <c r="Y942" s="4"/>
      <c r="Z942" s="4"/>
      <c r="AP942" s="301"/>
      <c r="AS942" s="301"/>
      <c r="AT942" s="301"/>
      <c r="AU942" s="301"/>
    </row>
    <row r="943" spans="25:47" ht="28.5" customHeight="1" x14ac:dyDescent="0.25">
      <c r="Y943" s="4"/>
      <c r="Z943" s="4"/>
      <c r="AP943" s="301"/>
      <c r="AS943" s="301"/>
      <c r="AT943" s="301"/>
      <c r="AU943" s="301"/>
    </row>
    <row r="944" spans="25:47" ht="28.5" customHeight="1" x14ac:dyDescent="0.25">
      <c r="Y944" s="4"/>
      <c r="Z944" s="4"/>
      <c r="AP944" s="301"/>
      <c r="AS944" s="301"/>
      <c r="AT944" s="301"/>
      <c r="AU944" s="301"/>
    </row>
    <row r="945" spans="25:47" ht="28.5" customHeight="1" x14ac:dyDescent="0.25">
      <c r="Y945" s="4"/>
      <c r="Z945" s="4"/>
      <c r="AP945" s="301"/>
      <c r="AS945" s="301"/>
      <c r="AT945" s="301"/>
      <c r="AU945" s="301"/>
    </row>
    <row r="946" spans="25:47" ht="28.5" customHeight="1" x14ac:dyDescent="0.25">
      <c r="Y946" s="4"/>
      <c r="Z946" s="4"/>
      <c r="AP946" s="301"/>
      <c r="AS946" s="301"/>
      <c r="AT946" s="301"/>
      <c r="AU946" s="301"/>
    </row>
    <row r="947" spans="25:47" ht="28.5" customHeight="1" x14ac:dyDescent="0.25">
      <c r="Y947" s="4"/>
      <c r="Z947" s="4"/>
      <c r="AP947" s="301"/>
      <c r="AS947" s="301"/>
      <c r="AT947" s="301"/>
      <c r="AU947" s="301"/>
    </row>
    <row r="948" spans="25:47" ht="28.5" customHeight="1" x14ac:dyDescent="0.25">
      <c r="Y948" s="4"/>
      <c r="Z948" s="4"/>
      <c r="AP948" s="301"/>
      <c r="AS948" s="301"/>
      <c r="AT948" s="301"/>
      <c r="AU948" s="301"/>
    </row>
    <row r="949" spans="25:47" ht="28.5" customHeight="1" x14ac:dyDescent="0.25">
      <c r="Y949" s="4"/>
      <c r="Z949" s="4"/>
      <c r="AP949" s="301"/>
      <c r="AS949" s="301"/>
      <c r="AT949" s="301"/>
      <c r="AU949" s="301"/>
    </row>
    <row r="950" spans="25:47" ht="28.5" customHeight="1" x14ac:dyDescent="0.25">
      <c r="Y950" s="4"/>
      <c r="Z950" s="4"/>
      <c r="AP950" s="301"/>
      <c r="AS950" s="301"/>
      <c r="AT950" s="301"/>
      <c r="AU950" s="301"/>
    </row>
    <row r="951" spans="25:47" ht="28.5" customHeight="1" x14ac:dyDescent="0.25">
      <c r="Y951" s="4"/>
      <c r="Z951" s="4"/>
      <c r="AP951" s="301"/>
      <c r="AS951" s="301"/>
      <c r="AT951" s="301"/>
      <c r="AU951" s="301"/>
    </row>
    <row r="952" spans="25:47" ht="28.5" customHeight="1" x14ac:dyDescent="0.25">
      <c r="Y952" s="4"/>
      <c r="Z952" s="4"/>
      <c r="AP952" s="301"/>
      <c r="AS952" s="301"/>
      <c r="AT952" s="301"/>
      <c r="AU952" s="301"/>
    </row>
    <row r="953" spans="25:47" ht="28.5" customHeight="1" x14ac:dyDescent="0.25">
      <c r="Y953" s="4"/>
      <c r="Z953" s="4"/>
      <c r="AP953" s="301"/>
      <c r="AS953" s="301"/>
      <c r="AT953" s="301"/>
      <c r="AU953" s="301"/>
    </row>
    <row r="954" spans="25:47" ht="28.5" customHeight="1" x14ac:dyDescent="0.25">
      <c r="Y954" s="4"/>
      <c r="Z954" s="4"/>
      <c r="AP954" s="301"/>
      <c r="AS954" s="301"/>
      <c r="AT954" s="301"/>
      <c r="AU954" s="301"/>
    </row>
    <row r="955" spans="25:47" ht="28.5" customHeight="1" x14ac:dyDescent="0.25">
      <c r="Y955" s="4"/>
      <c r="Z955" s="4"/>
      <c r="AP955" s="301"/>
      <c r="AS955" s="301"/>
      <c r="AT955" s="301"/>
      <c r="AU955" s="301"/>
    </row>
    <row r="956" spans="25:47" ht="28.5" customHeight="1" x14ac:dyDescent="0.25">
      <c r="Y956" s="4"/>
      <c r="Z956" s="4"/>
      <c r="AP956" s="301"/>
      <c r="AS956" s="301"/>
      <c r="AT956" s="301"/>
      <c r="AU956" s="301"/>
    </row>
    <row r="957" spans="25:47" ht="28.5" customHeight="1" x14ac:dyDescent="0.25">
      <c r="Y957" s="4"/>
      <c r="Z957" s="4"/>
      <c r="AP957" s="301"/>
      <c r="AS957" s="301"/>
      <c r="AT957" s="301"/>
      <c r="AU957" s="301"/>
    </row>
    <row r="958" spans="25:47" ht="28.5" customHeight="1" x14ac:dyDescent="0.25">
      <c r="Y958" s="4"/>
      <c r="Z958" s="4"/>
      <c r="AP958" s="301"/>
      <c r="AS958" s="301"/>
      <c r="AT958" s="301"/>
      <c r="AU958" s="301"/>
    </row>
    <row r="959" spans="25:47" ht="28.5" customHeight="1" x14ac:dyDescent="0.25">
      <c r="Y959" s="4"/>
      <c r="Z959" s="4"/>
      <c r="AP959" s="301"/>
      <c r="AS959" s="301"/>
      <c r="AT959" s="301"/>
      <c r="AU959" s="301"/>
    </row>
    <row r="960" spans="25:47" ht="28.5" customHeight="1" x14ac:dyDescent="0.25">
      <c r="Y960" s="4"/>
      <c r="Z960" s="4"/>
      <c r="AP960" s="301"/>
      <c r="AS960" s="301"/>
      <c r="AT960" s="301"/>
      <c r="AU960" s="301"/>
    </row>
    <row r="961" spans="25:47" ht="28.5" customHeight="1" x14ac:dyDescent="0.25">
      <c r="Y961" s="4"/>
      <c r="Z961" s="4"/>
      <c r="AP961" s="301"/>
      <c r="AS961" s="301"/>
      <c r="AT961" s="301"/>
      <c r="AU961" s="301"/>
    </row>
    <row r="962" spans="25:47" ht="28.5" customHeight="1" x14ac:dyDescent="0.25">
      <c r="Y962" s="4"/>
      <c r="Z962" s="4"/>
      <c r="AP962" s="301"/>
      <c r="AS962" s="301"/>
      <c r="AT962" s="301"/>
      <c r="AU962" s="301"/>
    </row>
    <row r="963" spans="25:47" ht="28.5" customHeight="1" x14ac:dyDescent="0.25">
      <c r="Y963" s="4"/>
      <c r="Z963" s="4"/>
      <c r="AP963" s="301"/>
      <c r="AS963" s="301"/>
      <c r="AT963" s="301"/>
      <c r="AU963" s="301"/>
    </row>
    <row r="964" spans="25:47" ht="28.5" customHeight="1" x14ac:dyDescent="0.25">
      <c r="Y964" s="4"/>
      <c r="Z964" s="4"/>
      <c r="AP964" s="301"/>
      <c r="AS964" s="301"/>
      <c r="AT964" s="301"/>
      <c r="AU964" s="301"/>
    </row>
    <row r="965" spans="25:47" ht="28.5" customHeight="1" x14ac:dyDescent="0.25">
      <c r="Y965" s="4"/>
      <c r="Z965" s="4"/>
      <c r="AP965" s="301"/>
      <c r="AS965" s="301"/>
      <c r="AT965" s="301"/>
      <c r="AU965" s="301"/>
    </row>
    <row r="966" spans="25:47" ht="28.5" customHeight="1" x14ac:dyDescent="0.25">
      <c r="Y966" s="4"/>
      <c r="Z966" s="4"/>
      <c r="AP966" s="301"/>
      <c r="AS966" s="301"/>
      <c r="AT966" s="301"/>
      <c r="AU966" s="301"/>
    </row>
    <row r="967" spans="25:47" ht="28.5" customHeight="1" x14ac:dyDescent="0.25">
      <c r="Y967" s="4"/>
      <c r="Z967" s="4"/>
      <c r="AP967" s="301"/>
      <c r="AS967" s="301"/>
      <c r="AT967" s="301"/>
      <c r="AU967" s="301"/>
    </row>
    <row r="968" spans="25:47" ht="28.5" customHeight="1" x14ac:dyDescent="0.25">
      <c r="Y968" s="4"/>
      <c r="Z968" s="4"/>
      <c r="AP968" s="301"/>
      <c r="AS968" s="301"/>
      <c r="AT968" s="301"/>
      <c r="AU968" s="301"/>
    </row>
    <row r="969" spans="25:47" ht="28.5" customHeight="1" x14ac:dyDescent="0.25">
      <c r="Y969" s="4"/>
      <c r="Z969" s="4"/>
      <c r="AP969" s="301"/>
      <c r="AS969" s="301"/>
      <c r="AT969" s="301"/>
      <c r="AU969" s="301"/>
    </row>
    <row r="970" spans="25:47" ht="28.5" customHeight="1" x14ac:dyDescent="0.25">
      <c r="Y970" s="4"/>
      <c r="Z970" s="4"/>
      <c r="AP970" s="301"/>
      <c r="AS970" s="301"/>
      <c r="AT970" s="301"/>
      <c r="AU970" s="301"/>
    </row>
    <row r="971" spans="25:47" ht="28.5" customHeight="1" x14ac:dyDescent="0.25">
      <c r="Y971" s="4"/>
      <c r="Z971" s="4"/>
      <c r="AP971" s="301"/>
      <c r="AS971" s="301"/>
      <c r="AT971" s="301"/>
      <c r="AU971" s="301"/>
    </row>
    <row r="972" spans="25:47" ht="28.5" customHeight="1" x14ac:dyDescent="0.25">
      <c r="Y972" s="4"/>
      <c r="Z972" s="4"/>
      <c r="AP972" s="301"/>
      <c r="AS972" s="301"/>
      <c r="AT972" s="301"/>
      <c r="AU972" s="301"/>
    </row>
    <row r="973" spans="25:47" ht="28.5" customHeight="1" x14ac:dyDescent="0.25">
      <c r="Y973" s="4"/>
      <c r="Z973" s="4"/>
      <c r="AP973" s="301"/>
      <c r="AS973" s="301"/>
      <c r="AT973" s="301"/>
      <c r="AU973" s="301"/>
    </row>
    <row r="974" spans="25:47" ht="28.5" customHeight="1" x14ac:dyDescent="0.25">
      <c r="Y974" s="4"/>
      <c r="Z974" s="4"/>
      <c r="AP974" s="301"/>
      <c r="AS974" s="301"/>
      <c r="AT974" s="301"/>
      <c r="AU974" s="301"/>
    </row>
    <row r="975" spans="25:47" ht="28.5" customHeight="1" x14ac:dyDescent="0.25">
      <c r="Y975" s="4"/>
      <c r="Z975" s="4"/>
      <c r="AP975" s="301"/>
      <c r="AS975" s="301"/>
      <c r="AT975" s="301"/>
      <c r="AU975" s="301"/>
    </row>
    <row r="976" spans="25:47" ht="28.5" customHeight="1" x14ac:dyDescent="0.25">
      <c r="Y976" s="4"/>
      <c r="Z976" s="4"/>
      <c r="AP976" s="301"/>
      <c r="AS976" s="301"/>
      <c r="AT976" s="301"/>
      <c r="AU976" s="301"/>
    </row>
    <row r="977" spans="25:47" ht="28.5" customHeight="1" x14ac:dyDescent="0.25">
      <c r="Y977" s="4"/>
      <c r="Z977" s="4"/>
      <c r="AP977" s="301"/>
      <c r="AS977" s="301"/>
      <c r="AT977" s="301"/>
      <c r="AU977" s="301"/>
    </row>
    <row r="978" spans="25:47" ht="28.5" customHeight="1" x14ac:dyDescent="0.25">
      <c r="Y978" s="4"/>
      <c r="Z978" s="4"/>
      <c r="AP978" s="301"/>
      <c r="AS978" s="301"/>
      <c r="AT978" s="301"/>
      <c r="AU978" s="301"/>
    </row>
    <row r="979" spans="25:47" ht="28.5" customHeight="1" x14ac:dyDescent="0.25">
      <c r="Y979" s="4"/>
      <c r="Z979" s="4"/>
      <c r="AP979" s="301"/>
      <c r="AS979" s="301"/>
      <c r="AT979" s="301"/>
      <c r="AU979" s="301"/>
    </row>
    <row r="980" spans="25:47" ht="28.5" customHeight="1" x14ac:dyDescent="0.25">
      <c r="Y980" s="4"/>
      <c r="Z980" s="4"/>
      <c r="AP980" s="301"/>
      <c r="AS980" s="301"/>
      <c r="AT980" s="301"/>
      <c r="AU980" s="301"/>
    </row>
    <row r="981" spans="25:47" ht="28.5" customHeight="1" x14ac:dyDescent="0.25">
      <c r="Y981" s="4"/>
      <c r="Z981" s="4"/>
      <c r="AP981" s="301"/>
      <c r="AS981" s="301"/>
      <c r="AT981" s="301"/>
      <c r="AU981" s="301"/>
    </row>
    <row r="982" spans="25:47" ht="28.5" customHeight="1" x14ac:dyDescent="0.25">
      <c r="Y982" s="4"/>
      <c r="Z982" s="4"/>
      <c r="AP982" s="301"/>
      <c r="AS982" s="301"/>
      <c r="AT982" s="301"/>
      <c r="AU982" s="301"/>
    </row>
    <row r="983" spans="25:47" ht="28.5" customHeight="1" x14ac:dyDescent="0.25">
      <c r="Y983" s="4"/>
      <c r="Z983" s="4"/>
      <c r="AP983" s="301"/>
      <c r="AS983" s="301"/>
      <c r="AT983" s="301"/>
      <c r="AU983" s="301"/>
    </row>
    <row r="984" spans="25:47" ht="28.5" customHeight="1" x14ac:dyDescent="0.25">
      <c r="Y984" s="4"/>
      <c r="Z984" s="4"/>
      <c r="AP984" s="301"/>
      <c r="AS984" s="301"/>
      <c r="AT984" s="301"/>
      <c r="AU984" s="301"/>
    </row>
    <row r="985" spans="25:47" ht="28.5" customHeight="1" x14ac:dyDescent="0.25">
      <c r="Y985" s="4"/>
      <c r="Z985" s="4"/>
      <c r="AP985" s="301"/>
      <c r="AS985" s="301"/>
      <c r="AT985" s="301"/>
      <c r="AU985" s="301"/>
    </row>
    <row r="986" spans="25:47" ht="28.5" customHeight="1" x14ac:dyDescent="0.25">
      <c r="Y986" s="4"/>
      <c r="Z986" s="4"/>
      <c r="AP986" s="301"/>
      <c r="AS986" s="301"/>
      <c r="AT986" s="301"/>
      <c r="AU986" s="301"/>
    </row>
    <row r="987" spans="25:47" ht="28.5" customHeight="1" x14ac:dyDescent="0.25">
      <c r="Y987" s="4"/>
      <c r="Z987" s="4"/>
      <c r="AP987" s="301"/>
      <c r="AS987" s="301"/>
      <c r="AT987" s="301"/>
      <c r="AU987" s="301"/>
    </row>
    <row r="988" spans="25:47" ht="28.5" customHeight="1" x14ac:dyDescent="0.25">
      <c r="Y988" s="4"/>
      <c r="Z988" s="4"/>
      <c r="AP988" s="301"/>
      <c r="AS988" s="301"/>
      <c r="AT988" s="301"/>
      <c r="AU988" s="301"/>
    </row>
    <row r="989" spans="25:47" ht="28.5" customHeight="1" x14ac:dyDescent="0.25">
      <c r="Y989" s="4"/>
      <c r="Z989" s="4"/>
      <c r="AP989" s="301"/>
      <c r="AS989" s="301"/>
      <c r="AT989" s="301"/>
      <c r="AU989" s="301"/>
    </row>
    <row r="990" spans="25:47" ht="28.5" customHeight="1" x14ac:dyDescent="0.25">
      <c r="Y990" s="4"/>
      <c r="Z990" s="4"/>
      <c r="AP990" s="301"/>
      <c r="AS990" s="301"/>
      <c r="AT990" s="301"/>
      <c r="AU990" s="301"/>
    </row>
    <row r="991" spans="25:47" ht="28.5" customHeight="1" x14ac:dyDescent="0.25">
      <c r="Y991" s="4"/>
      <c r="Z991" s="4"/>
      <c r="AP991" s="301"/>
      <c r="AS991" s="301"/>
      <c r="AT991" s="301"/>
      <c r="AU991" s="301"/>
    </row>
    <row r="992" spans="25:47" ht="28.5" customHeight="1" x14ac:dyDescent="0.25">
      <c r="Y992" s="4"/>
      <c r="Z992" s="4"/>
      <c r="AP992" s="301"/>
      <c r="AS992" s="301"/>
      <c r="AT992" s="301"/>
      <c r="AU992" s="301"/>
    </row>
    <row r="993" spans="25:47" ht="28.5" customHeight="1" x14ac:dyDescent="0.25">
      <c r="Y993" s="4"/>
      <c r="Z993" s="4"/>
      <c r="AP993" s="301"/>
      <c r="AS993" s="301"/>
      <c r="AT993" s="301"/>
      <c r="AU993" s="301"/>
    </row>
    <row r="994" spans="25:47" ht="28.5" customHeight="1" x14ac:dyDescent="0.25">
      <c r="Y994" s="4"/>
      <c r="Z994" s="4"/>
      <c r="AP994" s="301"/>
      <c r="AS994" s="301"/>
      <c r="AT994" s="301"/>
      <c r="AU994" s="301"/>
    </row>
    <row r="995" spans="25:47" ht="28.5" customHeight="1" x14ac:dyDescent="0.25">
      <c r="Y995" s="4"/>
      <c r="Z995" s="4"/>
      <c r="AP995" s="301"/>
      <c r="AS995" s="301"/>
      <c r="AT995" s="301"/>
      <c r="AU995" s="301"/>
    </row>
    <row r="996" spans="25:47" ht="28.5" customHeight="1" x14ac:dyDescent="0.25">
      <c r="Y996" s="4"/>
      <c r="Z996" s="4"/>
      <c r="AP996" s="301"/>
      <c r="AS996" s="301"/>
      <c r="AT996" s="301"/>
      <c r="AU996" s="301"/>
    </row>
    <row r="997" spans="25:47" ht="28.5" customHeight="1" x14ac:dyDescent="0.25">
      <c r="Y997" s="4"/>
      <c r="Z997" s="4"/>
      <c r="AP997" s="301"/>
      <c r="AS997" s="301"/>
      <c r="AT997" s="301"/>
      <c r="AU997" s="301"/>
    </row>
    <row r="998" spans="25:47" ht="28.5" customHeight="1" x14ac:dyDescent="0.25">
      <c r="Y998" s="4"/>
      <c r="Z998" s="4"/>
      <c r="AP998" s="301"/>
      <c r="AS998" s="301"/>
      <c r="AT998" s="301"/>
      <c r="AU998" s="301"/>
    </row>
    <row r="999" spans="25:47" ht="28.5" customHeight="1" x14ac:dyDescent="0.25">
      <c r="Y999" s="4"/>
      <c r="Z999" s="4"/>
      <c r="AP999" s="301"/>
      <c r="AS999" s="301"/>
      <c r="AT999" s="301"/>
      <c r="AU999" s="301"/>
    </row>
    <row r="1000" spans="25:47" ht="28.5" customHeight="1" x14ac:dyDescent="0.25">
      <c r="Y1000" s="4"/>
      <c r="Z1000" s="4"/>
      <c r="AP1000" s="301"/>
      <c r="AS1000" s="301"/>
      <c r="AT1000" s="301"/>
      <c r="AU1000" s="301"/>
    </row>
    <row r="1048576" spans="25:25" ht="15" customHeight="1" x14ac:dyDescent="0.25">
      <c r="Y1048576" s="302"/>
    </row>
  </sheetData>
  <mergeCells count="46">
    <mergeCell ref="K11:AL11"/>
    <mergeCell ref="J11:J13"/>
    <mergeCell ref="AU10:AU13"/>
    <mergeCell ref="AW10:AW13"/>
    <mergeCell ref="AV10:AV13"/>
    <mergeCell ref="AN12:AN13"/>
    <mergeCell ref="AO12:AO13"/>
    <mergeCell ref="AR10:AR13"/>
    <mergeCell ref="AQ10:AQ13"/>
    <mergeCell ref="AP12:AP13"/>
    <mergeCell ref="AS10:AS13"/>
    <mergeCell ref="AT10:AT13"/>
    <mergeCell ref="AM11:AP11"/>
    <mergeCell ref="AM12:AM13"/>
    <mergeCell ref="A32:AW32"/>
    <mergeCell ref="A11:A13"/>
    <mergeCell ref="B11:B13"/>
    <mergeCell ref="S4:AW4"/>
    <mergeCell ref="H3:AW3"/>
    <mergeCell ref="B14:B31"/>
    <mergeCell ref="A14:A31"/>
    <mergeCell ref="F11:F13"/>
    <mergeCell ref="I11:I13"/>
    <mergeCell ref="H11:H13"/>
    <mergeCell ref="G11:G13"/>
    <mergeCell ref="C14:C31"/>
    <mergeCell ref="U12:Z12"/>
    <mergeCell ref="K12:N12"/>
    <mergeCell ref="O12:T12"/>
    <mergeCell ref="E11:E13"/>
    <mergeCell ref="H2:AW2"/>
    <mergeCell ref="A2:G5"/>
    <mergeCell ref="AA12:AF12"/>
    <mergeCell ref="AG12:AL12"/>
    <mergeCell ref="F10:AP10"/>
    <mergeCell ref="D10:E10"/>
    <mergeCell ref="A10:C10"/>
    <mergeCell ref="S5:AW5"/>
    <mergeCell ref="H5:R5"/>
    <mergeCell ref="H4:R4"/>
    <mergeCell ref="S8:AW8"/>
    <mergeCell ref="S7:AW7"/>
    <mergeCell ref="A7:R7"/>
    <mergeCell ref="A8:R8"/>
    <mergeCell ref="C11:C13"/>
    <mergeCell ref="D11:D13"/>
  </mergeCells>
  <printOptions horizontalCentered="1" verticalCentered="1"/>
  <pageMargins left="0" right="0" top="0" bottom="0.35433070866141736" header="0" footer="0"/>
  <pageSetup scale="55" orientation="landscape" r:id="rId1"/>
  <rowBreaks count="1" manualBreakCount="1">
    <brk id="25" man="1"/>
  </rowBreaks>
  <colBreaks count="1" manualBreakCount="1">
    <brk id="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000"/>
  <sheetViews>
    <sheetView zoomScale="60" zoomScaleNormal="60" workbookViewId="0">
      <pane xSplit="5" ySplit="8" topLeftCell="AM120" activePane="bottomRight" state="frozen"/>
      <selection pane="topRight" activeCell="F1" sqref="F1"/>
      <selection pane="bottomLeft" activeCell="A9" sqref="A9"/>
      <selection pane="bottomRight" activeCell="B81" sqref="B81:B86"/>
    </sheetView>
  </sheetViews>
  <sheetFormatPr baseColWidth="10" defaultColWidth="14.42578125" defaultRowHeight="15" x14ac:dyDescent="0.25"/>
  <cols>
    <col min="1" max="1" width="9.7109375" hidden="1" customWidth="1"/>
    <col min="2" max="2" width="9.5703125" customWidth="1"/>
    <col min="3" max="3" width="17.7109375" style="302" customWidth="1"/>
    <col min="4" max="6" width="16.5703125" customWidth="1"/>
    <col min="7" max="7" width="20.5703125" customWidth="1"/>
    <col min="8" max="8" width="27.42578125" customWidth="1"/>
    <col min="9" max="9" width="23.5703125" hidden="1" customWidth="1"/>
    <col min="10" max="10" width="24.140625" hidden="1" customWidth="1"/>
    <col min="11" max="11" width="29.5703125" hidden="1" customWidth="1"/>
    <col min="12" max="12" width="24.85546875" customWidth="1"/>
    <col min="13" max="13" width="25.42578125" hidden="1" customWidth="1"/>
    <col min="14" max="14" width="28.28515625" hidden="1" customWidth="1"/>
    <col min="15" max="16" width="27.42578125" hidden="1" customWidth="1"/>
    <col min="17" max="17" width="25.85546875" hidden="1" customWidth="1"/>
    <col min="18" max="18" width="23.42578125" customWidth="1"/>
    <col min="19" max="19" width="26.7109375" hidden="1" customWidth="1"/>
    <col min="20" max="20" width="27.7109375" hidden="1" customWidth="1"/>
    <col min="21" max="21" width="24.85546875" hidden="1" customWidth="1"/>
    <col min="22" max="22" width="15.7109375" hidden="1" customWidth="1"/>
    <col min="23" max="23" width="27.28515625" style="302" customWidth="1"/>
    <col min="24" max="24" width="30" style="302" customWidth="1"/>
    <col min="25" max="25" width="26.42578125" customWidth="1"/>
    <col min="26" max="26" width="23.85546875" hidden="1" customWidth="1"/>
    <col min="27" max="27" width="20.42578125" hidden="1" customWidth="1"/>
    <col min="28" max="28" width="19.28515625" hidden="1" customWidth="1"/>
    <col min="29" max="29" width="16.7109375" hidden="1" customWidth="1"/>
    <col min="30" max="30" width="17.140625" hidden="1" customWidth="1"/>
    <col min="31" max="31" width="27" customWidth="1"/>
    <col min="32" max="32" width="24" hidden="1" customWidth="1"/>
    <col min="33" max="33" width="23.5703125" hidden="1" customWidth="1"/>
    <col min="34" max="34" width="22.28515625" hidden="1" customWidth="1"/>
    <col min="35" max="35" width="25.5703125" hidden="1" customWidth="1"/>
    <col min="36" max="36" width="24" customWidth="1"/>
    <col min="37" max="37" width="24.7109375" customWidth="1"/>
    <col min="38" max="38" width="23.85546875" customWidth="1"/>
    <col min="39" max="39" width="25.85546875" style="302" customWidth="1"/>
    <col min="40" max="40" width="18.85546875" customWidth="1"/>
    <col min="41" max="41" width="17.85546875" customWidth="1"/>
    <col min="42" max="42" width="74.5703125" customWidth="1"/>
    <col min="43" max="43" width="24" style="281" customWidth="1"/>
    <col min="44" max="44" width="16.42578125" style="281" customWidth="1"/>
    <col min="45" max="45" width="18.42578125" customWidth="1"/>
    <col min="46" max="46" width="16.28515625" customWidth="1"/>
    <col min="47" max="47" width="18.140625" customWidth="1"/>
    <col min="48" max="48" width="18.42578125" customWidth="1"/>
    <col min="49" max="50" width="18.85546875" customWidth="1"/>
  </cols>
  <sheetData>
    <row r="1" spans="1:50" x14ac:dyDescent="0.25">
      <c r="A1" s="452"/>
      <c r="B1" s="387"/>
      <c r="C1" s="387"/>
      <c r="D1" s="387"/>
      <c r="E1" s="453"/>
      <c r="F1" s="435" t="s">
        <v>0</v>
      </c>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c r="AN1" s="384"/>
      <c r="AO1" s="384"/>
      <c r="AP1" s="384"/>
      <c r="AQ1" s="384"/>
      <c r="AR1" s="384"/>
      <c r="AS1" s="384"/>
      <c r="AT1" s="408"/>
      <c r="AU1" s="5"/>
      <c r="AV1" s="5"/>
      <c r="AW1" s="5"/>
      <c r="AX1" s="5"/>
    </row>
    <row r="2" spans="1:50" x14ac:dyDescent="0.25">
      <c r="A2" s="389"/>
      <c r="B2" s="390"/>
      <c r="C2" s="390"/>
      <c r="D2" s="390"/>
      <c r="E2" s="454"/>
      <c r="F2" s="401" t="s">
        <v>1</v>
      </c>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434"/>
      <c r="AU2" s="5"/>
      <c r="AV2" s="5"/>
      <c r="AW2" s="5"/>
      <c r="AX2" s="5"/>
    </row>
    <row r="3" spans="1:50" x14ac:dyDescent="0.25">
      <c r="A3" s="389"/>
      <c r="B3" s="390"/>
      <c r="C3" s="390"/>
      <c r="D3" s="390"/>
      <c r="E3" s="454"/>
      <c r="F3" s="401" t="s">
        <v>4</v>
      </c>
      <c r="G3" s="396"/>
      <c r="H3" s="396"/>
      <c r="I3" s="396"/>
      <c r="J3" s="396"/>
      <c r="K3" s="396"/>
      <c r="L3" s="396"/>
      <c r="M3" s="396"/>
      <c r="N3" s="396"/>
      <c r="O3" s="396"/>
      <c r="P3" s="397"/>
      <c r="Q3" s="401" t="s">
        <v>5</v>
      </c>
      <c r="R3" s="396"/>
      <c r="S3" s="396"/>
      <c r="T3" s="396"/>
      <c r="U3" s="396"/>
      <c r="V3" s="396"/>
      <c r="W3" s="396"/>
      <c r="X3" s="396"/>
      <c r="Y3" s="396"/>
      <c r="Z3" s="396"/>
      <c r="AA3" s="396"/>
      <c r="AB3" s="396"/>
      <c r="AC3" s="396"/>
      <c r="AD3" s="396"/>
      <c r="AE3" s="396"/>
      <c r="AF3" s="396"/>
      <c r="AG3" s="396"/>
      <c r="AH3" s="396"/>
      <c r="AI3" s="396"/>
      <c r="AJ3" s="396"/>
      <c r="AK3" s="396"/>
      <c r="AL3" s="396"/>
      <c r="AM3" s="396"/>
      <c r="AN3" s="396"/>
      <c r="AO3" s="396"/>
      <c r="AP3" s="396"/>
      <c r="AQ3" s="396"/>
      <c r="AR3" s="396"/>
      <c r="AS3" s="396"/>
      <c r="AT3" s="434"/>
      <c r="AU3" s="5"/>
      <c r="AV3" s="5"/>
      <c r="AW3" s="5"/>
      <c r="AX3" s="5"/>
    </row>
    <row r="4" spans="1:50" ht="15.75" thickBot="1" x14ac:dyDescent="0.3">
      <c r="A4" s="392"/>
      <c r="B4" s="393"/>
      <c r="C4" s="393"/>
      <c r="D4" s="393"/>
      <c r="E4" s="455"/>
      <c r="F4" s="432" t="s">
        <v>8</v>
      </c>
      <c r="G4" s="405"/>
      <c r="H4" s="405"/>
      <c r="I4" s="405"/>
      <c r="J4" s="405"/>
      <c r="K4" s="405"/>
      <c r="L4" s="405"/>
      <c r="M4" s="405"/>
      <c r="N4" s="405"/>
      <c r="O4" s="405"/>
      <c r="P4" s="433"/>
      <c r="Q4" s="401" t="s">
        <v>9</v>
      </c>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434"/>
      <c r="AU4" s="5"/>
      <c r="AV4" s="5"/>
      <c r="AW4" s="5"/>
      <c r="AX4" s="5"/>
    </row>
    <row r="5" spans="1:50" ht="16.5" thickBot="1" x14ac:dyDescent="0.3">
      <c r="A5" s="5"/>
      <c r="B5" s="5"/>
      <c r="C5" s="330"/>
      <c r="D5" s="14"/>
      <c r="E5" s="14"/>
      <c r="F5" s="14"/>
      <c r="G5" s="15"/>
      <c r="H5" s="16"/>
      <c r="I5" s="16"/>
      <c r="J5" s="16"/>
      <c r="K5" s="16"/>
      <c r="L5" s="16"/>
      <c r="M5" s="16"/>
      <c r="N5" s="16"/>
      <c r="O5" s="16"/>
      <c r="P5" s="16"/>
      <c r="Q5" s="16"/>
      <c r="R5" s="19"/>
      <c r="S5" s="16"/>
      <c r="T5" s="16"/>
      <c r="U5" s="16"/>
      <c r="V5" s="16"/>
      <c r="W5" s="294"/>
      <c r="X5" s="294"/>
      <c r="Y5" s="16"/>
      <c r="Z5" s="16"/>
      <c r="AA5" s="16"/>
      <c r="AB5" s="16"/>
      <c r="AC5" s="16"/>
      <c r="AD5" s="16"/>
      <c r="AE5" s="16"/>
      <c r="AF5" s="16"/>
      <c r="AG5" s="16"/>
      <c r="AH5" s="16"/>
      <c r="AI5" s="16"/>
      <c r="AJ5" s="5"/>
      <c r="AK5" s="5"/>
      <c r="AL5" s="21"/>
      <c r="AM5" s="295"/>
      <c r="AN5" s="378"/>
      <c r="AO5" s="23"/>
      <c r="AP5" s="24"/>
      <c r="AQ5" s="277"/>
      <c r="AR5" s="277"/>
      <c r="AS5" s="5"/>
      <c r="AT5" s="5"/>
      <c r="AU5" s="5"/>
      <c r="AV5" s="5"/>
      <c r="AW5" s="5"/>
      <c r="AX5" s="5"/>
    </row>
    <row r="6" spans="1:50" ht="16.5" x14ac:dyDescent="0.25">
      <c r="A6" s="450" t="s">
        <v>10</v>
      </c>
      <c r="B6" s="459" t="s">
        <v>17</v>
      </c>
      <c r="C6" s="387"/>
      <c r="D6" s="453"/>
      <c r="E6" s="428" t="s">
        <v>19</v>
      </c>
      <c r="F6" s="428" t="s">
        <v>31</v>
      </c>
      <c r="G6" s="428" t="s">
        <v>32</v>
      </c>
      <c r="H6" s="456" t="s">
        <v>35</v>
      </c>
      <c r="I6" s="436" t="s">
        <v>36</v>
      </c>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99"/>
      <c r="AJ6" s="437" t="s">
        <v>44</v>
      </c>
      <c r="AK6" s="384"/>
      <c r="AL6" s="384"/>
      <c r="AM6" s="399"/>
      <c r="AN6" s="438" t="s">
        <v>47</v>
      </c>
      <c r="AO6" s="438" t="s">
        <v>49</v>
      </c>
      <c r="AP6" s="438" t="s">
        <v>50</v>
      </c>
      <c r="AQ6" s="438" t="s">
        <v>51</v>
      </c>
      <c r="AR6" s="438" t="s">
        <v>52</v>
      </c>
      <c r="AS6" s="428" t="s">
        <v>53</v>
      </c>
      <c r="AT6" s="429" t="s">
        <v>54</v>
      </c>
      <c r="AU6" s="36"/>
      <c r="AV6" s="36"/>
      <c r="AW6" s="36"/>
      <c r="AX6" s="36"/>
    </row>
    <row r="7" spans="1:50" ht="16.5" x14ac:dyDescent="0.25">
      <c r="A7" s="418"/>
      <c r="B7" s="460"/>
      <c r="C7" s="461"/>
      <c r="D7" s="462"/>
      <c r="E7" s="412"/>
      <c r="F7" s="412"/>
      <c r="G7" s="412"/>
      <c r="H7" s="457"/>
      <c r="I7" s="395">
        <v>2016</v>
      </c>
      <c r="J7" s="396"/>
      <c r="K7" s="396"/>
      <c r="L7" s="397"/>
      <c r="M7" s="395">
        <v>2017</v>
      </c>
      <c r="N7" s="396"/>
      <c r="O7" s="396"/>
      <c r="P7" s="396"/>
      <c r="Q7" s="396"/>
      <c r="R7" s="397"/>
      <c r="S7" s="395">
        <v>2018</v>
      </c>
      <c r="T7" s="396"/>
      <c r="U7" s="396"/>
      <c r="V7" s="396"/>
      <c r="W7" s="396"/>
      <c r="X7" s="397"/>
      <c r="Y7" s="395">
        <v>2019</v>
      </c>
      <c r="Z7" s="396"/>
      <c r="AA7" s="396"/>
      <c r="AB7" s="396"/>
      <c r="AC7" s="396"/>
      <c r="AD7" s="397"/>
      <c r="AE7" s="395">
        <v>2020</v>
      </c>
      <c r="AF7" s="396"/>
      <c r="AG7" s="396"/>
      <c r="AH7" s="396"/>
      <c r="AI7" s="397"/>
      <c r="AJ7" s="395" t="s">
        <v>83</v>
      </c>
      <c r="AK7" s="396"/>
      <c r="AL7" s="396"/>
      <c r="AM7" s="397"/>
      <c r="AN7" s="412"/>
      <c r="AO7" s="412"/>
      <c r="AP7" s="412"/>
      <c r="AQ7" s="439"/>
      <c r="AR7" s="439"/>
      <c r="AS7" s="412"/>
      <c r="AT7" s="430"/>
      <c r="AU7" s="36"/>
      <c r="AV7" s="36"/>
      <c r="AW7" s="36"/>
      <c r="AX7" s="36"/>
    </row>
    <row r="8" spans="1:50" ht="60.75" thickBot="1" x14ac:dyDescent="0.3">
      <c r="A8" s="451"/>
      <c r="B8" s="41" t="s">
        <v>72</v>
      </c>
      <c r="C8" s="41" t="s">
        <v>86</v>
      </c>
      <c r="D8" s="41" t="s">
        <v>87</v>
      </c>
      <c r="E8" s="421"/>
      <c r="F8" s="421"/>
      <c r="G8" s="413"/>
      <c r="H8" s="458"/>
      <c r="I8" s="41" t="s">
        <v>91</v>
      </c>
      <c r="J8" s="41" t="s">
        <v>92</v>
      </c>
      <c r="K8" s="41" t="s">
        <v>93</v>
      </c>
      <c r="L8" s="41" t="s">
        <v>95</v>
      </c>
      <c r="M8" s="41" t="s">
        <v>96</v>
      </c>
      <c r="N8" s="41" t="s">
        <v>97</v>
      </c>
      <c r="O8" s="41" t="s">
        <v>98</v>
      </c>
      <c r="P8" s="41" t="s">
        <v>92</v>
      </c>
      <c r="Q8" s="41" t="s">
        <v>93</v>
      </c>
      <c r="R8" s="41" t="s">
        <v>95</v>
      </c>
      <c r="S8" s="41" t="s">
        <v>96</v>
      </c>
      <c r="T8" s="41" t="s">
        <v>97</v>
      </c>
      <c r="U8" s="41" t="s">
        <v>98</v>
      </c>
      <c r="V8" s="41" t="s">
        <v>92</v>
      </c>
      <c r="W8" s="41" t="s">
        <v>93</v>
      </c>
      <c r="X8" s="41" t="s">
        <v>95</v>
      </c>
      <c r="Y8" s="41" t="s">
        <v>96</v>
      </c>
      <c r="Z8" s="41" t="s">
        <v>97</v>
      </c>
      <c r="AA8" s="41" t="s">
        <v>98</v>
      </c>
      <c r="AB8" s="41" t="s">
        <v>92</v>
      </c>
      <c r="AC8" s="41" t="s">
        <v>93</v>
      </c>
      <c r="AD8" s="41" t="s">
        <v>95</v>
      </c>
      <c r="AE8" s="41" t="s">
        <v>96</v>
      </c>
      <c r="AF8" s="41" t="s">
        <v>97</v>
      </c>
      <c r="AG8" s="41" t="s">
        <v>98</v>
      </c>
      <c r="AH8" s="41" t="s">
        <v>92</v>
      </c>
      <c r="AI8" s="41" t="s">
        <v>93</v>
      </c>
      <c r="AJ8" s="41" t="s">
        <v>99</v>
      </c>
      <c r="AK8" s="41" t="s">
        <v>100</v>
      </c>
      <c r="AL8" s="41" t="s">
        <v>101</v>
      </c>
      <c r="AM8" s="41" t="s">
        <v>102</v>
      </c>
      <c r="AN8" s="413"/>
      <c r="AO8" s="413"/>
      <c r="AP8" s="413"/>
      <c r="AQ8" s="440"/>
      <c r="AR8" s="440"/>
      <c r="AS8" s="413"/>
      <c r="AT8" s="431"/>
      <c r="AU8" s="36"/>
      <c r="AV8" s="36"/>
      <c r="AW8" s="36"/>
      <c r="AX8" s="36"/>
    </row>
    <row r="9" spans="1:50" ht="30" customHeight="1" x14ac:dyDescent="0.25">
      <c r="A9" s="442" t="s">
        <v>43</v>
      </c>
      <c r="B9" s="616">
        <v>1</v>
      </c>
      <c r="C9" s="617" t="s">
        <v>75</v>
      </c>
      <c r="D9" s="616" t="s">
        <v>105</v>
      </c>
      <c r="E9" s="616">
        <v>522</v>
      </c>
      <c r="F9" s="463">
        <v>181</v>
      </c>
      <c r="G9" s="43" t="s">
        <v>109</v>
      </c>
      <c r="H9" s="377">
        <f>L9+R9+W9+Y9+AE9</f>
        <v>800</v>
      </c>
      <c r="I9" s="44">
        <v>100</v>
      </c>
      <c r="J9" s="44">
        <v>100</v>
      </c>
      <c r="K9" s="44">
        <v>100</v>
      </c>
      <c r="L9" s="44">
        <v>100</v>
      </c>
      <c r="M9" s="44">
        <v>200</v>
      </c>
      <c r="N9" s="44">
        <v>200</v>
      </c>
      <c r="O9" s="47">
        <v>200</v>
      </c>
      <c r="P9" s="47">
        <v>200</v>
      </c>
      <c r="Q9" s="44">
        <v>211</v>
      </c>
      <c r="R9" s="47">
        <v>211</v>
      </c>
      <c r="S9" s="44">
        <v>200</v>
      </c>
      <c r="T9" s="44">
        <f>+S9</f>
        <v>200</v>
      </c>
      <c r="U9" s="44">
        <v>200</v>
      </c>
      <c r="V9" s="48">
        <v>200</v>
      </c>
      <c r="W9" s="527">
        <f>200+20</f>
        <v>220</v>
      </c>
      <c r="X9" s="324">
        <v>200</v>
      </c>
      <c r="Y9" s="622">
        <v>200</v>
      </c>
      <c r="Z9" s="622">
        <v>89</v>
      </c>
      <c r="AA9" s="622">
        <v>38</v>
      </c>
      <c r="AB9" s="622">
        <v>99</v>
      </c>
      <c r="AC9" s="623">
        <v>163</v>
      </c>
      <c r="AD9" s="324">
        <v>200</v>
      </c>
      <c r="AE9" s="377">
        <f>100-11-20</f>
        <v>69</v>
      </c>
      <c r="AF9" s="377"/>
      <c r="AG9" s="377"/>
      <c r="AH9" s="377"/>
      <c r="AI9" s="325"/>
      <c r="AJ9" s="624">
        <v>38</v>
      </c>
      <c r="AK9" s="624">
        <f>61+AJ9</f>
        <v>99</v>
      </c>
      <c r="AL9" s="625">
        <v>163</v>
      </c>
      <c r="AM9" s="296">
        <f>+X9</f>
        <v>200</v>
      </c>
      <c r="AN9" s="626">
        <f>AM9/W9</f>
        <v>0.90909090909090906</v>
      </c>
      <c r="AO9" s="53">
        <f>(L9+R9+AM9)/H9</f>
        <v>0.63875000000000004</v>
      </c>
      <c r="AP9" s="546" t="s">
        <v>80</v>
      </c>
      <c r="AQ9" s="547" t="s">
        <v>119</v>
      </c>
      <c r="AR9" s="547" t="s">
        <v>119</v>
      </c>
      <c r="AS9" s="548" t="s">
        <v>127</v>
      </c>
      <c r="AT9" s="549" t="s">
        <v>128</v>
      </c>
      <c r="AU9" s="55"/>
      <c r="AV9" s="55"/>
      <c r="AW9" s="55"/>
      <c r="AX9" s="55"/>
    </row>
    <row r="10" spans="1:50" ht="30" customHeight="1" x14ac:dyDescent="0.25">
      <c r="A10" s="412"/>
      <c r="B10" s="552"/>
      <c r="C10" s="552"/>
      <c r="D10" s="552"/>
      <c r="E10" s="552"/>
      <c r="F10" s="464"/>
      <c r="G10" s="56" t="s">
        <v>132</v>
      </c>
      <c r="H10" s="57">
        <f>L10+R10+S10+Y10+AE10</f>
        <v>3228847149</v>
      </c>
      <c r="I10" s="58">
        <v>403878140</v>
      </c>
      <c r="J10" s="58">
        <v>403878140</v>
      </c>
      <c r="K10" s="58">
        <f>+J10</f>
        <v>403878140</v>
      </c>
      <c r="L10" s="58">
        <v>307442240</v>
      </c>
      <c r="M10" s="58">
        <v>750048000</v>
      </c>
      <c r="N10" s="58">
        <v>750048000</v>
      </c>
      <c r="O10" s="58">
        <v>750048000</v>
      </c>
      <c r="P10" s="58">
        <v>750048000</v>
      </c>
      <c r="Q10" s="58">
        <v>568411402</v>
      </c>
      <c r="R10" s="58">
        <v>514046499</v>
      </c>
      <c r="S10" s="58">
        <v>626832410</v>
      </c>
      <c r="T10" s="58">
        <v>626832410</v>
      </c>
      <c r="U10" s="58">
        <v>626832410</v>
      </c>
      <c r="V10" s="59">
        <v>630642000</v>
      </c>
      <c r="W10" s="282">
        <v>707721890</v>
      </c>
      <c r="X10" s="282">
        <v>695116514</v>
      </c>
      <c r="Y10" s="282">
        <v>815526000</v>
      </c>
      <c r="Z10" s="282"/>
      <c r="AA10" s="282"/>
      <c r="AB10" s="282"/>
      <c r="AC10" s="282"/>
      <c r="AD10" s="282"/>
      <c r="AE10" s="282">
        <v>965000000</v>
      </c>
      <c r="AF10" s="282"/>
      <c r="AG10" s="282"/>
      <c r="AH10" s="282"/>
      <c r="AI10" s="282"/>
      <c r="AJ10" s="282">
        <v>410516812</v>
      </c>
      <c r="AK10" s="282">
        <v>450288624</v>
      </c>
      <c r="AL10" s="627">
        <v>500984624</v>
      </c>
      <c r="AM10" s="296">
        <f t="shared" ref="AM10:AM73" si="0">+X10</f>
        <v>695116514</v>
      </c>
      <c r="AN10" s="628">
        <f>AM10/W10</f>
        <v>0.98218880017968635</v>
      </c>
      <c r="AO10" s="61">
        <f>(L10+R10+AM10)/H10</f>
        <v>0.4697048770084099</v>
      </c>
      <c r="AP10" s="550"/>
      <c r="AQ10" s="551"/>
      <c r="AR10" s="551"/>
      <c r="AS10" s="552"/>
      <c r="AT10" s="553"/>
      <c r="AU10" s="62"/>
      <c r="AV10" s="62"/>
      <c r="AW10" s="62"/>
      <c r="AX10" s="62"/>
    </row>
    <row r="11" spans="1:50" ht="30" customHeight="1" x14ac:dyDescent="0.25">
      <c r="A11" s="412"/>
      <c r="B11" s="552"/>
      <c r="C11" s="552"/>
      <c r="D11" s="552"/>
      <c r="E11" s="552"/>
      <c r="F11" s="464"/>
      <c r="G11" s="63" t="s">
        <v>142</v>
      </c>
      <c r="H11" s="64"/>
      <c r="I11" s="64"/>
      <c r="J11" s="64"/>
      <c r="K11" s="65"/>
      <c r="L11" s="64"/>
      <c r="M11" s="66"/>
      <c r="N11" s="66"/>
      <c r="O11" s="66"/>
      <c r="P11" s="66"/>
      <c r="Q11" s="66"/>
      <c r="R11" s="66"/>
      <c r="S11" s="66">
        <v>0</v>
      </c>
      <c r="T11" s="67">
        <f>+S11</f>
        <v>0</v>
      </c>
      <c r="U11" s="69">
        <v>0</v>
      </c>
      <c r="V11" s="70"/>
      <c r="W11" s="331">
        <v>0</v>
      </c>
      <c r="X11" s="331">
        <v>0</v>
      </c>
      <c r="Y11" s="70"/>
      <c r="Z11" s="70">
        <v>0</v>
      </c>
      <c r="AA11" s="70">
        <v>0</v>
      </c>
      <c r="AB11" s="70">
        <v>0</v>
      </c>
      <c r="AC11" s="70">
        <v>0</v>
      </c>
      <c r="AD11" s="70">
        <v>0</v>
      </c>
      <c r="AE11" s="70"/>
      <c r="AF11" s="70">
        <v>0</v>
      </c>
      <c r="AG11" s="70">
        <v>0</v>
      </c>
      <c r="AH11" s="70">
        <v>0</v>
      </c>
      <c r="AI11" s="70">
        <v>0</v>
      </c>
      <c r="AJ11" s="69"/>
      <c r="AK11" s="69"/>
      <c r="AL11" s="287"/>
      <c r="AM11" s="333">
        <f t="shared" si="0"/>
        <v>0</v>
      </c>
      <c r="AN11" s="292"/>
      <c r="AO11" s="74"/>
      <c r="AP11" s="550"/>
      <c r="AQ11" s="551"/>
      <c r="AR11" s="551"/>
      <c r="AS11" s="552"/>
      <c r="AT11" s="553"/>
      <c r="AU11" s="55"/>
      <c r="AV11" s="55"/>
      <c r="AW11" s="55"/>
      <c r="AX11" s="55"/>
    </row>
    <row r="12" spans="1:50" ht="30" customHeight="1" x14ac:dyDescent="0.25">
      <c r="A12" s="412"/>
      <c r="B12" s="552"/>
      <c r="C12" s="552"/>
      <c r="D12" s="552"/>
      <c r="E12" s="552"/>
      <c r="F12" s="464"/>
      <c r="G12" s="56" t="s">
        <v>157</v>
      </c>
      <c r="H12" s="80">
        <f>L12+R12+S12+Y12+AE12</f>
        <v>485246578</v>
      </c>
      <c r="I12" s="81"/>
      <c r="J12" s="81"/>
      <c r="K12" s="83"/>
      <c r="L12" s="81"/>
      <c r="M12" s="58">
        <v>182178948</v>
      </c>
      <c r="N12" s="58">
        <v>182178948</v>
      </c>
      <c r="O12" s="58">
        <v>182178948</v>
      </c>
      <c r="P12" s="58">
        <v>182178948</v>
      </c>
      <c r="Q12" s="58">
        <v>182178948</v>
      </c>
      <c r="R12" s="58">
        <v>182178948</v>
      </c>
      <c r="S12" s="58">
        <v>303067630</v>
      </c>
      <c r="T12" s="59">
        <v>174917866</v>
      </c>
      <c r="U12" s="58">
        <v>174917866</v>
      </c>
      <c r="V12" s="59">
        <v>174917866</v>
      </c>
      <c r="W12" s="282">
        <v>174917866</v>
      </c>
      <c r="X12" s="282">
        <v>174917866</v>
      </c>
      <c r="Y12" s="59"/>
      <c r="Z12" s="59"/>
      <c r="AA12" s="59"/>
      <c r="AB12" s="59"/>
      <c r="AC12" s="59"/>
      <c r="AD12" s="59"/>
      <c r="AE12" s="84"/>
      <c r="AF12" s="59"/>
      <c r="AG12" s="85"/>
      <c r="AH12" s="85"/>
      <c r="AI12" s="59"/>
      <c r="AJ12" s="59">
        <v>83651383</v>
      </c>
      <c r="AK12" s="58">
        <v>169161733</v>
      </c>
      <c r="AL12" s="288">
        <v>174917866</v>
      </c>
      <c r="AM12" s="296">
        <f t="shared" si="0"/>
        <v>174917866</v>
      </c>
      <c r="AN12" s="291">
        <f>AM12/W12</f>
        <v>1</v>
      </c>
      <c r="AO12" s="88"/>
      <c r="AP12" s="550"/>
      <c r="AQ12" s="551"/>
      <c r="AR12" s="551"/>
      <c r="AS12" s="552"/>
      <c r="AT12" s="553"/>
      <c r="AU12" s="90"/>
      <c r="AV12" s="90"/>
      <c r="AW12" s="90"/>
      <c r="AX12" s="90"/>
    </row>
    <row r="13" spans="1:50" ht="30" customHeight="1" x14ac:dyDescent="0.25">
      <c r="A13" s="412"/>
      <c r="B13" s="552"/>
      <c r="C13" s="552"/>
      <c r="D13" s="552"/>
      <c r="E13" s="552"/>
      <c r="F13" s="464"/>
      <c r="G13" s="63" t="s">
        <v>172</v>
      </c>
      <c r="H13" s="91">
        <v>800</v>
      </c>
      <c r="I13" s="91">
        <v>100</v>
      </c>
      <c r="J13" s="91">
        <v>100</v>
      </c>
      <c r="K13" s="91">
        <v>100</v>
      </c>
      <c r="L13" s="91">
        <v>100</v>
      </c>
      <c r="M13" s="92">
        <f>+M9</f>
        <v>200</v>
      </c>
      <c r="N13" s="92">
        <f>+N9</f>
        <v>200</v>
      </c>
      <c r="O13" s="93">
        <f>+O9</f>
        <v>200</v>
      </c>
      <c r="P13" s="93">
        <f>+P9</f>
        <v>200</v>
      </c>
      <c r="Q13" s="91">
        <f>Q9</f>
        <v>211</v>
      </c>
      <c r="R13" s="93">
        <v>211</v>
      </c>
      <c r="S13" s="91">
        <v>200</v>
      </c>
      <c r="T13" s="91">
        <f>+T9+T11</f>
        <v>200</v>
      </c>
      <c r="U13" s="91">
        <v>200</v>
      </c>
      <c r="V13" s="89">
        <f>V9+V11</f>
        <v>200</v>
      </c>
      <c r="W13" s="303">
        <f>+W9+W11</f>
        <v>220</v>
      </c>
      <c r="X13" s="303">
        <f>+X9+X11</f>
        <v>200</v>
      </c>
      <c r="Y13" s="91">
        <v>200</v>
      </c>
      <c r="Z13" s="95"/>
      <c r="AA13" s="95"/>
      <c r="AB13" s="95"/>
      <c r="AC13" s="95"/>
      <c r="AD13" s="49"/>
      <c r="AE13" s="91">
        <f>AE9</f>
        <v>69</v>
      </c>
      <c r="AF13" s="95"/>
      <c r="AG13" s="95"/>
      <c r="AH13" s="95"/>
      <c r="AI13" s="49"/>
      <c r="AJ13" s="89">
        <f t="shared" ref="AJ13:AL14" si="1">AJ9+AJ11</f>
        <v>38</v>
      </c>
      <c r="AK13" s="89">
        <f t="shared" si="1"/>
        <v>99</v>
      </c>
      <c r="AL13" s="289">
        <f t="shared" si="1"/>
        <v>163</v>
      </c>
      <c r="AM13" s="296">
        <f t="shared" si="0"/>
        <v>200</v>
      </c>
      <c r="AN13" s="293">
        <f>AM13/W13</f>
        <v>0.90909090909090906</v>
      </c>
      <c r="AO13" s="61">
        <f>(L13+R13+AM13)/H13</f>
        <v>0.63875000000000004</v>
      </c>
      <c r="AP13" s="550"/>
      <c r="AQ13" s="551"/>
      <c r="AR13" s="551"/>
      <c r="AS13" s="552"/>
      <c r="AT13" s="553"/>
      <c r="AU13" s="55"/>
      <c r="AV13" s="55"/>
      <c r="AW13" s="55"/>
      <c r="AX13" s="55"/>
    </row>
    <row r="14" spans="1:50" ht="30" customHeight="1" thickBot="1" x14ac:dyDescent="0.3">
      <c r="A14" s="412"/>
      <c r="B14" s="618"/>
      <c r="C14" s="618"/>
      <c r="D14" s="618"/>
      <c r="E14" s="618"/>
      <c r="F14" s="464"/>
      <c r="G14" s="97" t="s">
        <v>181</v>
      </c>
      <c r="H14" s="99">
        <f>+H10+H12</f>
        <v>3714093727</v>
      </c>
      <c r="I14" s="99">
        <f>+I10</f>
        <v>403878140</v>
      </c>
      <c r="J14" s="99">
        <f>+J10</f>
        <v>403878140</v>
      </c>
      <c r="K14" s="99">
        <f>+K10</f>
        <v>403878140</v>
      </c>
      <c r="L14" s="99">
        <v>307442240</v>
      </c>
      <c r="M14" s="99">
        <f t="shared" ref="M14:R14" si="2">+M10+M12</f>
        <v>932226948</v>
      </c>
      <c r="N14" s="99">
        <f t="shared" si="2"/>
        <v>932226948</v>
      </c>
      <c r="O14" s="99">
        <f t="shared" si="2"/>
        <v>932226948</v>
      </c>
      <c r="P14" s="99">
        <f t="shared" si="2"/>
        <v>932226948</v>
      </c>
      <c r="Q14" s="99">
        <f t="shared" si="2"/>
        <v>750590350</v>
      </c>
      <c r="R14" s="99">
        <f t="shared" si="2"/>
        <v>696225447</v>
      </c>
      <c r="S14" s="99">
        <f>S10+S12</f>
        <v>929900040</v>
      </c>
      <c r="T14" s="99">
        <f>+T10+T12</f>
        <v>801750276</v>
      </c>
      <c r="U14" s="99">
        <v>801750276</v>
      </c>
      <c r="V14" s="100">
        <f>V10+V12</f>
        <v>805559866</v>
      </c>
      <c r="W14" s="304">
        <f>+W10+W12</f>
        <v>882639756</v>
      </c>
      <c r="X14" s="304">
        <f>+X10+X12</f>
        <v>870034380</v>
      </c>
      <c r="Y14" s="99">
        <f>Y10</f>
        <v>815526000</v>
      </c>
      <c r="Z14" s="100"/>
      <c r="AA14" s="100"/>
      <c r="AB14" s="100"/>
      <c r="AC14" s="100"/>
      <c r="AD14" s="100"/>
      <c r="AE14" s="99">
        <f>AE10</f>
        <v>965000000</v>
      </c>
      <c r="AF14" s="100"/>
      <c r="AG14" s="100"/>
      <c r="AH14" s="100"/>
      <c r="AI14" s="100"/>
      <c r="AJ14" s="100">
        <f t="shared" si="1"/>
        <v>494168195</v>
      </c>
      <c r="AK14" s="100">
        <f t="shared" si="1"/>
        <v>619450357</v>
      </c>
      <c r="AL14" s="290">
        <f t="shared" si="1"/>
        <v>675902490</v>
      </c>
      <c r="AM14" s="296">
        <f t="shared" si="0"/>
        <v>870034380</v>
      </c>
      <c r="AN14" s="293">
        <f>AM14/W14</f>
        <v>0.98571854948260451</v>
      </c>
      <c r="AO14" s="101">
        <f>(L14+R14+AM14)/H14</f>
        <v>0.5044843250397596</v>
      </c>
      <c r="AP14" s="554"/>
      <c r="AQ14" s="555"/>
      <c r="AR14" s="555"/>
      <c r="AS14" s="556"/>
      <c r="AT14" s="557"/>
      <c r="AU14" s="90"/>
      <c r="AV14" s="90"/>
      <c r="AW14" s="90"/>
      <c r="AX14" s="90"/>
    </row>
    <row r="15" spans="1:50" ht="30" customHeight="1" x14ac:dyDescent="0.25">
      <c r="A15" s="412"/>
      <c r="B15" s="616">
        <v>2</v>
      </c>
      <c r="C15" s="616" t="s">
        <v>84</v>
      </c>
      <c r="D15" s="616" t="s">
        <v>195</v>
      </c>
      <c r="E15" s="616">
        <v>523</v>
      </c>
      <c r="F15" s="464"/>
      <c r="G15" s="102" t="s">
        <v>109</v>
      </c>
      <c r="H15" s="103">
        <f>Y15</f>
        <v>0.8</v>
      </c>
      <c r="I15" s="104"/>
      <c r="J15" s="104"/>
      <c r="K15" s="104"/>
      <c r="L15" s="104"/>
      <c r="M15" s="106">
        <v>0.2</v>
      </c>
      <c r="N15" s="106">
        <v>0.2</v>
      </c>
      <c r="O15" s="106">
        <v>0.2</v>
      </c>
      <c r="P15" s="106">
        <v>0.2</v>
      </c>
      <c r="Q15" s="106">
        <v>0.2</v>
      </c>
      <c r="R15" s="47">
        <v>0.12</v>
      </c>
      <c r="S15" s="106">
        <v>0.6</v>
      </c>
      <c r="T15" s="106">
        <f>+S15</f>
        <v>0.6</v>
      </c>
      <c r="U15" s="106">
        <v>0.6</v>
      </c>
      <c r="V15" s="107">
        <v>0.6</v>
      </c>
      <c r="W15" s="629">
        <v>0.12</v>
      </c>
      <c r="X15" s="325">
        <v>0.21</v>
      </c>
      <c r="Y15" s="108">
        <v>0.8</v>
      </c>
      <c r="Z15" s="108"/>
      <c r="AA15" s="108"/>
      <c r="AB15" s="108"/>
      <c r="AC15" s="108"/>
      <c r="AD15" s="52"/>
      <c r="AE15" s="108">
        <v>1</v>
      </c>
      <c r="AF15" s="48"/>
      <c r="AG15" s="48"/>
      <c r="AH15" s="48"/>
      <c r="AI15" s="52"/>
      <c r="AJ15" s="109">
        <f>R15</f>
        <v>0.12</v>
      </c>
      <c r="AK15" s="47">
        <v>0.12</v>
      </c>
      <c r="AL15" s="369">
        <v>0.12</v>
      </c>
      <c r="AM15" s="644">
        <v>0.12</v>
      </c>
      <c r="AN15" s="110">
        <f>AM15/W15</f>
        <v>1</v>
      </c>
      <c r="AO15" s="111">
        <f>AM15/H15</f>
        <v>0.15</v>
      </c>
      <c r="AP15" s="558" t="s">
        <v>571</v>
      </c>
      <c r="AQ15" s="559" t="s">
        <v>572</v>
      </c>
      <c r="AR15" s="559" t="s">
        <v>573</v>
      </c>
      <c r="AS15" s="559" t="s">
        <v>215</v>
      </c>
      <c r="AT15" s="560" t="s">
        <v>216</v>
      </c>
      <c r="AU15" s="55"/>
      <c r="AV15" s="55"/>
      <c r="AW15" s="55"/>
      <c r="AX15" s="55"/>
    </row>
    <row r="16" spans="1:50" ht="30" customHeight="1" x14ac:dyDescent="0.25">
      <c r="A16" s="412"/>
      <c r="B16" s="552"/>
      <c r="C16" s="552"/>
      <c r="D16" s="552"/>
      <c r="E16" s="552"/>
      <c r="F16" s="464"/>
      <c r="G16" s="112" t="s">
        <v>132</v>
      </c>
      <c r="H16" s="113">
        <f>L16+R16+X16+Y16+AE16</f>
        <v>1649062898</v>
      </c>
      <c r="I16" s="83"/>
      <c r="J16" s="83"/>
      <c r="K16" s="83"/>
      <c r="L16" s="83"/>
      <c r="M16" s="58">
        <v>1000000000</v>
      </c>
      <c r="N16" s="58">
        <v>1000000000</v>
      </c>
      <c r="O16" s="58">
        <v>1000000000</v>
      </c>
      <c r="P16" s="58">
        <v>1000000000</v>
      </c>
      <c r="Q16" s="58">
        <v>1000000000</v>
      </c>
      <c r="R16" s="58">
        <v>999763898</v>
      </c>
      <c r="S16" s="58">
        <v>986508000</v>
      </c>
      <c r="T16" s="58">
        <v>986508000</v>
      </c>
      <c r="U16" s="58">
        <v>986508000</v>
      </c>
      <c r="V16" s="59">
        <v>986508000</v>
      </c>
      <c r="W16" s="282"/>
      <c r="X16" s="282">
        <v>0</v>
      </c>
      <c r="Y16" s="58">
        <v>649299000</v>
      </c>
      <c r="Z16" s="59"/>
      <c r="AA16" s="59"/>
      <c r="AB16" s="59"/>
      <c r="AC16" s="59"/>
      <c r="AD16" s="59"/>
      <c r="AE16" s="58">
        <v>0</v>
      </c>
      <c r="AF16" s="59"/>
      <c r="AG16" s="59"/>
      <c r="AH16" s="59"/>
      <c r="AI16" s="59"/>
      <c r="AJ16" s="58">
        <v>0</v>
      </c>
      <c r="AK16" s="58">
        <v>0</v>
      </c>
      <c r="AL16" s="86">
        <v>0</v>
      </c>
      <c r="AM16" s="296">
        <f t="shared" si="0"/>
        <v>0</v>
      </c>
      <c r="AN16" s="338">
        <v>0</v>
      </c>
      <c r="AO16" s="114">
        <f>(L16+R16+AM16)/H16</f>
        <v>0.60626183465319827</v>
      </c>
      <c r="AP16" s="561"/>
      <c r="AQ16" s="551"/>
      <c r="AR16" s="551"/>
      <c r="AS16" s="552"/>
      <c r="AT16" s="553"/>
      <c r="AU16" s="90"/>
      <c r="AV16" s="90"/>
      <c r="AW16" s="90"/>
      <c r="AX16" s="90"/>
    </row>
    <row r="17" spans="1:50" ht="30" customHeight="1" x14ac:dyDescent="0.25">
      <c r="A17" s="412"/>
      <c r="B17" s="552"/>
      <c r="C17" s="552"/>
      <c r="D17" s="552"/>
      <c r="E17" s="552"/>
      <c r="F17" s="464"/>
      <c r="G17" s="115" t="s">
        <v>142</v>
      </c>
      <c r="H17" s="116"/>
      <c r="I17" s="64"/>
      <c r="J17" s="64"/>
      <c r="K17" s="64"/>
      <c r="L17" s="64"/>
      <c r="M17" s="64"/>
      <c r="N17" s="64"/>
      <c r="O17" s="64"/>
      <c r="P17" s="64"/>
      <c r="Q17" s="64"/>
      <c r="R17" s="64"/>
      <c r="S17" s="65">
        <v>0</v>
      </c>
      <c r="T17" s="65">
        <v>0</v>
      </c>
      <c r="U17" s="65">
        <v>0</v>
      </c>
      <c r="V17" s="117">
        <v>0</v>
      </c>
      <c r="W17" s="332">
        <v>0</v>
      </c>
      <c r="X17" s="332">
        <v>0</v>
      </c>
      <c r="Y17" s="64"/>
      <c r="Z17" s="118"/>
      <c r="AA17" s="118"/>
      <c r="AB17" s="118"/>
      <c r="AC17" s="118"/>
      <c r="AD17" s="49"/>
      <c r="AE17" s="119"/>
      <c r="AF17" s="118"/>
      <c r="AG17" s="118"/>
      <c r="AH17" s="118"/>
      <c r="AI17" s="49"/>
      <c r="AJ17" s="69">
        <v>0</v>
      </c>
      <c r="AK17" s="69">
        <v>0</v>
      </c>
      <c r="AL17" s="117">
        <v>0</v>
      </c>
      <c r="AM17" s="333">
        <f t="shared" si="0"/>
        <v>0</v>
      </c>
      <c r="AN17" s="120"/>
      <c r="AO17" s="121"/>
      <c r="AP17" s="561"/>
      <c r="AQ17" s="551"/>
      <c r="AR17" s="551"/>
      <c r="AS17" s="552"/>
      <c r="AT17" s="553"/>
      <c r="AU17" s="55"/>
      <c r="AV17" s="55"/>
      <c r="AW17" s="55"/>
      <c r="AX17" s="55"/>
    </row>
    <row r="18" spans="1:50" ht="30" customHeight="1" x14ac:dyDescent="0.25">
      <c r="A18" s="412"/>
      <c r="B18" s="552"/>
      <c r="C18" s="552"/>
      <c r="D18" s="552"/>
      <c r="E18" s="552"/>
      <c r="F18" s="464"/>
      <c r="G18" s="112" t="s">
        <v>157</v>
      </c>
      <c r="H18" s="122">
        <f>L18+R18+AL18</f>
        <v>999763898</v>
      </c>
      <c r="I18" s="81"/>
      <c r="J18" s="81"/>
      <c r="K18" s="81"/>
      <c r="L18" s="81"/>
      <c r="M18" s="81"/>
      <c r="N18" s="81"/>
      <c r="O18" s="81"/>
      <c r="P18" s="81"/>
      <c r="Q18" s="81"/>
      <c r="R18" s="83"/>
      <c r="S18" s="58">
        <v>999763898</v>
      </c>
      <c r="T18" s="59">
        <v>999763898</v>
      </c>
      <c r="U18" s="58">
        <v>999763898</v>
      </c>
      <c r="V18" s="59">
        <v>999763898</v>
      </c>
      <c r="W18" s="282">
        <v>999763898</v>
      </c>
      <c r="X18" s="282">
        <v>999763898</v>
      </c>
      <c r="Y18" s="58">
        <v>999763898</v>
      </c>
      <c r="Z18" s="59"/>
      <c r="AA18" s="59"/>
      <c r="AB18" s="59"/>
      <c r="AC18" s="59"/>
      <c r="AD18" s="59"/>
      <c r="AE18" s="58">
        <v>999763898</v>
      </c>
      <c r="AF18" s="59"/>
      <c r="AG18" s="59"/>
      <c r="AH18" s="59"/>
      <c r="AI18" s="59"/>
      <c r="AJ18" s="58">
        <v>999763898</v>
      </c>
      <c r="AK18" s="58">
        <v>999763898</v>
      </c>
      <c r="AL18" s="59">
        <v>999763898</v>
      </c>
      <c r="AM18" s="296">
        <f t="shared" si="0"/>
        <v>999763898</v>
      </c>
      <c r="AN18" s="96">
        <f>AM18/W18</f>
        <v>1</v>
      </c>
      <c r="AO18" s="121"/>
      <c r="AP18" s="561"/>
      <c r="AQ18" s="551"/>
      <c r="AR18" s="551"/>
      <c r="AS18" s="552"/>
      <c r="AT18" s="553"/>
      <c r="AU18" s="90"/>
      <c r="AV18" s="90"/>
      <c r="AW18" s="90"/>
      <c r="AX18" s="90"/>
    </row>
    <row r="19" spans="1:50" ht="30" customHeight="1" x14ac:dyDescent="0.25">
      <c r="A19" s="412"/>
      <c r="B19" s="552"/>
      <c r="C19" s="552"/>
      <c r="D19" s="552"/>
      <c r="E19" s="552"/>
      <c r="F19" s="464"/>
      <c r="G19" s="115" t="s">
        <v>172</v>
      </c>
      <c r="H19" s="123">
        <v>1</v>
      </c>
      <c r="I19" s="124"/>
      <c r="J19" s="124"/>
      <c r="K19" s="124"/>
      <c r="L19" s="124"/>
      <c r="M19" s="126">
        <f>M15</f>
        <v>0.2</v>
      </c>
      <c r="N19" s="126">
        <f t="shared" ref="N19:P20" si="3">+N15</f>
        <v>0.2</v>
      </c>
      <c r="O19" s="126">
        <f t="shared" si="3"/>
        <v>0.2</v>
      </c>
      <c r="P19" s="126">
        <f t="shared" si="3"/>
        <v>0.2</v>
      </c>
      <c r="Q19" s="127">
        <v>0.2</v>
      </c>
      <c r="R19" s="93">
        <v>0.12</v>
      </c>
      <c r="S19" s="126">
        <v>0.6</v>
      </c>
      <c r="T19" s="126">
        <f>+T15+T17</f>
        <v>0.6</v>
      </c>
      <c r="U19" s="126">
        <v>0.6</v>
      </c>
      <c r="V19" s="128">
        <f>V15+V17</f>
        <v>0.6</v>
      </c>
      <c r="W19" s="305">
        <f t="shared" ref="W19:Y20" si="4">+W15+W17</f>
        <v>0.12</v>
      </c>
      <c r="X19" s="305">
        <f t="shared" si="4"/>
        <v>0.21</v>
      </c>
      <c r="Y19" s="126">
        <f t="shared" si="4"/>
        <v>0.8</v>
      </c>
      <c r="Z19" s="129"/>
      <c r="AA19" s="129"/>
      <c r="AB19" s="129"/>
      <c r="AC19" s="129"/>
      <c r="AD19" s="129"/>
      <c r="AE19" s="126">
        <f>+AE15+AE17</f>
        <v>1</v>
      </c>
      <c r="AF19" s="129"/>
      <c r="AG19" s="129"/>
      <c r="AH19" s="129"/>
      <c r="AI19" s="129"/>
      <c r="AJ19" s="131">
        <f t="shared" ref="AJ19:AL20" si="5">AJ15+AJ17</f>
        <v>0.12</v>
      </c>
      <c r="AK19" s="131">
        <f t="shared" si="5"/>
        <v>0.12</v>
      </c>
      <c r="AL19" s="87">
        <f t="shared" si="5"/>
        <v>0.12</v>
      </c>
      <c r="AM19" s="297">
        <f t="shared" si="0"/>
        <v>0.21</v>
      </c>
      <c r="AN19" s="96">
        <f>AM19/W19</f>
        <v>1.75</v>
      </c>
      <c r="AO19" s="114">
        <f>AM19/H19</f>
        <v>0.21</v>
      </c>
      <c r="AP19" s="561"/>
      <c r="AQ19" s="551"/>
      <c r="AR19" s="551"/>
      <c r="AS19" s="552"/>
      <c r="AT19" s="553"/>
      <c r="AU19" s="55"/>
      <c r="AV19" s="55"/>
      <c r="AW19" s="55"/>
      <c r="AX19" s="55"/>
    </row>
    <row r="20" spans="1:50" ht="30" customHeight="1" thickBot="1" x14ac:dyDescent="0.3">
      <c r="A20" s="412"/>
      <c r="B20" s="618"/>
      <c r="C20" s="618"/>
      <c r="D20" s="618"/>
      <c r="E20" s="618"/>
      <c r="F20" s="464"/>
      <c r="G20" s="133" t="s">
        <v>181</v>
      </c>
      <c r="H20" s="135">
        <f>H16+H18</f>
        <v>2648826796</v>
      </c>
      <c r="I20" s="136"/>
      <c r="J20" s="136"/>
      <c r="K20" s="136"/>
      <c r="L20" s="136"/>
      <c r="M20" s="99">
        <f>M16</f>
        <v>1000000000</v>
      </c>
      <c r="N20" s="99">
        <f t="shared" si="3"/>
        <v>1000000000</v>
      </c>
      <c r="O20" s="99">
        <f t="shared" si="3"/>
        <v>1000000000</v>
      </c>
      <c r="P20" s="99">
        <f t="shared" si="3"/>
        <v>1000000000</v>
      </c>
      <c r="Q20" s="99">
        <v>1000000000</v>
      </c>
      <c r="R20" s="99">
        <f>+R16+R18</f>
        <v>999763898</v>
      </c>
      <c r="S20" s="99">
        <f>+S16+S18</f>
        <v>1986271898</v>
      </c>
      <c r="T20" s="99">
        <f>+T16+T18</f>
        <v>1986271898</v>
      </c>
      <c r="U20" s="99">
        <v>1986271898</v>
      </c>
      <c r="V20" s="99">
        <f>V16+V18</f>
        <v>1986271898</v>
      </c>
      <c r="W20" s="304">
        <f t="shared" si="4"/>
        <v>999763898</v>
      </c>
      <c r="X20" s="304">
        <f t="shared" si="4"/>
        <v>999763898</v>
      </c>
      <c r="Y20" s="99">
        <f t="shared" si="4"/>
        <v>1649062898</v>
      </c>
      <c r="Z20" s="100"/>
      <c r="AA20" s="100"/>
      <c r="AB20" s="100"/>
      <c r="AC20" s="100"/>
      <c r="AD20" s="100"/>
      <c r="AE20" s="99">
        <f>+AE16+AE18</f>
        <v>999763898</v>
      </c>
      <c r="AF20" s="100"/>
      <c r="AG20" s="100"/>
      <c r="AH20" s="100"/>
      <c r="AI20" s="100"/>
      <c r="AJ20" s="100">
        <f t="shared" si="5"/>
        <v>999763898</v>
      </c>
      <c r="AK20" s="100">
        <f t="shared" si="5"/>
        <v>999763898</v>
      </c>
      <c r="AL20" s="100">
        <f t="shared" si="5"/>
        <v>999763898</v>
      </c>
      <c r="AM20" s="296">
        <f t="shared" si="0"/>
        <v>999763898</v>
      </c>
      <c r="AN20" s="96">
        <f>AM20/W20</f>
        <v>1</v>
      </c>
      <c r="AO20" s="137">
        <f>(L20+R20+AM20)/H20</f>
        <v>0.75487298717284645</v>
      </c>
      <c r="AP20" s="562"/>
      <c r="AQ20" s="555"/>
      <c r="AR20" s="555"/>
      <c r="AS20" s="556"/>
      <c r="AT20" s="557"/>
      <c r="AU20" s="90"/>
      <c r="AV20" s="90"/>
      <c r="AW20" s="90"/>
      <c r="AX20" s="90"/>
    </row>
    <row r="21" spans="1:50" ht="30" customHeight="1" x14ac:dyDescent="0.25">
      <c r="A21" s="412"/>
      <c r="B21" s="619">
        <v>3</v>
      </c>
      <c r="C21" s="616" t="s">
        <v>90</v>
      </c>
      <c r="D21" s="616" t="s">
        <v>105</v>
      </c>
      <c r="E21" s="616">
        <v>477</v>
      </c>
      <c r="F21" s="464"/>
      <c r="G21" s="102" t="s">
        <v>109</v>
      </c>
      <c r="H21" s="103">
        <f>L21+R21+W21+Y21+AE21</f>
        <v>20000</v>
      </c>
      <c r="I21" s="44">
        <v>2500</v>
      </c>
      <c r="J21" s="44">
        <v>2500</v>
      </c>
      <c r="K21" s="44">
        <v>2591</v>
      </c>
      <c r="L21" s="44">
        <v>2591</v>
      </c>
      <c r="M21" s="44">
        <v>5000</v>
      </c>
      <c r="N21" s="44">
        <v>5000</v>
      </c>
      <c r="O21" s="44">
        <v>5000</v>
      </c>
      <c r="P21" s="44">
        <v>5000</v>
      </c>
      <c r="Q21" s="44">
        <v>5000</v>
      </c>
      <c r="R21" s="44">
        <v>5000</v>
      </c>
      <c r="S21" s="44">
        <f>5000-91</f>
        <v>4909</v>
      </c>
      <c r="T21" s="44">
        <f>+S21</f>
        <v>4909</v>
      </c>
      <c r="U21" s="44">
        <v>4909</v>
      </c>
      <c r="V21" s="48">
        <v>4909</v>
      </c>
      <c r="W21" s="306">
        <f>4909+600</f>
        <v>5509</v>
      </c>
      <c r="X21" s="630">
        <f>4909+520</f>
        <v>5429</v>
      </c>
      <c r="Y21" s="622">
        <v>5000</v>
      </c>
      <c r="Z21" s="622">
        <v>2500</v>
      </c>
      <c r="AA21" s="622">
        <v>1308</v>
      </c>
      <c r="AB21" s="622">
        <v>2511</v>
      </c>
      <c r="AC21" s="622">
        <v>3711</v>
      </c>
      <c r="AD21" s="324">
        <v>4909</v>
      </c>
      <c r="AE21" s="377">
        <f>2500-600</f>
        <v>1900</v>
      </c>
      <c r="AF21" s="48"/>
      <c r="AG21" s="48"/>
      <c r="AH21" s="48"/>
      <c r="AI21" s="52"/>
      <c r="AJ21" s="139">
        <v>1308</v>
      </c>
      <c r="AK21" s="51">
        <v>2511</v>
      </c>
      <c r="AL21" s="138">
        <v>3711</v>
      </c>
      <c r="AM21" s="296">
        <f>+X21</f>
        <v>5429</v>
      </c>
      <c r="AN21" s="96">
        <f>AM21/W21</f>
        <v>0.98547830822290794</v>
      </c>
      <c r="AO21" s="140">
        <f>(L21+R21+AM21)/H21</f>
        <v>0.65100000000000002</v>
      </c>
      <c r="AP21" s="563" t="s">
        <v>590</v>
      </c>
      <c r="AQ21" s="547" t="s">
        <v>119</v>
      </c>
      <c r="AR21" s="547" t="s">
        <v>119</v>
      </c>
      <c r="AS21" s="559" t="s">
        <v>233</v>
      </c>
      <c r="AT21" s="560" t="s">
        <v>234</v>
      </c>
      <c r="AU21" s="55"/>
      <c r="AV21" s="55"/>
      <c r="AW21" s="55"/>
      <c r="AX21" s="55"/>
    </row>
    <row r="22" spans="1:50" ht="30" customHeight="1" x14ac:dyDescent="0.25">
      <c r="A22" s="412"/>
      <c r="B22" s="552"/>
      <c r="C22" s="620"/>
      <c r="D22" s="552"/>
      <c r="E22" s="552"/>
      <c r="F22" s="464"/>
      <c r="G22" s="112" t="s">
        <v>132</v>
      </c>
      <c r="H22" s="113">
        <f>L22+R22+S22+Y22+AE22</f>
        <v>830649273</v>
      </c>
      <c r="I22" s="58">
        <v>98907915</v>
      </c>
      <c r="J22" s="58">
        <v>98907915</v>
      </c>
      <c r="K22" s="58">
        <v>98907913</v>
      </c>
      <c r="L22" s="58">
        <v>80827278</v>
      </c>
      <c r="M22" s="58">
        <v>207769000</v>
      </c>
      <c r="N22" s="58">
        <v>207769000</v>
      </c>
      <c r="O22" s="58">
        <v>207769000</v>
      </c>
      <c r="P22" s="58">
        <v>207769000</v>
      </c>
      <c r="Q22" s="58">
        <v>173527500</v>
      </c>
      <c r="R22" s="58">
        <v>173527500</v>
      </c>
      <c r="S22" s="58">
        <v>193095495</v>
      </c>
      <c r="T22" s="58">
        <v>193095495</v>
      </c>
      <c r="U22" s="58">
        <v>198144000</v>
      </c>
      <c r="V22" s="59">
        <v>198144000</v>
      </c>
      <c r="W22" s="282">
        <v>469105792</v>
      </c>
      <c r="X22" s="282">
        <v>462687792</v>
      </c>
      <c r="Y22" s="282">
        <v>224199000</v>
      </c>
      <c r="Z22" s="282"/>
      <c r="AA22" s="282"/>
      <c r="AB22" s="282"/>
      <c r="AC22" s="282"/>
      <c r="AD22" s="282"/>
      <c r="AE22" s="282">
        <v>159000000</v>
      </c>
      <c r="AF22" s="59"/>
      <c r="AG22" s="59"/>
      <c r="AH22" s="59"/>
      <c r="AI22" s="59"/>
      <c r="AJ22" s="58">
        <v>30855000</v>
      </c>
      <c r="AK22" s="58">
        <v>30855000</v>
      </c>
      <c r="AL22" s="86">
        <v>74450000</v>
      </c>
      <c r="AM22" s="296">
        <f t="shared" si="0"/>
        <v>462687792</v>
      </c>
      <c r="AN22" s="96">
        <f>AM22/W22</f>
        <v>0.98631865112422235</v>
      </c>
      <c r="AO22" s="141">
        <f>(L22+R22+AM22)/H22</f>
        <v>0.86323144232740456</v>
      </c>
      <c r="AP22" s="564"/>
      <c r="AQ22" s="551"/>
      <c r="AR22" s="551"/>
      <c r="AS22" s="552"/>
      <c r="AT22" s="553"/>
      <c r="AU22" s="90"/>
      <c r="AV22" s="90"/>
      <c r="AW22" s="90"/>
      <c r="AX22" s="90"/>
    </row>
    <row r="23" spans="1:50" ht="30" customHeight="1" x14ac:dyDescent="0.25">
      <c r="A23" s="412"/>
      <c r="B23" s="552"/>
      <c r="C23" s="620"/>
      <c r="D23" s="552"/>
      <c r="E23" s="552"/>
      <c r="F23" s="464"/>
      <c r="G23" s="115" t="s">
        <v>142</v>
      </c>
      <c r="H23" s="116"/>
      <c r="I23" s="64"/>
      <c r="J23" s="142"/>
      <c r="K23" s="64"/>
      <c r="L23" s="64"/>
      <c r="M23" s="64"/>
      <c r="N23" s="142"/>
      <c r="O23" s="64"/>
      <c r="P23" s="64"/>
      <c r="Q23" s="64"/>
      <c r="R23" s="65"/>
      <c r="S23" s="65">
        <v>0</v>
      </c>
      <c r="T23" s="65">
        <v>0</v>
      </c>
      <c r="U23" s="65">
        <v>0</v>
      </c>
      <c r="V23" s="117"/>
      <c r="W23" s="332">
        <v>0</v>
      </c>
      <c r="X23" s="332">
        <v>0</v>
      </c>
      <c r="Y23" s="379">
        <f>+W21-X21</f>
        <v>80</v>
      </c>
      <c r="Z23" s="118"/>
      <c r="AA23" s="118"/>
      <c r="AB23" s="118"/>
      <c r="AC23" s="118"/>
      <c r="AD23" s="49"/>
      <c r="AE23" s="119"/>
      <c r="AF23" s="118"/>
      <c r="AG23" s="118"/>
      <c r="AH23" s="118"/>
      <c r="AI23" s="49"/>
      <c r="AJ23" s="70"/>
      <c r="AK23" s="65"/>
      <c r="AL23" s="380"/>
      <c r="AM23" s="296">
        <f t="shared" si="0"/>
        <v>0</v>
      </c>
      <c r="AN23" s="120"/>
      <c r="AO23" s="88"/>
      <c r="AP23" s="564"/>
      <c r="AQ23" s="551"/>
      <c r="AR23" s="551"/>
      <c r="AS23" s="552"/>
      <c r="AT23" s="553"/>
      <c r="AU23" s="55"/>
      <c r="AV23" s="55"/>
      <c r="AW23" s="55"/>
      <c r="AX23" s="55"/>
    </row>
    <row r="24" spans="1:50" ht="30" customHeight="1" x14ac:dyDescent="0.25">
      <c r="A24" s="412"/>
      <c r="B24" s="552"/>
      <c r="C24" s="620"/>
      <c r="D24" s="552"/>
      <c r="E24" s="552"/>
      <c r="F24" s="464"/>
      <c r="G24" s="112" t="s">
        <v>157</v>
      </c>
      <c r="H24" s="122">
        <f>L24+R24+S24+Y24+AE24</f>
        <v>176053197</v>
      </c>
      <c r="I24" s="81"/>
      <c r="J24" s="81"/>
      <c r="K24" s="81"/>
      <c r="L24" s="81"/>
      <c r="M24" s="58">
        <v>57533097</v>
      </c>
      <c r="N24" s="58">
        <v>57533097</v>
      </c>
      <c r="O24" s="58">
        <v>57533097</v>
      </c>
      <c r="P24" s="58">
        <v>57533097</v>
      </c>
      <c r="Q24" s="58">
        <v>57533097</v>
      </c>
      <c r="R24" s="58">
        <v>57533097</v>
      </c>
      <c r="S24" s="58">
        <v>118520100</v>
      </c>
      <c r="T24" s="59">
        <v>118520100</v>
      </c>
      <c r="U24" s="58">
        <v>118520100</v>
      </c>
      <c r="V24" s="59">
        <v>118520100</v>
      </c>
      <c r="W24" s="307">
        <v>118520100</v>
      </c>
      <c r="X24" s="282">
        <v>118520100</v>
      </c>
      <c r="Y24" s="80"/>
      <c r="Z24" s="85"/>
      <c r="AA24" s="85"/>
      <c r="AB24" s="85"/>
      <c r="AC24" s="85"/>
      <c r="AD24" s="59"/>
      <c r="AE24" s="147"/>
      <c r="AF24" s="85"/>
      <c r="AG24" s="85"/>
      <c r="AH24" s="85"/>
      <c r="AI24" s="59"/>
      <c r="AJ24" s="58">
        <v>6579333</v>
      </c>
      <c r="AK24" s="58">
        <v>6702600</v>
      </c>
      <c r="AL24" s="59">
        <v>6702600</v>
      </c>
      <c r="AM24" s="296">
        <f t="shared" si="0"/>
        <v>118520100</v>
      </c>
      <c r="AN24" s="96">
        <f>AM24/W24</f>
        <v>1</v>
      </c>
      <c r="AO24" s="88"/>
      <c r="AP24" s="564"/>
      <c r="AQ24" s="551"/>
      <c r="AR24" s="551"/>
      <c r="AS24" s="552"/>
      <c r="AT24" s="553"/>
      <c r="AU24" s="90"/>
      <c r="AV24" s="90"/>
      <c r="AW24" s="90"/>
      <c r="AX24" s="90"/>
    </row>
    <row r="25" spans="1:50" ht="30" customHeight="1" x14ac:dyDescent="0.25">
      <c r="A25" s="412"/>
      <c r="B25" s="552"/>
      <c r="C25" s="620"/>
      <c r="D25" s="552"/>
      <c r="E25" s="552"/>
      <c r="F25" s="464"/>
      <c r="G25" s="115" t="s">
        <v>172</v>
      </c>
      <c r="H25" s="123">
        <f>+H21</f>
        <v>20000</v>
      </c>
      <c r="I25" s="91">
        <v>2500</v>
      </c>
      <c r="J25" s="91">
        <v>2500</v>
      </c>
      <c r="K25" s="91">
        <f>+K21</f>
        <v>2591</v>
      </c>
      <c r="L25" s="91">
        <v>2591</v>
      </c>
      <c r="M25" s="91">
        <f>+M21</f>
        <v>5000</v>
      </c>
      <c r="N25" s="91">
        <f>+N21</f>
        <v>5000</v>
      </c>
      <c r="O25" s="91">
        <f>+O21</f>
        <v>5000</v>
      </c>
      <c r="P25" s="91">
        <f>+P21</f>
        <v>5000</v>
      </c>
      <c r="Q25" s="91">
        <v>5000</v>
      </c>
      <c r="R25" s="91">
        <f>R21</f>
        <v>5000</v>
      </c>
      <c r="S25" s="91">
        <f>+S21</f>
        <v>4909</v>
      </c>
      <c r="T25" s="91">
        <f>T21+T23</f>
        <v>4909</v>
      </c>
      <c r="U25" s="91">
        <v>4909</v>
      </c>
      <c r="V25" s="92">
        <f>V21+V23</f>
        <v>4909</v>
      </c>
      <c r="W25" s="303">
        <f>+W21+W23</f>
        <v>5509</v>
      </c>
      <c r="X25" s="303">
        <f>+X21+X23</f>
        <v>5429</v>
      </c>
      <c r="Y25" s="91">
        <f>+Y21</f>
        <v>5000</v>
      </c>
      <c r="Z25" s="95"/>
      <c r="AA25" s="95"/>
      <c r="AB25" s="95"/>
      <c r="AC25" s="95"/>
      <c r="AD25" s="95"/>
      <c r="AE25" s="91">
        <f>+AE21</f>
        <v>1900</v>
      </c>
      <c r="AF25" s="95"/>
      <c r="AG25" s="95"/>
      <c r="AH25" s="95"/>
      <c r="AI25" s="49"/>
      <c r="AJ25" s="91">
        <f t="shared" ref="AJ25:AL26" si="6">AJ21+AJ23</f>
        <v>1308</v>
      </c>
      <c r="AK25" s="91">
        <f t="shared" si="6"/>
        <v>2511</v>
      </c>
      <c r="AL25" s="89">
        <f t="shared" si="6"/>
        <v>3711</v>
      </c>
      <c r="AM25" s="296">
        <f t="shared" si="0"/>
        <v>5429</v>
      </c>
      <c r="AN25" s="96">
        <f>AM25/W25</f>
        <v>0.98547830822290794</v>
      </c>
      <c r="AO25" s="141">
        <f>(L25+R25+AM25)/H25</f>
        <v>0.65100000000000002</v>
      </c>
      <c r="AP25" s="564"/>
      <c r="AQ25" s="551"/>
      <c r="AR25" s="551"/>
      <c r="AS25" s="552"/>
      <c r="AT25" s="553"/>
      <c r="AU25" s="55"/>
      <c r="AV25" s="55"/>
      <c r="AW25" s="55"/>
      <c r="AX25" s="55"/>
    </row>
    <row r="26" spans="1:50" ht="30" customHeight="1" thickBot="1" x14ac:dyDescent="0.3">
      <c r="A26" s="421"/>
      <c r="B26" s="618"/>
      <c r="C26" s="621"/>
      <c r="D26" s="618"/>
      <c r="E26" s="618"/>
      <c r="F26" s="464"/>
      <c r="G26" s="133" t="s">
        <v>181</v>
      </c>
      <c r="H26" s="135">
        <f>+H22+H24</f>
        <v>1006702470</v>
      </c>
      <c r="I26" s="99">
        <f>+I22</f>
        <v>98907915</v>
      </c>
      <c r="J26" s="99">
        <f>+J22</f>
        <v>98907915</v>
      </c>
      <c r="K26" s="99">
        <f>+K22</f>
        <v>98907913</v>
      </c>
      <c r="L26" s="99">
        <v>80827278</v>
      </c>
      <c r="M26" s="99">
        <f t="shared" ref="M26:S26" si="7">+M22+M24</f>
        <v>265302097</v>
      </c>
      <c r="N26" s="99">
        <f t="shared" si="7"/>
        <v>265302097</v>
      </c>
      <c r="O26" s="99">
        <f t="shared" si="7"/>
        <v>265302097</v>
      </c>
      <c r="P26" s="99">
        <f t="shared" si="7"/>
        <v>265302097</v>
      </c>
      <c r="Q26" s="99">
        <f t="shared" si="7"/>
        <v>231060597</v>
      </c>
      <c r="R26" s="99">
        <f t="shared" si="7"/>
        <v>231060597</v>
      </c>
      <c r="S26" s="99">
        <f t="shared" si="7"/>
        <v>311615595</v>
      </c>
      <c r="T26" s="155">
        <f>T22+T24</f>
        <v>311615595</v>
      </c>
      <c r="U26" s="155">
        <v>316664100</v>
      </c>
      <c r="V26" s="99">
        <f>V22+V24</f>
        <v>316664100</v>
      </c>
      <c r="W26" s="304">
        <f>+W22+W24</f>
        <v>587625892</v>
      </c>
      <c r="X26" s="304">
        <f>+X22+X24</f>
        <v>581207892</v>
      </c>
      <c r="Y26" s="99">
        <f>+Y22</f>
        <v>224199000</v>
      </c>
      <c r="Z26" s="100"/>
      <c r="AA26" s="100"/>
      <c r="AB26" s="100"/>
      <c r="AC26" s="100"/>
      <c r="AD26" s="100"/>
      <c r="AE26" s="99">
        <f>+AE22</f>
        <v>159000000</v>
      </c>
      <c r="AF26" s="100"/>
      <c r="AG26" s="100"/>
      <c r="AH26" s="100"/>
      <c r="AI26" s="100"/>
      <c r="AJ26" s="100">
        <f t="shared" si="6"/>
        <v>37434333</v>
      </c>
      <c r="AK26" s="100">
        <f t="shared" si="6"/>
        <v>37557600</v>
      </c>
      <c r="AL26" s="100">
        <f t="shared" si="6"/>
        <v>81152600</v>
      </c>
      <c r="AM26" s="296">
        <f t="shared" si="0"/>
        <v>581207892</v>
      </c>
      <c r="AN26" s="96">
        <f>AM26/W26</f>
        <v>0.98907808507525741</v>
      </c>
      <c r="AO26" s="101">
        <f>(L26+R26+AM26)/H26</f>
        <v>0.88714967293166569</v>
      </c>
      <c r="AP26" s="565"/>
      <c r="AQ26" s="555"/>
      <c r="AR26" s="555"/>
      <c r="AS26" s="556"/>
      <c r="AT26" s="557"/>
      <c r="AU26" s="90"/>
      <c r="AV26" s="90"/>
      <c r="AW26" s="90"/>
      <c r="AX26" s="90"/>
    </row>
    <row r="27" spans="1:50" ht="30" customHeight="1" x14ac:dyDescent="0.25">
      <c r="A27" s="442" t="s">
        <v>280</v>
      </c>
      <c r="B27" s="619">
        <v>4</v>
      </c>
      <c r="C27" s="616" t="s">
        <v>281</v>
      </c>
      <c r="D27" s="616" t="s">
        <v>105</v>
      </c>
      <c r="E27" s="616">
        <v>478</v>
      </c>
      <c r="F27" s="464"/>
      <c r="G27" s="102" t="s">
        <v>109</v>
      </c>
      <c r="H27" s="157">
        <f>+L27+R31+X31+Y31+AE31</f>
        <v>483</v>
      </c>
      <c r="I27" s="158">
        <v>60</v>
      </c>
      <c r="J27" s="158">
        <v>60</v>
      </c>
      <c r="K27" s="158">
        <v>60</v>
      </c>
      <c r="L27" s="158">
        <v>13</v>
      </c>
      <c r="M27" s="158">
        <v>120</v>
      </c>
      <c r="N27" s="158">
        <v>120</v>
      </c>
      <c r="O27" s="158">
        <v>120</v>
      </c>
      <c r="P27" s="158">
        <v>120</v>
      </c>
      <c r="Q27" s="158">
        <v>120</v>
      </c>
      <c r="R27" s="158">
        <v>103</v>
      </c>
      <c r="S27" s="158">
        <v>130</v>
      </c>
      <c r="T27" s="159">
        <f>+S27</f>
        <v>130</v>
      </c>
      <c r="U27" s="158">
        <v>130</v>
      </c>
      <c r="V27" s="159">
        <v>130</v>
      </c>
      <c r="W27" s="308">
        <v>130</v>
      </c>
      <c r="X27" s="325">
        <v>113</v>
      </c>
      <c r="Y27" s="158">
        <v>130</v>
      </c>
      <c r="Z27" s="159"/>
      <c r="AA27" s="159"/>
      <c r="AB27" s="159"/>
      <c r="AC27" s="159"/>
      <c r="AD27" s="52"/>
      <c r="AE27" s="158">
        <v>60</v>
      </c>
      <c r="AF27" s="159"/>
      <c r="AG27" s="159"/>
      <c r="AH27" s="159"/>
      <c r="AI27" s="52"/>
      <c r="AJ27" s="47">
        <v>0</v>
      </c>
      <c r="AK27" s="158">
        <v>30</v>
      </c>
      <c r="AL27" s="159">
        <f>AK27+24</f>
        <v>54</v>
      </c>
      <c r="AM27" s="296">
        <f>+X27</f>
        <v>113</v>
      </c>
      <c r="AN27" s="96">
        <f>AM27/W27</f>
        <v>0.86923076923076925</v>
      </c>
      <c r="AO27" s="111">
        <f>(L27+R27+AM27)/H27</f>
        <v>0.47412008281573498</v>
      </c>
      <c r="AP27" s="566" t="s">
        <v>578</v>
      </c>
      <c r="AQ27" s="567" t="s">
        <v>575</v>
      </c>
      <c r="AR27" s="567" t="s">
        <v>576</v>
      </c>
      <c r="AS27" s="559" t="s">
        <v>283</v>
      </c>
      <c r="AT27" s="560" t="s">
        <v>216</v>
      </c>
      <c r="AU27" s="55"/>
      <c r="AV27" s="55"/>
      <c r="AW27" s="55"/>
      <c r="AX27" s="55"/>
    </row>
    <row r="28" spans="1:50" ht="30" customHeight="1" x14ac:dyDescent="0.25">
      <c r="A28" s="412"/>
      <c r="B28" s="552"/>
      <c r="C28" s="552"/>
      <c r="D28" s="552"/>
      <c r="E28" s="552"/>
      <c r="F28" s="464"/>
      <c r="G28" s="112" t="s">
        <v>132</v>
      </c>
      <c r="H28" s="113">
        <f>L28+R28+S28+Y28+AE28</f>
        <v>6674563934</v>
      </c>
      <c r="I28" s="58">
        <v>628505447</v>
      </c>
      <c r="J28" s="58">
        <v>628505447</v>
      </c>
      <c r="K28" s="58">
        <v>628505447</v>
      </c>
      <c r="L28" s="58">
        <v>545279085</v>
      </c>
      <c r="M28" s="58">
        <v>1159424000</v>
      </c>
      <c r="N28" s="58">
        <v>1159424000</v>
      </c>
      <c r="O28" s="58">
        <v>1159424000</v>
      </c>
      <c r="P28" s="58">
        <v>1159424000</v>
      </c>
      <c r="Q28" s="58">
        <v>996271850</v>
      </c>
      <c r="R28" s="58">
        <v>996271849</v>
      </c>
      <c r="S28" s="58">
        <v>1318836000</v>
      </c>
      <c r="T28" s="59">
        <v>1318836000</v>
      </c>
      <c r="U28" s="58">
        <v>1116781000</v>
      </c>
      <c r="V28" s="59">
        <v>1116781000</v>
      </c>
      <c r="W28" s="282">
        <v>1134842324</v>
      </c>
      <c r="X28" s="282">
        <v>1116386968</v>
      </c>
      <c r="Y28" s="58">
        <v>1814177000</v>
      </c>
      <c r="Z28" s="59"/>
      <c r="AA28" s="59"/>
      <c r="AB28" s="59"/>
      <c r="AC28" s="59"/>
      <c r="AD28" s="59"/>
      <c r="AE28" s="58">
        <v>2000000000</v>
      </c>
      <c r="AF28" s="59"/>
      <c r="AG28" s="59"/>
      <c r="AH28" s="59"/>
      <c r="AI28" s="59"/>
      <c r="AJ28" s="58">
        <v>529800512</v>
      </c>
      <c r="AK28" s="58">
        <v>559572324</v>
      </c>
      <c r="AL28" s="59">
        <v>671344324</v>
      </c>
      <c r="AM28" s="296">
        <f t="shared" si="0"/>
        <v>1116386968</v>
      </c>
      <c r="AN28" s="96">
        <f>AM28/W28</f>
        <v>0.98373751523916553</v>
      </c>
      <c r="AO28" s="114">
        <f>(L28+R28+AM28)/H28</f>
        <v>0.39821895906346111</v>
      </c>
      <c r="AP28" s="568"/>
      <c r="AQ28" s="497"/>
      <c r="AR28" s="497"/>
      <c r="AS28" s="552"/>
      <c r="AT28" s="553"/>
      <c r="AU28" s="90"/>
      <c r="AV28" s="90"/>
      <c r="AW28" s="90"/>
      <c r="AX28" s="90"/>
    </row>
    <row r="29" spans="1:50" ht="30" customHeight="1" x14ac:dyDescent="0.25">
      <c r="A29" s="412"/>
      <c r="B29" s="552"/>
      <c r="C29" s="552"/>
      <c r="D29" s="552"/>
      <c r="E29" s="552"/>
      <c r="F29" s="464"/>
      <c r="G29" s="115" t="s">
        <v>142</v>
      </c>
      <c r="H29" s="160"/>
      <c r="I29" s="161"/>
      <c r="J29" s="161"/>
      <c r="K29" s="161"/>
      <c r="L29" s="161"/>
      <c r="M29" s="162">
        <v>47</v>
      </c>
      <c r="N29" s="162">
        <v>47</v>
      </c>
      <c r="O29" s="162">
        <v>47</v>
      </c>
      <c r="P29" s="162">
        <v>47</v>
      </c>
      <c r="Q29" s="162">
        <v>47</v>
      </c>
      <c r="R29" s="93">
        <v>47</v>
      </c>
      <c r="S29" s="162">
        <v>17</v>
      </c>
      <c r="T29" s="162">
        <f>+S29</f>
        <v>17</v>
      </c>
      <c r="U29" s="162">
        <v>17</v>
      </c>
      <c r="V29" s="125">
        <v>17</v>
      </c>
      <c r="W29" s="309">
        <v>17</v>
      </c>
      <c r="X29" s="499">
        <v>17</v>
      </c>
      <c r="Y29" s="309"/>
      <c r="Z29" s="66"/>
      <c r="AA29" s="66"/>
      <c r="AB29" s="66"/>
      <c r="AC29" s="66"/>
      <c r="AD29" s="65"/>
      <c r="AE29" s="163"/>
      <c r="AF29" s="66"/>
      <c r="AG29" s="66"/>
      <c r="AH29" s="66"/>
      <c r="AI29" s="65"/>
      <c r="AJ29" s="65"/>
      <c r="AK29" s="65"/>
      <c r="AL29" s="65"/>
      <c r="AM29" s="296">
        <v>17</v>
      </c>
      <c r="AN29" s="120"/>
      <c r="AO29" s="121"/>
      <c r="AP29" s="568"/>
      <c r="AQ29" s="497"/>
      <c r="AR29" s="497"/>
      <c r="AS29" s="552"/>
      <c r="AT29" s="553"/>
      <c r="AU29" s="55"/>
      <c r="AV29" s="55"/>
      <c r="AW29" s="55"/>
      <c r="AX29" s="55"/>
    </row>
    <row r="30" spans="1:50" ht="30" customHeight="1" x14ac:dyDescent="0.25">
      <c r="A30" s="412"/>
      <c r="B30" s="552"/>
      <c r="C30" s="552"/>
      <c r="D30" s="552"/>
      <c r="E30" s="552"/>
      <c r="F30" s="464"/>
      <c r="G30" s="112" t="s">
        <v>157</v>
      </c>
      <c r="H30" s="113">
        <f>L30+R30+S30+Y30+AE30</f>
        <v>478479083</v>
      </c>
      <c r="I30" s="83"/>
      <c r="J30" s="83"/>
      <c r="K30" s="83"/>
      <c r="L30" s="83"/>
      <c r="M30" s="58">
        <v>263795085</v>
      </c>
      <c r="N30" s="58">
        <v>263795085</v>
      </c>
      <c r="O30" s="58">
        <v>263795085</v>
      </c>
      <c r="P30" s="58">
        <v>263795085</v>
      </c>
      <c r="Q30" s="58">
        <v>263795085</v>
      </c>
      <c r="R30" s="58">
        <v>263795085</v>
      </c>
      <c r="S30" s="58">
        <v>214683998</v>
      </c>
      <c r="T30" s="58">
        <v>311257910</v>
      </c>
      <c r="U30" s="58">
        <v>294014810</v>
      </c>
      <c r="V30" s="59">
        <v>294014810</v>
      </c>
      <c r="W30" s="282">
        <v>292059044</v>
      </c>
      <c r="X30" s="282">
        <v>292059044</v>
      </c>
      <c r="Y30" s="58"/>
      <c r="Z30" s="59"/>
      <c r="AA30" s="59"/>
      <c r="AB30" s="59"/>
      <c r="AC30" s="59"/>
      <c r="AD30" s="59"/>
      <c r="AE30" s="164"/>
      <c r="AF30" s="59"/>
      <c r="AG30" s="59"/>
      <c r="AH30" s="59"/>
      <c r="AI30" s="59"/>
      <c r="AJ30" s="58">
        <v>165396503</v>
      </c>
      <c r="AK30" s="58">
        <v>235753620</v>
      </c>
      <c r="AL30" s="59">
        <v>292059044</v>
      </c>
      <c r="AM30" s="296">
        <f t="shared" si="0"/>
        <v>292059044</v>
      </c>
      <c r="AN30" s="96">
        <f>AM30/W30</f>
        <v>1</v>
      </c>
      <c r="AO30" s="121"/>
      <c r="AP30" s="568"/>
      <c r="AQ30" s="497"/>
      <c r="AR30" s="497"/>
      <c r="AS30" s="552"/>
      <c r="AT30" s="553"/>
      <c r="AU30" s="90"/>
      <c r="AV30" s="90"/>
      <c r="AW30" s="90"/>
      <c r="AX30" s="90"/>
    </row>
    <row r="31" spans="1:50" ht="30" customHeight="1" x14ac:dyDescent="0.25">
      <c r="A31" s="412"/>
      <c r="B31" s="552"/>
      <c r="C31" s="552"/>
      <c r="D31" s="552"/>
      <c r="E31" s="552"/>
      <c r="F31" s="464"/>
      <c r="G31" s="115" t="s">
        <v>172</v>
      </c>
      <c r="H31" s="166">
        <v>500</v>
      </c>
      <c r="I31" s="162">
        <f t="shared" ref="I31:K32" si="8">+I27</f>
        <v>60</v>
      </c>
      <c r="J31" s="162">
        <f t="shared" si="8"/>
        <v>60</v>
      </c>
      <c r="K31" s="162">
        <f t="shared" si="8"/>
        <v>60</v>
      </c>
      <c r="L31" s="125">
        <v>13</v>
      </c>
      <c r="M31" s="125">
        <f>+M27+M29</f>
        <v>167</v>
      </c>
      <c r="N31" s="125">
        <f>+N27+N29</f>
        <v>167</v>
      </c>
      <c r="O31" s="125">
        <f>+O27+O29</f>
        <v>167</v>
      </c>
      <c r="P31" s="125">
        <f>+P27+P29</f>
        <v>167</v>
      </c>
      <c r="Q31" s="125">
        <v>167</v>
      </c>
      <c r="R31" s="162">
        <f>+R27+R29</f>
        <v>150</v>
      </c>
      <c r="S31" s="162">
        <f>+S27+S29</f>
        <v>147</v>
      </c>
      <c r="T31" s="162">
        <f>+T27+T29</f>
        <v>147</v>
      </c>
      <c r="U31" s="162">
        <v>147</v>
      </c>
      <c r="V31" s="89">
        <f t="shared" ref="V31:X32" si="9">V27+V29</f>
        <v>147</v>
      </c>
      <c r="W31" s="306">
        <f t="shared" si="9"/>
        <v>147</v>
      </c>
      <c r="X31" s="306">
        <f t="shared" si="9"/>
        <v>130</v>
      </c>
      <c r="Y31" s="162">
        <f>+Y27+Y29</f>
        <v>130</v>
      </c>
      <c r="Z31" s="125"/>
      <c r="AA31" s="125"/>
      <c r="AB31" s="125"/>
      <c r="AC31" s="125"/>
      <c r="AD31" s="125"/>
      <c r="AE31" s="162">
        <f>+AE27</f>
        <v>60</v>
      </c>
      <c r="AF31" s="125"/>
      <c r="AG31" s="125"/>
      <c r="AH31" s="125"/>
      <c r="AI31" s="49"/>
      <c r="AJ31" s="93">
        <f t="shared" ref="AJ31:AL32" si="10">AJ27+AJ29</f>
        <v>0</v>
      </c>
      <c r="AK31" s="162">
        <f t="shared" si="10"/>
        <v>30</v>
      </c>
      <c r="AL31" s="162">
        <f t="shared" si="10"/>
        <v>54</v>
      </c>
      <c r="AM31" s="296">
        <f t="shared" si="0"/>
        <v>130</v>
      </c>
      <c r="AN31" s="96">
        <f>AM31/W31</f>
        <v>0.88435374149659862</v>
      </c>
      <c r="AO31" s="114">
        <f>(L31+R31+AM31)/H31</f>
        <v>0.58599999999999997</v>
      </c>
      <c r="AP31" s="568"/>
      <c r="AQ31" s="497"/>
      <c r="AR31" s="497"/>
      <c r="AS31" s="552"/>
      <c r="AT31" s="553"/>
      <c r="AU31" s="55"/>
      <c r="AV31" s="55"/>
      <c r="AW31" s="55"/>
      <c r="AX31" s="55"/>
    </row>
    <row r="32" spans="1:50" ht="30" customHeight="1" thickBot="1" x14ac:dyDescent="0.3">
      <c r="A32" s="412"/>
      <c r="B32" s="618"/>
      <c r="C32" s="618"/>
      <c r="D32" s="618"/>
      <c r="E32" s="618"/>
      <c r="F32" s="464"/>
      <c r="G32" s="133" t="s">
        <v>181</v>
      </c>
      <c r="H32" s="167">
        <f>+H28+H30</f>
        <v>7153043017</v>
      </c>
      <c r="I32" s="99">
        <f t="shared" si="8"/>
        <v>628505447</v>
      </c>
      <c r="J32" s="99">
        <f t="shared" si="8"/>
        <v>628505447</v>
      </c>
      <c r="K32" s="99">
        <f t="shared" si="8"/>
        <v>628505447</v>
      </c>
      <c r="L32" s="100">
        <v>545279085</v>
      </c>
      <c r="M32" s="100">
        <f t="shared" ref="M32:S32" si="11">+M28+M30</f>
        <v>1423219085</v>
      </c>
      <c r="N32" s="100">
        <f t="shared" si="11"/>
        <v>1423219085</v>
      </c>
      <c r="O32" s="100">
        <f t="shared" si="11"/>
        <v>1423219085</v>
      </c>
      <c r="P32" s="100">
        <f t="shared" si="11"/>
        <v>1423219085</v>
      </c>
      <c r="Q32" s="100">
        <f t="shared" si="11"/>
        <v>1260066935</v>
      </c>
      <c r="R32" s="99">
        <f t="shared" si="11"/>
        <v>1260066934</v>
      </c>
      <c r="S32" s="99">
        <f t="shared" si="11"/>
        <v>1533519998</v>
      </c>
      <c r="T32" s="99">
        <f>+T30+T28</f>
        <v>1630093910</v>
      </c>
      <c r="U32" s="99">
        <v>1428038910</v>
      </c>
      <c r="V32" s="99">
        <f t="shared" si="9"/>
        <v>1410795810</v>
      </c>
      <c r="W32" s="304">
        <f t="shared" si="9"/>
        <v>1426901368</v>
      </c>
      <c r="X32" s="304">
        <f t="shared" si="9"/>
        <v>1408446012</v>
      </c>
      <c r="Y32" s="99">
        <f>+Y28</f>
        <v>1814177000</v>
      </c>
      <c r="Z32" s="100"/>
      <c r="AA32" s="100"/>
      <c r="AB32" s="100"/>
      <c r="AC32" s="100"/>
      <c r="AD32" s="100"/>
      <c r="AE32" s="99">
        <f>+AE28</f>
        <v>2000000000</v>
      </c>
      <c r="AF32" s="100"/>
      <c r="AG32" s="100"/>
      <c r="AH32" s="100"/>
      <c r="AI32" s="100"/>
      <c r="AJ32" s="99">
        <f t="shared" si="10"/>
        <v>695197015</v>
      </c>
      <c r="AK32" s="99">
        <f t="shared" si="10"/>
        <v>795325944</v>
      </c>
      <c r="AL32" s="99">
        <f t="shared" si="10"/>
        <v>963403368</v>
      </c>
      <c r="AM32" s="296">
        <f t="shared" si="0"/>
        <v>1408446012</v>
      </c>
      <c r="AN32" s="96">
        <f>AM32/W32</f>
        <v>0.98706613055822645</v>
      </c>
      <c r="AO32" s="114">
        <f>(L32+R32+AM32)/H32</f>
        <v>0.44929018647896662</v>
      </c>
      <c r="AP32" s="569"/>
      <c r="AQ32" s="498"/>
      <c r="AR32" s="498"/>
      <c r="AS32" s="556"/>
      <c r="AT32" s="557"/>
      <c r="AU32" s="90"/>
      <c r="AV32" s="90"/>
      <c r="AW32" s="90"/>
      <c r="AX32" s="90"/>
    </row>
    <row r="33" spans="1:50" ht="30" customHeight="1" x14ac:dyDescent="0.25">
      <c r="A33" s="412"/>
      <c r="B33" s="619">
        <v>5</v>
      </c>
      <c r="C33" s="617" t="s">
        <v>284</v>
      </c>
      <c r="D33" s="616" t="s">
        <v>155</v>
      </c>
      <c r="E33" s="616">
        <v>478</v>
      </c>
      <c r="F33" s="464"/>
      <c r="G33" s="102" t="s">
        <v>109</v>
      </c>
      <c r="H33" s="168">
        <f>AE33</f>
        <v>100</v>
      </c>
      <c r="I33" s="158">
        <v>10</v>
      </c>
      <c r="J33" s="158">
        <v>10</v>
      </c>
      <c r="K33" s="158">
        <v>10</v>
      </c>
      <c r="L33" s="159">
        <v>10</v>
      </c>
      <c r="M33" s="159">
        <v>30</v>
      </c>
      <c r="N33" s="159">
        <v>30</v>
      </c>
      <c r="O33" s="159">
        <v>30</v>
      </c>
      <c r="P33" s="159">
        <v>30</v>
      </c>
      <c r="Q33" s="159">
        <v>30</v>
      </c>
      <c r="R33" s="158">
        <v>24</v>
      </c>
      <c r="S33" s="158">
        <v>60</v>
      </c>
      <c r="T33" s="158">
        <f>+S33</f>
        <v>60</v>
      </c>
      <c r="U33" s="158">
        <v>60</v>
      </c>
      <c r="V33" s="159">
        <v>60</v>
      </c>
      <c r="W33" s="308">
        <v>65</v>
      </c>
      <c r="X33" s="308">
        <v>65</v>
      </c>
      <c r="Y33" s="158">
        <v>90</v>
      </c>
      <c r="Z33" s="159"/>
      <c r="AA33" s="159"/>
      <c r="AB33" s="159"/>
      <c r="AC33" s="159"/>
      <c r="AD33" s="159"/>
      <c r="AE33" s="158">
        <v>100</v>
      </c>
      <c r="AF33" s="159"/>
      <c r="AG33" s="159"/>
      <c r="AH33" s="159"/>
      <c r="AI33" s="52"/>
      <c r="AJ33" s="47">
        <v>27</v>
      </c>
      <c r="AK33" s="159">
        <v>34</v>
      </c>
      <c r="AL33" s="308">
        <v>40</v>
      </c>
      <c r="AM33" s="296">
        <f t="shared" si="0"/>
        <v>65</v>
      </c>
      <c r="AN33" s="96">
        <f>AM33/W33</f>
        <v>1</v>
      </c>
      <c r="AO33" s="114">
        <f>(L33+R33+AM33)/H33</f>
        <v>0.99</v>
      </c>
      <c r="AP33" s="570" t="s">
        <v>118</v>
      </c>
      <c r="AQ33" s="547" t="s">
        <v>119</v>
      </c>
      <c r="AR33" s="547" t="s">
        <v>119</v>
      </c>
      <c r="AS33" s="548" t="s">
        <v>285</v>
      </c>
      <c r="AT33" s="549" t="s">
        <v>286</v>
      </c>
      <c r="AU33" s="55"/>
      <c r="AV33" s="55"/>
      <c r="AW33" s="55"/>
      <c r="AX33" s="55"/>
    </row>
    <row r="34" spans="1:50" ht="30" customHeight="1" x14ac:dyDescent="0.25">
      <c r="A34" s="412"/>
      <c r="B34" s="552"/>
      <c r="C34" s="552"/>
      <c r="D34" s="552"/>
      <c r="E34" s="552"/>
      <c r="F34" s="464"/>
      <c r="G34" s="112" t="s">
        <v>132</v>
      </c>
      <c r="H34" s="113">
        <f>+L34+R34+S34+Y34+AE34</f>
        <v>2681514657</v>
      </c>
      <c r="I34" s="58">
        <v>204249768</v>
      </c>
      <c r="J34" s="58">
        <v>204249768</v>
      </c>
      <c r="K34" s="58">
        <v>204249770</v>
      </c>
      <c r="L34" s="58">
        <v>204249768</v>
      </c>
      <c r="M34" s="58">
        <v>318016000</v>
      </c>
      <c r="N34" s="58">
        <v>318016000</v>
      </c>
      <c r="O34" s="58">
        <v>318016000</v>
      </c>
      <c r="P34" s="58">
        <v>318016000</v>
      </c>
      <c r="Q34" s="58">
        <v>298569621</v>
      </c>
      <c r="R34" s="58">
        <v>298525101</v>
      </c>
      <c r="S34" s="58">
        <v>642865788</v>
      </c>
      <c r="T34" s="58">
        <v>642865788</v>
      </c>
      <c r="U34" s="58">
        <v>844920788</v>
      </c>
      <c r="V34" s="59">
        <v>844920788</v>
      </c>
      <c r="W34" s="282">
        <v>909148100</v>
      </c>
      <c r="X34" s="282">
        <v>896855866</v>
      </c>
      <c r="Y34" s="58">
        <v>1035874000</v>
      </c>
      <c r="Z34" s="59"/>
      <c r="AA34" s="59"/>
      <c r="AB34" s="59"/>
      <c r="AC34" s="59"/>
      <c r="AD34" s="59"/>
      <c r="AE34" s="58">
        <v>500000000</v>
      </c>
      <c r="AF34" s="59"/>
      <c r="AG34" s="59"/>
      <c r="AH34" s="59"/>
      <c r="AI34" s="59"/>
      <c r="AJ34" s="58">
        <v>424569000</v>
      </c>
      <c r="AK34" s="59">
        <v>424569000</v>
      </c>
      <c r="AL34" s="645">
        <v>503407100</v>
      </c>
      <c r="AM34" s="296">
        <f t="shared" si="0"/>
        <v>896855866</v>
      </c>
      <c r="AN34" s="96">
        <f>AM34/W34</f>
        <v>0.98647939318137501</v>
      </c>
      <c r="AO34" s="114">
        <f>(L34+R34+AM34)/H34</f>
        <v>0.52195528051517937</v>
      </c>
      <c r="AP34" s="561"/>
      <c r="AQ34" s="551"/>
      <c r="AR34" s="551"/>
      <c r="AS34" s="552"/>
      <c r="AT34" s="553"/>
      <c r="AU34" s="90"/>
      <c r="AV34" s="90"/>
      <c r="AW34" s="90"/>
      <c r="AX34" s="90"/>
    </row>
    <row r="35" spans="1:50" ht="30" customHeight="1" x14ac:dyDescent="0.25">
      <c r="A35" s="412"/>
      <c r="B35" s="552"/>
      <c r="C35" s="552"/>
      <c r="D35" s="552"/>
      <c r="E35" s="552"/>
      <c r="F35" s="464"/>
      <c r="G35" s="115" t="s">
        <v>142</v>
      </c>
      <c r="H35" s="169"/>
      <c r="I35" s="66"/>
      <c r="J35" s="66"/>
      <c r="K35" s="66"/>
      <c r="L35" s="66"/>
      <c r="M35" s="66"/>
      <c r="N35" s="66"/>
      <c r="O35" s="66"/>
      <c r="P35" s="66"/>
      <c r="Q35" s="66"/>
      <c r="R35" s="65"/>
      <c r="S35" s="66">
        <v>0</v>
      </c>
      <c r="T35" s="66">
        <v>0</v>
      </c>
      <c r="U35" s="66">
        <v>0</v>
      </c>
      <c r="V35" s="66"/>
      <c r="W35" s="309">
        <v>0</v>
      </c>
      <c r="X35" s="332">
        <v>0</v>
      </c>
      <c r="Y35" s="66"/>
      <c r="Z35" s="125"/>
      <c r="AA35" s="125"/>
      <c r="AB35" s="125"/>
      <c r="AC35" s="125"/>
      <c r="AD35" s="49"/>
      <c r="AE35" s="163"/>
      <c r="AF35" s="125"/>
      <c r="AG35" s="125"/>
      <c r="AH35" s="125"/>
      <c r="AI35" s="49"/>
      <c r="AJ35" s="65"/>
      <c r="AK35" s="65"/>
      <c r="AL35" s="66"/>
      <c r="AM35" s="333">
        <f t="shared" si="0"/>
        <v>0</v>
      </c>
      <c r="AN35" s="120"/>
      <c r="AO35" s="121"/>
      <c r="AP35" s="561"/>
      <c r="AQ35" s="551"/>
      <c r="AR35" s="551"/>
      <c r="AS35" s="552"/>
      <c r="AT35" s="553"/>
      <c r="AU35" s="55"/>
      <c r="AV35" s="55"/>
      <c r="AW35" s="55"/>
      <c r="AX35" s="55"/>
    </row>
    <row r="36" spans="1:50" ht="30" customHeight="1" x14ac:dyDescent="0.25">
      <c r="A36" s="412"/>
      <c r="B36" s="552"/>
      <c r="C36" s="552"/>
      <c r="D36" s="552"/>
      <c r="E36" s="552"/>
      <c r="F36" s="464"/>
      <c r="G36" s="112" t="s">
        <v>157</v>
      </c>
      <c r="H36" s="113">
        <f>L36+R36+S36+Y36+AE36</f>
        <v>66083717</v>
      </c>
      <c r="I36" s="83"/>
      <c r="J36" s="83"/>
      <c r="K36" s="83"/>
      <c r="L36" s="83"/>
      <c r="M36" s="58">
        <v>65573517</v>
      </c>
      <c r="N36" s="58">
        <v>65573517</v>
      </c>
      <c r="O36" s="58">
        <v>65573517</v>
      </c>
      <c r="P36" s="58">
        <v>65573517</v>
      </c>
      <c r="Q36" s="58">
        <v>65573517</v>
      </c>
      <c r="R36" s="58">
        <v>65573517</v>
      </c>
      <c r="S36" s="58">
        <v>510200</v>
      </c>
      <c r="T36" s="59">
        <v>26848540</v>
      </c>
      <c r="U36" s="58">
        <v>26848540</v>
      </c>
      <c r="V36" s="59">
        <v>26848540</v>
      </c>
      <c r="W36" s="282">
        <v>26848540</v>
      </c>
      <c r="X36" s="282">
        <v>26848540</v>
      </c>
      <c r="Y36" s="58"/>
      <c r="Z36" s="59"/>
      <c r="AA36" s="59"/>
      <c r="AB36" s="59"/>
      <c r="AC36" s="59"/>
      <c r="AD36" s="59"/>
      <c r="AE36" s="164"/>
      <c r="AF36" s="59"/>
      <c r="AG36" s="59"/>
      <c r="AH36" s="59"/>
      <c r="AI36" s="59"/>
      <c r="AJ36" s="58">
        <v>26848540</v>
      </c>
      <c r="AK36" s="58">
        <v>26848540</v>
      </c>
      <c r="AL36" s="59">
        <v>26848540</v>
      </c>
      <c r="AM36" s="296">
        <f t="shared" si="0"/>
        <v>26848540</v>
      </c>
      <c r="AN36" s="96">
        <f>AM36/W36</f>
        <v>1</v>
      </c>
      <c r="AO36" s="121"/>
      <c r="AP36" s="561"/>
      <c r="AQ36" s="551"/>
      <c r="AR36" s="551"/>
      <c r="AS36" s="552"/>
      <c r="AT36" s="553"/>
      <c r="AU36" s="90"/>
      <c r="AV36" s="90"/>
      <c r="AW36" s="90"/>
      <c r="AX36" s="90"/>
    </row>
    <row r="37" spans="1:50" ht="30" customHeight="1" x14ac:dyDescent="0.25">
      <c r="A37" s="412"/>
      <c r="B37" s="552"/>
      <c r="C37" s="552"/>
      <c r="D37" s="552"/>
      <c r="E37" s="552"/>
      <c r="F37" s="464"/>
      <c r="G37" s="115" t="s">
        <v>172</v>
      </c>
      <c r="H37" s="170">
        <v>100</v>
      </c>
      <c r="I37" s="162">
        <v>10</v>
      </c>
      <c r="J37" s="162">
        <v>10</v>
      </c>
      <c r="K37" s="162">
        <f>+K33</f>
        <v>10</v>
      </c>
      <c r="L37" s="162">
        <f>L33</f>
        <v>10</v>
      </c>
      <c r="M37" s="162">
        <f>+M33</f>
        <v>30</v>
      </c>
      <c r="N37" s="162">
        <f>+N33</f>
        <v>30</v>
      </c>
      <c r="O37" s="162">
        <f>+O33</f>
        <v>30</v>
      </c>
      <c r="P37" s="162">
        <f>+P33</f>
        <v>30</v>
      </c>
      <c r="Q37" s="162">
        <v>30</v>
      </c>
      <c r="R37" s="162">
        <f>+R33</f>
        <v>24</v>
      </c>
      <c r="S37" s="162">
        <f>+S33</f>
        <v>60</v>
      </c>
      <c r="T37" s="162">
        <f>T33+T35</f>
        <v>60</v>
      </c>
      <c r="U37" s="162">
        <v>60</v>
      </c>
      <c r="V37" s="92">
        <f>V33+V35</f>
        <v>60</v>
      </c>
      <c r="W37" s="309">
        <f>+W33+W35</f>
        <v>65</v>
      </c>
      <c r="X37" s="309">
        <f>+X33+X35</f>
        <v>65</v>
      </c>
      <c r="Y37" s="162">
        <f>+Y33</f>
        <v>90</v>
      </c>
      <c r="Z37" s="125"/>
      <c r="AA37" s="125"/>
      <c r="AB37" s="125"/>
      <c r="AC37" s="125"/>
      <c r="AD37" s="125"/>
      <c r="AE37" s="162">
        <f>+AE33</f>
        <v>100</v>
      </c>
      <c r="AF37" s="125"/>
      <c r="AG37" s="125"/>
      <c r="AH37" s="125"/>
      <c r="AI37" s="49"/>
      <c r="AJ37" s="49">
        <f>AJ33+AJ35</f>
        <v>27</v>
      </c>
      <c r="AK37" s="125">
        <f>AK33+AK35</f>
        <v>34</v>
      </c>
      <c r="AL37" s="89">
        <f>AL33+AL35</f>
        <v>40</v>
      </c>
      <c r="AM37" s="296">
        <f t="shared" si="0"/>
        <v>65</v>
      </c>
      <c r="AN37" s="96">
        <f>AM37/W37</f>
        <v>1</v>
      </c>
      <c r="AO37" s="114">
        <f>(L37+R37+AM37)/H37</f>
        <v>0.99</v>
      </c>
      <c r="AP37" s="561"/>
      <c r="AQ37" s="551"/>
      <c r="AR37" s="551"/>
      <c r="AS37" s="552"/>
      <c r="AT37" s="553"/>
      <c r="AU37" s="55"/>
      <c r="AV37" s="55"/>
      <c r="AW37" s="55"/>
      <c r="AX37" s="55"/>
    </row>
    <row r="38" spans="1:50" ht="30" customHeight="1" thickBot="1" x14ac:dyDescent="0.3">
      <c r="A38" s="412"/>
      <c r="B38" s="618"/>
      <c r="C38" s="618"/>
      <c r="D38" s="618"/>
      <c r="E38" s="618"/>
      <c r="F38" s="464"/>
      <c r="G38" s="133" t="s">
        <v>181</v>
      </c>
      <c r="H38" s="135">
        <f>+H34+H36</f>
        <v>2747598374</v>
      </c>
      <c r="I38" s="99">
        <f>+I34</f>
        <v>204249768</v>
      </c>
      <c r="J38" s="99">
        <f>+J34</f>
        <v>204249768</v>
      </c>
      <c r="K38" s="99">
        <f>+K34</f>
        <v>204249770</v>
      </c>
      <c r="L38" s="99">
        <v>204249768</v>
      </c>
      <c r="M38" s="99">
        <f t="shared" ref="M38:S38" si="12">+M34+M36</f>
        <v>383589517</v>
      </c>
      <c r="N38" s="99">
        <f t="shared" si="12"/>
        <v>383589517</v>
      </c>
      <c r="O38" s="99">
        <f t="shared" si="12"/>
        <v>383589517</v>
      </c>
      <c r="P38" s="99">
        <f t="shared" si="12"/>
        <v>383589517</v>
      </c>
      <c r="Q38" s="99">
        <f t="shared" si="12"/>
        <v>364143138</v>
      </c>
      <c r="R38" s="99">
        <f t="shared" si="12"/>
        <v>364098618</v>
      </c>
      <c r="S38" s="99">
        <f t="shared" si="12"/>
        <v>643375988</v>
      </c>
      <c r="T38" s="99">
        <f>T34+T36</f>
        <v>669714328</v>
      </c>
      <c r="U38" s="99">
        <v>871769328</v>
      </c>
      <c r="V38" s="99">
        <f>V36+V34</f>
        <v>871769328</v>
      </c>
      <c r="W38" s="304">
        <f>+W34+W36</f>
        <v>935996640</v>
      </c>
      <c r="X38" s="304">
        <f>+X34+X36</f>
        <v>923704406</v>
      </c>
      <c r="Y38" s="99">
        <f>+Y34</f>
        <v>1035874000</v>
      </c>
      <c r="Z38" s="100"/>
      <c r="AA38" s="100"/>
      <c r="AB38" s="100"/>
      <c r="AC38" s="100"/>
      <c r="AD38" s="100"/>
      <c r="AE38" s="99">
        <f>+AE34</f>
        <v>500000000</v>
      </c>
      <c r="AF38" s="100"/>
      <c r="AG38" s="100"/>
      <c r="AH38" s="100"/>
      <c r="AI38" s="100"/>
      <c r="AJ38" s="100">
        <f>AJ34+AJ36</f>
        <v>451417540</v>
      </c>
      <c r="AK38" s="100">
        <f>AK34+AK36</f>
        <v>451417540</v>
      </c>
      <c r="AL38" s="100">
        <f>AL36+AL34</f>
        <v>530255640</v>
      </c>
      <c r="AM38" s="296">
        <f t="shared" si="0"/>
        <v>923704406</v>
      </c>
      <c r="AN38" s="96">
        <f>AM38/W38</f>
        <v>0.98686722422422368</v>
      </c>
      <c r="AO38" s="114">
        <f>(L38+R38+AM38)/H38</f>
        <v>0.54303889757652035</v>
      </c>
      <c r="AP38" s="562"/>
      <c r="AQ38" s="555"/>
      <c r="AR38" s="555"/>
      <c r="AS38" s="556"/>
      <c r="AT38" s="557"/>
      <c r="AU38" s="90"/>
      <c r="AV38" s="90"/>
      <c r="AW38" s="90"/>
      <c r="AX38" s="90"/>
    </row>
    <row r="39" spans="1:50" ht="30" customHeight="1" x14ac:dyDescent="0.25">
      <c r="A39" s="412"/>
      <c r="B39" s="619">
        <v>6</v>
      </c>
      <c r="C39" s="616" t="s">
        <v>287</v>
      </c>
      <c r="D39" s="616" t="s">
        <v>155</v>
      </c>
      <c r="E39" s="616">
        <v>478</v>
      </c>
      <c r="F39" s="464"/>
      <c r="G39" s="102" t="s">
        <v>109</v>
      </c>
      <c r="H39" s="168">
        <f>AE39</f>
        <v>100</v>
      </c>
      <c r="I39" s="158">
        <v>24</v>
      </c>
      <c r="J39" s="158">
        <v>25</v>
      </c>
      <c r="K39" s="158">
        <v>25</v>
      </c>
      <c r="L39" s="158">
        <v>25</v>
      </c>
      <c r="M39" s="158">
        <v>70</v>
      </c>
      <c r="N39" s="158">
        <v>70</v>
      </c>
      <c r="O39" s="158">
        <v>70</v>
      </c>
      <c r="P39" s="158">
        <v>70</v>
      </c>
      <c r="Q39" s="158">
        <v>70</v>
      </c>
      <c r="R39" s="158">
        <v>70</v>
      </c>
      <c r="S39" s="158">
        <v>80</v>
      </c>
      <c r="T39" s="158">
        <f>+S39</f>
        <v>80</v>
      </c>
      <c r="U39" s="158">
        <v>80</v>
      </c>
      <c r="V39" s="159">
        <v>80</v>
      </c>
      <c r="W39" s="308">
        <v>80</v>
      </c>
      <c r="X39" s="325">
        <v>75</v>
      </c>
      <c r="Y39" s="158">
        <v>90</v>
      </c>
      <c r="Z39" s="159"/>
      <c r="AA39" s="159"/>
      <c r="AB39" s="159"/>
      <c r="AC39" s="159"/>
      <c r="AD39" s="159"/>
      <c r="AE39" s="158">
        <v>100</v>
      </c>
      <c r="AF39" s="159"/>
      <c r="AG39" s="159"/>
      <c r="AH39" s="159"/>
      <c r="AI39" s="52"/>
      <c r="AJ39" s="171">
        <v>72.5</v>
      </c>
      <c r="AK39" s="172">
        <v>73.5</v>
      </c>
      <c r="AL39" s="173">
        <v>74</v>
      </c>
      <c r="AM39" s="296">
        <f t="shared" si="0"/>
        <v>75</v>
      </c>
      <c r="AN39" s="96">
        <f>AM39/W39</f>
        <v>0.9375</v>
      </c>
      <c r="AO39" s="114">
        <f>(AM39)/H39</f>
        <v>0.75</v>
      </c>
      <c r="AP39" s="571" t="s">
        <v>559</v>
      </c>
      <c r="AQ39" s="572" t="s">
        <v>554</v>
      </c>
      <c r="AR39" s="572" t="s">
        <v>555</v>
      </c>
      <c r="AS39" s="573" t="s">
        <v>288</v>
      </c>
      <c r="AT39" s="549" t="s">
        <v>216</v>
      </c>
      <c r="AU39" s="55"/>
      <c r="AV39" s="55"/>
      <c r="AW39" s="55"/>
      <c r="AX39" s="55"/>
    </row>
    <row r="40" spans="1:50" ht="30" customHeight="1" x14ac:dyDescent="0.25">
      <c r="A40" s="412"/>
      <c r="B40" s="552"/>
      <c r="C40" s="552"/>
      <c r="D40" s="552"/>
      <c r="E40" s="552"/>
      <c r="F40" s="464"/>
      <c r="G40" s="112" t="s">
        <v>132</v>
      </c>
      <c r="H40" s="113">
        <f>+L40+R40+S40+Y40+AE40</f>
        <v>553959245</v>
      </c>
      <c r="I40" s="58">
        <v>60608658</v>
      </c>
      <c r="J40" s="58">
        <v>60608658</v>
      </c>
      <c r="K40" s="58">
        <v>60608658</v>
      </c>
      <c r="L40" s="58">
        <v>44335011</v>
      </c>
      <c r="M40" s="58">
        <v>200000000</v>
      </c>
      <c r="N40" s="58">
        <v>200000000</v>
      </c>
      <c r="O40" s="58">
        <v>200000000</v>
      </c>
      <c r="P40" s="58">
        <v>200000000</v>
      </c>
      <c r="Q40" s="58">
        <v>102639067</v>
      </c>
      <c r="R40" s="58">
        <v>91224934</v>
      </c>
      <c r="S40" s="58">
        <v>134322300</v>
      </c>
      <c r="T40" s="58">
        <v>134322300</v>
      </c>
      <c r="U40" s="58">
        <v>134322300</v>
      </c>
      <c r="V40" s="59">
        <v>134322300</v>
      </c>
      <c r="W40" s="282">
        <v>154226300</v>
      </c>
      <c r="X40" s="282">
        <v>154226300</v>
      </c>
      <c r="Y40" s="58">
        <v>124077000</v>
      </c>
      <c r="Z40" s="59"/>
      <c r="AA40" s="59"/>
      <c r="AB40" s="59"/>
      <c r="AC40" s="59"/>
      <c r="AD40" s="59"/>
      <c r="AE40" s="58">
        <v>160000000</v>
      </c>
      <c r="AF40" s="59"/>
      <c r="AG40" s="59"/>
      <c r="AH40" s="59"/>
      <c r="AI40" s="59"/>
      <c r="AJ40" s="58">
        <v>114448000</v>
      </c>
      <c r="AK40" s="58">
        <v>114448000</v>
      </c>
      <c r="AL40" s="59">
        <v>114448000</v>
      </c>
      <c r="AM40" s="296">
        <f t="shared" si="0"/>
        <v>154226300</v>
      </c>
      <c r="AN40" s="96">
        <f>AM40/W40</f>
        <v>1</v>
      </c>
      <c r="AO40" s="114">
        <f>(L40+R40+AM40)/H40</f>
        <v>0.5231183478127529</v>
      </c>
      <c r="AP40" s="574"/>
      <c r="AQ40" s="575"/>
      <c r="AR40" s="575"/>
      <c r="AS40" s="552"/>
      <c r="AT40" s="553"/>
      <c r="AU40" s="90"/>
      <c r="AV40" s="90"/>
      <c r="AW40" s="90"/>
      <c r="AX40" s="90"/>
    </row>
    <row r="41" spans="1:50" ht="30" customHeight="1" x14ac:dyDescent="0.25">
      <c r="A41" s="412"/>
      <c r="B41" s="552"/>
      <c r="C41" s="552"/>
      <c r="D41" s="552"/>
      <c r="E41" s="552"/>
      <c r="F41" s="464"/>
      <c r="G41" s="115" t="s">
        <v>142</v>
      </c>
      <c r="H41" s="160">
        <v>0</v>
      </c>
      <c r="I41" s="65"/>
      <c r="J41" s="65"/>
      <c r="K41" s="65"/>
      <c r="L41" s="66"/>
      <c r="M41" s="66"/>
      <c r="N41" s="66"/>
      <c r="O41" s="66"/>
      <c r="P41" s="66"/>
      <c r="Q41" s="66"/>
      <c r="R41" s="66"/>
      <c r="S41" s="66">
        <v>0</v>
      </c>
      <c r="T41" s="66">
        <v>0</v>
      </c>
      <c r="U41" s="66">
        <v>0</v>
      </c>
      <c r="V41" s="66"/>
      <c r="W41" s="334">
        <v>0</v>
      </c>
      <c r="X41" s="334">
        <v>0</v>
      </c>
      <c r="Y41" s="66"/>
      <c r="Z41" s="125"/>
      <c r="AA41" s="125"/>
      <c r="AB41" s="125"/>
      <c r="AC41" s="125"/>
      <c r="AD41" s="125"/>
      <c r="AE41" s="66"/>
      <c r="AF41" s="125"/>
      <c r="AG41" s="125"/>
      <c r="AH41" s="125"/>
      <c r="AI41" s="125"/>
      <c r="AJ41" s="66"/>
      <c r="AK41" s="66"/>
      <c r="AL41" s="174"/>
      <c r="AM41" s="333">
        <f t="shared" si="0"/>
        <v>0</v>
      </c>
      <c r="AN41" s="120"/>
      <c r="AO41" s="121"/>
      <c r="AP41" s="574"/>
      <c r="AQ41" s="575"/>
      <c r="AR41" s="575"/>
      <c r="AS41" s="552"/>
      <c r="AT41" s="553"/>
      <c r="AU41" s="55"/>
      <c r="AV41" s="55"/>
      <c r="AW41" s="55"/>
      <c r="AX41" s="55"/>
    </row>
    <row r="42" spans="1:50" ht="30" customHeight="1" x14ac:dyDescent="0.25">
      <c r="A42" s="412"/>
      <c r="B42" s="552"/>
      <c r="C42" s="552"/>
      <c r="D42" s="552"/>
      <c r="E42" s="552"/>
      <c r="F42" s="464"/>
      <c r="G42" s="112" t="s">
        <v>157</v>
      </c>
      <c r="H42" s="113">
        <f>L42+R42+S42+Y42+AE42</f>
        <v>14704074</v>
      </c>
      <c r="I42" s="83"/>
      <c r="J42" s="83"/>
      <c r="K42" s="83"/>
      <c r="L42" s="83"/>
      <c r="M42" s="58">
        <v>14704074</v>
      </c>
      <c r="N42" s="58">
        <v>14704074</v>
      </c>
      <c r="O42" s="58">
        <v>14704074</v>
      </c>
      <c r="P42" s="58">
        <v>14704074</v>
      </c>
      <c r="Q42" s="58">
        <v>14704074</v>
      </c>
      <c r="R42" s="58">
        <v>14704074</v>
      </c>
      <c r="S42" s="83">
        <v>0</v>
      </c>
      <c r="T42" s="83">
        <v>0</v>
      </c>
      <c r="U42" s="83">
        <v>0</v>
      </c>
      <c r="V42" s="83"/>
      <c r="W42" s="335">
        <v>0</v>
      </c>
      <c r="X42" s="335">
        <v>0</v>
      </c>
      <c r="Y42" s="83"/>
      <c r="Z42" s="59"/>
      <c r="AA42" s="59"/>
      <c r="AB42" s="59"/>
      <c r="AC42" s="59"/>
      <c r="AD42" s="59"/>
      <c r="AE42" s="175"/>
      <c r="AF42" s="59"/>
      <c r="AG42" s="59"/>
      <c r="AH42" s="59"/>
      <c r="AI42" s="59"/>
      <c r="AJ42" s="176"/>
      <c r="AK42" s="176"/>
      <c r="AL42" s="176"/>
      <c r="AM42" s="333">
        <f t="shared" si="0"/>
        <v>0</v>
      </c>
      <c r="AN42" s="120"/>
      <c r="AO42" s="121"/>
      <c r="AP42" s="574"/>
      <c r="AQ42" s="575"/>
      <c r="AR42" s="575"/>
      <c r="AS42" s="552"/>
      <c r="AT42" s="553"/>
      <c r="AU42" s="90"/>
      <c r="AV42" s="90"/>
      <c r="AW42" s="90"/>
      <c r="AX42" s="90"/>
    </row>
    <row r="43" spans="1:50" ht="30" customHeight="1" x14ac:dyDescent="0.25">
      <c r="A43" s="412"/>
      <c r="B43" s="552"/>
      <c r="C43" s="552"/>
      <c r="D43" s="552"/>
      <c r="E43" s="552"/>
      <c r="F43" s="464"/>
      <c r="G43" s="115" t="s">
        <v>172</v>
      </c>
      <c r="H43" s="170">
        <v>100</v>
      </c>
      <c r="I43" s="162">
        <v>25</v>
      </c>
      <c r="J43" s="162">
        <v>25</v>
      </c>
      <c r="K43" s="162">
        <f>+K39</f>
        <v>25</v>
      </c>
      <c r="L43" s="162">
        <v>25</v>
      </c>
      <c r="M43" s="162">
        <f>+M39</f>
        <v>70</v>
      </c>
      <c r="N43" s="162">
        <f>+N39</f>
        <v>70</v>
      </c>
      <c r="O43" s="162">
        <f>+O39</f>
        <v>70</v>
      </c>
      <c r="P43" s="162">
        <f>+P39</f>
        <v>70</v>
      </c>
      <c r="Q43" s="162">
        <v>70</v>
      </c>
      <c r="R43" s="162">
        <v>70</v>
      </c>
      <c r="S43" s="162">
        <f>+S39</f>
        <v>80</v>
      </c>
      <c r="T43" s="177">
        <f>+T39</f>
        <v>80</v>
      </c>
      <c r="U43" s="177">
        <v>80</v>
      </c>
      <c r="V43" s="178">
        <f>V39</f>
        <v>80</v>
      </c>
      <c r="W43" s="309">
        <f>+W39+W41</f>
        <v>80</v>
      </c>
      <c r="X43" s="309">
        <f>+X39+X41</f>
        <v>75</v>
      </c>
      <c r="Y43" s="162">
        <f>+Y39</f>
        <v>90</v>
      </c>
      <c r="Z43" s="125"/>
      <c r="AA43" s="125"/>
      <c r="AB43" s="125"/>
      <c r="AC43" s="125"/>
      <c r="AD43" s="125"/>
      <c r="AE43" s="162">
        <f>+AE39</f>
        <v>100</v>
      </c>
      <c r="AF43" s="125"/>
      <c r="AG43" s="125"/>
      <c r="AH43" s="125"/>
      <c r="AI43" s="49"/>
      <c r="AJ43" s="179">
        <f>AJ39+AJ41</f>
        <v>72.5</v>
      </c>
      <c r="AK43" s="180">
        <f>AK39+AK41</f>
        <v>73.5</v>
      </c>
      <c r="AL43" s="181">
        <f>AL39</f>
        <v>74</v>
      </c>
      <c r="AM43" s="296">
        <f t="shared" si="0"/>
        <v>75</v>
      </c>
      <c r="AN43" s="96">
        <f>AM43/W43</f>
        <v>0.9375</v>
      </c>
      <c r="AO43" s="114">
        <v>0.74</v>
      </c>
      <c r="AP43" s="574"/>
      <c r="AQ43" s="575"/>
      <c r="AR43" s="575"/>
      <c r="AS43" s="552"/>
      <c r="AT43" s="553"/>
      <c r="AU43" s="55"/>
      <c r="AV43" s="55"/>
      <c r="AW43" s="55"/>
      <c r="AX43" s="55"/>
    </row>
    <row r="44" spans="1:50" ht="30" customHeight="1" thickBot="1" x14ac:dyDescent="0.3">
      <c r="A44" s="421"/>
      <c r="B44" s="618"/>
      <c r="C44" s="618"/>
      <c r="D44" s="618"/>
      <c r="E44" s="618"/>
      <c r="F44" s="464"/>
      <c r="G44" s="133" t="s">
        <v>181</v>
      </c>
      <c r="H44" s="135">
        <f>+H40+H42</f>
        <v>568663319</v>
      </c>
      <c r="I44" s="99">
        <f>+I40</f>
        <v>60608658</v>
      </c>
      <c r="J44" s="99">
        <f>+J40</f>
        <v>60608658</v>
      </c>
      <c r="K44" s="99">
        <f>+K40</f>
        <v>60608658</v>
      </c>
      <c r="L44" s="99">
        <v>44335011</v>
      </c>
      <c r="M44" s="99">
        <f t="shared" ref="M44:R44" si="13">+M40+M42</f>
        <v>214704074</v>
      </c>
      <c r="N44" s="99">
        <f t="shared" si="13"/>
        <v>214704074</v>
      </c>
      <c r="O44" s="99">
        <f t="shared" si="13"/>
        <v>214704074</v>
      </c>
      <c r="P44" s="99">
        <f t="shared" si="13"/>
        <v>214704074</v>
      </c>
      <c r="Q44" s="99">
        <f t="shared" si="13"/>
        <v>117343141</v>
      </c>
      <c r="R44" s="99">
        <f t="shared" si="13"/>
        <v>105929008</v>
      </c>
      <c r="S44" s="99">
        <f>+S40</f>
        <v>134322300</v>
      </c>
      <c r="T44" s="99">
        <f>+T40</f>
        <v>134322300</v>
      </c>
      <c r="U44" s="99">
        <v>134322300</v>
      </c>
      <c r="V44" s="99">
        <f>V40</f>
        <v>134322300</v>
      </c>
      <c r="W44" s="309">
        <f>+W40+W42</f>
        <v>154226300</v>
      </c>
      <c r="X44" s="309">
        <f>+X40+X42</f>
        <v>154226300</v>
      </c>
      <c r="Y44" s="99">
        <f>+Y40</f>
        <v>124077000</v>
      </c>
      <c r="Z44" s="100"/>
      <c r="AA44" s="100"/>
      <c r="AB44" s="100"/>
      <c r="AC44" s="100"/>
      <c r="AD44" s="100"/>
      <c r="AE44" s="99">
        <f>+AE40</f>
        <v>160000000</v>
      </c>
      <c r="AF44" s="100"/>
      <c r="AG44" s="100"/>
      <c r="AH44" s="100"/>
      <c r="AI44" s="100"/>
      <c r="AJ44" s="100">
        <f>AJ40+AJ42</f>
        <v>114448000</v>
      </c>
      <c r="AK44" s="100">
        <f>AK40+AK42</f>
        <v>114448000</v>
      </c>
      <c r="AL44" s="373">
        <f>AL40</f>
        <v>114448000</v>
      </c>
      <c r="AM44" s="296">
        <f t="shared" si="0"/>
        <v>154226300</v>
      </c>
      <c r="AN44" s="96">
        <f>AM44/W44</f>
        <v>1</v>
      </c>
      <c r="AO44" s="137">
        <f>(L44+R44+AM44)/H44</f>
        <v>0.53544919959924475</v>
      </c>
      <c r="AP44" s="576"/>
      <c r="AQ44" s="577"/>
      <c r="AR44" s="577"/>
      <c r="AS44" s="556"/>
      <c r="AT44" s="557"/>
      <c r="AU44" s="90"/>
      <c r="AV44" s="90"/>
      <c r="AW44" s="90"/>
      <c r="AX44" s="90"/>
    </row>
    <row r="45" spans="1:50" ht="30" customHeight="1" thickBot="1" x14ac:dyDescent="0.3">
      <c r="A45" s="442" t="s">
        <v>289</v>
      </c>
      <c r="B45" s="619">
        <v>7</v>
      </c>
      <c r="C45" s="616" t="s">
        <v>290</v>
      </c>
      <c r="D45" s="616" t="s">
        <v>105</v>
      </c>
      <c r="E45" s="616">
        <v>520</v>
      </c>
      <c r="F45" s="464"/>
      <c r="G45" s="102" t="s">
        <v>109</v>
      </c>
      <c r="H45" s="168">
        <f>+L45+R45+X49+Y45+AE45</f>
        <v>14999.995999999999</v>
      </c>
      <c r="I45" s="158">
        <v>500</v>
      </c>
      <c r="J45" s="158">
        <v>500</v>
      </c>
      <c r="K45" s="182">
        <v>1028</v>
      </c>
      <c r="L45" s="182">
        <v>1028</v>
      </c>
      <c r="M45" s="158">
        <v>2250</v>
      </c>
      <c r="N45" s="158">
        <v>2250</v>
      </c>
      <c r="O45" s="158">
        <v>2250</v>
      </c>
      <c r="P45" s="158">
        <v>2250</v>
      </c>
      <c r="Q45" s="182">
        <f>2427+200</f>
        <v>2627</v>
      </c>
      <c r="R45" s="182">
        <v>2427</v>
      </c>
      <c r="S45" s="182">
        <v>4500</v>
      </c>
      <c r="T45" s="182">
        <f>+S45</f>
        <v>4500</v>
      </c>
      <c r="U45" s="158">
        <v>4500</v>
      </c>
      <c r="V45" s="371">
        <v>4500</v>
      </c>
      <c r="W45" s="631">
        <v>4952.366</v>
      </c>
      <c r="X45" s="631">
        <v>4952.366</v>
      </c>
      <c r="Y45" s="158">
        <f>4972-177-200</f>
        <v>4595</v>
      </c>
      <c r="Z45" s="159"/>
      <c r="AA45" s="159"/>
      <c r="AB45" s="159"/>
      <c r="AC45" s="159"/>
      <c r="AD45" s="52"/>
      <c r="AE45" s="631">
        <v>1797.63</v>
      </c>
      <c r="AF45" s="159"/>
      <c r="AG45" s="159"/>
      <c r="AH45" s="159"/>
      <c r="AI45" s="52"/>
      <c r="AJ45" s="109">
        <v>395.24099999999999</v>
      </c>
      <c r="AK45" s="109">
        <v>980.42</v>
      </c>
      <c r="AL45" s="130">
        <v>2430.89</v>
      </c>
      <c r="AM45" s="297">
        <v>4952.366</v>
      </c>
      <c r="AN45" s="96">
        <f>AM45/W45</f>
        <v>1</v>
      </c>
      <c r="AO45" s="137">
        <f>(L45+R45+AM45)/H45</f>
        <v>0.56049121613099095</v>
      </c>
      <c r="AP45" s="578" t="s">
        <v>579</v>
      </c>
      <c r="AQ45" s="579" t="s">
        <v>119</v>
      </c>
      <c r="AR45" s="579" t="s">
        <v>119</v>
      </c>
      <c r="AS45" s="579" t="s">
        <v>268</v>
      </c>
      <c r="AT45" s="579" t="s">
        <v>269</v>
      </c>
      <c r="AU45" s="55"/>
      <c r="AV45" s="55"/>
      <c r="AW45" s="55"/>
      <c r="AX45" s="55"/>
    </row>
    <row r="46" spans="1:50" ht="30" customHeight="1" thickBot="1" x14ac:dyDescent="0.3">
      <c r="A46" s="412"/>
      <c r="B46" s="552"/>
      <c r="C46" s="552"/>
      <c r="D46" s="552"/>
      <c r="E46" s="552"/>
      <c r="F46" s="464"/>
      <c r="G46" s="112" t="s">
        <v>132</v>
      </c>
      <c r="H46" s="113">
        <f>+L46+R46+S46+Y46+AE46</f>
        <v>2341151336</v>
      </c>
      <c r="I46" s="58">
        <v>291959815</v>
      </c>
      <c r="J46" s="58">
        <v>291959815</v>
      </c>
      <c r="K46" s="58">
        <v>291959815</v>
      </c>
      <c r="L46" s="58">
        <v>203012548</v>
      </c>
      <c r="M46" s="58">
        <v>605318000</v>
      </c>
      <c r="N46" s="58">
        <v>605318000</v>
      </c>
      <c r="O46" s="58">
        <v>605318000</v>
      </c>
      <c r="P46" s="58">
        <v>605318000</v>
      </c>
      <c r="Q46" s="58">
        <v>804524633</v>
      </c>
      <c r="R46" s="58">
        <v>801616488</v>
      </c>
      <c r="S46" s="58">
        <v>463445300</v>
      </c>
      <c r="T46" s="58">
        <v>463445300</v>
      </c>
      <c r="U46" s="58">
        <v>463445300</v>
      </c>
      <c r="V46" s="59">
        <v>463445300</v>
      </c>
      <c r="W46" s="282">
        <v>517084624</v>
      </c>
      <c r="X46" s="282">
        <v>474482496</v>
      </c>
      <c r="Y46" s="58">
        <v>553077000</v>
      </c>
      <c r="Z46" s="59"/>
      <c r="AA46" s="59"/>
      <c r="AB46" s="59"/>
      <c r="AC46" s="59"/>
      <c r="AD46" s="59"/>
      <c r="AE46" s="58">
        <v>320000000</v>
      </c>
      <c r="AF46" s="59"/>
      <c r="AG46" s="59"/>
      <c r="AH46" s="59"/>
      <c r="AI46" s="59"/>
      <c r="AJ46" s="58">
        <v>232491812</v>
      </c>
      <c r="AK46" s="58">
        <v>262263624</v>
      </c>
      <c r="AL46" s="59">
        <v>319062624</v>
      </c>
      <c r="AM46" s="296">
        <f t="shared" si="0"/>
        <v>474482496</v>
      </c>
      <c r="AN46" s="96">
        <f>AM46/W46</f>
        <v>0.91761091700920505</v>
      </c>
      <c r="AO46" s="137">
        <f>(L46+R46+AM46)/H46</f>
        <v>0.63178809043893436</v>
      </c>
      <c r="AP46" s="580"/>
      <c r="AQ46" s="551"/>
      <c r="AR46" s="551"/>
      <c r="AS46" s="552"/>
      <c r="AT46" s="552"/>
      <c r="AU46" s="90"/>
      <c r="AV46" s="90"/>
      <c r="AW46" s="90"/>
      <c r="AX46" s="90"/>
    </row>
    <row r="47" spans="1:50" ht="30" customHeight="1" x14ac:dyDescent="0.25">
      <c r="A47" s="412"/>
      <c r="B47" s="552"/>
      <c r="C47" s="552"/>
      <c r="D47" s="552"/>
      <c r="E47" s="552"/>
      <c r="F47" s="464"/>
      <c r="G47" s="115" t="s">
        <v>142</v>
      </c>
      <c r="H47" s="160"/>
      <c r="I47" s="65"/>
      <c r="J47" s="65"/>
      <c r="K47" s="65"/>
      <c r="L47" s="65"/>
      <c r="M47" s="66"/>
      <c r="N47" s="66"/>
      <c r="O47" s="65"/>
      <c r="P47" s="65"/>
      <c r="Q47" s="65"/>
      <c r="R47" s="66"/>
      <c r="S47" s="162">
        <v>200</v>
      </c>
      <c r="T47" s="125">
        <f>+S47</f>
        <v>200</v>
      </c>
      <c r="U47" s="162">
        <v>200</v>
      </c>
      <c r="V47" s="125">
        <v>200</v>
      </c>
      <c r="W47" s="309">
        <v>200</v>
      </c>
      <c r="X47" s="499">
        <v>200</v>
      </c>
      <c r="Y47" s="66"/>
      <c r="Z47" s="66"/>
      <c r="AA47" s="66"/>
      <c r="AB47" s="66"/>
      <c r="AC47" s="66"/>
      <c r="AD47" s="65"/>
      <c r="AE47" s="372"/>
      <c r="AF47" s="125"/>
      <c r="AG47" s="125"/>
      <c r="AH47" s="125"/>
      <c r="AI47" s="49"/>
      <c r="AJ47" s="184">
        <v>47.381900000000002</v>
      </c>
      <c r="AK47" s="184">
        <v>47.381900000000002</v>
      </c>
      <c r="AL47" s="94">
        <v>200</v>
      </c>
      <c r="AM47" s="296">
        <f t="shared" si="0"/>
        <v>200</v>
      </c>
      <c r="AN47" s="120"/>
      <c r="AO47" s="121"/>
      <c r="AP47" s="580"/>
      <c r="AQ47" s="551"/>
      <c r="AR47" s="551"/>
      <c r="AS47" s="552"/>
      <c r="AT47" s="552"/>
      <c r="AU47" s="55"/>
      <c r="AV47" s="55"/>
      <c r="AW47" s="55"/>
      <c r="AX47" s="55"/>
    </row>
    <row r="48" spans="1:50" ht="30" customHeight="1" x14ac:dyDescent="0.25">
      <c r="A48" s="412"/>
      <c r="B48" s="552"/>
      <c r="C48" s="552"/>
      <c r="D48" s="552"/>
      <c r="E48" s="552"/>
      <c r="F48" s="464"/>
      <c r="G48" s="112" t="s">
        <v>157</v>
      </c>
      <c r="H48" s="113">
        <f>L48+R48+S48+Y48+AE48</f>
        <v>681619704</v>
      </c>
      <c r="I48" s="83"/>
      <c r="J48" s="83"/>
      <c r="K48" s="83"/>
      <c r="L48" s="83"/>
      <c r="M48" s="58">
        <v>105773637</v>
      </c>
      <c r="N48" s="58">
        <v>105773637</v>
      </c>
      <c r="O48" s="58">
        <v>105773637</v>
      </c>
      <c r="P48" s="58">
        <v>105773637</v>
      </c>
      <c r="Q48" s="58">
        <v>105773637</v>
      </c>
      <c r="R48" s="58">
        <v>105773637</v>
      </c>
      <c r="S48" s="58">
        <v>575846067</v>
      </c>
      <c r="T48" s="58">
        <v>579357845</v>
      </c>
      <c r="U48" s="58">
        <v>579357845</v>
      </c>
      <c r="V48" s="59">
        <v>579357845</v>
      </c>
      <c r="W48" s="282">
        <v>579357845</v>
      </c>
      <c r="X48" s="282">
        <v>579357845</v>
      </c>
      <c r="Y48" s="83"/>
      <c r="Z48" s="83"/>
      <c r="AA48" s="83"/>
      <c r="AB48" s="83"/>
      <c r="AC48" s="83"/>
      <c r="AD48" s="83"/>
      <c r="AE48" s="175"/>
      <c r="AF48" s="59"/>
      <c r="AG48" s="59"/>
      <c r="AH48" s="59"/>
      <c r="AI48" s="59"/>
      <c r="AJ48" s="58">
        <v>136416027</v>
      </c>
      <c r="AK48" s="58">
        <v>150569377</v>
      </c>
      <c r="AL48" s="59">
        <v>389053045</v>
      </c>
      <c r="AM48" s="296">
        <f t="shared" si="0"/>
        <v>579357845</v>
      </c>
      <c r="AN48" s="96">
        <f t="shared" ref="AN48:AN58" si="14">AM48/W48</f>
        <v>1</v>
      </c>
      <c r="AO48" s="121"/>
      <c r="AP48" s="580"/>
      <c r="AQ48" s="551"/>
      <c r="AR48" s="551"/>
      <c r="AS48" s="552"/>
      <c r="AT48" s="552"/>
      <c r="AU48" s="90"/>
      <c r="AV48" s="90"/>
      <c r="AW48" s="90"/>
      <c r="AX48" s="90"/>
    </row>
    <row r="49" spans="1:50" ht="30" customHeight="1" x14ac:dyDescent="0.25">
      <c r="A49" s="412"/>
      <c r="B49" s="552"/>
      <c r="C49" s="552"/>
      <c r="D49" s="552"/>
      <c r="E49" s="552"/>
      <c r="F49" s="464"/>
      <c r="G49" s="115" t="s">
        <v>172</v>
      </c>
      <c r="H49" s="170">
        <f>+H45</f>
        <v>14999.995999999999</v>
      </c>
      <c r="I49" s="185">
        <f>+I45</f>
        <v>500</v>
      </c>
      <c r="J49" s="185">
        <f>+J45</f>
        <v>500</v>
      </c>
      <c r="K49" s="186">
        <f>+K45</f>
        <v>1028</v>
      </c>
      <c r="L49" s="186">
        <v>1028</v>
      </c>
      <c r="M49" s="186">
        <f>+M45</f>
        <v>2250</v>
      </c>
      <c r="N49" s="186">
        <f>+N45</f>
        <v>2250</v>
      </c>
      <c r="O49" s="186">
        <f>+O45</f>
        <v>2250</v>
      </c>
      <c r="P49" s="186">
        <f>+P45</f>
        <v>2250</v>
      </c>
      <c r="Q49" s="186">
        <f>Q45</f>
        <v>2627</v>
      </c>
      <c r="R49" s="162">
        <v>2427</v>
      </c>
      <c r="S49" s="162">
        <f>+S45+S47</f>
        <v>4700</v>
      </c>
      <c r="T49" s="162">
        <f>+T47+T45</f>
        <v>4700</v>
      </c>
      <c r="U49" s="162">
        <v>4700</v>
      </c>
      <c r="V49" s="184">
        <f>V45+V47</f>
        <v>4700</v>
      </c>
      <c r="W49" s="512">
        <f>+W45+W47</f>
        <v>5152.366</v>
      </c>
      <c r="X49" s="354">
        <f>+X45+X47</f>
        <v>5152.366</v>
      </c>
      <c r="Y49" s="162">
        <f>+Y45</f>
        <v>4595</v>
      </c>
      <c r="Z49" s="125"/>
      <c r="AA49" s="187"/>
      <c r="AB49" s="187"/>
      <c r="AC49" s="187"/>
      <c r="AD49" s="187"/>
      <c r="AE49" s="162">
        <f>+AE45</f>
        <v>1797.63</v>
      </c>
      <c r="AF49" s="125"/>
      <c r="AG49" s="125"/>
      <c r="AH49" s="125"/>
      <c r="AI49" s="49"/>
      <c r="AJ49" s="184">
        <f>AJ45+AJ47</f>
        <v>442.62289999999996</v>
      </c>
      <c r="AK49" s="184">
        <f>AK45+AK47</f>
        <v>1027.8018999999999</v>
      </c>
      <c r="AL49" s="130">
        <f>1027.8+1603.1</f>
        <v>2630.8999999999996</v>
      </c>
      <c r="AM49" s="297">
        <f>+AM47+AM45</f>
        <v>5152.366</v>
      </c>
      <c r="AN49" s="96">
        <f t="shared" si="14"/>
        <v>1</v>
      </c>
      <c r="AO49" s="114">
        <f>(L49+R49+AM49)/H49</f>
        <v>0.57382455301988089</v>
      </c>
      <c r="AP49" s="580"/>
      <c r="AQ49" s="551"/>
      <c r="AR49" s="551"/>
      <c r="AS49" s="552"/>
      <c r="AT49" s="552"/>
      <c r="AU49" s="55"/>
      <c r="AV49" s="55"/>
      <c r="AW49" s="55"/>
      <c r="AX49" s="55"/>
    </row>
    <row r="50" spans="1:50" ht="30" customHeight="1" thickBot="1" x14ac:dyDescent="0.3">
      <c r="A50" s="421"/>
      <c r="B50" s="618"/>
      <c r="C50" s="618"/>
      <c r="D50" s="618"/>
      <c r="E50" s="618"/>
      <c r="F50" s="464"/>
      <c r="G50" s="133" t="s">
        <v>181</v>
      </c>
      <c r="H50" s="135">
        <f>+H46+H48</f>
        <v>3022771040</v>
      </c>
      <c r="I50" s="99">
        <f>+I46</f>
        <v>291959815</v>
      </c>
      <c r="J50" s="99">
        <f>+J46</f>
        <v>291959815</v>
      </c>
      <c r="K50" s="99">
        <f>+K46</f>
        <v>291959815</v>
      </c>
      <c r="L50" s="99">
        <v>203012548</v>
      </c>
      <c r="M50" s="99">
        <f t="shared" ref="M50:S50" si="15">+M46+M48</f>
        <v>711091637</v>
      </c>
      <c r="N50" s="99">
        <f t="shared" si="15"/>
        <v>711091637</v>
      </c>
      <c r="O50" s="99">
        <f t="shared" si="15"/>
        <v>711091637</v>
      </c>
      <c r="P50" s="99">
        <f t="shared" si="15"/>
        <v>711091637</v>
      </c>
      <c r="Q50" s="99">
        <f t="shared" si="15"/>
        <v>910298270</v>
      </c>
      <c r="R50" s="99">
        <f t="shared" si="15"/>
        <v>907390125</v>
      </c>
      <c r="S50" s="99">
        <f t="shared" si="15"/>
        <v>1039291367</v>
      </c>
      <c r="T50" s="99">
        <f>+T46</f>
        <v>463445300</v>
      </c>
      <c r="U50" s="99">
        <v>463445300</v>
      </c>
      <c r="V50" s="99">
        <f>V46+AL48</f>
        <v>852498345</v>
      </c>
      <c r="W50" s="310">
        <f>+W46+W48</f>
        <v>1096442469</v>
      </c>
      <c r="X50" s="310">
        <f>+X46+X48</f>
        <v>1053840341</v>
      </c>
      <c r="Y50" s="99">
        <f>+Y46</f>
        <v>553077000</v>
      </c>
      <c r="Z50" s="100"/>
      <c r="AA50" s="100"/>
      <c r="AB50" s="100"/>
      <c r="AC50" s="100"/>
      <c r="AD50" s="100"/>
      <c r="AE50" s="99">
        <f>+AE46</f>
        <v>320000000</v>
      </c>
      <c r="AF50" s="100"/>
      <c r="AG50" s="100"/>
      <c r="AH50" s="100"/>
      <c r="AI50" s="100"/>
      <c r="AJ50" s="99">
        <f>AJ46+AJ48</f>
        <v>368907839</v>
      </c>
      <c r="AK50" s="99">
        <f>AK46+AK48</f>
        <v>412833001</v>
      </c>
      <c r="AL50" s="100">
        <f>AL46+AL48</f>
        <v>708115669</v>
      </c>
      <c r="AM50" s="296">
        <f t="shared" si="0"/>
        <v>1053840341</v>
      </c>
      <c r="AN50" s="96">
        <f t="shared" si="14"/>
        <v>0.96114513145513703</v>
      </c>
      <c r="AO50" s="114">
        <f>(L50+R50+AM50)/H50</f>
        <v>0.71597980308822862</v>
      </c>
      <c r="AP50" s="581"/>
      <c r="AQ50" s="555"/>
      <c r="AR50" s="555"/>
      <c r="AS50" s="556"/>
      <c r="AT50" s="556"/>
      <c r="AU50" s="90"/>
      <c r="AV50" s="90"/>
      <c r="AW50" s="90"/>
      <c r="AX50" s="90"/>
    </row>
    <row r="51" spans="1:50" ht="30" customHeight="1" x14ac:dyDescent="0.25">
      <c r="A51" s="442" t="s">
        <v>140</v>
      </c>
      <c r="B51" s="619">
        <v>8</v>
      </c>
      <c r="C51" s="616" t="s">
        <v>125</v>
      </c>
      <c r="D51" s="616" t="s">
        <v>105</v>
      </c>
      <c r="E51" s="616">
        <v>469</v>
      </c>
      <c r="F51" s="464"/>
      <c r="G51" s="102" t="s">
        <v>109</v>
      </c>
      <c r="H51" s="168">
        <f>+L51+R51+W51+Y51+AE51</f>
        <v>24999</v>
      </c>
      <c r="I51" s="158">
        <v>1000</v>
      </c>
      <c r="J51" s="158">
        <v>1000</v>
      </c>
      <c r="K51" s="158">
        <v>1390</v>
      </c>
      <c r="L51" s="109">
        <v>1390</v>
      </c>
      <c r="M51" s="158">
        <v>7000</v>
      </c>
      <c r="N51" s="158">
        <v>7000</v>
      </c>
      <c r="O51" s="158">
        <v>7000</v>
      </c>
      <c r="P51" s="158">
        <v>7000</v>
      </c>
      <c r="Q51" s="158">
        <v>7910.66</v>
      </c>
      <c r="R51" s="109">
        <v>7910</v>
      </c>
      <c r="S51" s="158">
        <f>7000-390</f>
        <v>6610</v>
      </c>
      <c r="T51" s="158">
        <f>+S51</f>
        <v>6610</v>
      </c>
      <c r="U51" s="158">
        <v>6610</v>
      </c>
      <c r="V51" s="159">
        <v>6610</v>
      </c>
      <c r="W51" s="308">
        <v>6610</v>
      </c>
      <c r="X51" s="632">
        <f>+AM51</f>
        <v>6578.76</v>
      </c>
      <c r="Y51" s="158">
        <v>6089</v>
      </c>
      <c r="Z51" s="159"/>
      <c r="AA51" s="159"/>
      <c r="AB51" s="159"/>
      <c r="AC51" s="159"/>
      <c r="AD51" s="52"/>
      <c r="AE51" s="158">
        <v>3000</v>
      </c>
      <c r="AF51" s="159"/>
      <c r="AG51" s="159"/>
      <c r="AH51" s="159"/>
      <c r="AI51" s="52"/>
      <c r="AJ51" s="109">
        <v>898.9</v>
      </c>
      <c r="AK51" s="182">
        <f>1168.43+635.56+AJ51</f>
        <v>2702.89</v>
      </c>
      <c r="AL51" s="189">
        <f>AK51+1179.55+954.07+882</f>
        <v>5718.5099999999993</v>
      </c>
      <c r="AM51" s="297">
        <v>6578.76</v>
      </c>
      <c r="AN51" s="96">
        <f t="shared" si="14"/>
        <v>0.99527382753403937</v>
      </c>
      <c r="AO51" s="114">
        <f>(L51+R51+AM51)/H51</f>
        <v>0.63517580703228127</v>
      </c>
      <c r="AP51" s="582" t="s">
        <v>591</v>
      </c>
      <c r="AQ51" s="559" t="s">
        <v>119</v>
      </c>
      <c r="AR51" s="559" t="s">
        <v>119</v>
      </c>
      <c r="AS51" s="548" t="s">
        <v>291</v>
      </c>
      <c r="AT51" s="549" t="s">
        <v>269</v>
      </c>
      <c r="AU51" s="55"/>
      <c r="AV51" s="55"/>
      <c r="AW51" s="55"/>
      <c r="AX51" s="55"/>
    </row>
    <row r="52" spans="1:50" ht="30" customHeight="1" x14ac:dyDescent="0.25">
      <c r="A52" s="412"/>
      <c r="B52" s="552"/>
      <c r="C52" s="552"/>
      <c r="D52" s="552"/>
      <c r="E52" s="552"/>
      <c r="F52" s="464"/>
      <c r="G52" s="112" t="s">
        <v>132</v>
      </c>
      <c r="H52" s="113">
        <f>+L52+R52+S52+Y52+AE52</f>
        <v>1850345048</v>
      </c>
      <c r="I52" s="58">
        <v>289673103</v>
      </c>
      <c r="J52" s="58">
        <v>289673103</v>
      </c>
      <c r="K52" s="59">
        <v>289673103</v>
      </c>
      <c r="L52" s="58">
        <v>286086231</v>
      </c>
      <c r="M52" s="58">
        <v>353881000</v>
      </c>
      <c r="N52" s="58">
        <v>353881000</v>
      </c>
      <c r="O52" s="58">
        <v>353881000</v>
      </c>
      <c r="P52" s="58">
        <v>353881000</v>
      </c>
      <c r="Q52" s="58">
        <v>364740267</v>
      </c>
      <c r="R52" s="58">
        <v>354644867</v>
      </c>
      <c r="S52" s="58">
        <v>486128950</v>
      </c>
      <c r="T52" s="58">
        <v>486128950</v>
      </c>
      <c r="U52" s="58">
        <v>456409950</v>
      </c>
      <c r="V52" s="59">
        <f>120000000+336409950</f>
        <v>456409950</v>
      </c>
      <c r="W52" s="282">
        <v>474459000</v>
      </c>
      <c r="X52" s="282">
        <v>464242000</v>
      </c>
      <c r="Y52" s="58">
        <v>500140000</v>
      </c>
      <c r="Z52" s="59"/>
      <c r="AA52" s="59"/>
      <c r="AB52" s="59"/>
      <c r="AC52" s="59"/>
      <c r="AD52" s="59"/>
      <c r="AE52" s="58">
        <v>223345000</v>
      </c>
      <c r="AF52" s="59"/>
      <c r="AG52" s="59"/>
      <c r="AH52" s="59"/>
      <c r="AI52" s="59"/>
      <c r="AJ52" s="58">
        <v>238556812</v>
      </c>
      <c r="AK52" s="190">
        <f>311619000+17166000</f>
        <v>328785000</v>
      </c>
      <c r="AL52" s="86">
        <v>436345000</v>
      </c>
      <c r="AM52" s="296">
        <f t="shared" si="0"/>
        <v>464242000</v>
      </c>
      <c r="AN52" s="96">
        <f t="shared" si="14"/>
        <v>0.97846600022341235</v>
      </c>
      <c r="AO52" s="114">
        <f>(L52+R52+AM52)/H52</f>
        <v>0.59717137578979806</v>
      </c>
      <c r="AP52" s="580"/>
      <c r="AQ52" s="551"/>
      <c r="AR52" s="551"/>
      <c r="AS52" s="552"/>
      <c r="AT52" s="553"/>
      <c r="AU52" s="90"/>
      <c r="AV52" s="90"/>
      <c r="AW52" s="90"/>
      <c r="AX52" s="90"/>
    </row>
    <row r="53" spans="1:50" ht="30" customHeight="1" x14ac:dyDescent="0.25">
      <c r="A53" s="412"/>
      <c r="B53" s="552"/>
      <c r="C53" s="552"/>
      <c r="D53" s="552"/>
      <c r="E53" s="552"/>
      <c r="F53" s="464"/>
      <c r="G53" s="115" t="s">
        <v>142</v>
      </c>
      <c r="H53" s="160"/>
      <c r="I53" s="65"/>
      <c r="J53" s="65"/>
      <c r="K53" s="65"/>
      <c r="L53" s="65"/>
      <c r="M53" s="66"/>
      <c r="N53" s="66"/>
      <c r="O53" s="65"/>
      <c r="P53" s="65"/>
      <c r="Q53" s="65"/>
      <c r="R53" s="191">
        <v>0</v>
      </c>
      <c r="S53" s="66">
        <v>0</v>
      </c>
      <c r="T53" s="192">
        <v>0</v>
      </c>
      <c r="U53" s="192">
        <v>0</v>
      </c>
      <c r="V53" s="192">
        <v>0</v>
      </c>
      <c r="W53" s="332">
        <v>0</v>
      </c>
      <c r="X53" s="332">
        <v>0</v>
      </c>
      <c r="Y53" s="192"/>
      <c r="Z53" s="125"/>
      <c r="AA53" s="125"/>
      <c r="AB53" s="125"/>
      <c r="AC53" s="125"/>
      <c r="AD53" s="49"/>
      <c r="AE53" s="193"/>
      <c r="AF53" s="125"/>
      <c r="AG53" s="125"/>
      <c r="AH53" s="125"/>
      <c r="AI53" s="49"/>
      <c r="AJ53" s="117">
        <v>0</v>
      </c>
      <c r="AK53" s="117">
        <v>0</v>
      </c>
      <c r="AL53" s="117">
        <v>0</v>
      </c>
      <c r="AM53" s="296"/>
      <c r="AN53" s="120" t="e">
        <f t="shared" si="14"/>
        <v>#DIV/0!</v>
      </c>
      <c r="AO53" s="121"/>
      <c r="AP53" s="580"/>
      <c r="AQ53" s="551"/>
      <c r="AR53" s="551"/>
      <c r="AS53" s="552"/>
      <c r="AT53" s="553"/>
      <c r="AU53" s="55"/>
      <c r="AV53" s="55"/>
      <c r="AW53" s="55"/>
      <c r="AX53" s="55"/>
    </row>
    <row r="54" spans="1:50" ht="30" customHeight="1" x14ac:dyDescent="0.25">
      <c r="A54" s="412"/>
      <c r="B54" s="552"/>
      <c r="C54" s="552"/>
      <c r="D54" s="552"/>
      <c r="E54" s="552"/>
      <c r="F54" s="464"/>
      <c r="G54" s="112" t="s">
        <v>157</v>
      </c>
      <c r="H54" s="113">
        <f>R54+S54+Y54+AE54</f>
        <v>262903006</v>
      </c>
      <c r="I54" s="83"/>
      <c r="J54" s="83"/>
      <c r="K54" s="83"/>
      <c r="L54" s="83"/>
      <c r="M54" s="58">
        <v>179241931</v>
      </c>
      <c r="N54" s="58">
        <v>179241931</v>
      </c>
      <c r="O54" s="58">
        <v>179241931</v>
      </c>
      <c r="P54" s="58">
        <v>179241931</v>
      </c>
      <c r="Q54" s="58">
        <v>179241931</v>
      </c>
      <c r="R54" s="58">
        <v>179199239</v>
      </c>
      <c r="S54" s="58">
        <v>83703767</v>
      </c>
      <c r="T54" s="58">
        <v>83703767</v>
      </c>
      <c r="U54" s="58">
        <f>30542133+1275500+51205867</f>
        <v>83023500</v>
      </c>
      <c r="V54" s="59">
        <f>30542133+1275500+51205867</f>
        <v>83023500</v>
      </c>
      <c r="W54" s="282">
        <v>76828634</v>
      </c>
      <c r="X54" s="282">
        <v>76828634</v>
      </c>
      <c r="Y54" s="83"/>
      <c r="Z54" s="83"/>
      <c r="AA54" s="83"/>
      <c r="AB54" s="83"/>
      <c r="AC54" s="83"/>
      <c r="AD54" s="83"/>
      <c r="AE54" s="175"/>
      <c r="AF54" s="59"/>
      <c r="AG54" s="59"/>
      <c r="AH54" s="59"/>
      <c r="AI54" s="59"/>
      <c r="AJ54" s="58">
        <v>42165774</v>
      </c>
      <c r="AK54" s="58">
        <f>51205867+1275500+21610000</f>
        <v>74091367</v>
      </c>
      <c r="AL54" s="59">
        <v>76828634</v>
      </c>
      <c r="AM54" s="296">
        <f t="shared" si="0"/>
        <v>76828634</v>
      </c>
      <c r="AN54" s="96">
        <f t="shared" si="14"/>
        <v>1</v>
      </c>
      <c r="AO54" s="121"/>
      <c r="AP54" s="580"/>
      <c r="AQ54" s="551"/>
      <c r="AR54" s="551"/>
      <c r="AS54" s="552"/>
      <c r="AT54" s="553"/>
      <c r="AU54" s="90"/>
      <c r="AV54" s="90"/>
      <c r="AW54" s="90"/>
      <c r="AX54" s="90"/>
    </row>
    <row r="55" spans="1:50" ht="30" customHeight="1" x14ac:dyDescent="0.25">
      <c r="A55" s="412"/>
      <c r="B55" s="552"/>
      <c r="C55" s="552"/>
      <c r="D55" s="552"/>
      <c r="E55" s="552"/>
      <c r="F55" s="464"/>
      <c r="G55" s="115" t="s">
        <v>172</v>
      </c>
      <c r="H55" s="123">
        <f>H51</f>
        <v>24999</v>
      </c>
      <c r="I55" s="91">
        <f>I51</f>
        <v>1000</v>
      </c>
      <c r="J55" s="91">
        <f>J51</f>
        <v>1000</v>
      </c>
      <c r="K55" s="91">
        <f>K51</f>
        <v>1390</v>
      </c>
      <c r="L55" s="91">
        <v>1390</v>
      </c>
      <c r="M55" s="162">
        <f>+M51</f>
        <v>7000</v>
      </c>
      <c r="N55" s="162">
        <f>+N51</f>
        <v>7000</v>
      </c>
      <c r="O55" s="162">
        <f>+O51</f>
        <v>7000</v>
      </c>
      <c r="P55" s="162">
        <f>+P51</f>
        <v>7000</v>
      </c>
      <c r="Q55" s="194">
        <v>7000</v>
      </c>
      <c r="R55" s="194">
        <f>R51</f>
        <v>7910</v>
      </c>
      <c r="S55" s="162">
        <v>6610</v>
      </c>
      <c r="T55" s="162">
        <f>+T51+T53</f>
        <v>6610</v>
      </c>
      <c r="U55" s="162">
        <v>6610</v>
      </c>
      <c r="V55" s="162">
        <f>V51+V53</f>
        <v>6610</v>
      </c>
      <c r="W55" s="309">
        <f>+W51+W53</f>
        <v>6610</v>
      </c>
      <c r="X55" s="309">
        <f>+X51+X53</f>
        <v>6578.76</v>
      </c>
      <c r="Y55" s="162">
        <f>Y51</f>
        <v>6089</v>
      </c>
      <c r="Z55" s="125"/>
      <c r="AA55" s="125"/>
      <c r="AB55" s="125"/>
      <c r="AC55" s="125"/>
      <c r="AD55" s="49"/>
      <c r="AE55" s="162">
        <v>3000</v>
      </c>
      <c r="AF55" s="125"/>
      <c r="AG55" s="125"/>
      <c r="AH55" s="125"/>
      <c r="AI55" s="49"/>
      <c r="AJ55" s="134">
        <f t="shared" ref="AJ55:AL56" si="16">AJ51+AJ53</f>
        <v>898.9</v>
      </c>
      <c r="AK55" s="134">
        <f t="shared" si="16"/>
        <v>2702.89</v>
      </c>
      <c r="AL55" s="134">
        <f t="shared" si="16"/>
        <v>5718.5099999999993</v>
      </c>
      <c r="AM55" s="296">
        <f t="shared" si="0"/>
        <v>6578.76</v>
      </c>
      <c r="AN55" s="96">
        <f t="shared" si="14"/>
        <v>0.99527382753403937</v>
      </c>
      <c r="AO55" s="114">
        <f>(L55+R55+AM55)/H55</f>
        <v>0.63517580703228127</v>
      </c>
      <c r="AP55" s="580"/>
      <c r="AQ55" s="551"/>
      <c r="AR55" s="551"/>
      <c r="AS55" s="552"/>
      <c r="AT55" s="553"/>
      <c r="AU55" s="55"/>
      <c r="AV55" s="55"/>
      <c r="AW55" s="55"/>
      <c r="AX55" s="55"/>
    </row>
    <row r="56" spans="1:50" ht="30" customHeight="1" thickBot="1" x14ac:dyDescent="0.3">
      <c r="A56" s="412"/>
      <c r="B56" s="618"/>
      <c r="C56" s="618"/>
      <c r="D56" s="618"/>
      <c r="E56" s="618"/>
      <c r="F56" s="464"/>
      <c r="G56" s="133" t="s">
        <v>181</v>
      </c>
      <c r="H56" s="135">
        <f>H52+H54</f>
        <v>2113248054</v>
      </c>
      <c r="I56" s="99">
        <f>I52</f>
        <v>289673103</v>
      </c>
      <c r="J56" s="99">
        <f>J52</f>
        <v>289673103</v>
      </c>
      <c r="K56" s="99">
        <f>K52</f>
        <v>289673103</v>
      </c>
      <c r="L56" s="99">
        <v>286086231</v>
      </c>
      <c r="M56" s="99">
        <f t="shared" ref="M56:R56" si="17">+M52+M54</f>
        <v>533122931</v>
      </c>
      <c r="N56" s="99">
        <f t="shared" si="17"/>
        <v>533122931</v>
      </c>
      <c r="O56" s="99">
        <f t="shared" si="17"/>
        <v>533122931</v>
      </c>
      <c r="P56" s="99">
        <f t="shared" si="17"/>
        <v>533122931</v>
      </c>
      <c r="Q56" s="99">
        <f t="shared" si="17"/>
        <v>543982198</v>
      </c>
      <c r="R56" s="99">
        <f t="shared" si="17"/>
        <v>533844106</v>
      </c>
      <c r="S56" s="99">
        <f>S52+S54</f>
        <v>569832717</v>
      </c>
      <c r="T56" s="99">
        <f>+T52+T54</f>
        <v>569832717</v>
      </c>
      <c r="U56" s="99">
        <v>540113717</v>
      </c>
      <c r="V56" s="99">
        <f>V52+V54</f>
        <v>539433450</v>
      </c>
      <c r="W56" s="309">
        <f>+W52+W54</f>
        <v>551287634</v>
      </c>
      <c r="X56" s="309">
        <f>+X52+X54</f>
        <v>541070634</v>
      </c>
      <c r="Y56" s="99">
        <f>Y52</f>
        <v>500140000</v>
      </c>
      <c r="Z56" s="100"/>
      <c r="AA56" s="100"/>
      <c r="AB56" s="100"/>
      <c r="AC56" s="100"/>
      <c r="AD56" s="100"/>
      <c r="AE56" s="99">
        <f>AE52</f>
        <v>223345000</v>
      </c>
      <c r="AF56" s="100"/>
      <c r="AG56" s="100"/>
      <c r="AH56" s="100"/>
      <c r="AI56" s="100"/>
      <c r="AJ56" s="195">
        <f t="shared" si="16"/>
        <v>280722586</v>
      </c>
      <c r="AK56" s="195">
        <f t="shared" si="16"/>
        <v>402876367</v>
      </c>
      <c r="AL56" s="195">
        <f t="shared" si="16"/>
        <v>513173634</v>
      </c>
      <c r="AM56" s="296">
        <f t="shared" si="0"/>
        <v>541070634</v>
      </c>
      <c r="AN56" s="96">
        <f t="shared" si="14"/>
        <v>0.98146702488886228</v>
      </c>
      <c r="AO56" s="114">
        <f>(L56+R56+AM56)/H56</f>
        <v>0.6440327572638096</v>
      </c>
      <c r="AP56" s="581"/>
      <c r="AQ56" s="555"/>
      <c r="AR56" s="555"/>
      <c r="AS56" s="556"/>
      <c r="AT56" s="557"/>
      <c r="AU56" s="90"/>
      <c r="AV56" s="90"/>
      <c r="AW56" s="90"/>
      <c r="AX56" s="90"/>
    </row>
    <row r="57" spans="1:50" ht="30" customHeight="1" x14ac:dyDescent="0.25">
      <c r="A57" s="412"/>
      <c r="B57" s="616">
        <v>9</v>
      </c>
      <c r="C57" s="616" t="s">
        <v>149</v>
      </c>
      <c r="D57" s="616" t="s">
        <v>105</v>
      </c>
      <c r="E57" s="616">
        <v>469</v>
      </c>
      <c r="F57" s="464"/>
      <c r="G57" s="102" t="s">
        <v>109</v>
      </c>
      <c r="H57" s="168">
        <f>+L57+R57+W57+Y57+AE57</f>
        <v>8000</v>
      </c>
      <c r="I57" s="44">
        <v>1000</v>
      </c>
      <c r="J57" s="44">
        <v>1000</v>
      </c>
      <c r="K57" s="44">
        <v>1000</v>
      </c>
      <c r="L57" s="44">
        <v>1059</v>
      </c>
      <c r="M57" s="158">
        <v>2000</v>
      </c>
      <c r="N57" s="158">
        <v>2000</v>
      </c>
      <c r="O57" s="158">
        <v>2000</v>
      </c>
      <c r="P57" s="158">
        <v>2000</v>
      </c>
      <c r="Q57" s="158">
        <v>2030</v>
      </c>
      <c r="R57" s="47">
        <v>2030</v>
      </c>
      <c r="S57" s="158">
        <f>2000-59</f>
        <v>1941</v>
      </c>
      <c r="T57" s="158">
        <f>+S57</f>
        <v>1941</v>
      </c>
      <c r="U57" s="158">
        <v>1941</v>
      </c>
      <c r="V57" s="159">
        <v>1941</v>
      </c>
      <c r="W57" s="309">
        <v>1944</v>
      </c>
      <c r="X57" s="309">
        <v>1944</v>
      </c>
      <c r="Y57" s="158">
        <f>2000-30</f>
        <v>1970</v>
      </c>
      <c r="Z57" s="159"/>
      <c r="AA57" s="159"/>
      <c r="AB57" s="159"/>
      <c r="AC57" s="159"/>
      <c r="AD57" s="52"/>
      <c r="AE57" s="308">
        <v>997</v>
      </c>
      <c r="AF57" s="159"/>
      <c r="AG57" s="159"/>
      <c r="AH57" s="159"/>
      <c r="AI57" s="52"/>
      <c r="AJ57" s="47">
        <v>368</v>
      </c>
      <c r="AK57" s="158">
        <v>899</v>
      </c>
      <c r="AL57" s="159">
        <v>1218</v>
      </c>
      <c r="AM57" s="296">
        <f t="shared" si="0"/>
        <v>1944</v>
      </c>
      <c r="AN57" s="96">
        <f t="shared" si="14"/>
        <v>1</v>
      </c>
      <c r="AO57" s="114">
        <f>(L57+R57+AM57)/H57</f>
        <v>0.62912500000000005</v>
      </c>
      <c r="AP57" s="582" t="s">
        <v>156</v>
      </c>
      <c r="AQ57" s="559" t="s">
        <v>119</v>
      </c>
      <c r="AR57" s="559" t="s">
        <v>119</v>
      </c>
      <c r="AS57" s="583" t="s">
        <v>292</v>
      </c>
      <c r="AT57" s="560" t="s">
        <v>293</v>
      </c>
      <c r="AU57" s="196"/>
      <c r="AV57" s="196"/>
      <c r="AW57" s="196"/>
      <c r="AX57" s="196"/>
    </row>
    <row r="58" spans="1:50" ht="30" customHeight="1" x14ac:dyDescent="0.25">
      <c r="A58" s="412"/>
      <c r="B58" s="552"/>
      <c r="C58" s="552"/>
      <c r="D58" s="552"/>
      <c r="E58" s="552"/>
      <c r="F58" s="464"/>
      <c r="G58" s="112" t="s">
        <v>132</v>
      </c>
      <c r="H58" s="113">
        <f>+L58+R58+S58+Y58+AE58</f>
        <v>756600281</v>
      </c>
      <c r="I58" s="58">
        <v>92060463</v>
      </c>
      <c r="J58" s="58">
        <v>92060463</v>
      </c>
      <c r="K58" s="59">
        <v>92060463</v>
      </c>
      <c r="L58" s="58">
        <v>90363218</v>
      </c>
      <c r="M58" s="58">
        <v>169154000</v>
      </c>
      <c r="N58" s="58">
        <v>169154000</v>
      </c>
      <c r="O58" s="58">
        <v>169154000</v>
      </c>
      <c r="P58" s="58">
        <v>169154000</v>
      </c>
      <c r="Q58" s="58">
        <v>160793033</v>
      </c>
      <c r="R58" s="58">
        <v>160793033</v>
      </c>
      <c r="S58" s="58">
        <v>191581030</v>
      </c>
      <c r="T58" s="58">
        <v>191581030</v>
      </c>
      <c r="U58" s="58">
        <v>191581030</v>
      </c>
      <c r="V58" s="59">
        <v>191581030</v>
      </c>
      <c r="W58" s="282">
        <v>193854000</v>
      </c>
      <c r="X58" s="282">
        <v>193854000</v>
      </c>
      <c r="Y58" s="58">
        <v>206331000</v>
      </c>
      <c r="Z58" s="59"/>
      <c r="AA58" s="59"/>
      <c r="AB58" s="59"/>
      <c r="AC58" s="59"/>
      <c r="AD58" s="59"/>
      <c r="AE58" s="58">
        <v>107532000</v>
      </c>
      <c r="AF58" s="59"/>
      <c r="AG58" s="59"/>
      <c r="AH58" s="59"/>
      <c r="AI58" s="59"/>
      <c r="AJ58" s="58">
        <v>115478000</v>
      </c>
      <c r="AK58" s="58">
        <v>115478000</v>
      </c>
      <c r="AL58" s="59">
        <v>144263000</v>
      </c>
      <c r="AM58" s="296">
        <f t="shared" si="0"/>
        <v>193854000</v>
      </c>
      <c r="AN58" s="96">
        <f t="shared" si="14"/>
        <v>1</v>
      </c>
      <c r="AO58" s="114">
        <f>(L58+R58+AM58)/H58</f>
        <v>0.58817087724555051</v>
      </c>
      <c r="AP58" s="561"/>
      <c r="AQ58" s="551"/>
      <c r="AR58" s="551"/>
      <c r="AS58" s="561"/>
      <c r="AT58" s="553"/>
      <c r="AU58" s="197"/>
      <c r="AV58" s="197"/>
      <c r="AW58" s="197"/>
      <c r="AX58" s="197"/>
    </row>
    <row r="59" spans="1:50" ht="30" customHeight="1" x14ac:dyDescent="0.25">
      <c r="A59" s="412"/>
      <c r="B59" s="552"/>
      <c r="C59" s="552"/>
      <c r="D59" s="552"/>
      <c r="E59" s="552"/>
      <c r="F59" s="464"/>
      <c r="G59" s="115" t="s">
        <v>142</v>
      </c>
      <c r="H59" s="169"/>
      <c r="I59" s="66"/>
      <c r="J59" s="66"/>
      <c r="K59" s="66"/>
      <c r="L59" s="66"/>
      <c r="M59" s="66"/>
      <c r="N59" s="66"/>
      <c r="O59" s="66"/>
      <c r="P59" s="66"/>
      <c r="Q59" s="66"/>
      <c r="R59" s="66"/>
      <c r="S59" s="66">
        <v>0</v>
      </c>
      <c r="T59" s="66">
        <v>0</v>
      </c>
      <c r="U59" s="66">
        <v>0</v>
      </c>
      <c r="V59" s="66">
        <v>0</v>
      </c>
      <c r="W59" s="334">
        <v>0</v>
      </c>
      <c r="X59" s="334">
        <v>0</v>
      </c>
      <c r="Y59" s="66"/>
      <c r="Z59" s="125"/>
      <c r="AA59" s="125"/>
      <c r="AB59" s="125"/>
      <c r="AC59" s="125"/>
      <c r="AD59" s="49"/>
      <c r="AE59" s="183"/>
      <c r="AF59" s="125"/>
      <c r="AG59" s="125"/>
      <c r="AH59" s="125"/>
      <c r="AI59" s="49"/>
      <c r="AJ59" s="65"/>
      <c r="AK59" s="65"/>
      <c r="AL59" s="65"/>
      <c r="AM59" s="333">
        <f t="shared" si="0"/>
        <v>0</v>
      </c>
      <c r="AN59" s="120"/>
      <c r="AO59" s="121"/>
      <c r="AP59" s="561"/>
      <c r="AQ59" s="551"/>
      <c r="AR59" s="551"/>
      <c r="AS59" s="561"/>
      <c r="AT59" s="553"/>
      <c r="AU59" s="196"/>
      <c r="AV59" s="196"/>
      <c r="AW59" s="196"/>
      <c r="AX59" s="196"/>
    </row>
    <row r="60" spans="1:50" ht="30" customHeight="1" x14ac:dyDescent="0.25">
      <c r="A60" s="412"/>
      <c r="B60" s="552"/>
      <c r="C60" s="552"/>
      <c r="D60" s="552"/>
      <c r="E60" s="552"/>
      <c r="F60" s="464"/>
      <c r="G60" s="112" t="s">
        <v>157</v>
      </c>
      <c r="H60" s="113">
        <f>R60+S60+Y60+AE60</f>
        <v>68613399</v>
      </c>
      <c r="I60" s="83"/>
      <c r="J60" s="83"/>
      <c r="K60" s="83"/>
      <c r="L60" s="83"/>
      <c r="M60" s="58">
        <v>29964766</v>
      </c>
      <c r="N60" s="58">
        <v>29964766</v>
      </c>
      <c r="O60" s="58">
        <v>29964766</v>
      </c>
      <c r="P60" s="58">
        <v>29964766</v>
      </c>
      <c r="Q60" s="58">
        <v>29964766</v>
      </c>
      <c r="R60" s="58">
        <v>29964766</v>
      </c>
      <c r="S60" s="58">
        <v>38648633</v>
      </c>
      <c r="T60" s="59">
        <v>38648633</v>
      </c>
      <c r="U60" s="58">
        <v>38648633</v>
      </c>
      <c r="V60" s="59">
        <v>38648633</v>
      </c>
      <c r="W60" s="282">
        <v>38648633</v>
      </c>
      <c r="X60" s="282">
        <v>38648633</v>
      </c>
      <c r="Y60" s="83"/>
      <c r="Z60" s="83"/>
      <c r="AA60" s="83"/>
      <c r="AB60" s="83"/>
      <c r="AC60" s="83"/>
      <c r="AD60" s="83"/>
      <c r="AE60" s="175"/>
      <c r="AF60" s="59"/>
      <c r="AG60" s="59"/>
      <c r="AH60" s="59"/>
      <c r="AI60" s="59"/>
      <c r="AJ60" s="58">
        <v>25744333</v>
      </c>
      <c r="AK60" s="58">
        <v>35464633</v>
      </c>
      <c r="AL60" s="59">
        <v>38648633</v>
      </c>
      <c r="AM60" s="296">
        <f t="shared" si="0"/>
        <v>38648633</v>
      </c>
      <c r="AN60" s="96">
        <f>AM60/W60</f>
        <v>1</v>
      </c>
      <c r="AO60" s="121"/>
      <c r="AP60" s="561"/>
      <c r="AQ60" s="551"/>
      <c r="AR60" s="551"/>
      <c r="AS60" s="561"/>
      <c r="AT60" s="553"/>
      <c r="AU60" s="197"/>
      <c r="AV60" s="197"/>
      <c r="AW60" s="197"/>
      <c r="AX60" s="197"/>
    </row>
    <row r="61" spans="1:50" ht="30" customHeight="1" x14ac:dyDescent="0.25">
      <c r="A61" s="412"/>
      <c r="B61" s="552"/>
      <c r="C61" s="552"/>
      <c r="D61" s="552"/>
      <c r="E61" s="552"/>
      <c r="F61" s="464"/>
      <c r="G61" s="115" t="s">
        <v>172</v>
      </c>
      <c r="H61" s="123">
        <f>+H57</f>
        <v>8000</v>
      </c>
      <c r="I61" s="91">
        <f t="shared" ref="I61:K62" si="18">I57</f>
        <v>1000</v>
      </c>
      <c r="J61" s="91">
        <f t="shared" si="18"/>
        <v>1000</v>
      </c>
      <c r="K61" s="91">
        <f t="shared" si="18"/>
        <v>1000</v>
      </c>
      <c r="L61" s="91">
        <v>1059</v>
      </c>
      <c r="M61" s="91">
        <f>+M57</f>
        <v>2000</v>
      </c>
      <c r="N61" s="91">
        <f>+N57</f>
        <v>2000</v>
      </c>
      <c r="O61" s="91">
        <f>+O57</f>
        <v>2000</v>
      </c>
      <c r="P61" s="91">
        <f>+P57</f>
        <v>2000</v>
      </c>
      <c r="Q61" s="91">
        <v>2000</v>
      </c>
      <c r="R61" s="91">
        <v>2030</v>
      </c>
      <c r="S61" s="91">
        <f>S57</f>
        <v>1941</v>
      </c>
      <c r="T61" s="91">
        <f>+T57+T59</f>
        <v>1941</v>
      </c>
      <c r="U61" s="91">
        <v>1941</v>
      </c>
      <c r="V61" s="91">
        <f>V57+V59</f>
        <v>1941</v>
      </c>
      <c r="W61" s="303">
        <f>+W57+W59</f>
        <v>1944</v>
      </c>
      <c r="X61" s="303">
        <f>+X57+X59</f>
        <v>1944</v>
      </c>
      <c r="Y61" s="91">
        <f>Y57</f>
        <v>1970</v>
      </c>
      <c r="Z61" s="95"/>
      <c r="AA61" s="95"/>
      <c r="AB61" s="95"/>
      <c r="AC61" s="95"/>
      <c r="AD61" s="95"/>
      <c r="AE61" s="91">
        <f>AE57</f>
        <v>997</v>
      </c>
      <c r="AF61" s="95"/>
      <c r="AG61" s="125"/>
      <c r="AH61" s="125"/>
      <c r="AI61" s="49"/>
      <c r="AJ61" s="49">
        <f t="shared" ref="AJ61:AL62" si="19">AJ57+AJ59</f>
        <v>368</v>
      </c>
      <c r="AK61" s="125">
        <f t="shared" si="19"/>
        <v>899</v>
      </c>
      <c r="AL61" s="125">
        <f t="shared" si="19"/>
        <v>1218</v>
      </c>
      <c r="AM61" s="296">
        <f t="shared" si="0"/>
        <v>1944</v>
      </c>
      <c r="AN61" s="96">
        <f>AM61/W61</f>
        <v>1</v>
      </c>
      <c r="AO61" s="114">
        <f>(L61+R61+AM61)/H61</f>
        <v>0.62912500000000005</v>
      </c>
      <c r="AP61" s="561"/>
      <c r="AQ61" s="551"/>
      <c r="AR61" s="551"/>
      <c r="AS61" s="561"/>
      <c r="AT61" s="553"/>
      <c r="AU61" s="196"/>
      <c r="AV61" s="196"/>
      <c r="AW61" s="196"/>
      <c r="AX61" s="196"/>
    </row>
    <row r="62" spans="1:50" ht="30" customHeight="1" thickBot="1" x14ac:dyDescent="0.3">
      <c r="A62" s="412"/>
      <c r="B62" s="618"/>
      <c r="C62" s="618"/>
      <c r="D62" s="618"/>
      <c r="E62" s="618"/>
      <c r="F62" s="464"/>
      <c r="G62" s="133" t="s">
        <v>181</v>
      </c>
      <c r="H62" s="135">
        <f>+H58+H60</f>
        <v>825213680</v>
      </c>
      <c r="I62" s="99">
        <f t="shared" si="18"/>
        <v>92060463</v>
      </c>
      <c r="J62" s="99">
        <f t="shared" si="18"/>
        <v>92060463</v>
      </c>
      <c r="K62" s="99">
        <f t="shared" si="18"/>
        <v>92060463</v>
      </c>
      <c r="L62" s="99">
        <v>90363218</v>
      </c>
      <c r="M62" s="99">
        <f t="shared" ref="M62:R62" si="20">+M58+M60</f>
        <v>199118766</v>
      </c>
      <c r="N62" s="99">
        <f t="shared" si="20"/>
        <v>199118766</v>
      </c>
      <c r="O62" s="99">
        <f t="shared" si="20"/>
        <v>199118766</v>
      </c>
      <c r="P62" s="99">
        <f t="shared" si="20"/>
        <v>199118766</v>
      </c>
      <c r="Q62" s="99">
        <f t="shared" si="20"/>
        <v>190757799</v>
      </c>
      <c r="R62" s="99">
        <f t="shared" si="20"/>
        <v>190757799</v>
      </c>
      <c r="S62" s="99">
        <f>S58+S60</f>
        <v>230229663</v>
      </c>
      <c r="T62" s="155">
        <f>+T58+T60</f>
        <v>230229663</v>
      </c>
      <c r="U62" s="155">
        <v>230229663</v>
      </c>
      <c r="V62" s="155">
        <f>V58+V60</f>
        <v>230229663</v>
      </c>
      <c r="W62" s="303">
        <f>+W58+W60</f>
        <v>232502633</v>
      </c>
      <c r="X62" s="303">
        <f>+X58+X60</f>
        <v>232502633</v>
      </c>
      <c r="Y62" s="99">
        <f>Y58</f>
        <v>206331000</v>
      </c>
      <c r="Z62" s="100"/>
      <c r="AA62" s="100"/>
      <c r="AB62" s="100"/>
      <c r="AC62" s="100"/>
      <c r="AD62" s="100"/>
      <c r="AE62" s="99">
        <f>AE58</f>
        <v>107532000</v>
      </c>
      <c r="AF62" s="100"/>
      <c r="AG62" s="100"/>
      <c r="AH62" s="100"/>
      <c r="AI62" s="100"/>
      <c r="AJ62" s="99">
        <f t="shared" si="19"/>
        <v>141222333</v>
      </c>
      <c r="AK62" s="99">
        <f t="shared" si="19"/>
        <v>150942633</v>
      </c>
      <c r="AL62" s="99">
        <f t="shared" si="19"/>
        <v>182911633</v>
      </c>
      <c r="AM62" s="296">
        <f t="shared" si="0"/>
        <v>232502633</v>
      </c>
      <c r="AN62" s="96">
        <f>AM62/W62</f>
        <v>1</v>
      </c>
      <c r="AO62" s="114">
        <f>(L62+R62+AM62)/H62</f>
        <v>0.62241291249558539</v>
      </c>
      <c r="AP62" s="562"/>
      <c r="AQ62" s="555"/>
      <c r="AR62" s="555"/>
      <c r="AS62" s="562"/>
      <c r="AT62" s="557"/>
      <c r="AU62" s="197"/>
      <c r="AV62" s="197"/>
      <c r="AW62" s="197"/>
      <c r="AX62" s="197"/>
    </row>
    <row r="63" spans="1:50" ht="30" customHeight="1" x14ac:dyDescent="0.25">
      <c r="A63" s="412"/>
      <c r="B63" s="616">
        <v>10</v>
      </c>
      <c r="C63" s="616" t="s">
        <v>165</v>
      </c>
      <c r="D63" s="616" t="s">
        <v>155</v>
      </c>
      <c r="E63" s="616">
        <v>469</v>
      </c>
      <c r="F63" s="464"/>
      <c r="G63" s="102" t="s">
        <v>109</v>
      </c>
      <c r="H63" s="198">
        <v>1</v>
      </c>
      <c r="I63" s="199">
        <v>0.2</v>
      </c>
      <c r="J63" s="199">
        <v>0.2</v>
      </c>
      <c r="K63" s="199">
        <v>0.2</v>
      </c>
      <c r="L63" s="199">
        <v>0.1</v>
      </c>
      <c r="M63" s="200">
        <v>0.5</v>
      </c>
      <c r="N63" s="200">
        <v>0.5</v>
      </c>
      <c r="O63" s="200">
        <v>0.5</v>
      </c>
      <c r="P63" s="200">
        <v>0.5</v>
      </c>
      <c r="Q63" s="200">
        <v>0.5</v>
      </c>
      <c r="R63" s="200">
        <v>0.35</v>
      </c>
      <c r="S63" s="200">
        <v>0.65</v>
      </c>
      <c r="T63" s="200">
        <f>+S63</f>
        <v>0.65</v>
      </c>
      <c r="U63" s="200">
        <v>0.65</v>
      </c>
      <c r="V63" s="201">
        <v>0.65</v>
      </c>
      <c r="W63" s="311">
        <v>0.6</v>
      </c>
      <c r="X63" s="311">
        <v>0.41599999999999998</v>
      </c>
      <c r="Y63" s="200">
        <v>0.9</v>
      </c>
      <c r="Z63" s="201"/>
      <c r="AA63" s="159"/>
      <c r="AB63" s="159"/>
      <c r="AC63" s="159"/>
      <c r="AD63" s="52"/>
      <c r="AE63" s="200">
        <v>1</v>
      </c>
      <c r="AF63" s="201"/>
      <c r="AG63" s="159"/>
      <c r="AH63" s="159"/>
      <c r="AI63" s="52"/>
      <c r="AJ63" s="202">
        <f>0.35+0.015</f>
        <v>0.36499999999999999</v>
      </c>
      <c r="AK63" s="200">
        <v>0.38</v>
      </c>
      <c r="AL63" s="203">
        <v>0.41599999999999998</v>
      </c>
      <c r="AM63" s="298">
        <f t="shared" si="0"/>
        <v>0.41599999999999998</v>
      </c>
      <c r="AN63" s="96">
        <f>AM63/W63</f>
        <v>0.69333333333333336</v>
      </c>
      <c r="AO63" s="141">
        <f>(L63+R63+AM63)/H63</f>
        <v>0.86599999999999988</v>
      </c>
      <c r="AP63" s="558" t="s">
        <v>560</v>
      </c>
      <c r="AQ63" s="584" t="s">
        <v>294</v>
      </c>
      <c r="AR63" s="584" t="s">
        <v>582</v>
      </c>
      <c r="AS63" s="558" t="s">
        <v>295</v>
      </c>
      <c r="AT63" s="558" t="s">
        <v>296</v>
      </c>
      <c r="AU63" s="204"/>
      <c r="AV63" s="196"/>
      <c r="AW63" s="196"/>
      <c r="AX63" s="196"/>
    </row>
    <row r="64" spans="1:50" ht="30" customHeight="1" x14ac:dyDescent="0.25">
      <c r="A64" s="412"/>
      <c r="B64" s="552"/>
      <c r="C64" s="552"/>
      <c r="D64" s="552"/>
      <c r="E64" s="552"/>
      <c r="F64" s="464"/>
      <c r="G64" s="112" t="s">
        <v>132</v>
      </c>
      <c r="H64" s="113">
        <f>+L64+R64+S64+Y64+AE64</f>
        <v>620960646</v>
      </c>
      <c r="I64" s="58">
        <v>166837645</v>
      </c>
      <c r="J64" s="58">
        <v>166837646</v>
      </c>
      <c r="K64" s="59">
        <v>166837646</v>
      </c>
      <c r="L64" s="58">
        <v>166837646</v>
      </c>
      <c r="M64" s="58">
        <v>150000000</v>
      </c>
      <c r="N64" s="58">
        <v>150000000</v>
      </c>
      <c r="O64" s="58">
        <v>150000000</v>
      </c>
      <c r="P64" s="58">
        <v>150000000</v>
      </c>
      <c r="Q64" s="58">
        <v>250000000</v>
      </c>
      <c r="R64" s="58">
        <v>0</v>
      </c>
      <c r="S64" s="58">
        <v>150000000</v>
      </c>
      <c r="T64" s="58">
        <v>150000000</v>
      </c>
      <c r="U64" s="58">
        <v>150000000</v>
      </c>
      <c r="V64" s="59">
        <v>150000000</v>
      </c>
      <c r="W64" s="282">
        <v>115000000</v>
      </c>
      <c r="X64" s="282">
        <v>15000000</v>
      </c>
      <c r="Y64" s="58">
        <v>215000000</v>
      </c>
      <c r="Z64" s="59"/>
      <c r="AA64" s="59"/>
      <c r="AB64" s="59"/>
      <c r="AC64" s="59"/>
      <c r="AD64" s="59"/>
      <c r="AE64" s="58">
        <v>89123000</v>
      </c>
      <c r="AF64" s="59"/>
      <c r="AG64" s="59"/>
      <c r="AH64" s="59"/>
      <c r="AI64" s="59"/>
      <c r="AJ64" s="58">
        <v>0</v>
      </c>
      <c r="AK64" s="58">
        <v>0</v>
      </c>
      <c r="AL64" s="86">
        <v>15000000</v>
      </c>
      <c r="AM64" s="296">
        <f t="shared" si="0"/>
        <v>15000000</v>
      </c>
      <c r="AN64" s="96">
        <f>AM64/W64</f>
        <v>0.13043478260869565</v>
      </c>
      <c r="AO64" s="141">
        <f>(L64+R64+AM64)/H64</f>
        <v>0.29283280216118557</v>
      </c>
      <c r="AP64" s="561"/>
      <c r="AQ64" s="585"/>
      <c r="AR64" s="586"/>
      <c r="AS64" s="561"/>
      <c r="AT64" s="561"/>
      <c r="AU64" s="205"/>
      <c r="AV64" s="197"/>
      <c r="AW64" s="197"/>
      <c r="AX64" s="197"/>
    </row>
    <row r="65" spans="1:50" ht="30" customHeight="1" x14ac:dyDescent="0.25">
      <c r="A65" s="412"/>
      <c r="B65" s="552"/>
      <c r="C65" s="552"/>
      <c r="D65" s="552"/>
      <c r="E65" s="552"/>
      <c r="F65" s="464"/>
      <c r="G65" s="115" t="s">
        <v>142</v>
      </c>
      <c r="H65" s="169"/>
      <c r="I65" s="66"/>
      <c r="J65" s="66"/>
      <c r="K65" s="66"/>
      <c r="L65" s="66"/>
      <c r="M65" s="66"/>
      <c r="N65" s="66"/>
      <c r="O65" s="206"/>
      <c r="P65" s="206"/>
      <c r="Q65" s="206"/>
      <c r="R65" s="206"/>
      <c r="S65" s="66">
        <v>0</v>
      </c>
      <c r="T65" s="66">
        <v>0</v>
      </c>
      <c r="U65" s="66">
        <v>0</v>
      </c>
      <c r="V65" s="192">
        <v>0</v>
      </c>
      <c r="W65" s="334">
        <v>0</v>
      </c>
      <c r="X65" s="334">
        <v>0</v>
      </c>
      <c r="Y65" s="66"/>
      <c r="Z65" s="125"/>
      <c r="AA65" s="125"/>
      <c r="AB65" s="125"/>
      <c r="AC65" s="125"/>
      <c r="AD65" s="49"/>
      <c r="AE65" s="183"/>
      <c r="AF65" s="125"/>
      <c r="AG65" s="125"/>
      <c r="AH65" s="125"/>
      <c r="AI65" s="49"/>
      <c r="AJ65" s="207"/>
      <c r="AK65" s="207"/>
      <c r="AL65" s="192"/>
      <c r="AM65" s="333">
        <f t="shared" si="0"/>
        <v>0</v>
      </c>
      <c r="AN65" s="120"/>
      <c r="AO65" s="88"/>
      <c r="AP65" s="561"/>
      <c r="AQ65" s="585"/>
      <c r="AR65" s="586"/>
      <c r="AS65" s="561"/>
      <c r="AT65" s="561"/>
      <c r="AU65" s="204"/>
      <c r="AV65" s="196"/>
      <c r="AW65" s="196"/>
      <c r="AX65" s="196"/>
    </row>
    <row r="66" spans="1:50" ht="30" customHeight="1" x14ac:dyDescent="0.25">
      <c r="A66" s="412"/>
      <c r="B66" s="552"/>
      <c r="C66" s="552"/>
      <c r="D66" s="552"/>
      <c r="E66" s="552"/>
      <c r="F66" s="464"/>
      <c r="G66" s="112" t="s">
        <v>157</v>
      </c>
      <c r="H66" s="113">
        <f>R66+S66+Y66+AE66</f>
        <v>166837646</v>
      </c>
      <c r="I66" s="208"/>
      <c r="J66" s="208"/>
      <c r="K66" s="208"/>
      <c r="L66" s="208"/>
      <c r="M66" s="209">
        <v>166837646</v>
      </c>
      <c r="N66" s="209">
        <v>166837646</v>
      </c>
      <c r="O66" s="209">
        <v>166837646</v>
      </c>
      <c r="P66" s="209">
        <v>166837646</v>
      </c>
      <c r="Q66" s="58">
        <v>166837646</v>
      </c>
      <c r="R66" s="58">
        <v>166837646</v>
      </c>
      <c r="S66" s="83">
        <v>0</v>
      </c>
      <c r="T66" s="83">
        <v>0</v>
      </c>
      <c r="U66" s="83">
        <v>0</v>
      </c>
      <c r="V66" s="210">
        <v>0</v>
      </c>
      <c r="W66" s="335">
        <v>0</v>
      </c>
      <c r="X66" s="335">
        <v>0</v>
      </c>
      <c r="Y66" s="83"/>
      <c r="Z66" s="59"/>
      <c r="AA66" s="59"/>
      <c r="AB66" s="59"/>
      <c r="AC66" s="59"/>
      <c r="AD66" s="59"/>
      <c r="AE66" s="175"/>
      <c r="AF66" s="59"/>
      <c r="AG66" s="59"/>
      <c r="AH66" s="59"/>
      <c r="AI66" s="59"/>
      <c r="AJ66" s="176"/>
      <c r="AK66" s="176"/>
      <c r="AL66" s="210"/>
      <c r="AM66" s="333">
        <f t="shared" si="0"/>
        <v>0</v>
      </c>
      <c r="AN66" s="120"/>
      <c r="AO66" s="88"/>
      <c r="AP66" s="561"/>
      <c r="AQ66" s="585"/>
      <c r="AR66" s="586"/>
      <c r="AS66" s="561"/>
      <c r="AT66" s="561"/>
      <c r="AU66" s="205"/>
      <c r="AV66" s="197"/>
      <c r="AW66" s="197"/>
      <c r="AX66" s="197"/>
    </row>
    <row r="67" spans="1:50" ht="30" customHeight="1" x14ac:dyDescent="0.25">
      <c r="A67" s="412"/>
      <c r="B67" s="552"/>
      <c r="C67" s="552"/>
      <c r="D67" s="552"/>
      <c r="E67" s="552"/>
      <c r="F67" s="464"/>
      <c r="G67" s="115" t="s">
        <v>172</v>
      </c>
      <c r="H67" s="211">
        <v>1</v>
      </c>
      <c r="I67" s="212">
        <f>I63</f>
        <v>0.2</v>
      </c>
      <c r="J67" s="212">
        <f>J63</f>
        <v>0.2</v>
      </c>
      <c r="K67" s="212">
        <f>K63</f>
        <v>0.2</v>
      </c>
      <c r="L67" s="212">
        <v>0.1</v>
      </c>
      <c r="M67" s="213">
        <f>+M63+M65</f>
        <v>0.5</v>
      </c>
      <c r="N67" s="213">
        <f>+N63+N65</f>
        <v>0.5</v>
      </c>
      <c r="O67" s="213">
        <f>+O63+O65</f>
        <v>0.5</v>
      </c>
      <c r="P67" s="213">
        <f>+P63+P65</f>
        <v>0.5</v>
      </c>
      <c r="Q67" s="213">
        <f>+Q63+Q65</f>
        <v>0.5</v>
      </c>
      <c r="R67" s="212">
        <v>0.35</v>
      </c>
      <c r="S67" s="212">
        <f>S63</f>
        <v>0.65</v>
      </c>
      <c r="T67" s="212">
        <f>T65+T63</f>
        <v>0.65</v>
      </c>
      <c r="U67" s="212">
        <v>0.65</v>
      </c>
      <c r="V67" s="76">
        <f>V63+V65</f>
        <v>0.65</v>
      </c>
      <c r="W67" s="312">
        <f>+W63+W65</f>
        <v>0.6</v>
      </c>
      <c r="X67" s="312">
        <f>+X63+X65</f>
        <v>0.41599999999999998</v>
      </c>
      <c r="Y67" s="212">
        <f>Y63</f>
        <v>0.9</v>
      </c>
      <c r="Z67" s="214"/>
      <c r="AA67" s="125"/>
      <c r="AB67" s="125"/>
      <c r="AC67" s="125"/>
      <c r="AD67" s="49"/>
      <c r="AE67" s="212">
        <f>AE63</f>
        <v>1</v>
      </c>
      <c r="AF67" s="214"/>
      <c r="AG67" s="125"/>
      <c r="AH67" s="125"/>
      <c r="AI67" s="49"/>
      <c r="AJ67" s="78">
        <f t="shared" ref="AJ67:AL68" si="21">AJ63+AJ65</f>
        <v>0.36499999999999999</v>
      </c>
      <c r="AK67" s="78">
        <f t="shared" si="21"/>
        <v>0.38</v>
      </c>
      <c r="AL67" s="285">
        <f t="shared" si="21"/>
        <v>0.41599999999999998</v>
      </c>
      <c r="AM67" s="298">
        <f t="shared" si="0"/>
        <v>0.41599999999999998</v>
      </c>
      <c r="AN67" s="96">
        <f>AM67/W67</f>
        <v>0.69333333333333336</v>
      </c>
      <c r="AO67" s="141">
        <f>AM67/H67</f>
        <v>0.41599999999999998</v>
      </c>
      <c r="AP67" s="561"/>
      <c r="AQ67" s="585"/>
      <c r="AR67" s="586"/>
      <c r="AS67" s="561"/>
      <c r="AT67" s="561"/>
      <c r="AU67" s="204"/>
      <c r="AV67" s="196"/>
      <c r="AW67" s="196"/>
      <c r="AX67" s="196"/>
    </row>
    <row r="68" spans="1:50" ht="30" customHeight="1" thickBot="1" x14ac:dyDescent="0.3">
      <c r="A68" s="421"/>
      <c r="B68" s="618"/>
      <c r="C68" s="618"/>
      <c r="D68" s="618"/>
      <c r="E68" s="618"/>
      <c r="F68" s="464"/>
      <c r="G68" s="133" t="s">
        <v>181</v>
      </c>
      <c r="H68" s="135">
        <f>+H64+H66</f>
        <v>787798292</v>
      </c>
      <c r="I68" s="99">
        <f>I64</f>
        <v>166837645</v>
      </c>
      <c r="J68" s="99">
        <f>J64</f>
        <v>166837646</v>
      </c>
      <c r="K68" s="99">
        <f>+K64</f>
        <v>166837646</v>
      </c>
      <c r="L68" s="99">
        <v>166837646</v>
      </c>
      <c r="M68" s="99">
        <f t="shared" ref="M68:R68" si="22">+M64+M66</f>
        <v>316837646</v>
      </c>
      <c r="N68" s="99">
        <f t="shared" si="22"/>
        <v>316837646</v>
      </c>
      <c r="O68" s="99">
        <f t="shared" si="22"/>
        <v>316837646</v>
      </c>
      <c r="P68" s="99">
        <f t="shared" si="22"/>
        <v>316837646</v>
      </c>
      <c r="Q68" s="99">
        <f t="shared" si="22"/>
        <v>416837646</v>
      </c>
      <c r="R68" s="99">
        <f t="shared" si="22"/>
        <v>166837646</v>
      </c>
      <c r="S68" s="99">
        <f>+S64</f>
        <v>150000000</v>
      </c>
      <c r="T68" s="99">
        <f>T66+T64</f>
        <v>150000000</v>
      </c>
      <c r="U68" s="99">
        <v>150000001</v>
      </c>
      <c r="V68" s="100">
        <f>V64+V66</f>
        <v>150000000</v>
      </c>
      <c r="W68" s="313">
        <f>+W64+W66</f>
        <v>115000000</v>
      </c>
      <c r="X68" s="313">
        <f>+X64+X66</f>
        <v>15000000</v>
      </c>
      <c r="Y68" s="99">
        <f>+Y64</f>
        <v>215000000</v>
      </c>
      <c r="Z68" s="100"/>
      <c r="AA68" s="100"/>
      <c r="AB68" s="100"/>
      <c r="AC68" s="100"/>
      <c r="AD68" s="100"/>
      <c r="AE68" s="99">
        <f>+AE64</f>
        <v>89123000</v>
      </c>
      <c r="AF68" s="100"/>
      <c r="AG68" s="100"/>
      <c r="AH68" s="100"/>
      <c r="AI68" s="100"/>
      <c r="AJ68" s="100">
        <f t="shared" si="21"/>
        <v>0</v>
      </c>
      <c r="AK68" s="100">
        <f t="shared" si="21"/>
        <v>0</v>
      </c>
      <c r="AL68" s="100">
        <f t="shared" si="21"/>
        <v>15000000</v>
      </c>
      <c r="AM68" s="296">
        <f t="shared" si="0"/>
        <v>15000000</v>
      </c>
      <c r="AN68" s="96">
        <f>AM68/W68</f>
        <v>0.13043478260869565</v>
      </c>
      <c r="AO68" s="141">
        <f>AM68/H68</f>
        <v>1.904040685581989E-2</v>
      </c>
      <c r="AP68" s="562"/>
      <c r="AQ68" s="587"/>
      <c r="AR68" s="588"/>
      <c r="AS68" s="562"/>
      <c r="AT68" s="562"/>
      <c r="AU68" s="205"/>
      <c r="AV68" s="197"/>
      <c r="AW68" s="197"/>
      <c r="AX68" s="197"/>
    </row>
    <row r="69" spans="1:50" ht="30" customHeight="1" x14ac:dyDescent="0.25">
      <c r="A69" s="442" t="s">
        <v>298</v>
      </c>
      <c r="B69" s="616">
        <v>11</v>
      </c>
      <c r="C69" s="616" t="s">
        <v>170</v>
      </c>
      <c r="D69" s="616" t="s">
        <v>105</v>
      </c>
      <c r="E69" s="616">
        <v>480</v>
      </c>
      <c r="F69" s="464"/>
      <c r="G69" s="102" t="s">
        <v>109</v>
      </c>
      <c r="H69" s="633">
        <f>L69+R69+W69+Y69+AE69</f>
        <v>42287801.609999999</v>
      </c>
      <c r="I69" s="377">
        <v>4112722</v>
      </c>
      <c r="J69" s="377">
        <v>4112722</v>
      </c>
      <c r="K69" s="377">
        <v>4112722</v>
      </c>
      <c r="L69" s="377">
        <v>4112722</v>
      </c>
      <c r="M69" s="308">
        <v>8000000</v>
      </c>
      <c r="N69" s="308">
        <v>8000000</v>
      </c>
      <c r="O69" s="308">
        <v>8000000</v>
      </c>
      <c r="P69" s="308">
        <v>8000000</v>
      </c>
      <c r="Q69" s="308">
        <v>11375079.609999999</v>
      </c>
      <c r="R69" s="308">
        <v>11375079.609999999</v>
      </c>
      <c r="S69" s="624">
        <v>7887278</v>
      </c>
      <c r="T69" s="624">
        <f>+S69</f>
        <v>7887278</v>
      </c>
      <c r="U69" s="308">
        <v>7887278</v>
      </c>
      <c r="V69" s="308">
        <f>7887278+2000000</f>
        <v>9887278</v>
      </c>
      <c r="W69" s="309">
        <v>11500000</v>
      </c>
      <c r="X69" s="309">
        <v>11097105</v>
      </c>
      <c r="Y69" s="308">
        <v>10720000</v>
      </c>
      <c r="Z69" s="308"/>
      <c r="AA69" s="308"/>
      <c r="AB69" s="308"/>
      <c r="AC69" s="308"/>
      <c r="AD69" s="325"/>
      <c r="AE69" s="308">
        <f>5360000-800000+20000</f>
        <v>4580000</v>
      </c>
      <c r="AF69" s="159"/>
      <c r="AG69" s="159"/>
      <c r="AH69" s="159"/>
      <c r="AI69" s="52"/>
      <c r="AJ69" s="215">
        <v>1745135.6</v>
      </c>
      <c r="AK69" s="158">
        <v>4580764</v>
      </c>
      <c r="AL69" s="159">
        <v>9170121.9600000009</v>
      </c>
      <c r="AM69" s="296">
        <f t="shared" si="0"/>
        <v>11097105</v>
      </c>
      <c r="AN69" s="96">
        <f>AM69/W69</f>
        <v>0.96496565217391306</v>
      </c>
      <c r="AO69" s="114">
        <f>AM69/H69</f>
        <v>0.26241858355142811</v>
      </c>
      <c r="AP69" s="558" t="s">
        <v>583</v>
      </c>
      <c r="AQ69" s="559" t="s">
        <v>119</v>
      </c>
      <c r="AR69" s="559" t="s">
        <v>119</v>
      </c>
      <c r="AS69" s="589" t="s">
        <v>256</v>
      </c>
      <c r="AT69" s="560" t="s">
        <v>257</v>
      </c>
      <c r="AU69" s="196"/>
      <c r="AV69" s="196"/>
      <c r="AW69" s="196"/>
      <c r="AX69" s="196"/>
    </row>
    <row r="70" spans="1:50" ht="30" customHeight="1" x14ac:dyDescent="0.25">
      <c r="A70" s="412"/>
      <c r="B70" s="552"/>
      <c r="C70" s="552"/>
      <c r="D70" s="552"/>
      <c r="E70" s="552"/>
      <c r="F70" s="464"/>
      <c r="G70" s="112" t="s">
        <v>132</v>
      </c>
      <c r="H70" s="634">
        <f>+L70+R70+S70+Y70+AE70</f>
        <v>3816458144</v>
      </c>
      <c r="I70" s="282">
        <v>584376813</v>
      </c>
      <c r="J70" s="282">
        <v>584376813</v>
      </c>
      <c r="K70" s="282">
        <v>584376813</v>
      </c>
      <c r="L70" s="282">
        <v>576704116</v>
      </c>
      <c r="M70" s="282">
        <v>846827000</v>
      </c>
      <c r="N70" s="282">
        <v>846827000</v>
      </c>
      <c r="O70" s="282">
        <v>846827000</v>
      </c>
      <c r="P70" s="282">
        <v>846827000</v>
      </c>
      <c r="Q70" s="282">
        <v>822392131</v>
      </c>
      <c r="R70" s="282">
        <v>777224846</v>
      </c>
      <c r="S70" s="282">
        <v>805362182</v>
      </c>
      <c r="T70" s="282">
        <v>805362182</v>
      </c>
      <c r="U70" s="635">
        <v>811131042</v>
      </c>
      <c r="V70" s="635">
        <v>811131042</v>
      </c>
      <c r="W70" s="282">
        <v>964244600</v>
      </c>
      <c r="X70" s="282">
        <v>884258500</v>
      </c>
      <c r="Y70" s="282">
        <v>886914000</v>
      </c>
      <c r="Z70" s="282"/>
      <c r="AA70" s="282"/>
      <c r="AB70" s="282"/>
      <c r="AC70" s="282"/>
      <c r="AD70" s="282"/>
      <c r="AE70" s="282">
        <v>770253000</v>
      </c>
      <c r="AF70" s="59"/>
      <c r="AG70" s="59"/>
      <c r="AH70" s="59"/>
      <c r="AI70" s="59"/>
      <c r="AJ70" s="58">
        <v>697275718</v>
      </c>
      <c r="AK70" s="58">
        <v>774276300</v>
      </c>
      <c r="AL70" s="59">
        <v>774276300</v>
      </c>
      <c r="AM70" s="296">
        <f t="shared" si="0"/>
        <v>884258500</v>
      </c>
      <c r="AN70" s="96">
        <f>AM70/W70</f>
        <v>0.91704791502073224</v>
      </c>
      <c r="AO70" s="114">
        <f>AM70/H70</f>
        <v>0.23169610844289662</v>
      </c>
      <c r="AP70" s="580"/>
      <c r="AQ70" s="551"/>
      <c r="AR70" s="551"/>
      <c r="AS70" s="590"/>
      <c r="AT70" s="553"/>
      <c r="AU70" s="197"/>
      <c r="AV70" s="197"/>
      <c r="AW70" s="197"/>
      <c r="AX70" s="197"/>
    </row>
    <row r="71" spans="1:50" ht="30" customHeight="1" x14ac:dyDescent="0.25">
      <c r="A71" s="412"/>
      <c r="B71" s="552"/>
      <c r="C71" s="552"/>
      <c r="D71" s="552"/>
      <c r="E71" s="552"/>
      <c r="F71" s="464"/>
      <c r="G71" s="115" t="s">
        <v>142</v>
      </c>
      <c r="H71" s="169"/>
      <c r="I71" s="66"/>
      <c r="J71" s="66"/>
      <c r="K71" s="66"/>
      <c r="L71" s="66"/>
      <c r="M71" s="66"/>
      <c r="N71" s="66"/>
      <c r="O71" s="66"/>
      <c r="P71" s="66"/>
      <c r="Q71" s="66"/>
      <c r="R71" s="216"/>
      <c r="S71" s="66">
        <v>0</v>
      </c>
      <c r="T71" s="66">
        <v>0</v>
      </c>
      <c r="U71" s="66">
        <v>0</v>
      </c>
      <c r="V71" s="66"/>
      <c r="W71" s="334">
        <v>0</v>
      </c>
      <c r="X71" s="334">
        <v>0</v>
      </c>
      <c r="Y71" s="66"/>
      <c r="Z71" s="125"/>
      <c r="AA71" s="125"/>
      <c r="AB71" s="125"/>
      <c r="AC71" s="125"/>
      <c r="AD71" s="125"/>
      <c r="AE71" s="66"/>
      <c r="AF71" s="125"/>
      <c r="AG71" s="125"/>
      <c r="AH71" s="125"/>
      <c r="AI71" s="125"/>
      <c r="AJ71" s="66"/>
      <c r="AK71" s="66"/>
      <c r="AL71" s="66"/>
      <c r="AM71" s="296">
        <f t="shared" si="0"/>
        <v>0</v>
      </c>
      <c r="AN71" s="120"/>
      <c r="AO71" s="121"/>
      <c r="AP71" s="580"/>
      <c r="AQ71" s="551"/>
      <c r="AR71" s="551"/>
      <c r="AS71" s="590"/>
      <c r="AT71" s="553"/>
      <c r="AU71" s="196"/>
      <c r="AV71" s="196"/>
      <c r="AW71" s="196"/>
      <c r="AX71" s="196"/>
    </row>
    <row r="72" spans="1:50" ht="30" customHeight="1" x14ac:dyDescent="0.25">
      <c r="A72" s="412"/>
      <c r="B72" s="552"/>
      <c r="C72" s="552"/>
      <c r="D72" s="552"/>
      <c r="E72" s="552"/>
      <c r="F72" s="464"/>
      <c r="G72" s="112" t="s">
        <v>157</v>
      </c>
      <c r="H72" s="113">
        <f>R72+S72+Y72+AE72</f>
        <v>391018852</v>
      </c>
      <c r="I72" s="83"/>
      <c r="J72" s="83"/>
      <c r="K72" s="83"/>
      <c r="L72" s="83"/>
      <c r="M72" s="58">
        <v>290216168</v>
      </c>
      <c r="N72" s="58">
        <v>290216168</v>
      </c>
      <c r="O72" s="58">
        <v>290216168</v>
      </c>
      <c r="P72" s="58">
        <v>290216168</v>
      </c>
      <c r="Q72" s="58">
        <v>290216168</v>
      </c>
      <c r="R72" s="58">
        <v>290096678</v>
      </c>
      <c r="S72" s="58">
        <v>100922174</v>
      </c>
      <c r="T72" s="58">
        <v>100922174</v>
      </c>
      <c r="U72" s="58">
        <v>100922174</v>
      </c>
      <c r="V72" s="59">
        <v>100922174</v>
      </c>
      <c r="W72" s="282">
        <v>100922174</v>
      </c>
      <c r="X72" s="282">
        <v>100922174</v>
      </c>
      <c r="Y72" s="83"/>
      <c r="Z72" s="83"/>
      <c r="AA72" s="83"/>
      <c r="AB72" s="83"/>
      <c r="AC72" s="83"/>
      <c r="AD72" s="83"/>
      <c r="AE72" s="175"/>
      <c r="AF72" s="59"/>
      <c r="AG72" s="59"/>
      <c r="AH72" s="59"/>
      <c r="AI72" s="59"/>
      <c r="AJ72" s="58">
        <v>75704013</v>
      </c>
      <c r="AK72" s="58">
        <v>96600174</v>
      </c>
      <c r="AL72" s="59">
        <v>96600174</v>
      </c>
      <c r="AM72" s="296">
        <f t="shared" si="0"/>
        <v>100922174</v>
      </c>
      <c r="AN72" s="96">
        <f>AL72/W72</f>
        <v>0.95717492173721896</v>
      </c>
      <c r="AO72" s="121"/>
      <c r="AP72" s="580"/>
      <c r="AQ72" s="551"/>
      <c r="AR72" s="551"/>
      <c r="AS72" s="590"/>
      <c r="AT72" s="553"/>
      <c r="AU72" s="197"/>
      <c r="AV72" s="197"/>
      <c r="AW72" s="197"/>
      <c r="AX72" s="197"/>
    </row>
    <row r="73" spans="1:50" ht="30" customHeight="1" x14ac:dyDescent="0.25">
      <c r="A73" s="412"/>
      <c r="B73" s="552"/>
      <c r="C73" s="552"/>
      <c r="D73" s="552"/>
      <c r="E73" s="552"/>
      <c r="F73" s="464"/>
      <c r="G73" s="115" t="s">
        <v>172</v>
      </c>
      <c r="H73" s="170">
        <v>32000000</v>
      </c>
      <c r="I73" s="91">
        <f>I69</f>
        <v>4112722</v>
      </c>
      <c r="J73" s="91">
        <f>J69</f>
        <v>4112722</v>
      </c>
      <c r="K73" s="91">
        <f>K69</f>
        <v>4112722</v>
      </c>
      <c r="L73" s="91">
        <v>4112722</v>
      </c>
      <c r="M73" s="162">
        <f>+M69</f>
        <v>8000000</v>
      </c>
      <c r="N73" s="162">
        <f>+N69</f>
        <v>8000000</v>
      </c>
      <c r="O73" s="162">
        <f>+O69</f>
        <v>8000000</v>
      </c>
      <c r="P73" s="162">
        <f>+P69</f>
        <v>8000000</v>
      </c>
      <c r="Q73" s="162">
        <v>8000000</v>
      </c>
      <c r="R73" s="162">
        <v>11375080</v>
      </c>
      <c r="S73" s="91">
        <f>S69</f>
        <v>7887278</v>
      </c>
      <c r="T73" s="91">
        <f>+T69+T71</f>
        <v>7887278</v>
      </c>
      <c r="U73" s="91">
        <v>7887278</v>
      </c>
      <c r="V73" s="91">
        <f>V69</f>
        <v>9887278</v>
      </c>
      <c r="W73" s="309">
        <f>+W69+W71</f>
        <v>11500000</v>
      </c>
      <c r="X73" s="309">
        <f>+X69+X71</f>
        <v>11097105</v>
      </c>
      <c r="Y73" s="91">
        <f>Y69</f>
        <v>10720000</v>
      </c>
      <c r="Z73" s="95"/>
      <c r="AA73" s="125"/>
      <c r="AB73" s="125"/>
      <c r="AC73" s="125"/>
      <c r="AD73" s="49"/>
      <c r="AE73" s="91">
        <f>AE69</f>
        <v>4580000</v>
      </c>
      <c r="AF73" s="95"/>
      <c r="AG73" s="125"/>
      <c r="AH73" s="125"/>
      <c r="AI73" s="49"/>
      <c r="AJ73" s="181">
        <f>AJ69+AJ71</f>
        <v>1745135.6</v>
      </c>
      <c r="AK73" s="125">
        <f>AK69+AK71</f>
        <v>4580764</v>
      </c>
      <c r="AL73" s="125">
        <f>AL69</f>
        <v>9170121.9600000009</v>
      </c>
      <c r="AM73" s="296">
        <f t="shared" si="0"/>
        <v>11097105</v>
      </c>
      <c r="AN73" s="96">
        <f>AL73/W73</f>
        <v>0.7974019095652175</v>
      </c>
      <c r="AO73" s="114">
        <f>(L73+R73+AM73)/H73</f>
        <v>0.83077834375000004</v>
      </c>
      <c r="AP73" s="580"/>
      <c r="AQ73" s="551"/>
      <c r="AR73" s="551"/>
      <c r="AS73" s="590"/>
      <c r="AT73" s="553"/>
      <c r="AU73" s="196"/>
      <c r="AV73" s="196"/>
      <c r="AW73" s="196"/>
      <c r="AX73" s="196"/>
    </row>
    <row r="74" spans="1:50" ht="30" customHeight="1" thickBot="1" x14ac:dyDescent="0.3">
      <c r="A74" s="412"/>
      <c r="B74" s="618"/>
      <c r="C74" s="618"/>
      <c r="D74" s="618"/>
      <c r="E74" s="618"/>
      <c r="F74" s="464"/>
      <c r="G74" s="133" t="s">
        <v>181</v>
      </c>
      <c r="H74" s="135">
        <f>+H70+H72</f>
        <v>4207476996</v>
      </c>
      <c r="I74" s="99">
        <f>+I70</f>
        <v>584376813</v>
      </c>
      <c r="J74" s="99">
        <f>+J70</f>
        <v>584376813</v>
      </c>
      <c r="K74" s="99">
        <f>+K70</f>
        <v>584376813</v>
      </c>
      <c r="L74" s="99">
        <v>576704116</v>
      </c>
      <c r="M74" s="99">
        <f t="shared" ref="M74:R74" si="23">+M70+M72</f>
        <v>1137043168</v>
      </c>
      <c r="N74" s="99">
        <f t="shared" si="23"/>
        <v>1137043168</v>
      </c>
      <c r="O74" s="99">
        <f t="shared" si="23"/>
        <v>1137043168</v>
      </c>
      <c r="P74" s="99">
        <f t="shared" si="23"/>
        <v>1137043168</v>
      </c>
      <c r="Q74" s="99">
        <f t="shared" si="23"/>
        <v>1112608299</v>
      </c>
      <c r="R74" s="99">
        <f t="shared" si="23"/>
        <v>1067321524</v>
      </c>
      <c r="S74" s="99">
        <f>S70+S72</f>
        <v>906284356</v>
      </c>
      <c r="T74" s="155">
        <f>+T70+T72</f>
        <v>906284356</v>
      </c>
      <c r="U74" s="155">
        <v>912053216</v>
      </c>
      <c r="V74" s="155">
        <f>V70+V72</f>
        <v>912053216</v>
      </c>
      <c r="W74" s="309">
        <f>+W70+W72</f>
        <v>1065166774</v>
      </c>
      <c r="X74" s="309">
        <f>+X70+X72</f>
        <v>985180674</v>
      </c>
      <c r="Y74" s="99">
        <f>Y70</f>
        <v>886914000</v>
      </c>
      <c r="Z74" s="100"/>
      <c r="AA74" s="100"/>
      <c r="AB74" s="100"/>
      <c r="AC74" s="100"/>
      <c r="AD74" s="100"/>
      <c r="AE74" s="99">
        <f>AE70</f>
        <v>770253000</v>
      </c>
      <c r="AF74" s="100"/>
      <c r="AG74" s="100"/>
      <c r="AH74" s="100"/>
      <c r="AI74" s="100"/>
      <c r="AJ74" s="100">
        <f>AJ70+AJ72</f>
        <v>772979731</v>
      </c>
      <c r="AK74" s="100">
        <f>AK70+AK72</f>
        <v>870876474</v>
      </c>
      <c r="AL74" s="100">
        <f>AL70+AL72</f>
        <v>870876474</v>
      </c>
      <c r="AM74" s="296">
        <f t="shared" ref="AM74:AM80" si="24">+X74</f>
        <v>985180674</v>
      </c>
      <c r="AN74" s="96">
        <f>AL74/W74</f>
        <v>0.81759635698137167</v>
      </c>
      <c r="AO74" s="114">
        <f>(L74+R74+AM74)/H74</f>
        <v>0.6248890526316736</v>
      </c>
      <c r="AP74" s="581"/>
      <c r="AQ74" s="555"/>
      <c r="AR74" s="555"/>
      <c r="AS74" s="591"/>
      <c r="AT74" s="557"/>
      <c r="AU74" s="197"/>
      <c r="AV74" s="197"/>
      <c r="AW74" s="197"/>
      <c r="AX74" s="197"/>
    </row>
    <row r="75" spans="1:50" ht="30" customHeight="1" x14ac:dyDescent="0.25">
      <c r="A75" s="412"/>
      <c r="B75" s="616">
        <v>12</v>
      </c>
      <c r="C75" s="616" t="s">
        <v>183</v>
      </c>
      <c r="D75" s="616" t="s">
        <v>139</v>
      </c>
      <c r="E75" s="616">
        <v>480</v>
      </c>
      <c r="F75" s="464"/>
      <c r="G75" s="102" t="s">
        <v>109</v>
      </c>
      <c r="H75" s="198">
        <v>1</v>
      </c>
      <c r="I75" s="199">
        <v>1</v>
      </c>
      <c r="J75" s="199">
        <v>1</v>
      </c>
      <c r="K75" s="199">
        <v>1</v>
      </c>
      <c r="L75" s="199">
        <v>1</v>
      </c>
      <c r="M75" s="200">
        <v>1</v>
      </c>
      <c r="N75" s="200">
        <v>1</v>
      </c>
      <c r="O75" s="200">
        <v>1</v>
      </c>
      <c r="P75" s="200">
        <v>1</v>
      </c>
      <c r="Q75" s="200">
        <v>1</v>
      </c>
      <c r="R75" s="200">
        <v>1</v>
      </c>
      <c r="S75" s="200">
        <v>1</v>
      </c>
      <c r="T75" s="200">
        <f>+S75</f>
        <v>1</v>
      </c>
      <c r="U75" s="200">
        <v>1</v>
      </c>
      <c r="V75" s="201">
        <v>1</v>
      </c>
      <c r="W75" s="311">
        <v>1</v>
      </c>
      <c r="X75" s="311">
        <v>1</v>
      </c>
      <c r="Y75" s="200">
        <v>1</v>
      </c>
      <c r="Z75" s="201"/>
      <c r="AA75" s="159"/>
      <c r="AB75" s="159"/>
      <c r="AC75" s="159"/>
      <c r="AD75" s="52"/>
      <c r="AE75" s="200">
        <v>1</v>
      </c>
      <c r="AF75" s="201"/>
      <c r="AG75" s="159"/>
      <c r="AH75" s="159"/>
      <c r="AI75" s="52"/>
      <c r="AJ75" s="200">
        <v>1</v>
      </c>
      <c r="AK75" s="200">
        <v>1</v>
      </c>
      <c r="AL75" s="201">
        <v>1</v>
      </c>
      <c r="AM75" s="298">
        <f t="shared" si="24"/>
        <v>1</v>
      </c>
      <c r="AN75" s="96">
        <f>AL75/W75</f>
        <v>1</v>
      </c>
      <c r="AO75" s="217">
        <f>9/16</f>
        <v>0.5625</v>
      </c>
      <c r="AP75" s="558" t="s">
        <v>332</v>
      </c>
      <c r="AQ75" s="559" t="s">
        <v>119</v>
      </c>
      <c r="AR75" s="559" t="s">
        <v>119</v>
      </c>
      <c r="AS75" s="589" t="s">
        <v>333</v>
      </c>
      <c r="AT75" s="560" t="s">
        <v>334</v>
      </c>
      <c r="AU75" s="196"/>
      <c r="AV75" s="196"/>
      <c r="AW75" s="196"/>
      <c r="AX75" s="196"/>
    </row>
    <row r="76" spans="1:50" ht="30" customHeight="1" x14ac:dyDescent="0.25">
      <c r="A76" s="412"/>
      <c r="B76" s="552"/>
      <c r="C76" s="552"/>
      <c r="D76" s="552"/>
      <c r="E76" s="552"/>
      <c r="F76" s="464"/>
      <c r="G76" s="112" t="s">
        <v>132</v>
      </c>
      <c r="H76" s="113">
        <f>+L76+R76+S76+Y76+AE76</f>
        <v>442022955</v>
      </c>
      <c r="I76" s="58">
        <v>62376897</v>
      </c>
      <c r="J76" s="58">
        <v>62376897</v>
      </c>
      <c r="K76" s="58">
        <v>62376897</v>
      </c>
      <c r="L76" s="58">
        <v>60848980</v>
      </c>
      <c r="M76" s="58">
        <v>100968000</v>
      </c>
      <c r="N76" s="58">
        <v>100968000</v>
      </c>
      <c r="O76" s="58">
        <v>100968000</v>
      </c>
      <c r="P76" s="58">
        <v>100968000</v>
      </c>
      <c r="Q76" s="58">
        <v>100968000</v>
      </c>
      <c r="R76" s="58">
        <v>97187000</v>
      </c>
      <c r="S76" s="58">
        <v>106072975</v>
      </c>
      <c r="T76" s="58">
        <v>106072975</v>
      </c>
      <c r="U76" s="58">
        <v>106072975</v>
      </c>
      <c r="V76" s="59">
        <v>106072975</v>
      </c>
      <c r="W76" s="282">
        <v>121128500</v>
      </c>
      <c r="X76" s="282">
        <v>121128500</v>
      </c>
      <c r="Y76" s="58">
        <v>105215000</v>
      </c>
      <c r="Z76" s="59"/>
      <c r="AA76" s="59"/>
      <c r="AB76" s="59"/>
      <c r="AC76" s="59"/>
      <c r="AD76" s="59"/>
      <c r="AE76" s="58">
        <v>72699000</v>
      </c>
      <c r="AF76" s="59"/>
      <c r="AG76" s="59"/>
      <c r="AH76" s="59"/>
      <c r="AI76" s="59"/>
      <c r="AJ76" s="58">
        <v>81720500</v>
      </c>
      <c r="AK76" s="58">
        <v>81720500</v>
      </c>
      <c r="AL76" s="59">
        <v>102504500</v>
      </c>
      <c r="AM76" s="296">
        <f t="shared" si="24"/>
        <v>121128500</v>
      </c>
      <c r="AN76" s="96">
        <f>AL76/W76</f>
        <v>0.84624592891020689</v>
      </c>
      <c r="AO76" s="218">
        <f>(L76+R76+AM76)/H76</f>
        <v>0.63156104641669575</v>
      </c>
      <c r="AP76" s="561"/>
      <c r="AQ76" s="551"/>
      <c r="AR76" s="551"/>
      <c r="AS76" s="590"/>
      <c r="AT76" s="553"/>
      <c r="AU76" s="197"/>
      <c r="AV76" s="197"/>
      <c r="AW76" s="197"/>
      <c r="AX76" s="197"/>
    </row>
    <row r="77" spans="1:50" ht="30" customHeight="1" x14ac:dyDescent="0.25">
      <c r="A77" s="412"/>
      <c r="B77" s="552"/>
      <c r="C77" s="552"/>
      <c r="D77" s="552"/>
      <c r="E77" s="552"/>
      <c r="F77" s="464"/>
      <c r="G77" s="115" t="s">
        <v>142</v>
      </c>
      <c r="H77" s="169"/>
      <c r="I77" s="65"/>
      <c r="J77" s="65"/>
      <c r="K77" s="65"/>
      <c r="L77" s="66"/>
      <c r="M77" s="66"/>
      <c r="N77" s="66"/>
      <c r="O77" s="66"/>
      <c r="P77" s="66"/>
      <c r="Q77" s="66"/>
      <c r="R77" s="65"/>
      <c r="S77" s="66">
        <v>0</v>
      </c>
      <c r="T77" s="66">
        <v>0</v>
      </c>
      <c r="U77" s="66">
        <v>0</v>
      </c>
      <c r="V77" s="66"/>
      <c r="W77" s="334">
        <v>0</v>
      </c>
      <c r="X77" s="334">
        <v>0</v>
      </c>
      <c r="Y77" s="66"/>
      <c r="Z77" s="125"/>
      <c r="AA77" s="125"/>
      <c r="AB77" s="125"/>
      <c r="AC77" s="125"/>
      <c r="AD77" s="125"/>
      <c r="AE77" s="66"/>
      <c r="AF77" s="125"/>
      <c r="AG77" s="125"/>
      <c r="AH77" s="125"/>
      <c r="AI77" s="125"/>
      <c r="AJ77" s="66"/>
      <c r="AK77" s="66"/>
      <c r="AL77" s="66"/>
      <c r="AM77" s="296">
        <f t="shared" si="24"/>
        <v>0</v>
      </c>
      <c r="AN77" s="120"/>
      <c r="AO77" s="121"/>
      <c r="AP77" s="561"/>
      <c r="AQ77" s="551"/>
      <c r="AR77" s="551"/>
      <c r="AS77" s="590"/>
      <c r="AT77" s="553"/>
      <c r="AU77" s="196"/>
      <c r="AV77" s="196"/>
      <c r="AW77" s="196"/>
      <c r="AX77" s="196"/>
    </row>
    <row r="78" spans="1:50" ht="30" customHeight="1" x14ac:dyDescent="0.25">
      <c r="A78" s="412"/>
      <c r="B78" s="552"/>
      <c r="C78" s="552"/>
      <c r="D78" s="552"/>
      <c r="E78" s="552"/>
      <c r="F78" s="464"/>
      <c r="G78" s="112" t="s">
        <v>157</v>
      </c>
      <c r="H78" s="113">
        <f>R78+S78+Y78+AE78</f>
        <v>40746074</v>
      </c>
      <c r="I78" s="83"/>
      <c r="J78" s="83"/>
      <c r="K78" s="83"/>
      <c r="L78" s="83"/>
      <c r="M78" s="58">
        <v>20174074</v>
      </c>
      <c r="N78" s="58">
        <v>20174074</v>
      </c>
      <c r="O78" s="58">
        <v>20174074</v>
      </c>
      <c r="P78" s="58">
        <v>20174074</v>
      </c>
      <c r="Q78" s="58">
        <v>20174074</v>
      </c>
      <c r="R78" s="58">
        <v>20174074</v>
      </c>
      <c r="S78" s="58">
        <v>20572000</v>
      </c>
      <c r="T78" s="59">
        <v>20572000</v>
      </c>
      <c r="U78" s="58">
        <v>20572000</v>
      </c>
      <c r="V78" s="59">
        <v>5274800</v>
      </c>
      <c r="W78" s="282">
        <v>5274800</v>
      </c>
      <c r="X78" s="282">
        <v>5274800</v>
      </c>
      <c r="Y78" s="83"/>
      <c r="Z78" s="83"/>
      <c r="AA78" s="83"/>
      <c r="AB78" s="83"/>
      <c r="AC78" s="83"/>
      <c r="AD78" s="83"/>
      <c r="AE78" s="175"/>
      <c r="AF78" s="59"/>
      <c r="AG78" s="59"/>
      <c r="AH78" s="59"/>
      <c r="AI78" s="59"/>
      <c r="AJ78" s="58">
        <v>5274800</v>
      </c>
      <c r="AK78" s="58">
        <v>5274800</v>
      </c>
      <c r="AL78" s="59">
        <v>5274800</v>
      </c>
      <c r="AM78" s="296">
        <f t="shared" si="24"/>
        <v>5274800</v>
      </c>
      <c r="AN78" s="96">
        <f>AM78/W78</f>
        <v>1</v>
      </c>
      <c r="AO78" s="121"/>
      <c r="AP78" s="561"/>
      <c r="AQ78" s="551"/>
      <c r="AR78" s="551"/>
      <c r="AS78" s="590"/>
      <c r="AT78" s="553"/>
      <c r="AU78" s="197"/>
      <c r="AV78" s="197"/>
      <c r="AW78" s="197"/>
      <c r="AX78" s="197"/>
    </row>
    <row r="79" spans="1:50" ht="30" customHeight="1" x14ac:dyDescent="0.25">
      <c r="A79" s="412"/>
      <c r="B79" s="552"/>
      <c r="C79" s="552"/>
      <c r="D79" s="552"/>
      <c r="E79" s="552"/>
      <c r="F79" s="464"/>
      <c r="G79" s="115" t="s">
        <v>172</v>
      </c>
      <c r="H79" s="211">
        <v>1</v>
      </c>
      <c r="I79" s="212">
        <f t="shared" ref="I79:K80" si="25">I75</f>
        <v>1</v>
      </c>
      <c r="J79" s="212">
        <f t="shared" si="25"/>
        <v>1</v>
      </c>
      <c r="K79" s="212">
        <f t="shared" si="25"/>
        <v>1</v>
      </c>
      <c r="L79" s="212">
        <v>1</v>
      </c>
      <c r="M79" s="212">
        <f>+M75</f>
        <v>1</v>
      </c>
      <c r="N79" s="212">
        <f>+N75</f>
        <v>1</v>
      </c>
      <c r="O79" s="212">
        <f>+O75</f>
        <v>1</v>
      </c>
      <c r="P79" s="212">
        <f>+P75</f>
        <v>1</v>
      </c>
      <c r="Q79" s="212">
        <v>1</v>
      </c>
      <c r="R79" s="162">
        <v>100</v>
      </c>
      <c r="S79" s="212">
        <f>S75</f>
        <v>1</v>
      </c>
      <c r="T79" s="212">
        <f>+T77+T75</f>
        <v>1</v>
      </c>
      <c r="U79" s="212">
        <v>1</v>
      </c>
      <c r="V79" s="212">
        <f>V75</f>
        <v>1</v>
      </c>
      <c r="W79" s="314">
        <f>+W75+W77</f>
        <v>1</v>
      </c>
      <c r="X79" s="314">
        <f>+X75+X77</f>
        <v>1</v>
      </c>
      <c r="Y79" s="212">
        <f>Y75</f>
        <v>1</v>
      </c>
      <c r="Z79" s="214"/>
      <c r="AA79" s="214"/>
      <c r="AB79" s="214"/>
      <c r="AC79" s="214"/>
      <c r="AD79" s="49"/>
      <c r="AE79" s="212">
        <f>AE75</f>
        <v>1</v>
      </c>
      <c r="AF79" s="214"/>
      <c r="AG79" s="214"/>
      <c r="AH79" s="214"/>
      <c r="AI79" s="49"/>
      <c r="AJ79" s="213">
        <f>AJ75+AJ77</f>
        <v>1</v>
      </c>
      <c r="AK79" s="213">
        <f>AK75+AK77</f>
        <v>1</v>
      </c>
      <c r="AL79" s="213">
        <f>AL75</f>
        <v>1</v>
      </c>
      <c r="AM79" s="298">
        <f t="shared" si="24"/>
        <v>1</v>
      </c>
      <c r="AN79" s="96">
        <f>AM79/W79</f>
        <v>1</v>
      </c>
      <c r="AO79" s="218">
        <f>9/16</f>
        <v>0.5625</v>
      </c>
      <c r="AP79" s="561"/>
      <c r="AQ79" s="551"/>
      <c r="AR79" s="551"/>
      <c r="AS79" s="590"/>
      <c r="AT79" s="553"/>
      <c r="AU79" s="196"/>
      <c r="AV79" s="196"/>
      <c r="AW79" s="196"/>
      <c r="AX79" s="196"/>
    </row>
    <row r="80" spans="1:50" ht="30" customHeight="1" thickBot="1" x14ac:dyDescent="0.3">
      <c r="A80" s="412"/>
      <c r="B80" s="618"/>
      <c r="C80" s="618"/>
      <c r="D80" s="618"/>
      <c r="E80" s="618"/>
      <c r="F80" s="464"/>
      <c r="G80" s="133" t="s">
        <v>181</v>
      </c>
      <c r="H80" s="135">
        <f>+H76+H78</f>
        <v>482769029</v>
      </c>
      <c r="I80" s="99">
        <f t="shared" si="25"/>
        <v>62376897</v>
      </c>
      <c r="J80" s="99">
        <f t="shared" si="25"/>
        <v>62376897</v>
      </c>
      <c r="K80" s="99">
        <f t="shared" si="25"/>
        <v>62376897</v>
      </c>
      <c r="L80" s="99">
        <v>60848980</v>
      </c>
      <c r="M80" s="99">
        <f t="shared" ref="M80:R80" si="26">+M76+M78</f>
        <v>121142074</v>
      </c>
      <c r="N80" s="99">
        <f t="shared" si="26"/>
        <v>121142074</v>
      </c>
      <c r="O80" s="99">
        <f t="shared" si="26"/>
        <v>121142074</v>
      </c>
      <c r="P80" s="99">
        <f t="shared" si="26"/>
        <v>121142074</v>
      </c>
      <c r="Q80" s="99">
        <f t="shared" si="26"/>
        <v>121142074</v>
      </c>
      <c r="R80" s="99">
        <f t="shared" si="26"/>
        <v>117361074</v>
      </c>
      <c r="S80" s="99">
        <f>S76+S78</f>
        <v>126644975</v>
      </c>
      <c r="T80" s="99">
        <f>+T78+T76</f>
        <v>126644975</v>
      </c>
      <c r="U80" s="99">
        <v>126644975</v>
      </c>
      <c r="V80" s="99">
        <f>V76+V78</f>
        <v>111347775</v>
      </c>
      <c r="W80" s="315">
        <f>+W76+W78</f>
        <v>126403300</v>
      </c>
      <c r="X80" s="315">
        <f>+X76+X78</f>
        <v>126403300</v>
      </c>
      <c r="Y80" s="99">
        <f>Y76</f>
        <v>105215000</v>
      </c>
      <c r="Z80" s="100"/>
      <c r="AA80" s="100"/>
      <c r="AB80" s="100"/>
      <c r="AC80" s="100"/>
      <c r="AD80" s="100"/>
      <c r="AE80" s="99">
        <f>AE76</f>
        <v>72699000</v>
      </c>
      <c r="AF80" s="100"/>
      <c r="AG80" s="100"/>
      <c r="AH80" s="100"/>
      <c r="AI80" s="100"/>
      <c r="AJ80" s="100">
        <f>AJ76+AJ78</f>
        <v>86995300</v>
      </c>
      <c r="AK80" s="100">
        <f>AK76+AK78</f>
        <v>86995300</v>
      </c>
      <c r="AL80" s="100">
        <f>AL76+AL78</f>
        <v>107779300</v>
      </c>
      <c r="AM80" s="296">
        <f t="shared" si="24"/>
        <v>126403300</v>
      </c>
      <c r="AN80" s="96">
        <f>AM80/W80</f>
        <v>1</v>
      </c>
      <c r="AO80" s="219">
        <f>(L80+R80+AM80)/H80</f>
        <v>0.63097120093012427</v>
      </c>
      <c r="AP80" s="562"/>
      <c r="AQ80" s="555"/>
      <c r="AR80" s="555"/>
      <c r="AS80" s="591"/>
      <c r="AT80" s="557"/>
      <c r="AU80" s="197"/>
      <c r="AV80" s="197"/>
      <c r="AW80" s="197"/>
      <c r="AX80" s="197"/>
    </row>
    <row r="81" spans="1:50" ht="30" customHeight="1" x14ac:dyDescent="0.25">
      <c r="A81" s="412"/>
      <c r="B81" s="616">
        <v>13</v>
      </c>
      <c r="C81" s="616" t="s">
        <v>190</v>
      </c>
      <c r="D81" s="616" t="s">
        <v>139</v>
      </c>
      <c r="E81" s="616" t="s">
        <v>347</v>
      </c>
      <c r="F81" s="464"/>
      <c r="G81" s="102" t="s">
        <v>109</v>
      </c>
      <c r="H81" s="198">
        <v>1</v>
      </c>
      <c r="I81" s="199">
        <v>1</v>
      </c>
      <c r="J81" s="199">
        <v>1</v>
      </c>
      <c r="K81" s="199">
        <v>1</v>
      </c>
      <c r="L81" s="199">
        <v>1</v>
      </c>
      <c r="M81" s="199">
        <v>1</v>
      </c>
      <c r="N81" s="199">
        <v>1</v>
      </c>
      <c r="O81" s="200">
        <v>1</v>
      </c>
      <c r="P81" s="200">
        <v>1</v>
      </c>
      <c r="Q81" s="200">
        <v>1</v>
      </c>
      <c r="R81" s="200">
        <v>1</v>
      </c>
      <c r="S81" s="199">
        <v>1</v>
      </c>
      <c r="T81" s="199">
        <f>+S81</f>
        <v>1</v>
      </c>
      <c r="U81" s="200">
        <v>1</v>
      </c>
      <c r="V81" s="201">
        <v>1</v>
      </c>
      <c r="W81" s="311">
        <v>1</v>
      </c>
      <c r="X81" s="311">
        <v>1</v>
      </c>
      <c r="Y81" s="199">
        <v>1</v>
      </c>
      <c r="Z81" s="220"/>
      <c r="AA81" s="201"/>
      <c r="AB81" s="201"/>
      <c r="AC81" s="201"/>
      <c r="AD81" s="201"/>
      <c r="AE81" s="199">
        <v>1</v>
      </c>
      <c r="AF81" s="220"/>
      <c r="AG81" s="201"/>
      <c r="AH81" s="201"/>
      <c r="AI81" s="201"/>
      <c r="AJ81" s="200">
        <v>1</v>
      </c>
      <c r="AK81" s="200">
        <v>1</v>
      </c>
      <c r="AL81" s="201">
        <v>1</v>
      </c>
      <c r="AM81" s="298">
        <f>+X81</f>
        <v>1</v>
      </c>
      <c r="AN81" s="96">
        <f>AM81/W81</f>
        <v>1</v>
      </c>
      <c r="AO81" s="217">
        <f>9/16</f>
        <v>0.5625</v>
      </c>
      <c r="AP81" s="558" t="s">
        <v>561</v>
      </c>
      <c r="AQ81" s="559" t="s">
        <v>119</v>
      </c>
      <c r="AR81" s="559" t="s">
        <v>119</v>
      </c>
      <c r="AS81" s="592" t="s">
        <v>349</v>
      </c>
      <c r="AT81" s="560" t="s">
        <v>263</v>
      </c>
      <c r="AU81" s="196"/>
      <c r="AV81" s="196"/>
      <c r="AW81" s="196"/>
      <c r="AX81" s="196"/>
    </row>
    <row r="82" spans="1:50" ht="30" customHeight="1" x14ac:dyDescent="0.25">
      <c r="A82" s="412"/>
      <c r="B82" s="552"/>
      <c r="C82" s="552"/>
      <c r="D82" s="552"/>
      <c r="E82" s="552"/>
      <c r="F82" s="464"/>
      <c r="G82" s="112" t="s">
        <v>132</v>
      </c>
      <c r="H82" s="113">
        <f>+L82+R82+S82+Y82+AE82</f>
        <v>2232466348</v>
      </c>
      <c r="I82" s="58">
        <v>166456730</v>
      </c>
      <c r="J82" s="58">
        <v>166456730</v>
      </c>
      <c r="K82" s="58">
        <v>166456730</v>
      </c>
      <c r="L82" s="58">
        <v>160878054</v>
      </c>
      <c r="M82" s="58">
        <v>311755000</v>
      </c>
      <c r="N82" s="58">
        <v>311755000</v>
      </c>
      <c r="O82" s="58">
        <v>311755000</v>
      </c>
      <c r="P82" s="58">
        <v>311755000</v>
      </c>
      <c r="Q82" s="58">
        <v>316420834</v>
      </c>
      <c r="R82" s="58">
        <v>307653234</v>
      </c>
      <c r="S82" s="58">
        <v>700608060</v>
      </c>
      <c r="T82" s="58">
        <v>700608060</v>
      </c>
      <c r="U82" s="58">
        <v>719270530</v>
      </c>
      <c r="V82" s="59">
        <v>719270530</v>
      </c>
      <c r="W82" s="316">
        <v>901925600</v>
      </c>
      <c r="X82" s="316">
        <v>843291900</v>
      </c>
      <c r="Y82" s="58">
        <v>755575000</v>
      </c>
      <c r="Z82" s="59"/>
      <c r="AA82" s="59"/>
      <c r="AB82" s="59"/>
      <c r="AC82" s="59"/>
      <c r="AD82" s="59"/>
      <c r="AE82" s="58">
        <v>307752000</v>
      </c>
      <c r="AF82" s="59"/>
      <c r="AG82" s="59"/>
      <c r="AH82" s="59"/>
      <c r="AI82" s="59"/>
      <c r="AJ82" s="58">
        <v>666502000</v>
      </c>
      <c r="AK82" s="58">
        <v>666502000</v>
      </c>
      <c r="AL82" s="59">
        <v>703924900</v>
      </c>
      <c r="AM82" s="296">
        <f t="shared" ref="AM82:AM128" si="27">+X82</f>
        <v>843291900</v>
      </c>
      <c r="AN82" s="96">
        <f>AM82/W82</f>
        <v>0.93499053580472713</v>
      </c>
      <c r="AO82" s="218">
        <f>(L82+R82+AM82)/H82</f>
        <v>0.58761162925265287</v>
      </c>
      <c r="AP82" s="561"/>
      <c r="AQ82" s="551"/>
      <c r="AR82" s="551"/>
      <c r="AS82" s="590"/>
      <c r="AT82" s="553"/>
      <c r="AU82" s="197"/>
      <c r="AV82" s="197"/>
      <c r="AW82" s="197"/>
      <c r="AX82" s="197"/>
    </row>
    <row r="83" spans="1:50" ht="30" customHeight="1" x14ac:dyDescent="0.25">
      <c r="A83" s="412"/>
      <c r="B83" s="552"/>
      <c r="C83" s="552"/>
      <c r="D83" s="552"/>
      <c r="E83" s="552"/>
      <c r="F83" s="464"/>
      <c r="G83" s="115" t="s">
        <v>142</v>
      </c>
      <c r="H83" s="169"/>
      <c r="I83" s="66"/>
      <c r="J83" s="66"/>
      <c r="K83" s="66"/>
      <c r="L83" s="66"/>
      <c r="M83" s="66"/>
      <c r="N83" s="66"/>
      <c r="O83" s="206"/>
      <c r="P83" s="206"/>
      <c r="Q83" s="66"/>
      <c r="R83" s="65"/>
      <c r="S83" s="66">
        <v>0</v>
      </c>
      <c r="T83" s="66">
        <v>0</v>
      </c>
      <c r="U83" s="66"/>
      <c r="V83" s="283">
        <f>V82/2</f>
        <v>359635265</v>
      </c>
      <c r="W83" s="636">
        <f>W82/2</f>
        <v>450962800</v>
      </c>
      <c r="X83" s="336"/>
      <c r="Y83" s="284"/>
      <c r="Z83" s="125"/>
      <c r="AA83" s="125"/>
      <c r="AB83" s="125"/>
      <c r="AC83" s="125"/>
      <c r="AD83" s="125"/>
      <c r="AE83" s="66"/>
      <c r="AF83" s="125"/>
      <c r="AG83" s="125"/>
      <c r="AH83" s="125"/>
      <c r="AI83" s="125"/>
      <c r="AJ83" s="66"/>
      <c r="AK83" s="66"/>
      <c r="AL83" s="66"/>
      <c r="AM83" s="296">
        <f>AM82/2</f>
        <v>421645950</v>
      </c>
      <c r="AN83" s="120"/>
      <c r="AO83" s="121"/>
      <c r="AP83" s="561"/>
      <c r="AQ83" s="551"/>
      <c r="AR83" s="551"/>
      <c r="AS83" s="590"/>
      <c r="AT83" s="553"/>
      <c r="AU83" s="196"/>
      <c r="AV83" s="196"/>
      <c r="AW83" s="196"/>
      <c r="AX83" s="196"/>
    </row>
    <row r="84" spans="1:50" ht="30" customHeight="1" x14ac:dyDescent="0.25">
      <c r="A84" s="412"/>
      <c r="B84" s="552"/>
      <c r="C84" s="552"/>
      <c r="D84" s="552"/>
      <c r="E84" s="552"/>
      <c r="F84" s="464"/>
      <c r="G84" s="112" t="s">
        <v>157</v>
      </c>
      <c r="H84" s="113">
        <f>R84+S84+Y84+AE84</f>
        <v>80801954</v>
      </c>
      <c r="I84" s="83"/>
      <c r="J84" s="83"/>
      <c r="K84" s="83"/>
      <c r="L84" s="83"/>
      <c r="M84" s="58">
        <v>53169121</v>
      </c>
      <c r="N84" s="58">
        <v>53169121</v>
      </c>
      <c r="O84" s="58">
        <v>53169121</v>
      </c>
      <c r="P84" s="58">
        <v>53169121</v>
      </c>
      <c r="Q84" s="58">
        <v>53169121</v>
      </c>
      <c r="R84" s="58">
        <v>53169121</v>
      </c>
      <c r="S84" s="58">
        <v>27632833</v>
      </c>
      <c r="T84" s="59">
        <v>27632833</v>
      </c>
      <c r="U84" s="58">
        <v>27632833</v>
      </c>
      <c r="V84" s="59">
        <v>27632833</v>
      </c>
      <c r="W84" s="317">
        <v>27632833</v>
      </c>
      <c r="X84" s="317">
        <v>27632833</v>
      </c>
      <c r="Y84" s="66"/>
      <c r="Z84" s="125"/>
      <c r="AA84" s="125"/>
      <c r="AB84" s="125"/>
      <c r="AC84" s="125"/>
      <c r="AD84" s="125"/>
      <c r="AE84" s="66"/>
      <c r="AF84" s="59"/>
      <c r="AG84" s="59"/>
      <c r="AH84" s="59"/>
      <c r="AI84" s="59"/>
      <c r="AJ84" s="58">
        <v>27632833</v>
      </c>
      <c r="AK84" s="58">
        <v>27632833</v>
      </c>
      <c r="AL84" s="59">
        <v>27632833</v>
      </c>
      <c r="AM84" s="296">
        <f t="shared" si="27"/>
        <v>27632833</v>
      </c>
      <c r="AN84" s="96">
        <f>AM84/W84</f>
        <v>1</v>
      </c>
      <c r="AO84" s="121"/>
      <c r="AP84" s="561"/>
      <c r="AQ84" s="551"/>
      <c r="AR84" s="551"/>
      <c r="AS84" s="590"/>
      <c r="AT84" s="553"/>
      <c r="AU84" s="197"/>
      <c r="AV84" s="197"/>
      <c r="AW84" s="197"/>
      <c r="AX84" s="197"/>
    </row>
    <row r="85" spans="1:50" ht="30" customHeight="1" x14ac:dyDescent="0.25">
      <c r="A85" s="412"/>
      <c r="B85" s="552"/>
      <c r="C85" s="552"/>
      <c r="D85" s="552"/>
      <c r="E85" s="552"/>
      <c r="F85" s="464"/>
      <c r="G85" s="115" t="s">
        <v>172</v>
      </c>
      <c r="H85" s="211">
        <v>1</v>
      </c>
      <c r="I85" s="212">
        <v>1</v>
      </c>
      <c r="J85" s="212">
        <v>1</v>
      </c>
      <c r="K85" s="212">
        <v>1</v>
      </c>
      <c r="L85" s="212">
        <v>1</v>
      </c>
      <c r="M85" s="213">
        <f>+M81</f>
        <v>1</v>
      </c>
      <c r="N85" s="213">
        <f>+N81</f>
        <v>1</v>
      </c>
      <c r="O85" s="213">
        <f>+O81</f>
        <v>1</v>
      </c>
      <c r="P85" s="213">
        <f>+P81</f>
        <v>1</v>
      </c>
      <c r="Q85" s="213">
        <v>1</v>
      </c>
      <c r="R85" s="213">
        <v>1</v>
      </c>
      <c r="S85" s="212">
        <f>S81</f>
        <v>1</v>
      </c>
      <c r="T85" s="212">
        <f>+T83+T81</f>
        <v>1</v>
      </c>
      <c r="U85" s="212">
        <v>1</v>
      </c>
      <c r="V85" s="212">
        <f>V81</f>
        <v>1</v>
      </c>
      <c r="W85" s="381">
        <f>W84/2</f>
        <v>13816416.5</v>
      </c>
      <c r="X85" s="318">
        <f>+X81+X83</f>
        <v>1</v>
      </c>
      <c r="Y85" s="212">
        <f>Y81</f>
        <v>1</v>
      </c>
      <c r="Z85" s="214"/>
      <c r="AA85" s="76"/>
      <c r="AB85" s="76"/>
      <c r="AC85" s="76"/>
      <c r="AD85" s="76"/>
      <c r="AE85" s="212">
        <f>AE81</f>
        <v>1</v>
      </c>
      <c r="AF85" s="214"/>
      <c r="AG85" s="76"/>
      <c r="AH85" s="76"/>
      <c r="AI85" s="76"/>
      <c r="AJ85" s="76">
        <f>AJ81+AJ83</f>
        <v>1</v>
      </c>
      <c r="AK85" s="76">
        <f>AK81+AK83</f>
        <v>1</v>
      </c>
      <c r="AL85" s="76">
        <f>AL81</f>
        <v>1</v>
      </c>
      <c r="AM85" s="298">
        <f t="shared" si="27"/>
        <v>1</v>
      </c>
      <c r="AN85" s="96">
        <f>AM85/W85</f>
        <v>7.237766753774396E-8</v>
      </c>
      <c r="AO85" s="218">
        <f>9/16</f>
        <v>0.5625</v>
      </c>
      <c r="AP85" s="561"/>
      <c r="AQ85" s="551"/>
      <c r="AR85" s="551"/>
      <c r="AS85" s="590"/>
      <c r="AT85" s="553"/>
      <c r="AU85" s="196"/>
      <c r="AV85" s="196"/>
      <c r="AW85" s="196"/>
      <c r="AX85" s="196"/>
    </row>
    <row r="86" spans="1:50" ht="30" customHeight="1" thickBot="1" x14ac:dyDescent="0.3">
      <c r="A86" s="412"/>
      <c r="B86" s="618"/>
      <c r="C86" s="618"/>
      <c r="D86" s="618"/>
      <c r="E86" s="618"/>
      <c r="F86" s="464"/>
      <c r="G86" s="133" t="s">
        <v>181</v>
      </c>
      <c r="H86" s="135">
        <f>+H82+H84</f>
        <v>2313268302</v>
      </c>
      <c r="I86" s="99">
        <v>166456730</v>
      </c>
      <c r="J86" s="99">
        <f>+J82</f>
        <v>166456730</v>
      </c>
      <c r="K86" s="99">
        <f>+K82</f>
        <v>166456730</v>
      </c>
      <c r="L86" s="99">
        <v>160878054</v>
      </c>
      <c r="M86" s="99">
        <f t="shared" ref="M86:R86" si="28">+M82+M84</f>
        <v>364924121</v>
      </c>
      <c r="N86" s="99">
        <f t="shared" si="28"/>
        <v>364924121</v>
      </c>
      <c r="O86" s="99">
        <f t="shared" si="28"/>
        <v>364924121</v>
      </c>
      <c r="P86" s="99">
        <f t="shared" si="28"/>
        <v>364924121</v>
      </c>
      <c r="Q86" s="99">
        <f t="shared" si="28"/>
        <v>369589955</v>
      </c>
      <c r="R86" s="99">
        <f t="shared" si="28"/>
        <v>360822355</v>
      </c>
      <c r="S86" s="99">
        <f>S82+S84</f>
        <v>728240893</v>
      </c>
      <c r="T86" s="99">
        <f>+T84+T82</f>
        <v>728240893</v>
      </c>
      <c r="U86" s="99">
        <v>746903363</v>
      </c>
      <c r="V86" s="99">
        <f>V82+V84</f>
        <v>746903363</v>
      </c>
      <c r="W86" s="313">
        <f>+W82+W84</f>
        <v>929558433</v>
      </c>
      <c r="X86" s="313">
        <f>+X82+X84</f>
        <v>870924733</v>
      </c>
      <c r="Y86" s="99">
        <f>Y82</f>
        <v>755575000</v>
      </c>
      <c r="Z86" s="100"/>
      <c r="AA86" s="100"/>
      <c r="AB86" s="100"/>
      <c r="AC86" s="100"/>
      <c r="AD86" s="100"/>
      <c r="AE86" s="99">
        <f>AE82</f>
        <v>307752000</v>
      </c>
      <c r="AF86" s="100"/>
      <c r="AG86" s="100"/>
      <c r="AH86" s="100"/>
      <c r="AI86" s="100"/>
      <c r="AJ86" s="100">
        <f>AJ82+AJ84</f>
        <v>694134833</v>
      </c>
      <c r="AK86" s="100">
        <f>AK82+AK84</f>
        <v>694134833</v>
      </c>
      <c r="AL86" s="100">
        <f>AL82+AL84</f>
        <v>731557733</v>
      </c>
      <c r="AM86" s="296">
        <f t="shared" si="27"/>
        <v>870924733</v>
      </c>
      <c r="AN86" s="96">
        <f>AM86/W86</f>
        <v>0.93692306161887084</v>
      </c>
      <c r="AO86" s="219">
        <f>(L86+R86+AM86)/H86</f>
        <v>0.6020162645188919</v>
      </c>
      <c r="AP86" s="562"/>
      <c r="AQ86" s="555"/>
      <c r="AR86" s="555"/>
      <c r="AS86" s="591"/>
      <c r="AT86" s="557"/>
      <c r="AU86" s="197"/>
      <c r="AV86" s="197"/>
      <c r="AW86" s="197"/>
      <c r="AX86" s="197"/>
    </row>
    <row r="87" spans="1:50" ht="30" customHeight="1" x14ac:dyDescent="0.25">
      <c r="A87" s="412"/>
      <c r="B87" s="616">
        <v>14</v>
      </c>
      <c r="C87" s="616" t="s">
        <v>196</v>
      </c>
      <c r="D87" s="616" t="s">
        <v>155</v>
      </c>
      <c r="E87" s="616">
        <v>481</v>
      </c>
      <c r="F87" s="464"/>
      <c r="G87" s="102" t="s">
        <v>109</v>
      </c>
      <c r="H87" s="221">
        <v>0.25</v>
      </c>
      <c r="I87" s="222">
        <v>15</v>
      </c>
      <c r="J87" s="222">
        <v>15</v>
      </c>
      <c r="K87" s="75">
        <v>0.15129999999999999</v>
      </c>
      <c r="L87" s="75">
        <v>0.15129999999999999</v>
      </c>
      <c r="M87" s="199">
        <v>0.2</v>
      </c>
      <c r="N87" s="199">
        <v>0.2</v>
      </c>
      <c r="O87" s="200">
        <v>0.2</v>
      </c>
      <c r="P87" s="200">
        <v>0.2</v>
      </c>
      <c r="Q87" s="200">
        <v>0.25</v>
      </c>
      <c r="R87" s="223">
        <v>0.3034</v>
      </c>
      <c r="S87" s="199">
        <v>0.25</v>
      </c>
      <c r="T87" s="199">
        <f>+S87</f>
        <v>0.25</v>
      </c>
      <c r="U87" s="200">
        <v>0.25</v>
      </c>
      <c r="V87" s="201">
        <v>0.25</v>
      </c>
      <c r="W87" s="311">
        <v>0.25</v>
      </c>
      <c r="X87" s="326">
        <v>0.3034</v>
      </c>
      <c r="Y87" s="199">
        <v>0.25</v>
      </c>
      <c r="Z87" s="220"/>
      <c r="AA87" s="159"/>
      <c r="AB87" s="159"/>
      <c r="AC87" s="159"/>
      <c r="AD87" s="52"/>
      <c r="AE87" s="199">
        <v>0.25</v>
      </c>
      <c r="AF87" s="220"/>
      <c r="AG87" s="159"/>
      <c r="AH87" s="159"/>
      <c r="AI87" s="52"/>
      <c r="AJ87" s="223">
        <v>0.3034</v>
      </c>
      <c r="AK87" s="223">
        <v>0.3034</v>
      </c>
      <c r="AL87" s="224">
        <v>0.3034</v>
      </c>
      <c r="AM87" s="382">
        <v>0.26429999999999998</v>
      </c>
      <c r="AN87" s="96">
        <f>AM87/W87</f>
        <v>1.0571999999999999</v>
      </c>
      <c r="AO87" s="111">
        <f>AM87/H87</f>
        <v>1.0571999999999999</v>
      </c>
      <c r="AP87" s="558" t="s">
        <v>601</v>
      </c>
      <c r="AQ87" s="584" t="s">
        <v>581</v>
      </c>
      <c r="AR87" s="584" t="s">
        <v>584</v>
      </c>
      <c r="AS87" s="589" t="s">
        <v>262</v>
      </c>
      <c r="AT87" s="560" t="s">
        <v>263</v>
      </c>
      <c r="AU87" s="196"/>
      <c r="AV87" s="196"/>
      <c r="AW87" s="196"/>
      <c r="AX87" s="196"/>
    </row>
    <row r="88" spans="1:50" ht="30" customHeight="1" x14ac:dyDescent="0.25">
      <c r="A88" s="412"/>
      <c r="B88" s="552"/>
      <c r="C88" s="552"/>
      <c r="D88" s="552"/>
      <c r="E88" s="552"/>
      <c r="F88" s="464"/>
      <c r="G88" s="112" t="s">
        <v>132</v>
      </c>
      <c r="H88" s="113">
        <f>+L88+R88+S88+Y88+AE88</f>
        <v>2764382273</v>
      </c>
      <c r="I88" s="58">
        <v>377990921</v>
      </c>
      <c r="J88" s="58">
        <v>377990921</v>
      </c>
      <c r="K88" s="58">
        <v>377990921</v>
      </c>
      <c r="L88" s="58">
        <v>359363489</v>
      </c>
      <c r="M88" s="58">
        <v>418379000</v>
      </c>
      <c r="N88" s="58">
        <v>418379000</v>
      </c>
      <c r="O88" s="58">
        <v>418379000</v>
      </c>
      <c r="P88" s="58">
        <v>418379000</v>
      </c>
      <c r="Q88" s="58">
        <v>443255434</v>
      </c>
      <c r="R88" s="58">
        <v>438081434</v>
      </c>
      <c r="S88" s="58">
        <v>634002175</v>
      </c>
      <c r="T88" s="58">
        <v>634002175</v>
      </c>
      <c r="U88" s="58">
        <v>639289845</v>
      </c>
      <c r="V88" s="59">
        <v>639289845</v>
      </c>
      <c r="W88" s="282">
        <v>687710770</v>
      </c>
      <c r="X88" s="282">
        <v>663383833</v>
      </c>
      <c r="Y88" s="58">
        <v>698933000</v>
      </c>
      <c r="Z88" s="59"/>
      <c r="AA88" s="59"/>
      <c r="AB88" s="59"/>
      <c r="AC88" s="59"/>
      <c r="AD88" s="59"/>
      <c r="AE88" s="58">
        <v>634002175</v>
      </c>
      <c r="AF88" s="59"/>
      <c r="AG88" s="59"/>
      <c r="AH88" s="59"/>
      <c r="AI88" s="59"/>
      <c r="AJ88" s="58">
        <v>343239718</v>
      </c>
      <c r="AK88" s="58">
        <v>492014500</v>
      </c>
      <c r="AL88" s="59">
        <v>604048233</v>
      </c>
      <c r="AM88" s="296">
        <f t="shared" si="27"/>
        <v>663383833</v>
      </c>
      <c r="AN88" s="96">
        <f>AM88/W88</f>
        <v>0.96462620906751251</v>
      </c>
      <c r="AO88" s="114">
        <f>(L88+R88+AM88)/H88</f>
        <v>0.52844672398172332</v>
      </c>
      <c r="AP88" s="580"/>
      <c r="AQ88" s="586"/>
      <c r="AR88" s="586"/>
      <c r="AS88" s="590"/>
      <c r="AT88" s="553"/>
      <c r="AU88" s="197"/>
      <c r="AV88" s="197"/>
      <c r="AW88" s="197"/>
      <c r="AX88" s="197"/>
    </row>
    <row r="89" spans="1:50" ht="30" customHeight="1" x14ac:dyDescent="0.25">
      <c r="A89" s="412"/>
      <c r="B89" s="552"/>
      <c r="C89" s="552"/>
      <c r="D89" s="552"/>
      <c r="E89" s="552"/>
      <c r="F89" s="464"/>
      <c r="G89" s="115" t="s">
        <v>142</v>
      </c>
      <c r="H89" s="169"/>
      <c r="I89" s="66"/>
      <c r="J89" s="66"/>
      <c r="K89" s="66"/>
      <c r="L89" s="66"/>
      <c r="M89" s="66"/>
      <c r="N89" s="66"/>
      <c r="O89" s="66"/>
      <c r="P89" s="66"/>
      <c r="Q89" s="66"/>
      <c r="R89" s="65"/>
      <c r="S89" s="66">
        <v>0</v>
      </c>
      <c r="T89" s="66">
        <v>0</v>
      </c>
      <c r="U89" s="66">
        <v>0</v>
      </c>
      <c r="V89" s="66"/>
      <c r="W89" s="312">
        <v>0</v>
      </c>
      <c r="X89" s="337">
        <v>0</v>
      </c>
      <c r="Y89" s="66"/>
      <c r="Z89" s="125"/>
      <c r="AA89" s="125"/>
      <c r="AB89" s="125"/>
      <c r="AC89" s="125"/>
      <c r="AD89" s="125"/>
      <c r="AE89" s="66"/>
      <c r="AF89" s="125"/>
      <c r="AG89" s="125"/>
      <c r="AH89" s="125"/>
      <c r="AI89" s="125"/>
      <c r="AJ89" s="66"/>
      <c r="AK89" s="66"/>
      <c r="AL89" s="66"/>
      <c r="AM89" s="296">
        <f t="shared" si="27"/>
        <v>0</v>
      </c>
      <c r="AN89" s="120"/>
      <c r="AO89" s="121"/>
      <c r="AP89" s="580"/>
      <c r="AQ89" s="586"/>
      <c r="AR89" s="586"/>
      <c r="AS89" s="590"/>
      <c r="AT89" s="553"/>
      <c r="AU89" s="196"/>
      <c r="AV89" s="196"/>
      <c r="AW89" s="196"/>
      <c r="AX89" s="196"/>
    </row>
    <row r="90" spans="1:50" ht="30" customHeight="1" thickBot="1" x14ac:dyDescent="0.3">
      <c r="A90" s="412"/>
      <c r="B90" s="552"/>
      <c r="C90" s="552"/>
      <c r="D90" s="552"/>
      <c r="E90" s="552"/>
      <c r="F90" s="464"/>
      <c r="G90" s="112" t="s">
        <v>157</v>
      </c>
      <c r="H90" s="113">
        <f>R90+S90+Y90+AE90</f>
        <v>638537322</v>
      </c>
      <c r="I90" s="83"/>
      <c r="J90" s="83"/>
      <c r="K90" s="83"/>
      <c r="L90" s="83"/>
      <c r="M90" s="58">
        <v>200557722</v>
      </c>
      <c r="N90" s="58">
        <v>200557722</v>
      </c>
      <c r="O90" s="58">
        <v>200557722</v>
      </c>
      <c r="P90" s="58">
        <v>200557722</v>
      </c>
      <c r="Q90" s="58">
        <v>200557722</v>
      </c>
      <c r="R90" s="58">
        <v>200557722</v>
      </c>
      <c r="S90" s="58">
        <v>145993200</v>
      </c>
      <c r="T90" s="59">
        <v>145993200</v>
      </c>
      <c r="U90" s="58">
        <v>145993200</v>
      </c>
      <c r="V90" s="59">
        <v>141527133</v>
      </c>
      <c r="W90" s="282">
        <v>141527133</v>
      </c>
      <c r="X90" s="282">
        <v>141527133</v>
      </c>
      <c r="Y90" s="58">
        <v>145993200</v>
      </c>
      <c r="Z90" s="59"/>
      <c r="AA90" s="59"/>
      <c r="AB90" s="59"/>
      <c r="AC90" s="59"/>
      <c r="AD90" s="59"/>
      <c r="AE90" s="58">
        <v>145993200</v>
      </c>
      <c r="AF90" s="59"/>
      <c r="AG90" s="59"/>
      <c r="AH90" s="59"/>
      <c r="AI90" s="59"/>
      <c r="AJ90" s="58">
        <v>64943266</v>
      </c>
      <c r="AK90" s="58">
        <v>121367100</v>
      </c>
      <c r="AL90" s="59">
        <v>141527133</v>
      </c>
      <c r="AM90" s="296">
        <f t="shared" si="27"/>
        <v>141527133</v>
      </c>
      <c r="AN90" s="96">
        <f>AM90/W90</f>
        <v>1</v>
      </c>
      <c r="AO90" s="121"/>
      <c r="AP90" s="580"/>
      <c r="AQ90" s="586"/>
      <c r="AR90" s="586"/>
      <c r="AS90" s="590"/>
      <c r="AT90" s="553"/>
      <c r="AU90" s="197"/>
      <c r="AV90" s="197"/>
      <c r="AW90" s="197"/>
      <c r="AX90" s="197"/>
    </row>
    <row r="91" spans="1:50" ht="30" customHeight="1" x14ac:dyDescent="0.25">
      <c r="A91" s="412"/>
      <c r="B91" s="552"/>
      <c r="C91" s="552"/>
      <c r="D91" s="552"/>
      <c r="E91" s="552"/>
      <c r="F91" s="464"/>
      <c r="G91" s="115" t="s">
        <v>172</v>
      </c>
      <c r="H91" s="225">
        <v>0.25</v>
      </c>
      <c r="I91" s="226">
        <v>15</v>
      </c>
      <c r="J91" s="226">
        <v>15</v>
      </c>
      <c r="K91" s="79">
        <f>K87</f>
        <v>0.15129999999999999</v>
      </c>
      <c r="L91" s="79">
        <v>0.15129999999999999</v>
      </c>
      <c r="M91" s="213">
        <f>+M87</f>
        <v>0.2</v>
      </c>
      <c r="N91" s="213">
        <f>+N87</f>
        <v>0.2</v>
      </c>
      <c r="O91" s="213">
        <f>+O87</f>
        <v>0.2</v>
      </c>
      <c r="P91" s="213">
        <f>+P87</f>
        <v>0.2</v>
      </c>
      <c r="Q91" s="162">
        <v>0.2</v>
      </c>
      <c r="R91" s="60">
        <v>0.3034</v>
      </c>
      <c r="S91" s="212">
        <v>0.25</v>
      </c>
      <c r="T91" s="212">
        <f>+T87+T89</f>
        <v>0.25</v>
      </c>
      <c r="U91" s="212">
        <v>0.25</v>
      </c>
      <c r="V91" s="212">
        <f>V87</f>
        <v>0.25</v>
      </c>
      <c r="W91" s="319">
        <f>+W87+W89</f>
        <v>0.25</v>
      </c>
      <c r="X91" s="312">
        <f>+X87+X89</f>
        <v>0.3034</v>
      </c>
      <c r="Y91" s="212">
        <v>0.25</v>
      </c>
      <c r="Z91" s="214"/>
      <c r="AA91" s="125"/>
      <c r="AB91" s="125"/>
      <c r="AC91" s="125"/>
      <c r="AD91" s="49"/>
      <c r="AE91" s="212">
        <v>0.25</v>
      </c>
      <c r="AF91" s="214"/>
      <c r="AG91" s="125"/>
      <c r="AH91" s="125"/>
      <c r="AI91" s="49"/>
      <c r="AJ91" s="98">
        <f>AJ87+AJ89</f>
        <v>0.3034</v>
      </c>
      <c r="AK91" s="98">
        <f>AK87+AK89</f>
        <v>0.3034</v>
      </c>
      <c r="AL91" s="98">
        <f>AL87</f>
        <v>0.3034</v>
      </c>
      <c r="AM91" s="298">
        <f t="shared" si="27"/>
        <v>0.3034</v>
      </c>
      <c r="AN91" s="96">
        <f>AM91/W91</f>
        <v>1.2136</v>
      </c>
      <c r="AO91" s="111">
        <f>AM91/H91</f>
        <v>1.2136</v>
      </c>
      <c r="AP91" s="580"/>
      <c r="AQ91" s="586"/>
      <c r="AR91" s="586"/>
      <c r="AS91" s="590"/>
      <c r="AT91" s="553"/>
      <c r="AU91" s="196"/>
      <c r="AV91" s="196"/>
      <c r="AW91" s="196"/>
      <c r="AX91" s="196"/>
    </row>
    <row r="92" spans="1:50" ht="30" customHeight="1" thickBot="1" x14ac:dyDescent="0.3">
      <c r="A92" s="412"/>
      <c r="B92" s="618"/>
      <c r="C92" s="618"/>
      <c r="D92" s="618"/>
      <c r="E92" s="618"/>
      <c r="F92" s="464"/>
      <c r="G92" s="133" t="s">
        <v>181</v>
      </c>
      <c r="H92" s="135">
        <f>+H88+H90</f>
        <v>3402919595</v>
      </c>
      <c r="I92" s="99">
        <f>+I88</f>
        <v>377990921</v>
      </c>
      <c r="J92" s="99">
        <f>+J88</f>
        <v>377990921</v>
      </c>
      <c r="K92" s="99">
        <f>+K88</f>
        <v>377990921</v>
      </c>
      <c r="L92" s="99">
        <v>359363489</v>
      </c>
      <c r="M92" s="99">
        <f t="shared" ref="M92:R92" si="29">+M88+M90</f>
        <v>618936722</v>
      </c>
      <c r="N92" s="99">
        <f t="shared" si="29"/>
        <v>618936722</v>
      </c>
      <c r="O92" s="99">
        <f t="shared" si="29"/>
        <v>618936722</v>
      </c>
      <c r="P92" s="99">
        <f t="shared" si="29"/>
        <v>618936722</v>
      </c>
      <c r="Q92" s="99">
        <f t="shared" si="29"/>
        <v>643813156</v>
      </c>
      <c r="R92" s="99">
        <f t="shared" si="29"/>
        <v>638639156</v>
      </c>
      <c r="S92" s="99">
        <f>S88+S90</f>
        <v>779995375</v>
      </c>
      <c r="T92" s="99">
        <f>+T90+T88</f>
        <v>779995375</v>
      </c>
      <c r="U92" s="99">
        <v>785283045</v>
      </c>
      <c r="V92" s="99">
        <f>V88+V90</f>
        <v>780816978</v>
      </c>
      <c r="W92" s="313">
        <f>+W88+W90</f>
        <v>829237903</v>
      </c>
      <c r="X92" s="313">
        <f>+X88+X90</f>
        <v>804910966</v>
      </c>
      <c r="Y92" s="99">
        <f>Y88</f>
        <v>698933000</v>
      </c>
      <c r="Z92" s="100"/>
      <c r="AA92" s="100"/>
      <c r="AB92" s="100"/>
      <c r="AC92" s="100"/>
      <c r="AD92" s="100"/>
      <c r="AE92" s="99">
        <f>AE88</f>
        <v>634002175</v>
      </c>
      <c r="AF92" s="100"/>
      <c r="AG92" s="100"/>
      <c r="AH92" s="100"/>
      <c r="AI92" s="100"/>
      <c r="AJ92" s="100">
        <f>AJ88+AJ90</f>
        <v>408182984</v>
      </c>
      <c r="AK92" s="100">
        <f>AK88+AK90</f>
        <v>613381600</v>
      </c>
      <c r="AL92" s="100">
        <f>AL88+AL90</f>
        <v>745575366</v>
      </c>
      <c r="AM92" s="296">
        <f t="shared" si="27"/>
        <v>804910966</v>
      </c>
      <c r="AN92" s="96">
        <f>AM92/W92</f>
        <v>0.97066350089402509</v>
      </c>
      <c r="AO92" s="114">
        <f>(L92+R92+AM92)/H92</f>
        <v>0.52981375570820677</v>
      </c>
      <c r="AP92" s="581"/>
      <c r="AQ92" s="588"/>
      <c r="AR92" s="588"/>
      <c r="AS92" s="591"/>
      <c r="AT92" s="557"/>
      <c r="AU92" s="197"/>
      <c r="AV92" s="197"/>
      <c r="AW92" s="197"/>
      <c r="AX92" s="197"/>
    </row>
    <row r="93" spans="1:50" ht="30" customHeight="1" x14ac:dyDescent="0.25">
      <c r="A93" s="412"/>
      <c r="B93" s="616">
        <v>15</v>
      </c>
      <c r="C93" s="616" t="s">
        <v>206</v>
      </c>
      <c r="D93" s="616" t="s">
        <v>155</v>
      </c>
      <c r="E93" s="616">
        <v>480</v>
      </c>
      <c r="F93" s="464"/>
      <c r="G93" s="227" t="s">
        <v>109</v>
      </c>
      <c r="H93" s="228">
        <v>1</v>
      </c>
      <c r="I93" s="229">
        <v>0.1</v>
      </c>
      <c r="J93" s="229">
        <v>0.1</v>
      </c>
      <c r="K93" s="229">
        <v>0.1</v>
      </c>
      <c r="L93" s="229">
        <v>0.05</v>
      </c>
      <c r="M93" s="230">
        <v>0.5</v>
      </c>
      <c r="N93" s="230">
        <v>0.5</v>
      </c>
      <c r="O93" s="230">
        <v>0.5</v>
      </c>
      <c r="P93" s="230">
        <v>0.5</v>
      </c>
      <c r="Q93" s="230">
        <v>0.5</v>
      </c>
      <c r="R93" s="230">
        <v>0.24</v>
      </c>
      <c r="S93" s="230">
        <v>0.7</v>
      </c>
      <c r="T93" s="230">
        <f>+S93</f>
        <v>0.7</v>
      </c>
      <c r="U93" s="230">
        <v>0.7</v>
      </c>
      <c r="V93" s="231">
        <v>0.7</v>
      </c>
      <c r="W93" s="320">
        <v>0.7</v>
      </c>
      <c r="X93" s="327">
        <v>0.309</v>
      </c>
      <c r="Y93" s="230">
        <v>0.9</v>
      </c>
      <c r="Z93" s="231"/>
      <c r="AA93" s="232"/>
      <c r="AB93" s="232"/>
      <c r="AC93" s="232"/>
      <c r="AD93" s="233"/>
      <c r="AE93" s="230">
        <v>1</v>
      </c>
      <c r="AF93" s="231"/>
      <c r="AG93" s="232"/>
      <c r="AH93" s="232"/>
      <c r="AI93" s="233"/>
      <c r="AJ93" s="96">
        <f>0.24+0.023</f>
        <v>0.26300000000000001</v>
      </c>
      <c r="AK93" s="96">
        <v>0.27600000000000002</v>
      </c>
      <c r="AL93" s="110">
        <f>0.24+0.069</f>
        <v>0.309</v>
      </c>
      <c r="AM93" s="370">
        <f>+X93</f>
        <v>0.309</v>
      </c>
      <c r="AN93" s="96">
        <f>AM93/W93</f>
        <v>0.44142857142857145</v>
      </c>
      <c r="AO93" s="140">
        <f>AM93/H93</f>
        <v>0.309</v>
      </c>
      <c r="AP93" s="593" t="s">
        <v>562</v>
      </c>
      <c r="AQ93" s="584" t="s">
        <v>294</v>
      </c>
      <c r="AR93" s="584" t="s">
        <v>582</v>
      </c>
      <c r="AS93" s="594" t="s">
        <v>370</v>
      </c>
      <c r="AT93" s="595" t="s">
        <v>371</v>
      </c>
      <c r="AU93" s="196"/>
      <c r="AV93" s="196"/>
      <c r="AW93" s="196"/>
      <c r="AX93" s="196"/>
    </row>
    <row r="94" spans="1:50" ht="30" customHeight="1" x14ac:dyDescent="0.25">
      <c r="A94" s="412"/>
      <c r="B94" s="552"/>
      <c r="C94" s="552"/>
      <c r="D94" s="552"/>
      <c r="E94" s="552"/>
      <c r="F94" s="464"/>
      <c r="G94" s="112" t="s">
        <v>132</v>
      </c>
      <c r="H94" s="113">
        <f>+L94+R94+S94+Y94+AE94</f>
        <v>773139594</v>
      </c>
      <c r="I94" s="58">
        <v>245268594</v>
      </c>
      <c r="J94" s="58">
        <v>245268594</v>
      </c>
      <c r="K94" s="58">
        <v>245268594</v>
      </c>
      <c r="L94" s="58">
        <v>245268594</v>
      </c>
      <c r="M94" s="58">
        <v>200000000</v>
      </c>
      <c r="N94" s="58">
        <v>200000000</v>
      </c>
      <c r="O94" s="58">
        <v>200000000</v>
      </c>
      <c r="P94" s="58">
        <v>200000000</v>
      </c>
      <c r="Q94" s="58">
        <v>350000000</v>
      </c>
      <c r="R94" s="58">
        <f>+AM94</f>
        <v>15000000</v>
      </c>
      <c r="S94" s="58">
        <v>127743000</v>
      </c>
      <c r="T94" s="58">
        <v>127743000</v>
      </c>
      <c r="U94" s="58">
        <v>127743000</v>
      </c>
      <c r="V94" s="59">
        <v>127743000</v>
      </c>
      <c r="W94" s="282" t="s">
        <v>297</v>
      </c>
      <c r="X94" s="282">
        <v>15000000</v>
      </c>
      <c r="Y94" s="58">
        <v>215000000</v>
      </c>
      <c r="Z94" s="59"/>
      <c r="AA94" s="59"/>
      <c r="AB94" s="59"/>
      <c r="AC94" s="59"/>
      <c r="AD94" s="59"/>
      <c r="AE94" s="58">
        <v>170128000</v>
      </c>
      <c r="AF94" s="59"/>
      <c r="AG94" s="59"/>
      <c r="AH94" s="59"/>
      <c r="AI94" s="59"/>
      <c r="AJ94" s="58">
        <v>0</v>
      </c>
      <c r="AK94" s="58">
        <v>0</v>
      </c>
      <c r="AL94" s="59">
        <v>15000000</v>
      </c>
      <c r="AM94" s="296">
        <f t="shared" si="27"/>
        <v>15000000</v>
      </c>
      <c r="AN94" s="96">
        <f>AM94/W94</f>
        <v>0.13043478260869565</v>
      </c>
      <c r="AO94" s="141">
        <f>(L94+R94+AM94)/H94</f>
        <v>0.35603996501568386</v>
      </c>
      <c r="AP94" s="596"/>
      <c r="AQ94" s="585"/>
      <c r="AR94" s="586"/>
      <c r="AS94" s="590"/>
      <c r="AT94" s="553"/>
      <c r="AU94" s="197"/>
      <c r="AV94" s="197"/>
      <c r="AW94" s="197"/>
      <c r="AX94" s="197"/>
    </row>
    <row r="95" spans="1:50" ht="30" customHeight="1" x14ac:dyDescent="0.25">
      <c r="A95" s="412"/>
      <c r="B95" s="552"/>
      <c r="C95" s="552"/>
      <c r="D95" s="552"/>
      <c r="E95" s="552"/>
      <c r="F95" s="464"/>
      <c r="G95" s="115" t="s">
        <v>142</v>
      </c>
      <c r="H95" s="169"/>
      <c r="I95" s="66"/>
      <c r="J95" s="66"/>
      <c r="K95" s="66"/>
      <c r="L95" s="66"/>
      <c r="M95" s="66"/>
      <c r="N95" s="66"/>
      <c r="O95" s="234"/>
      <c r="P95" s="234"/>
      <c r="Q95" s="206"/>
      <c r="R95" s="206"/>
      <c r="S95" s="66">
        <v>0</v>
      </c>
      <c r="T95" s="66">
        <v>0</v>
      </c>
      <c r="U95" s="66">
        <v>0</v>
      </c>
      <c r="V95" s="66"/>
      <c r="W95" s="334">
        <v>0</v>
      </c>
      <c r="X95" s="332">
        <v>0</v>
      </c>
      <c r="Y95" s="66"/>
      <c r="Z95" s="125"/>
      <c r="AA95" s="125"/>
      <c r="AB95" s="125"/>
      <c r="AC95" s="125"/>
      <c r="AD95" s="49"/>
      <c r="AE95" s="183"/>
      <c r="AF95" s="125"/>
      <c r="AG95" s="125"/>
      <c r="AH95" s="125"/>
      <c r="AI95" s="49"/>
      <c r="AJ95" s="235"/>
      <c r="AK95" s="66"/>
      <c r="AL95" s="66"/>
      <c r="AM95" s="296">
        <f t="shared" si="27"/>
        <v>0</v>
      </c>
      <c r="AN95" s="120"/>
      <c r="AO95" s="88"/>
      <c r="AP95" s="596"/>
      <c r="AQ95" s="585"/>
      <c r="AR95" s="586"/>
      <c r="AS95" s="590"/>
      <c r="AT95" s="553"/>
      <c r="AU95" s="196"/>
      <c r="AV95" s="196"/>
      <c r="AW95" s="196"/>
      <c r="AX95" s="196"/>
    </row>
    <row r="96" spans="1:50" ht="30" customHeight="1" thickBot="1" x14ac:dyDescent="0.3">
      <c r="A96" s="412"/>
      <c r="B96" s="552"/>
      <c r="C96" s="552"/>
      <c r="D96" s="552"/>
      <c r="E96" s="552"/>
      <c r="F96" s="464"/>
      <c r="G96" s="112" t="s">
        <v>157</v>
      </c>
      <c r="H96" s="113">
        <f>R96+S96+Y96+AE96</f>
        <v>245268594</v>
      </c>
      <c r="I96" s="208"/>
      <c r="J96" s="208"/>
      <c r="K96" s="208"/>
      <c r="L96" s="208"/>
      <c r="M96" s="209">
        <v>245268594</v>
      </c>
      <c r="N96" s="209">
        <v>245268594</v>
      </c>
      <c r="O96" s="209">
        <v>245268594</v>
      </c>
      <c r="P96" s="209">
        <v>245268594</v>
      </c>
      <c r="Q96" s="58">
        <v>245268594</v>
      </c>
      <c r="R96" s="58">
        <v>245268594</v>
      </c>
      <c r="S96" s="83">
        <v>0</v>
      </c>
      <c r="T96" s="83">
        <v>0</v>
      </c>
      <c r="U96" s="83">
        <v>0</v>
      </c>
      <c r="V96" s="83"/>
      <c r="W96" s="335"/>
      <c r="X96" s="335">
        <v>0</v>
      </c>
      <c r="Y96" s="83"/>
      <c r="Z96" s="59"/>
      <c r="AA96" s="59"/>
      <c r="AB96" s="59"/>
      <c r="AC96" s="59"/>
      <c r="AD96" s="59"/>
      <c r="AE96" s="175"/>
      <c r="AF96" s="59"/>
      <c r="AG96" s="59"/>
      <c r="AH96" s="59"/>
      <c r="AI96" s="59"/>
      <c r="AJ96" s="210"/>
      <c r="AK96" s="83"/>
      <c r="AL96" s="83"/>
      <c r="AM96" s="296">
        <f t="shared" si="27"/>
        <v>0</v>
      </c>
      <c r="AN96" s="342"/>
      <c r="AO96" s="88"/>
      <c r="AP96" s="596"/>
      <c r="AQ96" s="585"/>
      <c r="AR96" s="586"/>
      <c r="AS96" s="590"/>
      <c r="AT96" s="553"/>
      <c r="AU96" s="197"/>
      <c r="AV96" s="197"/>
      <c r="AW96" s="197"/>
      <c r="AX96" s="197"/>
    </row>
    <row r="97" spans="1:50" ht="30" customHeight="1" x14ac:dyDescent="0.25">
      <c r="A97" s="412"/>
      <c r="B97" s="552"/>
      <c r="C97" s="552"/>
      <c r="D97" s="552"/>
      <c r="E97" s="552"/>
      <c r="F97" s="464"/>
      <c r="G97" s="115" t="s">
        <v>172</v>
      </c>
      <c r="H97" s="211">
        <v>1</v>
      </c>
      <c r="I97" s="212">
        <v>0.1</v>
      </c>
      <c r="J97" s="212">
        <v>0.1</v>
      </c>
      <c r="K97" s="212">
        <v>0.1</v>
      </c>
      <c r="L97" s="212">
        <v>0.05</v>
      </c>
      <c r="M97" s="213">
        <f>+M93+M95</f>
        <v>0.5</v>
      </c>
      <c r="N97" s="213">
        <f>+N93+N95</f>
        <v>0.5</v>
      </c>
      <c r="O97" s="213">
        <f>+O93+O95</f>
        <v>0.5</v>
      </c>
      <c r="P97" s="213">
        <f>+P93+P95</f>
        <v>0.5</v>
      </c>
      <c r="Q97" s="162">
        <v>0.55000000000000004</v>
      </c>
      <c r="R97" s="212">
        <f>R93</f>
        <v>0.24</v>
      </c>
      <c r="S97" s="212">
        <f>S93</f>
        <v>0.7</v>
      </c>
      <c r="T97" s="212">
        <f>+T95+T93</f>
        <v>0.7</v>
      </c>
      <c r="U97" s="212">
        <v>0.7</v>
      </c>
      <c r="V97" s="212">
        <f>V93</f>
        <v>0.7</v>
      </c>
      <c r="W97" s="312">
        <f>+W93+W95</f>
        <v>0.7</v>
      </c>
      <c r="X97" s="328">
        <f>+X93+X95</f>
        <v>0.309</v>
      </c>
      <c r="Y97" s="212">
        <f>Y93</f>
        <v>0.9</v>
      </c>
      <c r="Z97" s="214"/>
      <c r="AA97" s="125"/>
      <c r="AB97" s="125"/>
      <c r="AC97" s="125"/>
      <c r="AD97" s="49"/>
      <c r="AE97" s="212">
        <f>AE93</f>
        <v>1</v>
      </c>
      <c r="AF97" s="214"/>
      <c r="AG97" s="125"/>
      <c r="AH97" s="125"/>
      <c r="AI97" s="49"/>
      <c r="AJ97" s="98">
        <f>AJ93+AJ95</f>
        <v>0.26300000000000001</v>
      </c>
      <c r="AK97" s="98">
        <f>AK93+AK95</f>
        <v>0.27600000000000002</v>
      </c>
      <c r="AL97" s="98">
        <f>AL93</f>
        <v>0.309</v>
      </c>
      <c r="AM97" s="298">
        <f t="shared" si="27"/>
        <v>0.309</v>
      </c>
      <c r="AN97" s="343">
        <f>AM97/W97</f>
        <v>0.44142857142857145</v>
      </c>
      <c r="AO97" s="339">
        <f>AM97/H97</f>
        <v>0.309</v>
      </c>
      <c r="AP97" s="596"/>
      <c r="AQ97" s="585"/>
      <c r="AR97" s="586"/>
      <c r="AS97" s="590"/>
      <c r="AT97" s="553"/>
      <c r="AU97" s="196"/>
      <c r="AV97" s="196"/>
      <c r="AW97" s="196"/>
      <c r="AX97" s="196"/>
    </row>
    <row r="98" spans="1:50" ht="30" customHeight="1" thickBot="1" x14ac:dyDescent="0.3">
      <c r="A98" s="421"/>
      <c r="B98" s="618"/>
      <c r="C98" s="618"/>
      <c r="D98" s="618"/>
      <c r="E98" s="618"/>
      <c r="F98" s="464"/>
      <c r="G98" s="236" t="s">
        <v>181</v>
      </c>
      <c r="H98" s="237">
        <f>+H94+H96</f>
        <v>1018408188</v>
      </c>
      <c r="I98" s="238">
        <f>+I94</f>
        <v>245268594</v>
      </c>
      <c r="J98" s="238">
        <f>+J94</f>
        <v>245268594</v>
      </c>
      <c r="K98" s="238">
        <f>+K94</f>
        <v>245268594</v>
      </c>
      <c r="L98" s="238">
        <v>245268594</v>
      </c>
      <c r="M98" s="238">
        <f t="shared" ref="M98:R98" si="30">+M94+M96</f>
        <v>445268594</v>
      </c>
      <c r="N98" s="238">
        <f t="shared" si="30"/>
        <v>445268594</v>
      </c>
      <c r="O98" s="238">
        <f t="shared" si="30"/>
        <v>445268594</v>
      </c>
      <c r="P98" s="238">
        <f t="shared" si="30"/>
        <v>445268594</v>
      </c>
      <c r="Q98" s="238">
        <f t="shared" si="30"/>
        <v>595268594</v>
      </c>
      <c r="R98" s="238">
        <f t="shared" si="30"/>
        <v>260268594</v>
      </c>
      <c r="S98" s="238">
        <f>S94</f>
        <v>127743000</v>
      </c>
      <c r="T98" s="238">
        <f>+T96+T94</f>
        <v>127743000</v>
      </c>
      <c r="U98" s="238">
        <v>127743000</v>
      </c>
      <c r="V98" s="238">
        <f>V94</f>
        <v>127743000</v>
      </c>
      <c r="W98" s="313" t="str">
        <f>W94</f>
        <v>$115.000.000,00</v>
      </c>
      <c r="X98" s="313">
        <f>+X94+X96</f>
        <v>15000000</v>
      </c>
      <c r="Y98" s="238">
        <f>Y94</f>
        <v>215000000</v>
      </c>
      <c r="Z98" s="239"/>
      <c r="AA98" s="239"/>
      <c r="AB98" s="239"/>
      <c r="AC98" s="239"/>
      <c r="AD98" s="239"/>
      <c r="AE98" s="238">
        <f>AE94</f>
        <v>170128000</v>
      </c>
      <c r="AF98" s="239"/>
      <c r="AG98" s="239"/>
      <c r="AH98" s="239"/>
      <c r="AI98" s="239"/>
      <c r="AJ98" s="238">
        <f>AJ94+AJ96</f>
        <v>0</v>
      </c>
      <c r="AK98" s="238">
        <f>AK94+AK96</f>
        <v>0</v>
      </c>
      <c r="AL98" s="239">
        <f>AL94</f>
        <v>15000000</v>
      </c>
      <c r="AM98" s="296">
        <f t="shared" si="27"/>
        <v>15000000</v>
      </c>
      <c r="AN98" s="343">
        <f>AM98/W98</f>
        <v>0.13043478260869565</v>
      </c>
      <c r="AO98" s="340">
        <f>(L98+R98+AM98)/H98</f>
        <v>0.51112824320693695</v>
      </c>
      <c r="AP98" s="597"/>
      <c r="AQ98" s="587"/>
      <c r="AR98" s="588"/>
      <c r="AS98" s="590"/>
      <c r="AT98" s="598"/>
      <c r="AU98" s="197"/>
      <c r="AV98" s="197"/>
      <c r="AW98" s="197"/>
      <c r="AX98" s="197"/>
    </row>
    <row r="99" spans="1:50" ht="30" customHeight="1" x14ac:dyDescent="0.25">
      <c r="A99" s="442" t="s">
        <v>209</v>
      </c>
      <c r="B99" s="616">
        <v>16</v>
      </c>
      <c r="C99" s="616" t="s">
        <v>210</v>
      </c>
      <c r="D99" s="616" t="s">
        <v>105</v>
      </c>
      <c r="E99" s="616">
        <v>521</v>
      </c>
      <c r="F99" s="464"/>
      <c r="G99" s="102" t="s">
        <v>109</v>
      </c>
      <c r="H99" s="103">
        <f>+L99+R99+W99+Y99+AE99</f>
        <v>32000</v>
      </c>
      <c r="I99" s="240">
        <v>4000</v>
      </c>
      <c r="J99" s="240">
        <v>4000</v>
      </c>
      <c r="K99" s="241">
        <v>4667</v>
      </c>
      <c r="L99" s="241">
        <v>4667</v>
      </c>
      <c r="M99" s="158">
        <v>8000</v>
      </c>
      <c r="N99" s="158">
        <v>8000</v>
      </c>
      <c r="O99" s="158">
        <v>8000</v>
      </c>
      <c r="P99" s="158">
        <v>8000</v>
      </c>
      <c r="Q99" s="158">
        <v>8028</v>
      </c>
      <c r="R99" s="188">
        <v>8028</v>
      </c>
      <c r="S99" s="158">
        <f>8000-667</f>
        <v>7333</v>
      </c>
      <c r="T99" s="158">
        <f>+S99</f>
        <v>7333</v>
      </c>
      <c r="U99" s="158">
        <v>7333</v>
      </c>
      <c r="V99" s="159">
        <v>7333</v>
      </c>
      <c r="W99" s="308">
        <v>8204</v>
      </c>
      <c r="X99" s="325">
        <v>7363</v>
      </c>
      <c r="Y99" s="308">
        <v>8000</v>
      </c>
      <c r="Z99" s="308"/>
      <c r="AA99" s="308"/>
      <c r="AB99" s="308"/>
      <c r="AC99" s="308"/>
      <c r="AD99" s="325"/>
      <c r="AE99" s="308">
        <f>4000-28-871</f>
        <v>3101</v>
      </c>
      <c r="AF99" s="159"/>
      <c r="AG99" s="159"/>
      <c r="AH99" s="159"/>
      <c r="AI99" s="52"/>
      <c r="AJ99" s="158">
        <v>1625</v>
      </c>
      <c r="AK99" s="242">
        <v>5208</v>
      </c>
      <c r="AL99" s="243">
        <v>5396</v>
      </c>
      <c r="AM99" s="296">
        <f>+X99</f>
        <v>7363</v>
      </c>
      <c r="AN99" s="343">
        <f>AM99/W99</f>
        <v>0.89748902974158951</v>
      </c>
      <c r="AO99" s="341">
        <f>(L99+R99+AM99)/H99</f>
        <v>0.62681249999999999</v>
      </c>
      <c r="AP99" s="599" t="s">
        <v>272</v>
      </c>
      <c r="AQ99" s="572" t="s">
        <v>586</v>
      </c>
      <c r="AR99" s="572" t="s">
        <v>585</v>
      </c>
      <c r="AS99" s="589" t="s">
        <v>273</v>
      </c>
      <c r="AT99" s="560" t="s">
        <v>199</v>
      </c>
      <c r="AU99" s="196"/>
      <c r="AV99" s="196"/>
      <c r="AW99" s="196"/>
      <c r="AX99" s="196"/>
    </row>
    <row r="100" spans="1:50" ht="30" customHeight="1" x14ac:dyDescent="0.25">
      <c r="A100" s="412"/>
      <c r="B100" s="552"/>
      <c r="C100" s="552"/>
      <c r="D100" s="552"/>
      <c r="E100" s="552"/>
      <c r="F100" s="464"/>
      <c r="G100" s="112" t="s">
        <v>132</v>
      </c>
      <c r="H100" s="113">
        <f>+L100+R100+S100+Y100+AE100</f>
        <v>2095531135</v>
      </c>
      <c r="I100" s="58">
        <v>544505819</v>
      </c>
      <c r="J100" s="58">
        <v>544505819</v>
      </c>
      <c r="K100" s="282">
        <v>544505819</v>
      </c>
      <c r="L100" s="58">
        <v>519164657</v>
      </c>
      <c r="M100" s="58">
        <v>307231000</v>
      </c>
      <c r="N100" s="58">
        <v>307231000</v>
      </c>
      <c r="O100" s="58">
        <v>307231000</v>
      </c>
      <c r="P100" s="58">
        <v>307231000</v>
      </c>
      <c r="Q100" s="58">
        <v>258978562</v>
      </c>
      <c r="R100" s="58">
        <v>243130723</v>
      </c>
      <c r="S100" s="58">
        <v>525237755</v>
      </c>
      <c r="T100" s="58">
        <v>525237755</v>
      </c>
      <c r="U100" s="58">
        <v>525237755</v>
      </c>
      <c r="V100" s="59">
        <v>525237755</v>
      </c>
      <c r="W100" s="282">
        <v>587539000</v>
      </c>
      <c r="X100" s="282">
        <v>566225184</v>
      </c>
      <c r="Y100" s="282">
        <v>504665000</v>
      </c>
      <c r="Z100" s="282"/>
      <c r="AA100" s="282"/>
      <c r="AB100" s="282"/>
      <c r="AC100" s="282"/>
      <c r="AD100" s="282"/>
      <c r="AE100" s="282">
        <v>303333000</v>
      </c>
      <c r="AF100" s="59"/>
      <c r="AG100" s="59"/>
      <c r="AH100" s="59"/>
      <c r="AI100" s="59"/>
      <c r="AJ100" s="58">
        <v>373920241</v>
      </c>
      <c r="AK100" s="58">
        <v>452755331</v>
      </c>
      <c r="AL100" s="239">
        <v>454397291</v>
      </c>
      <c r="AM100" s="296">
        <f t="shared" si="27"/>
        <v>566225184</v>
      </c>
      <c r="AN100" s="343">
        <f>AM100/W100</f>
        <v>0.96372357239264117</v>
      </c>
      <c r="AO100" s="341">
        <f>(L100+R100+AM100)/H100</f>
        <v>0.63397796473207735</v>
      </c>
      <c r="AP100" s="561"/>
      <c r="AQ100" s="600"/>
      <c r="AR100" s="600"/>
      <c r="AS100" s="590"/>
      <c r="AT100" s="553"/>
      <c r="AU100" s="197"/>
      <c r="AV100" s="197"/>
      <c r="AW100" s="197"/>
      <c r="AX100" s="197"/>
    </row>
    <row r="101" spans="1:50" ht="30" customHeight="1" x14ac:dyDescent="0.25">
      <c r="A101" s="412"/>
      <c r="B101" s="552"/>
      <c r="C101" s="552"/>
      <c r="D101" s="552"/>
      <c r="E101" s="552"/>
      <c r="F101" s="464"/>
      <c r="G101" s="115" t="s">
        <v>142</v>
      </c>
      <c r="H101" s="169"/>
      <c r="I101" s="66"/>
      <c r="J101" s="66"/>
      <c r="K101" s="66"/>
      <c r="L101" s="66"/>
      <c r="M101" s="66"/>
      <c r="N101" s="66"/>
      <c r="O101" s="66"/>
      <c r="P101" s="66"/>
      <c r="Q101" s="66"/>
      <c r="R101" s="65"/>
      <c r="S101" s="66">
        <v>0</v>
      </c>
      <c r="T101" s="66">
        <v>0</v>
      </c>
      <c r="U101" s="66">
        <v>0</v>
      </c>
      <c r="V101" s="66"/>
      <c r="W101" s="334">
        <v>0</v>
      </c>
      <c r="X101" s="332">
        <v>0</v>
      </c>
      <c r="Y101" s="66"/>
      <c r="Z101" s="125"/>
      <c r="AA101" s="125"/>
      <c r="AB101" s="125"/>
      <c r="AC101" s="125"/>
      <c r="AD101" s="49"/>
      <c r="AE101" s="183"/>
      <c r="AF101" s="125"/>
      <c r="AG101" s="125"/>
      <c r="AH101" s="125"/>
      <c r="AI101" s="49"/>
      <c r="AJ101" s="65"/>
      <c r="AK101" s="66"/>
      <c r="AL101" s="66"/>
      <c r="AM101" s="296">
        <f t="shared" si="27"/>
        <v>0</v>
      </c>
      <c r="AN101" s="71"/>
      <c r="AO101" s="121"/>
      <c r="AP101" s="561"/>
      <c r="AQ101" s="600"/>
      <c r="AR101" s="600"/>
      <c r="AS101" s="590"/>
      <c r="AT101" s="553"/>
      <c r="AU101" s="196"/>
      <c r="AV101" s="196"/>
      <c r="AW101" s="196"/>
      <c r="AX101" s="196"/>
    </row>
    <row r="102" spans="1:50" ht="30" customHeight="1" x14ac:dyDescent="0.25">
      <c r="A102" s="412"/>
      <c r="B102" s="552"/>
      <c r="C102" s="552"/>
      <c r="D102" s="552"/>
      <c r="E102" s="552"/>
      <c r="F102" s="464"/>
      <c r="G102" s="112" t="s">
        <v>157</v>
      </c>
      <c r="H102" s="113">
        <f>R102+S102+Y102+AE102</f>
        <v>491770936</v>
      </c>
      <c r="I102" s="83"/>
      <c r="J102" s="83"/>
      <c r="K102" s="83"/>
      <c r="L102" s="83"/>
      <c r="M102" s="58">
        <v>430313010</v>
      </c>
      <c r="N102" s="58">
        <v>430313010</v>
      </c>
      <c r="O102" s="58">
        <v>430313010</v>
      </c>
      <c r="P102" s="58">
        <v>430313010</v>
      </c>
      <c r="Q102" s="58">
        <v>430313010</v>
      </c>
      <c r="R102" s="58">
        <v>430275443</v>
      </c>
      <c r="S102" s="58">
        <v>61495493</v>
      </c>
      <c r="T102" s="59">
        <v>61495493</v>
      </c>
      <c r="U102" s="58">
        <v>61495493</v>
      </c>
      <c r="V102" s="59">
        <v>61495493</v>
      </c>
      <c r="W102" s="282">
        <v>61495493</v>
      </c>
      <c r="X102" s="282">
        <v>61495493</v>
      </c>
      <c r="Y102" s="66"/>
      <c r="Z102" s="125"/>
      <c r="AA102" s="125"/>
      <c r="AB102" s="125"/>
      <c r="AC102" s="125"/>
      <c r="AD102" s="49"/>
      <c r="AE102" s="183"/>
      <c r="AF102" s="59"/>
      <c r="AG102" s="59"/>
      <c r="AH102" s="59"/>
      <c r="AI102" s="59"/>
      <c r="AJ102" s="58">
        <v>53105859</v>
      </c>
      <c r="AK102" s="58">
        <v>61495493</v>
      </c>
      <c r="AL102" s="59">
        <v>61495493</v>
      </c>
      <c r="AM102" s="296">
        <f t="shared" si="27"/>
        <v>61495493</v>
      </c>
      <c r="AN102" s="96">
        <f>AM102/W102</f>
        <v>1</v>
      </c>
      <c r="AO102" s="121"/>
      <c r="AP102" s="561"/>
      <c r="AQ102" s="600"/>
      <c r="AR102" s="600"/>
      <c r="AS102" s="590"/>
      <c r="AT102" s="553"/>
      <c r="AU102" s="197"/>
      <c r="AV102" s="197"/>
      <c r="AW102" s="197"/>
      <c r="AX102" s="197"/>
    </row>
    <row r="103" spans="1:50" ht="30" customHeight="1" x14ac:dyDescent="0.25">
      <c r="A103" s="412"/>
      <c r="B103" s="552"/>
      <c r="C103" s="552"/>
      <c r="D103" s="552"/>
      <c r="E103" s="552"/>
      <c r="F103" s="464"/>
      <c r="G103" s="115" t="s">
        <v>172</v>
      </c>
      <c r="H103" s="123">
        <v>32000</v>
      </c>
      <c r="I103" s="91">
        <v>4000</v>
      </c>
      <c r="J103" s="91">
        <v>4000</v>
      </c>
      <c r="K103" s="91">
        <f>K99</f>
        <v>4667</v>
      </c>
      <c r="L103" s="91">
        <v>4667</v>
      </c>
      <c r="M103" s="162">
        <f>+M99</f>
        <v>8000</v>
      </c>
      <c r="N103" s="162">
        <f>+N99</f>
        <v>8000</v>
      </c>
      <c r="O103" s="162">
        <f>+O99</f>
        <v>8000</v>
      </c>
      <c r="P103" s="162">
        <f>+P99</f>
        <v>8000</v>
      </c>
      <c r="Q103" s="162">
        <v>8000</v>
      </c>
      <c r="R103" s="194">
        <v>8028.1</v>
      </c>
      <c r="S103" s="91">
        <f>S99</f>
        <v>7333</v>
      </c>
      <c r="T103" s="91">
        <f>+T99+T101</f>
        <v>7333</v>
      </c>
      <c r="U103" s="91">
        <v>7333</v>
      </c>
      <c r="V103" s="91">
        <f>V99</f>
        <v>7333</v>
      </c>
      <c r="W103" s="309">
        <f>+W99+W101</f>
        <v>8204</v>
      </c>
      <c r="X103" s="309">
        <f>+X99+X101</f>
        <v>7363</v>
      </c>
      <c r="Y103" s="91">
        <f>Y99</f>
        <v>8000</v>
      </c>
      <c r="Z103" s="95"/>
      <c r="AA103" s="125"/>
      <c r="AB103" s="125"/>
      <c r="AC103" s="125"/>
      <c r="AD103" s="49"/>
      <c r="AE103" s="91">
        <f>AE99</f>
        <v>3101</v>
      </c>
      <c r="AF103" s="95"/>
      <c r="AG103" s="125"/>
      <c r="AH103" s="125"/>
      <c r="AI103" s="49"/>
      <c r="AJ103" s="91">
        <f>AJ99+AJ101</f>
        <v>1625</v>
      </c>
      <c r="AK103" s="91">
        <f>AK99+AK101</f>
        <v>5208</v>
      </c>
      <c r="AL103" s="91">
        <f>AL99</f>
        <v>5396</v>
      </c>
      <c r="AM103" s="296">
        <f t="shared" si="27"/>
        <v>7363</v>
      </c>
      <c r="AN103" s="96">
        <f>AM103/W103</f>
        <v>0.89748902974158951</v>
      </c>
      <c r="AO103" s="114">
        <f>(L103+R103+AM103)/H103</f>
        <v>0.62681562499999999</v>
      </c>
      <c r="AP103" s="561"/>
      <c r="AQ103" s="600"/>
      <c r="AR103" s="600"/>
      <c r="AS103" s="590"/>
      <c r="AT103" s="553"/>
      <c r="AU103" s="196"/>
      <c r="AV103" s="196"/>
      <c r="AW103" s="196"/>
      <c r="AX103" s="196"/>
    </row>
    <row r="104" spans="1:50" ht="30" customHeight="1" thickBot="1" x14ac:dyDescent="0.3">
      <c r="A104" s="412"/>
      <c r="B104" s="618"/>
      <c r="C104" s="618"/>
      <c r="D104" s="618"/>
      <c r="E104" s="618"/>
      <c r="F104" s="464"/>
      <c r="G104" s="133" t="s">
        <v>181</v>
      </c>
      <c r="H104" s="135">
        <f>+H100+H102</f>
        <v>2587302071</v>
      </c>
      <c r="I104" s="99">
        <f>+I100</f>
        <v>544505819</v>
      </c>
      <c r="J104" s="99">
        <f>+J100</f>
        <v>544505819</v>
      </c>
      <c r="K104" s="99">
        <f>+K100</f>
        <v>544505819</v>
      </c>
      <c r="L104" s="99">
        <v>519164657</v>
      </c>
      <c r="M104" s="99">
        <f t="shared" ref="M104:R104" si="31">+M100+M102</f>
        <v>737544010</v>
      </c>
      <c r="N104" s="99">
        <f t="shared" si="31"/>
        <v>737544010</v>
      </c>
      <c r="O104" s="99">
        <f t="shared" si="31"/>
        <v>737544010</v>
      </c>
      <c r="P104" s="99">
        <f t="shared" si="31"/>
        <v>737544010</v>
      </c>
      <c r="Q104" s="99">
        <f t="shared" si="31"/>
        <v>689291572</v>
      </c>
      <c r="R104" s="99">
        <f t="shared" si="31"/>
        <v>673406166</v>
      </c>
      <c r="S104" s="99">
        <f>S100+S102</f>
        <v>586733248</v>
      </c>
      <c r="T104" s="155">
        <f>+T100+T102</f>
        <v>586733248</v>
      </c>
      <c r="U104" s="155">
        <v>586733248</v>
      </c>
      <c r="V104" s="155">
        <f>V100+V102</f>
        <v>586733248</v>
      </c>
      <c r="W104" s="313">
        <f>+W100+W102</f>
        <v>649034493</v>
      </c>
      <c r="X104" s="313">
        <f>+X100+X102</f>
        <v>627720677</v>
      </c>
      <c r="Y104" s="99">
        <f>Y100</f>
        <v>504665000</v>
      </c>
      <c r="Z104" s="100"/>
      <c r="AA104" s="100"/>
      <c r="AB104" s="100"/>
      <c r="AC104" s="100"/>
      <c r="AD104" s="100"/>
      <c r="AE104" s="99">
        <f>AE100</f>
        <v>303333000</v>
      </c>
      <c r="AF104" s="100"/>
      <c r="AG104" s="100"/>
      <c r="AH104" s="100"/>
      <c r="AI104" s="100"/>
      <c r="AJ104" s="99">
        <f>AJ100+AJ102</f>
        <v>427026100</v>
      </c>
      <c r="AK104" s="99">
        <f>AK100+AK102</f>
        <v>514250824</v>
      </c>
      <c r="AL104" s="100">
        <f>AL100+AL102</f>
        <v>515892784</v>
      </c>
      <c r="AM104" s="296">
        <f t="shared" si="27"/>
        <v>627720677</v>
      </c>
      <c r="AN104" s="96">
        <f>AM104/W104</f>
        <v>0.96716073455282447</v>
      </c>
      <c r="AO104" s="137">
        <f>(L104+R104+AM104)/H104</f>
        <v>0.7035481169372898</v>
      </c>
      <c r="AP104" s="562"/>
      <c r="AQ104" s="601"/>
      <c r="AR104" s="601"/>
      <c r="AS104" s="591"/>
      <c r="AT104" s="557"/>
      <c r="AU104" s="197"/>
      <c r="AV104" s="197"/>
      <c r="AW104" s="197"/>
      <c r="AX104" s="197"/>
    </row>
    <row r="105" spans="1:50" ht="30" customHeight="1" x14ac:dyDescent="0.25">
      <c r="A105" s="412"/>
      <c r="B105" s="616">
        <v>17</v>
      </c>
      <c r="C105" s="616" t="s">
        <v>225</v>
      </c>
      <c r="D105" s="616" t="s">
        <v>155</v>
      </c>
      <c r="E105" s="616">
        <v>521</v>
      </c>
      <c r="F105" s="464"/>
      <c r="G105" s="227" t="s">
        <v>109</v>
      </c>
      <c r="H105" s="228">
        <v>1</v>
      </c>
      <c r="I105" s="229">
        <v>0.1</v>
      </c>
      <c r="J105" s="229">
        <v>0.1</v>
      </c>
      <c r="K105" s="229">
        <v>0.1</v>
      </c>
      <c r="L105" s="230">
        <v>0.05</v>
      </c>
      <c r="M105" s="229">
        <v>0.4</v>
      </c>
      <c r="N105" s="229">
        <v>0.4</v>
      </c>
      <c r="O105" s="230">
        <v>0.4</v>
      </c>
      <c r="P105" s="230">
        <v>0.4</v>
      </c>
      <c r="Q105" s="230">
        <v>0.4</v>
      </c>
      <c r="R105" s="230">
        <v>0.25</v>
      </c>
      <c r="S105" s="229">
        <v>0.6</v>
      </c>
      <c r="T105" s="229">
        <f>+S105</f>
        <v>0.6</v>
      </c>
      <c r="U105" s="230">
        <v>0.6</v>
      </c>
      <c r="V105" s="231">
        <v>0.6</v>
      </c>
      <c r="W105" s="320">
        <v>0.4</v>
      </c>
      <c r="X105" s="320">
        <v>0.4</v>
      </c>
      <c r="Y105" s="229">
        <v>0.85</v>
      </c>
      <c r="Z105" s="244"/>
      <c r="AA105" s="232"/>
      <c r="AB105" s="232"/>
      <c r="AC105" s="232"/>
      <c r="AD105" s="233"/>
      <c r="AE105" s="229">
        <v>1</v>
      </c>
      <c r="AF105" s="244"/>
      <c r="AG105" s="232"/>
      <c r="AH105" s="232"/>
      <c r="AI105" s="233"/>
      <c r="AJ105" s="96">
        <f>0.25+0.0875</f>
        <v>0.33750000000000002</v>
      </c>
      <c r="AK105" s="96">
        <v>0.4</v>
      </c>
      <c r="AL105" s="110">
        <v>0.4</v>
      </c>
      <c r="AM105" s="298">
        <f t="shared" si="27"/>
        <v>0.4</v>
      </c>
      <c r="AN105" s="96">
        <f>AM105/W105</f>
        <v>1</v>
      </c>
      <c r="AO105" s="114">
        <f>AM105/H105</f>
        <v>0.4</v>
      </c>
      <c r="AP105" s="602" t="s">
        <v>389</v>
      </c>
      <c r="AQ105" s="603" t="s">
        <v>390</v>
      </c>
      <c r="AR105" s="604" t="s">
        <v>587</v>
      </c>
      <c r="AS105" s="594" t="s">
        <v>393</v>
      </c>
      <c r="AT105" s="595" t="s">
        <v>394</v>
      </c>
      <c r="AU105" s="196"/>
      <c r="AV105" s="196"/>
      <c r="AW105" s="196"/>
      <c r="AX105" s="196"/>
    </row>
    <row r="106" spans="1:50" ht="30" customHeight="1" x14ac:dyDescent="0.25">
      <c r="A106" s="412"/>
      <c r="B106" s="552"/>
      <c r="C106" s="552"/>
      <c r="D106" s="552"/>
      <c r="E106" s="552"/>
      <c r="F106" s="464"/>
      <c r="G106" s="112" t="s">
        <v>132</v>
      </c>
      <c r="H106" s="113">
        <f>+L106+R106+S106+Y106+AE106</f>
        <v>1178398008</v>
      </c>
      <c r="I106" s="58">
        <v>409957828</v>
      </c>
      <c r="J106" s="58">
        <v>409957828</v>
      </c>
      <c r="K106" s="282">
        <v>409957828</v>
      </c>
      <c r="L106" s="58">
        <v>323441007</v>
      </c>
      <c r="M106" s="58">
        <v>232671999</v>
      </c>
      <c r="N106" s="58">
        <v>232672000</v>
      </c>
      <c r="O106" s="58">
        <v>232672000</v>
      </c>
      <c r="P106" s="58">
        <v>232672000</v>
      </c>
      <c r="Q106" s="59">
        <v>199362000</v>
      </c>
      <c r="R106" s="59">
        <v>187800001</v>
      </c>
      <c r="S106" s="59">
        <v>200000000</v>
      </c>
      <c r="T106" s="59">
        <v>200000000</v>
      </c>
      <c r="U106" s="58">
        <v>200000000</v>
      </c>
      <c r="V106" s="59">
        <v>200000000</v>
      </c>
      <c r="W106" s="282">
        <v>8769201</v>
      </c>
      <c r="X106" s="282">
        <v>0</v>
      </c>
      <c r="Y106" s="58">
        <v>252560000</v>
      </c>
      <c r="Z106" s="59"/>
      <c r="AA106" s="59"/>
      <c r="AB106" s="59"/>
      <c r="AC106" s="59"/>
      <c r="AD106" s="59"/>
      <c r="AE106" s="58">
        <v>214597000</v>
      </c>
      <c r="AF106" s="59"/>
      <c r="AG106" s="59"/>
      <c r="AH106" s="59"/>
      <c r="AI106" s="59"/>
      <c r="AJ106" s="58">
        <v>0</v>
      </c>
      <c r="AK106" s="58">
        <v>0</v>
      </c>
      <c r="AL106" s="58">
        <v>0</v>
      </c>
      <c r="AM106" s="296">
        <f t="shared" si="27"/>
        <v>0</v>
      </c>
      <c r="AN106" s="96">
        <f>AM106/W106</f>
        <v>0</v>
      </c>
      <c r="AO106" s="114">
        <f>(L106+R106+AM106)/H106</f>
        <v>0.43384408708199379</v>
      </c>
      <c r="AP106" s="561"/>
      <c r="AQ106" s="551"/>
      <c r="AR106" s="605"/>
      <c r="AS106" s="590"/>
      <c r="AT106" s="553"/>
      <c r="AU106" s="197"/>
      <c r="AV106" s="197"/>
      <c r="AW106" s="197"/>
      <c r="AX106" s="197"/>
    </row>
    <row r="107" spans="1:50" ht="30" customHeight="1" x14ac:dyDescent="0.25">
      <c r="A107" s="412"/>
      <c r="B107" s="552"/>
      <c r="C107" s="552"/>
      <c r="D107" s="552"/>
      <c r="E107" s="552"/>
      <c r="F107" s="464"/>
      <c r="G107" s="115" t="s">
        <v>142</v>
      </c>
      <c r="H107" s="169"/>
      <c r="I107" s="66"/>
      <c r="J107" s="66"/>
      <c r="K107" s="66"/>
      <c r="L107" s="66"/>
      <c r="M107" s="206"/>
      <c r="N107" s="206"/>
      <c r="O107" s="206"/>
      <c r="P107" s="206"/>
      <c r="Q107" s="206"/>
      <c r="R107" s="234"/>
      <c r="S107" s="66">
        <v>0</v>
      </c>
      <c r="T107" s="66">
        <v>0</v>
      </c>
      <c r="U107" s="66">
        <v>0</v>
      </c>
      <c r="V107" s="66"/>
      <c r="W107" s="309">
        <v>0</v>
      </c>
      <c r="X107" s="332">
        <v>0</v>
      </c>
      <c r="Y107" s="66"/>
      <c r="Z107" s="125"/>
      <c r="AA107" s="125"/>
      <c r="AB107" s="125"/>
      <c r="AC107" s="125"/>
      <c r="AD107" s="49"/>
      <c r="AE107" s="183"/>
      <c r="AF107" s="125"/>
      <c r="AG107" s="125"/>
      <c r="AH107" s="125"/>
      <c r="AI107" s="49"/>
      <c r="AJ107" s="66"/>
      <c r="AK107" s="66"/>
      <c r="AL107" s="66"/>
      <c r="AM107" s="296">
        <f t="shared" si="27"/>
        <v>0</v>
      </c>
      <c r="AN107" s="120"/>
      <c r="AO107" s="121"/>
      <c r="AP107" s="561"/>
      <c r="AQ107" s="551"/>
      <c r="AR107" s="605"/>
      <c r="AS107" s="590"/>
      <c r="AT107" s="553"/>
      <c r="AU107" s="196"/>
      <c r="AV107" s="196"/>
      <c r="AW107" s="196"/>
      <c r="AX107" s="196"/>
    </row>
    <row r="108" spans="1:50" ht="30" customHeight="1" x14ac:dyDescent="0.25">
      <c r="A108" s="412"/>
      <c r="B108" s="552"/>
      <c r="C108" s="552"/>
      <c r="D108" s="552"/>
      <c r="E108" s="552"/>
      <c r="F108" s="464"/>
      <c r="G108" s="112" t="s">
        <v>157</v>
      </c>
      <c r="H108" s="113">
        <f>R108+S108</f>
        <v>316541985</v>
      </c>
      <c r="I108" s="83"/>
      <c r="J108" s="83"/>
      <c r="K108" s="83"/>
      <c r="L108" s="83"/>
      <c r="M108" s="58">
        <v>317414033</v>
      </c>
      <c r="N108" s="58">
        <v>317414034</v>
      </c>
      <c r="O108" s="58">
        <v>317414034</v>
      </c>
      <c r="P108" s="58">
        <v>317414034</v>
      </c>
      <c r="Q108" s="58">
        <v>317414034</v>
      </c>
      <c r="R108" s="58">
        <v>128741984</v>
      </c>
      <c r="S108" s="58">
        <v>187800001</v>
      </c>
      <c r="T108" s="59">
        <v>187800001</v>
      </c>
      <c r="U108" s="58">
        <v>187800001</v>
      </c>
      <c r="V108" s="59">
        <v>187800001</v>
      </c>
      <c r="W108" s="282">
        <v>187800001</v>
      </c>
      <c r="X108" s="282">
        <v>150240000</v>
      </c>
      <c r="Y108" s="66"/>
      <c r="Z108" s="125"/>
      <c r="AA108" s="125"/>
      <c r="AB108" s="125"/>
      <c r="AC108" s="125"/>
      <c r="AD108" s="49"/>
      <c r="AE108" s="183"/>
      <c r="AF108" s="125"/>
      <c r="AG108" s="125"/>
      <c r="AH108" s="125"/>
      <c r="AI108" s="49"/>
      <c r="AJ108" s="66"/>
      <c r="AK108" s="58">
        <v>150240000</v>
      </c>
      <c r="AL108" s="59">
        <v>150240000</v>
      </c>
      <c r="AM108" s="296">
        <f t="shared" si="27"/>
        <v>150240000</v>
      </c>
      <c r="AN108" s="96">
        <f>AM108/W108</f>
        <v>0.79999999574014913</v>
      </c>
      <c r="AO108" s="121"/>
      <c r="AP108" s="561"/>
      <c r="AQ108" s="551"/>
      <c r="AR108" s="605"/>
      <c r="AS108" s="590"/>
      <c r="AT108" s="553"/>
      <c r="AU108" s="197"/>
      <c r="AV108" s="197"/>
      <c r="AW108" s="197"/>
      <c r="AX108" s="197"/>
    </row>
    <row r="109" spans="1:50" ht="30" customHeight="1" x14ac:dyDescent="0.25">
      <c r="A109" s="412"/>
      <c r="B109" s="552"/>
      <c r="C109" s="552"/>
      <c r="D109" s="552"/>
      <c r="E109" s="552"/>
      <c r="F109" s="464"/>
      <c r="G109" s="115" t="s">
        <v>172</v>
      </c>
      <c r="H109" s="211">
        <v>1</v>
      </c>
      <c r="I109" s="212">
        <v>0.1</v>
      </c>
      <c r="J109" s="212">
        <v>0.1</v>
      </c>
      <c r="K109" s="212">
        <v>0.1</v>
      </c>
      <c r="L109" s="213">
        <v>0.1</v>
      </c>
      <c r="M109" s="213">
        <f>+M105</f>
        <v>0.4</v>
      </c>
      <c r="N109" s="213">
        <f>+N105</f>
        <v>0.4</v>
      </c>
      <c r="O109" s="213">
        <f>+O105</f>
        <v>0.4</v>
      </c>
      <c r="P109" s="213">
        <f>+P105</f>
        <v>0.4</v>
      </c>
      <c r="Q109" s="213">
        <v>0.4</v>
      </c>
      <c r="R109" s="213">
        <f>R105</f>
        <v>0.25</v>
      </c>
      <c r="S109" s="212">
        <f>S105</f>
        <v>0.6</v>
      </c>
      <c r="T109" s="212">
        <f>+T107+T105</f>
        <v>0.6</v>
      </c>
      <c r="U109" s="212">
        <v>0.6</v>
      </c>
      <c r="V109" s="212">
        <f>V105</f>
        <v>0.6</v>
      </c>
      <c r="W109" s="312">
        <f>+W105+W107</f>
        <v>0.4</v>
      </c>
      <c r="X109" s="312">
        <f>+X105+X107</f>
        <v>0.4</v>
      </c>
      <c r="Y109" s="212">
        <f>Y105</f>
        <v>0.85</v>
      </c>
      <c r="Z109" s="214"/>
      <c r="AA109" s="125"/>
      <c r="AB109" s="125"/>
      <c r="AC109" s="125"/>
      <c r="AD109" s="49"/>
      <c r="AE109" s="212">
        <f>AE105</f>
        <v>1</v>
      </c>
      <c r="AF109" s="214"/>
      <c r="AG109" s="125"/>
      <c r="AH109" s="125"/>
      <c r="AI109" s="49"/>
      <c r="AJ109" s="98">
        <f>AJ105+AJ107</f>
        <v>0.33750000000000002</v>
      </c>
      <c r="AK109" s="98">
        <f>AK105+AK107</f>
        <v>0.4</v>
      </c>
      <c r="AL109" s="98">
        <f>AL105</f>
        <v>0.4</v>
      </c>
      <c r="AM109" s="298">
        <f t="shared" si="27"/>
        <v>0.4</v>
      </c>
      <c r="AN109" s="96">
        <f>AM109/W109</f>
        <v>1</v>
      </c>
      <c r="AO109" s="114">
        <f>AM109/H109</f>
        <v>0.4</v>
      </c>
      <c r="AP109" s="561"/>
      <c r="AQ109" s="551"/>
      <c r="AR109" s="605"/>
      <c r="AS109" s="590"/>
      <c r="AT109" s="553"/>
      <c r="AU109" s="196"/>
      <c r="AV109" s="196"/>
      <c r="AW109" s="196"/>
      <c r="AX109" s="196"/>
    </row>
    <row r="110" spans="1:50" ht="30" customHeight="1" thickBot="1" x14ac:dyDescent="0.3">
      <c r="A110" s="412"/>
      <c r="B110" s="618"/>
      <c r="C110" s="618"/>
      <c r="D110" s="618"/>
      <c r="E110" s="618"/>
      <c r="F110" s="464"/>
      <c r="G110" s="236" t="s">
        <v>181</v>
      </c>
      <c r="H110" s="237">
        <f>+H106+H108</f>
        <v>1494939993</v>
      </c>
      <c r="I110" s="238">
        <v>409957828</v>
      </c>
      <c r="J110" s="238">
        <f>+J106</f>
        <v>409957828</v>
      </c>
      <c r="K110" s="238">
        <f>+K106</f>
        <v>409957828</v>
      </c>
      <c r="L110" s="238">
        <v>323441007</v>
      </c>
      <c r="M110" s="238">
        <f t="shared" ref="M110:R110" si="32">+M106+M108</f>
        <v>550086032</v>
      </c>
      <c r="N110" s="238">
        <f t="shared" si="32"/>
        <v>550086034</v>
      </c>
      <c r="O110" s="238">
        <f t="shared" si="32"/>
        <v>550086034</v>
      </c>
      <c r="P110" s="238">
        <f t="shared" si="32"/>
        <v>550086034</v>
      </c>
      <c r="Q110" s="238">
        <f t="shared" si="32"/>
        <v>516776034</v>
      </c>
      <c r="R110" s="238">
        <f t="shared" si="32"/>
        <v>316541985</v>
      </c>
      <c r="S110" s="238">
        <f>S106+S108</f>
        <v>387800001</v>
      </c>
      <c r="T110" s="238">
        <f>+T108+T106</f>
        <v>387800001</v>
      </c>
      <c r="U110" s="238">
        <v>387800001</v>
      </c>
      <c r="V110" s="238">
        <f>V106+V108</f>
        <v>387800001</v>
      </c>
      <c r="W110" s="313">
        <f>+W106+W108</f>
        <v>196569202</v>
      </c>
      <c r="X110" s="313">
        <f>+X106+X108</f>
        <v>150240000</v>
      </c>
      <c r="Y110" s="238">
        <f>Y106</f>
        <v>252560000</v>
      </c>
      <c r="Z110" s="239"/>
      <c r="AA110" s="239"/>
      <c r="AB110" s="239"/>
      <c r="AC110" s="239"/>
      <c r="AD110" s="239"/>
      <c r="AE110" s="238">
        <f>AE106</f>
        <v>214597000</v>
      </c>
      <c r="AF110" s="239"/>
      <c r="AG110" s="239"/>
      <c r="AH110" s="239"/>
      <c r="AI110" s="239"/>
      <c r="AJ110" s="238">
        <f>AJ106+AJ108</f>
        <v>0</v>
      </c>
      <c r="AK110" s="238">
        <f>AK106+AK108</f>
        <v>150240000</v>
      </c>
      <c r="AL110" s="238">
        <f>AL106+AL108</f>
        <v>150240000</v>
      </c>
      <c r="AM110" s="296">
        <f t="shared" si="27"/>
        <v>150240000</v>
      </c>
      <c r="AN110" s="96">
        <f>AM110/W110</f>
        <v>0.76431098295856137</v>
      </c>
      <c r="AO110" s="245">
        <f>(L110+R110+AM110)/H110</f>
        <v>0.5285984693032425</v>
      </c>
      <c r="AP110" s="606"/>
      <c r="AQ110" s="607"/>
      <c r="AR110" s="608"/>
      <c r="AS110" s="590"/>
      <c r="AT110" s="598"/>
      <c r="AU110" s="197"/>
      <c r="AV110" s="197"/>
      <c r="AW110" s="197"/>
      <c r="AX110" s="197"/>
    </row>
    <row r="111" spans="1:50" ht="30" customHeight="1" x14ac:dyDescent="0.25">
      <c r="A111" s="412"/>
      <c r="B111" s="616">
        <v>18</v>
      </c>
      <c r="C111" s="616" t="s">
        <v>238</v>
      </c>
      <c r="D111" s="616" t="s">
        <v>139</v>
      </c>
      <c r="E111" s="616">
        <v>521</v>
      </c>
      <c r="F111" s="464"/>
      <c r="G111" s="102" t="s">
        <v>109</v>
      </c>
      <c r="H111" s="198">
        <v>1</v>
      </c>
      <c r="I111" s="199">
        <v>1</v>
      </c>
      <c r="J111" s="199">
        <v>1</v>
      </c>
      <c r="K111" s="199">
        <v>1</v>
      </c>
      <c r="L111" s="200">
        <v>1</v>
      </c>
      <c r="M111" s="199">
        <v>0</v>
      </c>
      <c r="N111" s="199">
        <v>1</v>
      </c>
      <c r="O111" s="200">
        <v>1</v>
      </c>
      <c r="P111" s="200">
        <v>1</v>
      </c>
      <c r="Q111" s="200">
        <v>1</v>
      </c>
      <c r="R111" s="200">
        <v>1</v>
      </c>
      <c r="S111" s="199">
        <v>1</v>
      </c>
      <c r="T111" s="199">
        <f>+S111</f>
        <v>1</v>
      </c>
      <c r="U111" s="200">
        <v>1</v>
      </c>
      <c r="V111" s="201">
        <v>1</v>
      </c>
      <c r="W111" s="311">
        <v>1</v>
      </c>
      <c r="X111" s="311">
        <v>1</v>
      </c>
      <c r="Y111" s="199">
        <v>1</v>
      </c>
      <c r="Z111" s="220"/>
      <c r="AA111" s="159"/>
      <c r="AB111" s="159"/>
      <c r="AC111" s="159"/>
      <c r="AD111" s="52"/>
      <c r="AE111" s="199">
        <v>1</v>
      </c>
      <c r="AF111" s="220"/>
      <c r="AG111" s="159"/>
      <c r="AH111" s="159"/>
      <c r="AI111" s="52"/>
      <c r="AJ111" s="223">
        <v>0.1298</v>
      </c>
      <c r="AK111" s="223">
        <v>0.55840000000000001</v>
      </c>
      <c r="AL111" s="224">
        <v>0.8831</v>
      </c>
      <c r="AM111" s="298">
        <f t="shared" si="27"/>
        <v>1</v>
      </c>
      <c r="AN111" s="96">
        <f>AM111/W111</f>
        <v>1</v>
      </c>
      <c r="AO111" s="217">
        <f>9/16</f>
        <v>0.5625</v>
      </c>
      <c r="AP111" s="609" t="s">
        <v>565</v>
      </c>
      <c r="AQ111" s="610" t="s">
        <v>119</v>
      </c>
      <c r="AR111" s="610" t="s">
        <v>119</v>
      </c>
      <c r="AS111" s="589" t="s">
        <v>400</v>
      </c>
      <c r="AT111" s="560" t="s">
        <v>401</v>
      </c>
      <c r="AU111" s="196"/>
      <c r="AV111" s="196"/>
      <c r="AW111" s="196"/>
      <c r="AX111" s="196"/>
    </row>
    <row r="112" spans="1:50" ht="30" customHeight="1" x14ac:dyDescent="0.25">
      <c r="A112" s="412"/>
      <c r="B112" s="552"/>
      <c r="C112" s="552"/>
      <c r="D112" s="552"/>
      <c r="E112" s="552"/>
      <c r="F112" s="464"/>
      <c r="G112" s="112" t="s">
        <v>132</v>
      </c>
      <c r="H112" s="113">
        <f>+L112+R112+S112+Y112+AE112</f>
        <v>1097480419</v>
      </c>
      <c r="I112" s="58">
        <v>110021167</v>
      </c>
      <c r="J112" s="58">
        <v>110021167</v>
      </c>
      <c r="K112" s="282">
        <v>110021167</v>
      </c>
      <c r="L112" s="58">
        <v>106600997</v>
      </c>
      <c r="M112" s="58">
        <v>217671000</v>
      </c>
      <c r="N112" s="58">
        <v>217671000</v>
      </c>
      <c r="O112" s="58">
        <v>217671000</v>
      </c>
      <c r="P112" s="58">
        <v>217671000</v>
      </c>
      <c r="Q112" s="58">
        <v>231190370</v>
      </c>
      <c r="R112" s="58">
        <v>222500537</v>
      </c>
      <c r="S112" s="58">
        <v>258611885</v>
      </c>
      <c r="T112" s="58">
        <v>258611885</v>
      </c>
      <c r="U112" s="58">
        <v>258611885</v>
      </c>
      <c r="V112" s="59">
        <v>258611885</v>
      </c>
      <c r="W112" s="282">
        <v>313470500</v>
      </c>
      <c r="X112" s="282">
        <v>299985500</v>
      </c>
      <c r="Y112" s="58">
        <v>301696000</v>
      </c>
      <c r="Z112" s="59"/>
      <c r="AA112" s="59"/>
      <c r="AB112" s="59"/>
      <c r="AC112" s="59"/>
      <c r="AD112" s="59"/>
      <c r="AE112" s="58">
        <v>208071000</v>
      </c>
      <c r="AF112" s="59"/>
      <c r="AG112" s="59"/>
      <c r="AH112" s="59"/>
      <c r="AI112" s="59"/>
      <c r="AJ112" s="58">
        <v>206069500</v>
      </c>
      <c r="AK112" s="58">
        <v>206069500</v>
      </c>
      <c r="AL112" s="59">
        <v>257727500</v>
      </c>
      <c r="AM112" s="296">
        <f t="shared" si="27"/>
        <v>299985500</v>
      </c>
      <c r="AN112" s="96">
        <f>AM112/W112</f>
        <v>0.95698159794940829</v>
      </c>
      <c r="AO112" s="218">
        <f>(L112+R112+AM112)/H112</f>
        <v>0.5732102578861592</v>
      </c>
      <c r="AP112" s="561"/>
      <c r="AQ112" s="551"/>
      <c r="AR112" s="551"/>
      <c r="AS112" s="590"/>
      <c r="AT112" s="553"/>
      <c r="AU112" s="197"/>
      <c r="AV112" s="197"/>
      <c r="AW112" s="197"/>
      <c r="AX112" s="197"/>
    </row>
    <row r="113" spans="1:50" ht="30" customHeight="1" x14ac:dyDescent="0.25">
      <c r="A113" s="412"/>
      <c r="B113" s="552"/>
      <c r="C113" s="552"/>
      <c r="D113" s="552"/>
      <c r="E113" s="552"/>
      <c r="F113" s="464"/>
      <c r="G113" s="115" t="s">
        <v>142</v>
      </c>
      <c r="H113" s="169"/>
      <c r="I113" s="66"/>
      <c r="J113" s="66"/>
      <c r="K113" s="66"/>
      <c r="L113" s="66"/>
      <c r="M113" s="66"/>
      <c r="N113" s="66"/>
      <c r="O113" s="66"/>
      <c r="P113" s="66"/>
      <c r="Q113" s="66"/>
      <c r="R113" s="65"/>
      <c r="S113" s="66">
        <v>0</v>
      </c>
      <c r="T113" s="66">
        <v>0</v>
      </c>
      <c r="U113" s="66">
        <v>0</v>
      </c>
      <c r="V113" s="66"/>
      <c r="W113" s="309">
        <v>0</v>
      </c>
      <c r="X113" s="332">
        <v>0</v>
      </c>
      <c r="Y113" s="66"/>
      <c r="Z113" s="125"/>
      <c r="AA113" s="125"/>
      <c r="AB113" s="125"/>
      <c r="AC113" s="125"/>
      <c r="AD113" s="49"/>
      <c r="AE113" s="183"/>
      <c r="AF113" s="125"/>
      <c r="AG113" s="125"/>
      <c r="AH113" s="125"/>
      <c r="AI113" s="49"/>
      <c r="AJ113" s="66"/>
      <c r="AK113" s="66"/>
      <c r="AL113" s="66"/>
      <c r="AM113" s="296">
        <f t="shared" si="27"/>
        <v>0</v>
      </c>
      <c r="AN113" s="120"/>
      <c r="AO113" s="121"/>
      <c r="AP113" s="561"/>
      <c r="AQ113" s="551"/>
      <c r="AR113" s="551"/>
      <c r="AS113" s="590"/>
      <c r="AT113" s="553"/>
      <c r="AU113" s="196"/>
      <c r="AV113" s="196"/>
      <c r="AW113" s="196"/>
      <c r="AX113" s="196"/>
    </row>
    <row r="114" spans="1:50" ht="30" customHeight="1" x14ac:dyDescent="0.25">
      <c r="A114" s="412"/>
      <c r="B114" s="552"/>
      <c r="C114" s="552"/>
      <c r="D114" s="552"/>
      <c r="E114" s="552"/>
      <c r="F114" s="464"/>
      <c r="G114" s="112" t="s">
        <v>157</v>
      </c>
      <c r="H114" s="113">
        <f>R114+S114</f>
        <v>84874970</v>
      </c>
      <c r="I114" s="83"/>
      <c r="J114" s="83"/>
      <c r="K114" s="83"/>
      <c r="L114" s="58">
        <f>R114+S114+Y114</f>
        <v>84874970</v>
      </c>
      <c r="M114" s="58">
        <v>35311699</v>
      </c>
      <c r="N114" s="58">
        <v>35311699</v>
      </c>
      <c r="O114" s="58">
        <v>35311699</v>
      </c>
      <c r="P114" s="58">
        <v>35311699</v>
      </c>
      <c r="Q114" s="58">
        <v>35311699</v>
      </c>
      <c r="R114" s="58">
        <v>35311699</v>
      </c>
      <c r="S114" s="58">
        <v>49563271</v>
      </c>
      <c r="T114" s="59">
        <v>49563271</v>
      </c>
      <c r="U114" s="58">
        <v>49563271</v>
      </c>
      <c r="V114" s="59">
        <v>49563271</v>
      </c>
      <c r="W114" s="282">
        <v>49563267</v>
      </c>
      <c r="X114" s="282">
        <v>49563267</v>
      </c>
      <c r="Y114" s="66"/>
      <c r="Z114" s="125"/>
      <c r="AA114" s="125"/>
      <c r="AB114" s="125"/>
      <c r="AC114" s="125"/>
      <c r="AD114" s="49"/>
      <c r="AE114" s="183"/>
      <c r="AF114" s="59"/>
      <c r="AG114" s="59"/>
      <c r="AH114" s="59"/>
      <c r="AI114" s="59"/>
      <c r="AJ114" s="58">
        <v>24284267</v>
      </c>
      <c r="AK114" s="58">
        <v>40581267</v>
      </c>
      <c r="AL114" s="59">
        <v>47114134</v>
      </c>
      <c r="AM114" s="296">
        <f t="shared" si="27"/>
        <v>49563267</v>
      </c>
      <c r="AN114" s="96">
        <f>AM114/W114</f>
        <v>1</v>
      </c>
      <c r="AO114" s="121"/>
      <c r="AP114" s="561"/>
      <c r="AQ114" s="551"/>
      <c r="AR114" s="551"/>
      <c r="AS114" s="590"/>
      <c r="AT114" s="553"/>
      <c r="AU114" s="197"/>
      <c r="AV114" s="197"/>
      <c r="AW114" s="197"/>
      <c r="AX114" s="197"/>
    </row>
    <row r="115" spans="1:50" ht="30" customHeight="1" x14ac:dyDescent="0.25">
      <c r="A115" s="412"/>
      <c r="B115" s="552"/>
      <c r="C115" s="552"/>
      <c r="D115" s="552"/>
      <c r="E115" s="552"/>
      <c r="F115" s="464"/>
      <c r="G115" s="115" t="s">
        <v>172</v>
      </c>
      <c r="H115" s="211">
        <v>1</v>
      </c>
      <c r="I115" s="212">
        <v>1</v>
      </c>
      <c r="J115" s="212">
        <v>1</v>
      </c>
      <c r="K115" s="246" t="s">
        <v>404</v>
      </c>
      <c r="L115" s="213">
        <v>1</v>
      </c>
      <c r="M115" s="213">
        <f>+M111</f>
        <v>0</v>
      </c>
      <c r="N115" s="213">
        <f>+N111</f>
        <v>1</v>
      </c>
      <c r="O115" s="213">
        <f>+O111</f>
        <v>1</v>
      </c>
      <c r="P115" s="213">
        <f>+P111</f>
        <v>1</v>
      </c>
      <c r="Q115" s="162">
        <v>1</v>
      </c>
      <c r="R115" s="213">
        <v>1</v>
      </c>
      <c r="S115" s="212">
        <f>S111</f>
        <v>1</v>
      </c>
      <c r="T115" s="212">
        <f>+T111+T113</f>
        <v>1</v>
      </c>
      <c r="U115" s="212">
        <v>1</v>
      </c>
      <c r="V115" s="212">
        <f>V111</f>
        <v>1</v>
      </c>
      <c r="W115" s="312">
        <f>+W111+W113</f>
        <v>1</v>
      </c>
      <c r="X115" s="312">
        <f>+X111+X113</f>
        <v>1</v>
      </c>
      <c r="Y115" s="212">
        <f>Y111</f>
        <v>1</v>
      </c>
      <c r="Z115" s="214"/>
      <c r="AA115" s="125"/>
      <c r="AB115" s="125"/>
      <c r="AC115" s="125"/>
      <c r="AD115" s="49"/>
      <c r="AE115" s="212">
        <f>AE111</f>
        <v>1</v>
      </c>
      <c r="AF115" s="214"/>
      <c r="AG115" s="125"/>
      <c r="AH115" s="125"/>
      <c r="AI115" s="49"/>
      <c r="AJ115" s="213">
        <f>AJ111+AJ113</f>
        <v>0.1298</v>
      </c>
      <c r="AK115" s="60">
        <f>AK111+AK113</f>
        <v>0.55840000000000001</v>
      </c>
      <c r="AL115" s="60">
        <f>AL111</f>
        <v>0.8831</v>
      </c>
      <c r="AM115" s="298">
        <f t="shared" si="27"/>
        <v>1</v>
      </c>
      <c r="AN115" s="96">
        <f>AM115/W115</f>
        <v>1</v>
      </c>
      <c r="AO115" s="218">
        <f>100%/2</f>
        <v>0.5</v>
      </c>
      <c r="AP115" s="561"/>
      <c r="AQ115" s="551"/>
      <c r="AR115" s="551"/>
      <c r="AS115" s="590"/>
      <c r="AT115" s="553"/>
      <c r="AU115" s="196"/>
      <c r="AV115" s="196"/>
      <c r="AW115" s="196"/>
      <c r="AX115" s="196"/>
    </row>
    <row r="116" spans="1:50" ht="30" customHeight="1" thickBot="1" x14ac:dyDescent="0.3">
      <c r="A116" s="421"/>
      <c r="B116" s="618"/>
      <c r="C116" s="618"/>
      <c r="D116" s="618"/>
      <c r="E116" s="618"/>
      <c r="F116" s="464"/>
      <c r="G116" s="133" t="s">
        <v>181</v>
      </c>
      <c r="H116" s="135">
        <f>+H112+H114</f>
        <v>1182355389</v>
      </c>
      <c r="I116" s="99">
        <v>110021167</v>
      </c>
      <c r="J116" s="99">
        <f>+J112</f>
        <v>110021167</v>
      </c>
      <c r="K116" s="99">
        <f>+K112</f>
        <v>110021167</v>
      </c>
      <c r="L116" s="99">
        <v>106600997</v>
      </c>
      <c r="M116" s="99">
        <f t="shared" ref="M116:R116" si="33">+M112+M114</f>
        <v>252982699</v>
      </c>
      <c r="N116" s="99">
        <f t="shared" si="33"/>
        <v>252982699</v>
      </c>
      <c r="O116" s="99">
        <f t="shared" si="33"/>
        <v>252982699</v>
      </c>
      <c r="P116" s="99">
        <f t="shared" si="33"/>
        <v>252982699</v>
      </c>
      <c r="Q116" s="99">
        <f t="shared" si="33"/>
        <v>266502069</v>
      </c>
      <c r="R116" s="99">
        <f t="shared" si="33"/>
        <v>257812236</v>
      </c>
      <c r="S116" s="99">
        <f>S112+S114</f>
        <v>308175156</v>
      </c>
      <c r="T116" s="99">
        <f>+T112+T114</f>
        <v>308175156</v>
      </c>
      <c r="U116" s="99">
        <v>308175156</v>
      </c>
      <c r="V116" s="99">
        <f>V112+V114</f>
        <v>308175156</v>
      </c>
      <c r="W116" s="313">
        <f>+W112+W114</f>
        <v>363033767</v>
      </c>
      <c r="X116" s="313">
        <f>+X112+X114</f>
        <v>349548767</v>
      </c>
      <c r="Y116" s="99">
        <f>Y112</f>
        <v>301696000</v>
      </c>
      <c r="Z116" s="100"/>
      <c r="AA116" s="100"/>
      <c r="AB116" s="100"/>
      <c r="AC116" s="100"/>
      <c r="AD116" s="100"/>
      <c r="AE116" s="99">
        <f>AE112</f>
        <v>208071000</v>
      </c>
      <c r="AF116" s="100"/>
      <c r="AG116" s="100"/>
      <c r="AH116" s="100"/>
      <c r="AI116" s="100"/>
      <c r="AJ116" s="99">
        <f>AJ112+AJ114</f>
        <v>230353767</v>
      </c>
      <c r="AK116" s="99">
        <f>AK112+AK114</f>
        <v>246650767</v>
      </c>
      <c r="AL116" s="99">
        <f>AL112+AL114</f>
        <v>304841634</v>
      </c>
      <c r="AM116" s="296">
        <f t="shared" si="27"/>
        <v>349548767</v>
      </c>
      <c r="AN116" s="96">
        <f>AM116/W116</f>
        <v>0.96285469500141563</v>
      </c>
      <c r="AO116" s="219">
        <f>(L116+R116+AM116)/H116</f>
        <v>0.60384720756747023</v>
      </c>
      <c r="AP116" s="562"/>
      <c r="AQ116" s="555"/>
      <c r="AR116" s="555"/>
      <c r="AS116" s="591"/>
      <c r="AT116" s="557"/>
      <c r="AU116" s="197"/>
      <c r="AV116" s="197"/>
      <c r="AW116" s="197"/>
      <c r="AX116" s="197"/>
    </row>
    <row r="117" spans="1:50" ht="30" customHeight="1" x14ac:dyDescent="0.25">
      <c r="A117" s="442" t="s">
        <v>246</v>
      </c>
      <c r="B117" s="619">
        <v>19</v>
      </c>
      <c r="C117" s="616" t="s">
        <v>249</v>
      </c>
      <c r="D117" s="616" t="s">
        <v>105</v>
      </c>
      <c r="E117" s="616">
        <v>472</v>
      </c>
      <c r="F117" s="464"/>
      <c r="G117" s="227" t="s">
        <v>109</v>
      </c>
      <c r="H117" s="637">
        <f>+L117+R117+W117+Y117+AE117</f>
        <v>1100000</v>
      </c>
      <c r="I117" s="638">
        <v>0</v>
      </c>
      <c r="J117" s="639">
        <v>0</v>
      </c>
      <c r="K117" s="640">
        <v>106549</v>
      </c>
      <c r="L117" s="638">
        <v>106549</v>
      </c>
      <c r="M117" s="638">
        <v>350000</v>
      </c>
      <c r="N117" s="638">
        <v>350000</v>
      </c>
      <c r="O117" s="317">
        <v>350000</v>
      </c>
      <c r="P117" s="317">
        <v>350000</v>
      </c>
      <c r="Q117" s="317">
        <v>355398</v>
      </c>
      <c r="R117" s="317">
        <v>355398</v>
      </c>
      <c r="S117" s="317">
        <v>120000</v>
      </c>
      <c r="T117" s="317">
        <f>+S117</f>
        <v>120000</v>
      </c>
      <c r="U117" s="317">
        <v>120000</v>
      </c>
      <c r="V117" s="641">
        <v>150000</v>
      </c>
      <c r="W117" s="321">
        <f>AM117</f>
        <v>270953</v>
      </c>
      <c r="X117" s="321">
        <v>270953</v>
      </c>
      <c r="Y117" s="641">
        <v>244300</v>
      </c>
      <c r="Z117" s="641"/>
      <c r="AA117" s="641"/>
      <c r="AB117" s="641"/>
      <c r="AC117" s="641"/>
      <c r="AD117" s="642"/>
      <c r="AE117" s="641">
        <v>122800</v>
      </c>
      <c r="AF117" s="232"/>
      <c r="AG117" s="232"/>
      <c r="AH117" s="232"/>
      <c r="AI117" s="233"/>
      <c r="AJ117" s="247">
        <f>57875.64+20.03</f>
        <v>57895.67</v>
      </c>
      <c r="AK117" s="248">
        <v>100955.68</v>
      </c>
      <c r="AL117" s="249">
        <f>44804.5+AK117</f>
        <v>145760.18</v>
      </c>
      <c r="AM117" s="296">
        <f>+X117</f>
        <v>270953</v>
      </c>
      <c r="AN117" s="96">
        <f>AM117/W117</f>
        <v>1</v>
      </c>
      <c r="AO117" s="114">
        <f>(L117+R117+AM117)/H117</f>
        <v>0.66627272727272724</v>
      </c>
      <c r="AP117" s="611" t="s">
        <v>577</v>
      </c>
      <c r="AQ117" s="600" t="s">
        <v>119</v>
      </c>
      <c r="AR117" s="600" t="s">
        <v>412</v>
      </c>
      <c r="AS117" s="594" t="s">
        <v>413</v>
      </c>
      <c r="AT117" s="612" t="s">
        <v>414</v>
      </c>
      <c r="AU117" s="55"/>
      <c r="AV117" s="55"/>
      <c r="AW117" s="55"/>
      <c r="AX117" s="55"/>
    </row>
    <row r="118" spans="1:50" ht="30" customHeight="1" x14ac:dyDescent="0.25">
      <c r="A118" s="412"/>
      <c r="B118" s="552"/>
      <c r="C118" s="552"/>
      <c r="D118" s="552"/>
      <c r="E118" s="552"/>
      <c r="F118" s="464"/>
      <c r="G118" s="112" t="s">
        <v>132</v>
      </c>
      <c r="H118" s="634">
        <f>+L118+R118+S118+Y118+AE118</f>
        <v>901168325</v>
      </c>
      <c r="I118" s="282">
        <v>213000000</v>
      </c>
      <c r="J118" s="282">
        <f>117519000+95481000</f>
        <v>213000000</v>
      </c>
      <c r="K118" s="282">
        <f>117519000+95481000</f>
        <v>213000000</v>
      </c>
      <c r="L118" s="282">
        <v>207754758</v>
      </c>
      <c r="M118" s="282">
        <v>213000000</v>
      </c>
      <c r="N118" s="282">
        <v>213000000</v>
      </c>
      <c r="O118" s="282">
        <v>213000000</v>
      </c>
      <c r="P118" s="282">
        <v>213000000</v>
      </c>
      <c r="Q118" s="282">
        <v>213000000</v>
      </c>
      <c r="R118" s="282">
        <v>115901567</v>
      </c>
      <c r="S118" s="282">
        <v>165000000</v>
      </c>
      <c r="T118" s="282">
        <v>165000000</v>
      </c>
      <c r="U118" s="282">
        <v>165000000</v>
      </c>
      <c r="V118" s="282">
        <v>165000000</v>
      </c>
      <c r="W118" s="282">
        <v>164414667</v>
      </c>
      <c r="X118" s="282">
        <v>149904000</v>
      </c>
      <c r="Y118" s="282">
        <v>200512000</v>
      </c>
      <c r="Z118" s="282"/>
      <c r="AA118" s="282"/>
      <c r="AB118" s="282"/>
      <c r="AC118" s="282"/>
      <c r="AD118" s="282"/>
      <c r="AE118" s="282">
        <v>212000000</v>
      </c>
      <c r="AF118" s="59"/>
      <c r="AG118" s="59"/>
      <c r="AH118" s="59"/>
      <c r="AI118" s="59"/>
      <c r="AJ118" s="58">
        <v>114433000</v>
      </c>
      <c r="AK118" s="58">
        <v>114433000</v>
      </c>
      <c r="AL118" s="59">
        <v>114433000</v>
      </c>
      <c r="AM118" s="296">
        <f t="shared" si="27"/>
        <v>149904000</v>
      </c>
      <c r="AN118" s="96">
        <f>AM118/W118</f>
        <v>0.91174347602455685</v>
      </c>
      <c r="AO118" s="250">
        <f>(L118+R118+AM118)/H118</f>
        <v>0.52549597213151056</v>
      </c>
      <c r="AP118" s="613"/>
      <c r="AQ118" s="551"/>
      <c r="AR118" s="551"/>
      <c r="AS118" s="590"/>
      <c r="AT118" s="553"/>
      <c r="AU118" s="90"/>
      <c r="AV118" s="90"/>
      <c r="AW118" s="90"/>
      <c r="AX118" s="90"/>
    </row>
    <row r="119" spans="1:50" ht="30" customHeight="1" x14ac:dyDescent="0.25">
      <c r="A119" s="412"/>
      <c r="B119" s="552"/>
      <c r="C119" s="552"/>
      <c r="D119" s="552"/>
      <c r="E119" s="552"/>
      <c r="F119" s="464"/>
      <c r="G119" s="115" t="s">
        <v>142</v>
      </c>
      <c r="H119" s="116"/>
      <c r="I119" s="64"/>
      <c r="J119" s="66"/>
      <c r="K119" s="66"/>
      <c r="L119" s="66"/>
      <c r="M119" s="66"/>
      <c r="N119" s="66"/>
      <c r="O119" s="66"/>
      <c r="P119" s="66"/>
      <c r="Q119" s="66"/>
      <c r="R119" s="65"/>
      <c r="S119" s="66">
        <v>0</v>
      </c>
      <c r="T119" s="192">
        <v>0</v>
      </c>
      <c r="U119" s="192">
        <v>0</v>
      </c>
      <c r="V119" s="192"/>
      <c r="W119" s="334">
        <v>0</v>
      </c>
      <c r="X119" s="334">
        <v>0</v>
      </c>
      <c r="Y119" s="192"/>
      <c r="Z119" s="125"/>
      <c r="AA119" s="125"/>
      <c r="AB119" s="125"/>
      <c r="AC119" s="125"/>
      <c r="AD119" s="49"/>
      <c r="AE119" s="251"/>
      <c r="AF119" s="125"/>
      <c r="AG119" s="125"/>
      <c r="AH119" s="125"/>
      <c r="AI119" s="49"/>
      <c r="AJ119" s="192"/>
      <c r="AK119" s="192"/>
      <c r="AL119" s="192"/>
      <c r="AM119" s="296">
        <f t="shared" si="27"/>
        <v>0</v>
      </c>
      <c r="AN119" s="120"/>
      <c r="AO119" s="121"/>
      <c r="AP119" s="613"/>
      <c r="AQ119" s="551"/>
      <c r="AR119" s="551"/>
      <c r="AS119" s="590"/>
      <c r="AT119" s="553"/>
      <c r="AU119" s="55"/>
      <c r="AV119" s="55"/>
      <c r="AW119" s="55"/>
      <c r="AX119" s="55"/>
    </row>
    <row r="120" spans="1:50" ht="30" customHeight="1" x14ac:dyDescent="0.25">
      <c r="A120" s="412"/>
      <c r="B120" s="552"/>
      <c r="C120" s="552"/>
      <c r="D120" s="552"/>
      <c r="E120" s="552"/>
      <c r="F120" s="464"/>
      <c r="G120" s="112" t="s">
        <v>157</v>
      </c>
      <c r="H120" s="122">
        <f>R120+S120</f>
        <v>170156826</v>
      </c>
      <c r="I120" s="81"/>
      <c r="J120" s="83"/>
      <c r="K120" s="83"/>
      <c r="L120" s="83"/>
      <c r="M120" s="58">
        <v>151632088</v>
      </c>
      <c r="N120" s="58">
        <v>151632088</v>
      </c>
      <c r="O120" s="58">
        <v>151032326</v>
      </c>
      <c r="P120" s="58">
        <v>151032326</v>
      </c>
      <c r="Q120" s="58">
        <v>151032326</v>
      </c>
      <c r="R120" s="58">
        <v>151032326</v>
      </c>
      <c r="S120" s="58">
        <v>19124500</v>
      </c>
      <c r="T120" s="59">
        <v>19124500</v>
      </c>
      <c r="U120" s="58">
        <v>19124500</v>
      </c>
      <c r="V120" s="59">
        <v>10070000</v>
      </c>
      <c r="W120" s="282">
        <v>10070000</v>
      </c>
      <c r="X120" s="282">
        <v>10070000</v>
      </c>
      <c r="Y120" s="192"/>
      <c r="Z120" s="125"/>
      <c r="AA120" s="125"/>
      <c r="AB120" s="125"/>
      <c r="AC120" s="125"/>
      <c r="AD120" s="49"/>
      <c r="AE120" s="251"/>
      <c r="AF120" s="59"/>
      <c r="AG120" s="59"/>
      <c r="AH120" s="59"/>
      <c r="AI120" s="59"/>
      <c r="AJ120" s="59">
        <v>7085000</v>
      </c>
      <c r="AK120" s="59">
        <v>10070000</v>
      </c>
      <c r="AL120" s="59">
        <v>10070000</v>
      </c>
      <c r="AM120" s="296">
        <f t="shared" si="27"/>
        <v>10070000</v>
      </c>
      <c r="AN120" s="96">
        <f>AM120/W120</f>
        <v>1</v>
      </c>
      <c r="AO120" s="121"/>
      <c r="AP120" s="613"/>
      <c r="AQ120" s="551"/>
      <c r="AR120" s="551"/>
      <c r="AS120" s="590"/>
      <c r="AT120" s="553"/>
      <c r="AU120" s="90"/>
      <c r="AV120" s="90"/>
      <c r="AW120" s="90"/>
      <c r="AX120" s="90"/>
    </row>
    <row r="121" spans="1:50" ht="30" customHeight="1" x14ac:dyDescent="0.25">
      <c r="A121" s="412"/>
      <c r="B121" s="552"/>
      <c r="C121" s="552"/>
      <c r="D121" s="552"/>
      <c r="E121" s="552"/>
      <c r="F121" s="464"/>
      <c r="G121" s="115" t="s">
        <v>172</v>
      </c>
      <c r="H121" s="123">
        <f>+H117</f>
        <v>1100000</v>
      </c>
      <c r="I121" s="91">
        <v>0</v>
      </c>
      <c r="J121" s="127">
        <v>0</v>
      </c>
      <c r="K121" s="127">
        <f>+K117</f>
        <v>106549</v>
      </c>
      <c r="L121" s="91">
        <v>106549</v>
      </c>
      <c r="M121" s="162">
        <f>+M117</f>
        <v>350000</v>
      </c>
      <c r="N121" s="162">
        <f>+N117</f>
        <v>350000</v>
      </c>
      <c r="O121" s="162">
        <f>+O117</f>
        <v>350000</v>
      </c>
      <c r="P121" s="162">
        <f>+P117</f>
        <v>350000</v>
      </c>
      <c r="Q121" s="162">
        <v>350000</v>
      </c>
      <c r="R121" s="162">
        <f>R117</f>
        <v>355398</v>
      </c>
      <c r="S121" s="162">
        <f>S117</f>
        <v>120000</v>
      </c>
      <c r="T121" s="162">
        <f>+T119+T117</f>
        <v>120000</v>
      </c>
      <c r="U121" s="162">
        <v>120000</v>
      </c>
      <c r="V121" s="125">
        <f>V117</f>
        <v>150000</v>
      </c>
      <c r="W121" s="322">
        <f>+W117+W119</f>
        <v>270953</v>
      </c>
      <c r="X121" s="322">
        <f>+X117+X119</f>
        <v>270953</v>
      </c>
      <c r="Y121" s="125">
        <f>Y117</f>
        <v>244300</v>
      </c>
      <c r="Z121" s="125"/>
      <c r="AA121" s="125"/>
      <c r="AB121" s="125"/>
      <c r="AC121" s="125"/>
      <c r="AD121" s="49"/>
      <c r="AE121" s="125">
        <f>AE117</f>
        <v>122800</v>
      </c>
      <c r="AF121" s="94"/>
      <c r="AG121" s="125"/>
      <c r="AH121" s="125"/>
      <c r="AI121" s="49"/>
      <c r="AJ121" s="125">
        <f>AJ117+AJ119</f>
        <v>57895.67</v>
      </c>
      <c r="AK121" s="94">
        <f>AK117+AK119</f>
        <v>100955.68</v>
      </c>
      <c r="AL121" s="94">
        <f>AL117</f>
        <v>145760.18</v>
      </c>
      <c r="AM121" s="296">
        <f t="shared" si="27"/>
        <v>270953</v>
      </c>
      <c r="AN121" s="96">
        <f>AM121/W121</f>
        <v>1</v>
      </c>
      <c r="AO121" s="250">
        <f>(L121+R121+AM121)/H121</f>
        <v>0.66627272727272724</v>
      </c>
      <c r="AP121" s="613"/>
      <c r="AQ121" s="551"/>
      <c r="AR121" s="551"/>
      <c r="AS121" s="590"/>
      <c r="AT121" s="553"/>
      <c r="AU121" s="55"/>
      <c r="AV121" s="55"/>
      <c r="AW121" s="55"/>
      <c r="AX121" s="55"/>
    </row>
    <row r="122" spans="1:50" ht="30" customHeight="1" thickBot="1" x14ac:dyDescent="0.3">
      <c r="A122" s="421"/>
      <c r="B122" s="618"/>
      <c r="C122" s="618"/>
      <c r="D122" s="618"/>
      <c r="E122" s="618"/>
      <c r="F122" s="464"/>
      <c r="G122" s="236" t="s">
        <v>181</v>
      </c>
      <c r="H122" s="237">
        <f>+H118+H120</f>
        <v>1071325151</v>
      </c>
      <c r="I122" s="238">
        <v>213000000</v>
      </c>
      <c r="J122" s="238">
        <f>+J118</f>
        <v>213000000</v>
      </c>
      <c r="K122" s="238">
        <f>+K118</f>
        <v>213000000</v>
      </c>
      <c r="L122" s="238">
        <v>207754758</v>
      </c>
      <c r="M122" s="238">
        <f>+M118+M120</f>
        <v>364632088</v>
      </c>
      <c r="N122" s="238">
        <f>+N118+N120</f>
        <v>364632088</v>
      </c>
      <c r="O122" s="238">
        <f>+O118+O120</f>
        <v>364032326</v>
      </c>
      <c r="P122" s="238">
        <f>+P118+P120</f>
        <v>364032326</v>
      </c>
      <c r="Q122" s="238">
        <v>364032326</v>
      </c>
      <c r="R122" s="238">
        <f>+R118+R120</f>
        <v>266933893</v>
      </c>
      <c r="S122" s="238">
        <f>+S118+S120</f>
        <v>184124500</v>
      </c>
      <c r="T122" s="238">
        <f>+T120+T118</f>
        <v>184124500</v>
      </c>
      <c r="U122" s="238">
        <v>184124500</v>
      </c>
      <c r="V122" s="239">
        <f>V118+V120</f>
        <v>175070000</v>
      </c>
      <c r="W122" s="322">
        <f>+W118+W120</f>
        <v>174484667</v>
      </c>
      <c r="X122" s="322">
        <f>+X118+X120</f>
        <v>159974000</v>
      </c>
      <c r="Y122" s="239">
        <f>+Y118</f>
        <v>200512000</v>
      </c>
      <c r="Z122" s="239"/>
      <c r="AA122" s="239"/>
      <c r="AB122" s="239"/>
      <c r="AC122" s="239"/>
      <c r="AD122" s="239"/>
      <c r="AE122" s="239">
        <f>+AE118</f>
        <v>212000000</v>
      </c>
      <c r="AF122" s="239"/>
      <c r="AG122" s="239"/>
      <c r="AH122" s="239"/>
      <c r="AI122" s="239"/>
      <c r="AJ122" s="239">
        <f>AJ118+AJ120</f>
        <v>121518000</v>
      </c>
      <c r="AK122" s="239">
        <f>AK118+AK120</f>
        <v>124503000</v>
      </c>
      <c r="AL122" s="239">
        <f>AL118+AL120</f>
        <v>124503000</v>
      </c>
      <c r="AM122" s="296">
        <f t="shared" si="27"/>
        <v>159974000</v>
      </c>
      <c r="AN122" s="96">
        <f>AM122/W122</f>
        <v>0.91683700780424449</v>
      </c>
      <c r="AO122" s="252">
        <f>(L122+R122+AM122)/H122</f>
        <v>0.59240899031222316</v>
      </c>
      <c r="AP122" s="614"/>
      <c r="AQ122" s="615"/>
      <c r="AR122" s="615"/>
      <c r="AS122" s="590"/>
      <c r="AT122" s="553"/>
      <c r="AU122" s="90"/>
      <c r="AV122" s="90"/>
      <c r="AW122" s="90"/>
      <c r="AX122" s="90"/>
    </row>
    <row r="123" spans="1:50" ht="30" customHeight="1" x14ac:dyDescent="0.25">
      <c r="A123" s="442" t="s">
        <v>43</v>
      </c>
      <c r="B123" s="616">
        <v>20</v>
      </c>
      <c r="C123" s="616" t="s">
        <v>566</v>
      </c>
      <c r="D123" s="616" t="s">
        <v>155</v>
      </c>
      <c r="E123" s="616">
        <v>475</v>
      </c>
      <c r="F123" s="464"/>
      <c r="G123" s="102" t="s">
        <v>109</v>
      </c>
      <c r="H123" s="103">
        <v>100</v>
      </c>
      <c r="I123" s="104"/>
      <c r="J123" s="104"/>
      <c r="K123" s="253"/>
      <c r="L123" s="104"/>
      <c r="M123" s="44">
        <v>25</v>
      </c>
      <c r="N123" s="44">
        <v>25</v>
      </c>
      <c r="O123" s="47">
        <v>25</v>
      </c>
      <c r="P123" s="47">
        <v>25</v>
      </c>
      <c r="Q123" s="44">
        <v>30</v>
      </c>
      <c r="R123" s="47">
        <v>25</v>
      </c>
      <c r="S123" s="44">
        <v>50</v>
      </c>
      <c r="T123" s="75">
        <v>0.5</v>
      </c>
      <c r="U123" s="75">
        <v>0.5</v>
      </c>
      <c r="V123" s="254">
        <v>0.5</v>
      </c>
      <c r="W123" s="643">
        <v>0.5</v>
      </c>
      <c r="X123" s="329">
        <v>0.5</v>
      </c>
      <c r="Y123" s="48">
        <v>75</v>
      </c>
      <c r="Z123" s="48"/>
      <c r="AA123" s="48"/>
      <c r="AB123" s="48"/>
      <c r="AC123" s="48"/>
      <c r="AD123" s="52"/>
      <c r="AE123" s="48">
        <v>100</v>
      </c>
      <c r="AF123" s="48"/>
      <c r="AG123" s="48"/>
      <c r="AH123" s="48"/>
      <c r="AI123" s="52"/>
      <c r="AJ123" s="224">
        <v>0.3125</v>
      </c>
      <c r="AK123" s="224">
        <f>AJ123+6.25%</f>
        <v>0.375</v>
      </c>
      <c r="AL123" s="224">
        <v>0.4375</v>
      </c>
      <c r="AM123" s="298">
        <f t="shared" si="27"/>
        <v>0.5</v>
      </c>
      <c r="AN123" s="96">
        <f>AM123/W123</f>
        <v>1</v>
      </c>
      <c r="AO123" s="140">
        <f>AM123/H123</f>
        <v>5.0000000000000001E-3</v>
      </c>
      <c r="AP123" s="546" t="s">
        <v>60</v>
      </c>
      <c r="AQ123" s="547" t="s">
        <v>119</v>
      </c>
      <c r="AR123" s="547" t="s">
        <v>119</v>
      </c>
      <c r="AS123" s="548" t="s">
        <v>423</v>
      </c>
      <c r="AT123" s="549" t="s">
        <v>218</v>
      </c>
      <c r="AU123" s="55"/>
      <c r="AV123" s="55"/>
      <c r="AW123" s="55"/>
      <c r="AX123" s="55"/>
    </row>
    <row r="124" spans="1:50" ht="30" customHeight="1" x14ac:dyDescent="0.25">
      <c r="A124" s="412"/>
      <c r="B124" s="552"/>
      <c r="C124" s="552"/>
      <c r="D124" s="552"/>
      <c r="E124" s="552"/>
      <c r="F124" s="464"/>
      <c r="G124" s="112" t="s">
        <v>132</v>
      </c>
      <c r="H124" s="113">
        <f>+L124+R124+S124+Y124+AE124</f>
        <v>172255695</v>
      </c>
      <c r="I124" s="83"/>
      <c r="J124" s="83"/>
      <c r="K124" s="83"/>
      <c r="L124" s="83"/>
      <c r="M124" s="58">
        <v>39733000</v>
      </c>
      <c r="N124" s="58">
        <v>39733000</v>
      </c>
      <c r="O124" s="58">
        <v>39733000</v>
      </c>
      <c r="P124" s="58">
        <v>39733000</v>
      </c>
      <c r="Q124" s="58">
        <v>49965000</v>
      </c>
      <c r="R124" s="58">
        <v>49965000</v>
      </c>
      <c r="S124" s="58">
        <v>39455695</v>
      </c>
      <c r="T124" s="58">
        <v>39455695</v>
      </c>
      <c r="U124" s="58">
        <v>34407190</v>
      </c>
      <c r="V124" s="59">
        <v>30597600</v>
      </c>
      <c r="W124" s="282">
        <v>24248000</v>
      </c>
      <c r="X124" s="282">
        <v>24248000</v>
      </c>
      <c r="Y124" s="59">
        <v>32835000</v>
      </c>
      <c r="Z124" s="59"/>
      <c r="AA124" s="59"/>
      <c r="AB124" s="59"/>
      <c r="AC124" s="59"/>
      <c r="AD124" s="59"/>
      <c r="AE124" s="59">
        <v>50000000</v>
      </c>
      <c r="AF124" s="59"/>
      <c r="AG124" s="59"/>
      <c r="AH124" s="59"/>
      <c r="AI124" s="59"/>
      <c r="AJ124" s="59">
        <v>0</v>
      </c>
      <c r="AK124" s="59">
        <v>0</v>
      </c>
      <c r="AL124" s="59">
        <v>17320000</v>
      </c>
      <c r="AM124" s="296">
        <f t="shared" si="27"/>
        <v>24248000</v>
      </c>
      <c r="AN124" s="96">
        <f>AM124/W124</f>
        <v>1</v>
      </c>
      <c r="AO124" s="141">
        <f>(L124+R124+AM124)/H124</f>
        <v>0.43083045817440174</v>
      </c>
      <c r="AP124" s="550"/>
      <c r="AQ124" s="551"/>
      <c r="AR124" s="551"/>
      <c r="AS124" s="552"/>
      <c r="AT124" s="553"/>
      <c r="AU124" s="90"/>
      <c r="AV124" s="90"/>
      <c r="AW124" s="90"/>
      <c r="AX124" s="90"/>
    </row>
    <row r="125" spans="1:50" ht="30" customHeight="1" x14ac:dyDescent="0.25">
      <c r="A125" s="412"/>
      <c r="B125" s="552"/>
      <c r="C125" s="552"/>
      <c r="D125" s="552"/>
      <c r="E125" s="552"/>
      <c r="F125" s="464"/>
      <c r="G125" s="115" t="s">
        <v>142</v>
      </c>
      <c r="H125" s="116">
        <v>0</v>
      </c>
      <c r="I125" s="64"/>
      <c r="J125" s="64"/>
      <c r="K125" s="65"/>
      <c r="L125" s="64"/>
      <c r="M125" s="66"/>
      <c r="N125" s="66"/>
      <c r="O125" s="64"/>
      <c r="P125" s="64"/>
      <c r="Q125" s="255"/>
      <c r="R125" s="65"/>
      <c r="S125" s="65">
        <v>0</v>
      </c>
      <c r="T125" s="65">
        <v>0</v>
      </c>
      <c r="U125" s="65">
        <v>0</v>
      </c>
      <c r="V125" s="65"/>
      <c r="W125" s="499">
        <v>0</v>
      </c>
      <c r="X125" s="332">
        <v>0</v>
      </c>
      <c r="Y125" s="256">
        <v>75</v>
      </c>
      <c r="Z125" s="256">
        <v>100</v>
      </c>
      <c r="AA125" s="257">
        <v>0.3125</v>
      </c>
      <c r="AB125" s="257">
        <v>0.375</v>
      </c>
      <c r="AC125" s="257">
        <v>0.4375</v>
      </c>
      <c r="AD125" s="258">
        <v>50</v>
      </c>
      <c r="AE125" s="163"/>
      <c r="AF125" s="118"/>
      <c r="AG125" s="118"/>
      <c r="AH125" s="118"/>
      <c r="AI125" s="49"/>
      <c r="AJ125" s="117"/>
      <c r="AK125" s="65"/>
      <c r="AL125" s="65"/>
      <c r="AM125" s="296">
        <f t="shared" si="27"/>
        <v>0</v>
      </c>
      <c r="AN125" s="120"/>
      <c r="AO125" s="88"/>
      <c r="AP125" s="550"/>
      <c r="AQ125" s="551"/>
      <c r="AR125" s="551"/>
      <c r="AS125" s="552"/>
      <c r="AT125" s="553"/>
      <c r="AU125" s="55"/>
      <c r="AV125" s="55"/>
      <c r="AW125" s="55"/>
      <c r="AX125" s="55"/>
    </row>
    <row r="126" spans="1:50" ht="30" customHeight="1" x14ac:dyDescent="0.25">
      <c r="A126" s="412"/>
      <c r="B126" s="552"/>
      <c r="C126" s="552"/>
      <c r="D126" s="552"/>
      <c r="E126" s="552"/>
      <c r="F126" s="464"/>
      <c r="G126" s="112" t="s">
        <v>157</v>
      </c>
      <c r="H126" s="122">
        <f>R126+S126</f>
        <v>21762533</v>
      </c>
      <c r="I126" s="81"/>
      <c r="J126" s="81"/>
      <c r="K126" s="83"/>
      <c r="L126" s="81"/>
      <c r="M126" s="81"/>
      <c r="N126" s="81"/>
      <c r="O126" s="81"/>
      <c r="P126" s="81"/>
      <c r="Q126" s="81"/>
      <c r="R126" s="83"/>
      <c r="S126" s="58">
        <v>21762533</v>
      </c>
      <c r="T126" s="59">
        <v>21762533</v>
      </c>
      <c r="U126" s="59">
        <v>21762533</v>
      </c>
      <c r="V126" s="59">
        <v>21762533</v>
      </c>
      <c r="W126" s="307">
        <v>21762533</v>
      </c>
      <c r="X126" s="307">
        <v>21762533</v>
      </c>
      <c r="Y126" s="64"/>
      <c r="Z126" s="118"/>
      <c r="AA126" s="118"/>
      <c r="AB126" s="118"/>
      <c r="AC126" s="118"/>
      <c r="AD126" s="49"/>
      <c r="AE126" s="163"/>
      <c r="AF126" s="85"/>
      <c r="AG126" s="85"/>
      <c r="AH126" s="85"/>
      <c r="AI126" s="59"/>
      <c r="AJ126" s="59">
        <v>6662000</v>
      </c>
      <c r="AK126" s="59">
        <v>16655000</v>
      </c>
      <c r="AL126" s="59">
        <v>21762533</v>
      </c>
      <c r="AM126" s="296">
        <f>+X126</f>
        <v>21762533</v>
      </c>
      <c r="AN126" s="96">
        <f t="shared" ref="AN126:AN131" si="34">AM126/W126</f>
        <v>1</v>
      </c>
      <c r="AO126" s="88"/>
      <c r="AP126" s="550"/>
      <c r="AQ126" s="551"/>
      <c r="AR126" s="551"/>
      <c r="AS126" s="552"/>
      <c r="AT126" s="553"/>
      <c r="AU126" s="90"/>
      <c r="AV126" s="90"/>
      <c r="AW126" s="90"/>
      <c r="AX126" s="90"/>
    </row>
    <row r="127" spans="1:50" ht="30" customHeight="1" x14ac:dyDescent="0.25">
      <c r="A127" s="412"/>
      <c r="B127" s="552"/>
      <c r="C127" s="552"/>
      <c r="D127" s="552"/>
      <c r="E127" s="552"/>
      <c r="F127" s="464"/>
      <c r="G127" s="115" t="s">
        <v>172</v>
      </c>
      <c r="H127" s="344">
        <v>1</v>
      </c>
      <c r="I127" s="124"/>
      <c r="J127" s="124"/>
      <c r="K127" s="65"/>
      <c r="L127" s="124"/>
      <c r="M127" s="92">
        <f>+M123</f>
        <v>25</v>
      </c>
      <c r="N127" s="92">
        <f>+N123</f>
        <v>25</v>
      </c>
      <c r="O127" s="93">
        <f>+O123</f>
        <v>25</v>
      </c>
      <c r="P127" s="93">
        <f>+P123</f>
        <v>25</v>
      </c>
      <c r="Q127" s="91">
        <v>30</v>
      </c>
      <c r="R127" s="93">
        <v>25</v>
      </c>
      <c r="S127" s="91">
        <v>50</v>
      </c>
      <c r="T127" s="91">
        <f>T123+T125</f>
        <v>0.5</v>
      </c>
      <c r="U127" s="91">
        <v>50</v>
      </c>
      <c r="V127" s="286">
        <f>V123</f>
        <v>0.5</v>
      </c>
      <c r="W127" s="323">
        <f>+W123+W125</f>
        <v>0.5</v>
      </c>
      <c r="X127" s="323">
        <f>+X123+X125</f>
        <v>0.5</v>
      </c>
      <c r="Y127" s="95">
        <v>75</v>
      </c>
      <c r="Z127" s="95"/>
      <c r="AA127" s="95"/>
      <c r="AB127" s="95"/>
      <c r="AC127" s="95"/>
      <c r="AD127" s="49"/>
      <c r="AE127" s="95">
        <v>100</v>
      </c>
      <c r="AF127" s="95"/>
      <c r="AG127" s="95"/>
      <c r="AH127" s="95"/>
      <c r="AI127" s="49"/>
      <c r="AJ127" s="179">
        <f>AJ123+AJ125</f>
        <v>0.3125</v>
      </c>
      <c r="AK127" s="179">
        <f>AK123+AK125</f>
        <v>0.375</v>
      </c>
      <c r="AL127" s="179">
        <f>AL123</f>
        <v>0.4375</v>
      </c>
      <c r="AM127" s="298">
        <f t="shared" si="27"/>
        <v>0.5</v>
      </c>
      <c r="AN127" s="96">
        <f t="shared" si="34"/>
        <v>1</v>
      </c>
      <c r="AO127" s="141">
        <f>AM127/H127</f>
        <v>0.5</v>
      </c>
      <c r="AP127" s="550"/>
      <c r="AQ127" s="551"/>
      <c r="AR127" s="551"/>
      <c r="AS127" s="552"/>
      <c r="AT127" s="553"/>
      <c r="AU127" s="55"/>
      <c r="AV127" s="55"/>
      <c r="AW127" s="55"/>
      <c r="AX127" s="55"/>
    </row>
    <row r="128" spans="1:50" ht="30" customHeight="1" thickBot="1" x14ac:dyDescent="0.3">
      <c r="A128" s="421"/>
      <c r="B128" s="618"/>
      <c r="C128" s="618"/>
      <c r="D128" s="618"/>
      <c r="E128" s="618"/>
      <c r="F128" s="460"/>
      <c r="G128" s="133" t="s">
        <v>181</v>
      </c>
      <c r="H128" s="135">
        <f>+H124+H126</f>
        <v>194018228</v>
      </c>
      <c r="I128" s="99">
        <f t="shared" ref="I128:P128" si="35">+I124</f>
        <v>0</v>
      </c>
      <c r="J128" s="99">
        <f t="shared" si="35"/>
        <v>0</v>
      </c>
      <c r="K128" s="99">
        <f t="shared" si="35"/>
        <v>0</v>
      </c>
      <c r="L128" s="99">
        <f t="shared" si="35"/>
        <v>0</v>
      </c>
      <c r="M128" s="99">
        <f t="shared" si="35"/>
        <v>39733000</v>
      </c>
      <c r="N128" s="99">
        <f t="shared" si="35"/>
        <v>39733000</v>
      </c>
      <c r="O128" s="99">
        <f t="shared" si="35"/>
        <v>39733000</v>
      </c>
      <c r="P128" s="99">
        <f t="shared" si="35"/>
        <v>39733000</v>
      </c>
      <c r="Q128" s="99">
        <f>+Q124+Q126</f>
        <v>49965000</v>
      </c>
      <c r="R128" s="99">
        <f>+R124+R126</f>
        <v>49965000</v>
      </c>
      <c r="S128" s="99">
        <f>+S124+S126</f>
        <v>61218228</v>
      </c>
      <c r="T128" s="155">
        <f>T124+T126</f>
        <v>61218228</v>
      </c>
      <c r="U128" s="155">
        <v>56169723</v>
      </c>
      <c r="V128" s="100">
        <f>V124+V126</f>
        <v>52360133</v>
      </c>
      <c r="W128" s="315">
        <f>+W124+W126</f>
        <v>46010533</v>
      </c>
      <c r="X128" s="315">
        <f>+X124+X126</f>
        <v>46010533</v>
      </c>
      <c r="Y128" s="100">
        <f>+Y124</f>
        <v>32835000</v>
      </c>
      <c r="Z128" s="100"/>
      <c r="AA128" s="100"/>
      <c r="AB128" s="100"/>
      <c r="AC128" s="100"/>
      <c r="AD128" s="100"/>
      <c r="AE128" s="100">
        <f>+AE124</f>
        <v>50000000</v>
      </c>
      <c r="AF128" s="100"/>
      <c r="AG128" s="100"/>
      <c r="AH128" s="100"/>
      <c r="AI128" s="100"/>
      <c r="AJ128" s="100">
        <f>AJ124+AJ126</f>
        <v>6662000</v>
      </c>
      <c r="AK128" s="100">
        <f>AK124+AK126</f>
        <v>16655000</v>
      </c>
      <c r="AL128" s="100">
        <f>AL124+AL126</f>
        <v>39082533</v>
      </c>
      <c r="AM128" s="296">
        <f t="shared" si="27"/>
        <v>46010533</v>
      </c>
      <c r="AN128" s="96">
        <f t="shared" si="34"/>
        <v>1</v>
      </c>
      <c r="AO128" s="101">
        <f>(L128+R128+AM128)/H128</f>
        <v>0.49467276342715594</v>
      </c>
      <c r="AP128" s="554"/>
      <c r="AQ128" s="555"/>
      <c r="AR128" s="555"/>
      <c r="AS128" s="556"/>
      <c r="AT128" s="557"/>
      <c r="AU128" s="90"/>
      <c r="AV128" s="90"/>
      <c r="AW128" s="90"/>
      <c r="AX128" s="90"/>
    </row>
    <row r="129" spans="1:50" ht="30" x14ac:dyDescent="0.25">
      <c r="A129" s="443" t="s">
        <v>428</v>
      </c>
      <c r="B129" s="444"/>
      <c r="C129" s="444"/>
      <c r="D129" s="444"/>
      <c r="E129" s="444"/>
      <c r="F129" s="445"/>
      <c r="G129" s="259" t="s">
        <v>132</v>
      </c>
      <c r="H129" s="260">
        <f>H10+H16+H22+H28+H34+H40+H46+H52+H58+H64+H70+H76+H82+H88+H94+H100+H106+H112+H118+H124</f>
        <v>36660957363</v>
      </c>
      <c r="I129" s="260">
        <f>I10+I16+I22+I28+I34+I40+I46+I52+I58+I64+I70+I76+I82+I88+I94+I100+I106+I112+I118+I124</f>
        <v>4950635723</v>
      </c>
      <c r="J129" s="260">
        <f>J124+J10+J16+J22+J28+J34+J40+J46+J52+J58+J64+J70+J76+J82+J88+J94+J100+J106+J112+J118</f>
        <v>4950635724</v>
      </c>
      <c r="K129" s="260">
        <f>K10+K16+K22+K28+K34+K40+K46+K52+K58+K64+K70+K76+K82+K88+K94+K100+K106+K112+K118</f>
        <v>4950635724</v>
      </c>
      <c r="L129" s="260">
        <f>L10+L16+L22+L28+L34+L40+L46+L52+L58+L64+L70+L76+L82+L88+L94+L100+L106+L112+L118</f>
        <v>4488457677</v>
      </c>
      <c r="M129" s="260">
        <f>M124+M10+M16+M22+M28+M34+M40+M46+M52+M58+M64+M70+M76+M82+M88+M94+M100+M106+M112+M118</f>
        <v>7801845999</v>
      </c>
      <c r="N129" s="260">
        <f>N124+N10+N16+N22+N28+N34+N40+N46+N52+N58+N64+N70+N76+N82+N88+N94+N100+N106+N112+N118</f>
        <v>7801846000</v>
      </c>
      <c r="O129" s="260">
        <f>O124+O10+O16+O22+O28+O34+O40+O46+O52+O58+O64+O70+O76+O82+O88+O94+O100+O106+O112+O118</f>
        <v>7801846000</v>
      </c>
      <c r="P129" s="260">
        <f>P124+P10+P16+P22+P28+P34+P40+P46+P52+P58+P64+P70+P76+P82+P88+P94+P100+P106+P112+P118</f>
        <v>7801846000</v>
      </c>
      <c r="Q129" s="260">
        <f t="shared" ref="Q129:AM129" si="36">Q10+Q16+Q22+Q28+Q34+Q40+Q46+Q52+Q58+Q64+Q70+Q76+Q82+Q88+Q94+Q100+Q106+Q112+Q118+Q124</f>
        <v>7705009704</v>
      </c>
      <c r="R129" s="260">
        <f t="shared" si="36"/>
        <v>6844858511</v>
      </c>
      <c r="S129" s="261">
        <f t="shared" si="36"/>
        <v>8755709000</v>
      </c>
      <c r="T129" s="261">
        <f t="shared" si="36"/>
        <v>8755709000</v>
      </c>
      <c r="U129" s="260">
        <f t="shared" si="36"/>
        <v>8755709000</v>
      </c>
      <c r="V129" s="261">
        <f t="shared" si="36"/>
        <v>8755709000</v>
      </c>
      <c r="W129" s="299">
        <f>W10+W16+W22+W28+W34+W40+W46+W52+W58+W64+W70+W76+W82+W88+W94+W100+W106+W112+W118+W124</f>
        <v>8563892868</v>
      </c>
      <c r="X129" s="299">
        <f>X10+X16+X22+X28+X34+X40+X46+X52+X58+X64+X70+X76+X82+X88+X94+X100+X106+X112+X118+X124</f>
        <v>8040277353</v>
      </c>
      <c r="Y129" s="261">
        <f t="shared" si="36"/>
        <v>10091605000</v>
      </c>
      <c r="Z129" s="261">
        <f t="shared" si="36"/>
        <v>0</v>
      </c>
      <c r="AA129" s="261">
        <f t="shared" si="36"/>
        <v>0</v>
      </c>
      <c r="AB129" s="261">
        <f t="shared" si="36"/>
        <v>0</v>
      </c>
      <c r="AC129" s="261">
        <f t="shared" si="36"/>
        <v>0</v>
      </c>
      <c r="AD129" s="261">
        <f t="shared" si="36"/>
        <v>0</v>
      </c>
      <c r="AE129" s="261">
        <f t="shared" si="36"/>
        <v>7466835175</v>
      </c>
      <c r="AF129" s="261">
        <f t="shared" si="36"/>
        <v>0</v>
      </c>
      <c r="AG129" s="261">
        <f t="shared" si="36"/>
        <v>0</v>
      </c>
      <c r="AH129" s="261">
        <f t="shared" si="36"/>
        <v>0</v>
      </c>
      <c r="AI129" s="261">
        <f t="shared" si="36"/>
        <v>0</v>
      </c>
      <c r="AJ129" s="261">
        <f t="shared" si="36"/>
        <v>4579876625</v>
      </c>
      <c r="AK129" s="261">
        <f t="shared" si="36"/>
        <v>5074030703</v>
      </c>
      <c r="AL129" s="261">
        <f t="shared" si="36"/>
        <v>5822936396</v>
      </c>
      <c r="AM129" s="299">
        <f t="shared" si="36"/>
        <v>8040277353</v>
      </c>
      <c r="AN129" s="96">
        <f t="shared" si="34"/>
        <v>0.93885776911612806</v>
      </c>
      <c r="AO129" s="110">
        <f>(L129+R129+AL129)/H129</f>
        <v>0.46797066465358905</v>
      </c>
      <c r="AP129" s="262"/>
      <c r="AQ129" s="278"/>
      <c r="AR129" s="278"/>
      <c r="AS129" s="263"/>
      <c r="AT129" s="264"/>
      <c r="AU129" s="265"/>
      <c r="AV129" s="265"/>
      <c r="AW129" s="265"/>
      <c r="AX129" s="265"/>
    </row>
    <row r="130" spans="1:50" ht="30" x14ac:dyDescent="0.25">
      <c r="A130" s="389"/>
      <c r="B130" s="390"/>
      <c r="C130" s="390"/>
      <c r="D130" s="390"/>
      <c r="E130" s="390"/>
      <c r="F130" s="446"/>
      <c r="G130" s="266" t="s">
        <v>157</v>
      </c>
      <c r="H130" s="80">
        <f>H12+H18+H24+H30+H36+H42+H48+H54+H60+H66+H72+H78+H84+H90+H96+H102+H108+H114+H120+H126</f>
        <v>5881784348</v>
      </c>
      <c r="I130" s="267"/>
      <c r="J130" s="81"/>
      <c r="K130" s="81"/>
      <c r="L130" s="81"/>
      <c r="M130" s="57">
        <f t="shared" ref="M130:R130" si="37">+M12+M24+M30+M36+M42+M48+M54+M60+M66+M72+M78+M84+M90+M96+M102+M108+M114+M120</f>
        <v>2809659210</v>
      </c>
      <c r="N130" s="57">
        <f t="shared" si="37"/>
        <v>2809659211</v>
      </c>
      <c r="O130" s="57">
        <f t="shared" si="37"/>
        <v>2809059449</v>
      </c>
      <c r="P130" s="57">
        <f t="shared" si="37"/>
        <v>2809059449</v>
      </c>
      <c r="Q130" s="57">
        <f t="shared" si="37"/>
        <v>2809059449</v>
      </c>
      <c r="R130" s="57">
        <f t="shared" si="37"/>
        <v>2620187650</v>
      </c>
      <c r="S130" s="268">
        <f>+S12+S18+S24+S30+S36+S42+S48+S54+S60+S66+S72+S78+S84+S90+S96+S102+S108+S114+S120+S126</f>
        <v>2969610298</v>
      </c>
      <c r="T130" s="268">
        <f>+T12+T18+T24+T30+T36+T42+T48+T54+T60+T66+T72+T78+T84+T90+T96+T102+T108+T114+T120+T126</f>
        <v>2967884564</v>
      </c>
      <c r="U130" s="57">
        <f>+U12+U18+U24+U30+U36+U42+U48+U54+U60+U66+U72+U78+U84+U90+U96+U102+U108+U114+U120+U126</f>
        <v>2949961197</v>
      </c>
      <c r="V130" s="268">
        <f>V12+V18+V24+V30+V36+V42+V48+V54+V60+V66+V72+V78+V84+V90+V96+V102+V108+V114+V120+V126</f>
        <v>2921143430</v>
      </c>
      <c r="W130" s="300">
        <f>+W12+W18+W24+W30+W36+W42+W48+W54+W60+W66+W72+W78+W84+W90+W96+W102+W108+W114+W120+W126</f>
        <v>2912992794</v>
      </c>
      <c r="X130" s="300">
        <f>+X12+X18+X24+X30+X36+X42+X48+X54+X60+X66+X72+X78+X84+X90+X96+X102+X108+X114+X120+X126</f>
        <v>2875432793</v>
      </c>
      <c r="Y130" s="268">
        <f t="shared" ref="Y130:AK130" si="38">+Y12+Y18+Y24+Y30+Y36+Y42+Y48+Y54+Y60+Y66+Y72+Y78+Y84+Y90+Y96+Y102+Y108+Y114+Y120+Y126</f>
        <v>1145757098</v>
      </c>
      <c r="Z130" s="268">
        <f t="shared" si="38"/>
        <v>0</v>
      </c>
      <c r="AA130" s="268">
        <f t="shared" si="38"/>
        <v>0</v>
      </c>
      <c r="AB130" s="268">
        <f t="shared" si="38"/>
        <v>0</v>
      </c>
      <c r="AC130" s="268">
        <f t="shared" si="38"/>
        <v>0</v>
      </c>
      <c r="AD130" s="268">
        <f t="shared" si="38"/>
        <v>0</v>
      </c>
      <c r="AE130" s="268">
        <f t="shared" si="38"/>
        <v>1145757098</v>
      </c>
      <c r="AF130" s="268">
        <f t="shared" si="38"/>
        <v>0</v>
      </c>
      <c r="AG130" s="268">
        <f t="shared" si="38"/>
        <v>0</v>
      </c>
      <c r="AH130" s="268">
        <f t="shared" si="38"/>
        <v>0</v>
      </c>
      <c r="AI130" s="268">
        <f t="shared" si="38"/>
        <v>0</v>
      </c>
      <c r="AJ130" s="268">
        <f t="shared" si="38"/>
        <v>1751257829</v>
      </c>
      <c r="AK130" s="268">
        <f t="shared" si="38"/>
        <v>2228272435</v>
      </c>
      <c r="AL130" s="268">
        <f>AL12+AL18+AL24+AL30+AL36+AL42+AL48+AL54+AL60+AL66+AL72+AL78+AL84+AL90+AL96+AL102+AL108+AL114+AL120+AL126</f>
        <v>2566539360</v>
      </c>
      <c r="AM130" s="300">
        <f>+AM12+AM18+AM24+AM30+AM36+AM42+AM48+AM54+AM60+AM66+AM72+AM78+AM84+AM90+AM96+AM102+AM108+AM114+AM120+AM126</f>
        <v>2875432793</v>
      </c>
      <c r="AN130" s="96">
        <f t="shared" si="34"/>
        <v>0.98710604397052959</v>
      </c>
      <c r="AO130" s="110">
        <f>(L130+R130+AL130)/H130</f>
        <v>0.88182883001544554</v>
      </c>
      <c r="AP130" s="269"/>
      <c r="AQ130" s="279"/>
      <c r="AR130" s="279"/>
      <c r="AS130" s="270"/>
      <c r="AT130" s="271"/>
      <c r="AU130" s="5"/>
      <c r="AV130" s="5"/>
      <c r="AW130" s="5"/>
      <c r="AX130" s="5"/>
    </row>
    <row r="131" spans="1:50" ht="30" x14ac:dyDescent="0.25">
      <c r="A131" s="447"/>
      <c r="B131" s="448"/>
      <c r="C131" s="448"/>
      <c r="D131" s="448"/>
      <c r="E131" s="448"/>
      <c r="F131" s="449"/>
      <c r="G131" s="272" t="s">
        <v>428</v>
      </c>
      <c r="H131" s="57">
        <f>H129+H130</f>
        <v>42542741711</v>
      </c>
      <c r="I131" s="57">
        <f>I129+I130</f>
        <v>4950635723</v>
      </c>
      <c r="J131" s="57">
        <f>+J129</f>
        <v>4950635724</v>
      </c>
      <c r="K131" s="57">
        <f>+K129</f>
        <v>4950635724</v>
      </c>
      <c r="L131" s="57">
        <f>+L129</f>
        <v>4488457677</v>
      </c>
      <c r="M131" s="57">
        <f t="shared" ref="M131:AM131" si="39">+M129+M130</f>
        <v>10611505209</v>
      </c>
      <c r="N131" s="57">
        <f t="shared" si="39"/>
        <v>10611505211</v>
      </c>
      <c r="O131" s="57">
        <f t="shared" si="39"/>
        <v>10610905449</v>
      </c>
      <c r="P131" s="57">
        <f t="shared" si="39"/>
        <v>10610905449</v>
      </c>
      <c r="Q131" s="57">
        <f t="shared" si="39"/>
        <v>10514069153</v>
      </c>
      <c r="R131" s="57">
        <f t="shared" si="39"/>
        <v>9465046161</v>
      </c>
      <c r="S131" s="57">
        <f t="shared" si="39"/>
        <v>11725319298</v>
      </c>
      <c r="T131" s="57">
        <f t="shared" si="39"/>
        <v>11723593564</v>
      </c>
      <c r="U131" s="57">
        <f t="shared" si="39"/>
        <v>11705670197</v>
      </c>
      <c r="V131" s="57">
        <f t="shared" si="39"/>
        <v>11676852430</v>
      </c>
      <c r="W131" s="300">
        <f t="shared" si="39"/>
        <v>11476885662</v>
      </c>
      <c r="X131" s="300">
        <f t="shared" si="39"/>
        <v>10915710146</v>
      </c>
      <c r="Y131" s="57">
        <f t="shared" si="39"/>
        <v>11237362098</v>
      </c>
      <c r="Z131" s="57">
        <f t="shared" si="39"/>
        <v>0</v>
      </c>
      <c r="AA131" s="57">
        <f t="shared" si="39"/>
        <v>0</v>
      </c>
      <c r="AB131" s="57">
        <f t="shared" si="39"/>
        <v>0</v>
      </c>
      <c r="AC131" s="57">
        <f t="shared" si="39"/>
        <v>0</v>
      </c>
      <c r="AD131" s="57">
        <f t="shared" si="39"/>
        <v>0</v>
      </c>
      <c r="AE131" s="57">
        <f t="shared" si="39"/>
        <v>8612592273</v>
      </c>
      <c r="AF131" s="57">
        <f t="shared" si="39"/>
        <v>0</v>
      </c>
      <c r="AG131" s="57">
        <f t="shared" si="39"/>
        <v>0</v>
      </c>
      <c r="AH131" s="57">
        <f t="shared" si="39"/>
        <v>0</v>
      </c>
      <c r="AI131" s="57">
        <f t="shared" si="39"/>
        <v>0</v>
      </c>
      <c r="AJ131" s="57">
        <f t="shared" si="39"/>
        <v>6331134454</v>
      </c>
      <c r="AK131" s="57">
        <f t="shared" si="39"/>
        <v>7302303138</v>
      </c>
      <c r="AL131" s="57">
        <f t="shared" si="39"/>
        <v>8389475756</v>
      </c>
      <c r="AM131" s="300">
        <f t="shared" si="39"/>
        <v>10915710146</v>
      </c>
      <c r="AN131" s="96">
        <f t="shared" si="34"/>
        <v>0.95110385059789748</v>
      </c>
      <c r="AO131" s="110">
        <f>(L131+R131+AL131)/H131</f>
        <v>0.52518899101002048</v>
      </c>
      <c r="AP131" s="273"/>
      <c r="AQ131" s="280"/>
      <c r="AR131" s="280"/>
      <c r="AS131" s="263"/>
      <c r="AT131" s="274"/>
      <c r="AU131" s="265"/>
      <c r="AV131" s="265"/>
      <c r="AW131" s="265"/>
      <c r="AX131" s="265"/>
    </row>
    <row r="132" spans="1:50" x14ac:dyDescent="0.25">
      <c r="A132" s="441" t="s">
        <v>276</v>
      </c>
      <c r="B132" s="396"/>
      <c r="C132" s="396"/>
      <c r="D132" s="396"/>
      <c r="E132" s="396"/>
      <c r="F132" s="396"/>
      <c r="G132" s="396"/>
      <c r="H132" s="396"/>
      <c r="I132" s="396"/>
      <c r="J132" s="396"/>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6"/>
      <c r="AM132" s="396"/>
      <c r="AN132" s="396"/>
      <c r="AO132" s="396"/>
      <c r="AP132" s="396"/>
      <c r="AQ132" s="396"/>
      <c r="AR132" s="396"/>
      <c r="AS132" s="396"/>
      <c r="AT132" s="397"/>
      <c r="AU132" s="5"/>
      <c r="AV132" s="5"/>
      <c r="AW132" s="5"/>
      <c r="AX132" s="5"/>
    </row>
    <row r="133" spans="1:50" x14ac:dyDescent="0.25">
      <c r="I133" s="153"/>
      <c r="M133" s="153"/>
      <c r="Q133" s="153"/>
      <c r="R133" s="153"/>
      <c r="S133" s="153"/>
      <c r="T133" s="5"/>
      <c r="W133" s="301"/>
      <c r="X133" s="301"/>
      <c r="Y133" s="153"/>
      <c r="AM133" s="301"/>
      <c r="AN133" s="275"/>
      <c r="AO133" s="275"/>
      <c r="AP133" s="276"/>
    </row>
    <row r="134" spans="1:50" x14ac:dyDescent="0.25">
      <c r="I134" s="153"/>
      <c r="M134" s="153"/>
      <c r="Q134" s="153"/>
      <c r="R134" s="153"/>
      <c r="S134" s="153"/>
      <c r="T134" s="5"/>
      <c r="W134" s="301"/>
      <c r="X134" s="301"/>
      <c r="Y134" s="153"/>
      <c r="AM134" s="301"/>
      <c r="AN134" s="275"/>
      <c r="AO134" s="275"/>
      <c r="AP134" s="276"/>
    </row>
    <row r="135" spans="1:50" x14ac:dyDescent="0.25">
      <c r="I135" s="153"/>
      <c r="M135" s="153"/>
      <c r="Q135" s="153"/>
      <c r="R135" s="153"/>
      <c r="S135" s="153"/>
      <c r="T135" s="5"/>
      <c r="W135" s="301"/>
      <c r="X135" s="301"/>
      <c r="Y135" s="153"/>
      <c r="AM135" s="301"/>
      <c r="AN135" s="275"/>
      <c r="AO135" s="275"/>
      <c r="AP135" s="276"/>
    </row>
    <row r="136" spans="1:50" x14ac:dyDescent="0.25">
      <c r="I136" s="153"/>
      <c r="M136" s="153"/>
      <c r="Q136" s="153"/>
      <c r="R136" s="153"/>
      <c r="S136" s="153"/>
      <c r="T136" s="5"/>
      <c r="W136" s="301"/>
      <c r="X136" s="301"/>
      <c r="Y136" s="153"/>
      <c r="AM136" s="301"/>
      <c r="AN136" s="275"/>
      <c r="AO136" s="275"/>
      <c r="AP136" s="276"/>
    </row>
    <row r="137" spans="1:50" x14ac:dyDescent="0.25">
      <c r="I137" s="153"/>
      <c r="M137" s="153"/>
      <c r="Q137" s="367"/>
      <c r="R137" s="153"/>
      <c r="S137" s="153"/>
      <c r="T137" s="5"/>
      <c r="W137" s="301"/>
      <c r="X137" s="368"/>
      <c r="Y137" s="153"/>
      <c r="AM137" s="301"/>
      <c r="AN137" s="275"/>
      <c r="AO137" s="275"/>
      <c r="AP137" s="276"/>
    </row>
    <row r="138" spans="1:50" x14ac:dyDescent="0.25">
      <c r="I138" s="153"/>
      <c r="M138" s="153"/>
      <c r="Q138" s="153"/>
      <c r="R138" s="153"/>
      <c r="S138" s="153"/>
      <c r="T138" s="5"/>
      <c r="W138" s="301"/>
      <c r="X138" s="301"/>
      <c r="Y138" s="153"/>
      <c r="AM138" s="301"/>
      <c r="AN138" s="275"/>
      <c r="AO138" s="275"/>
      <c r="AP138" s="276"/>
    </row>
    <row r="139" spans="1:50" x14ac:dyDescent="0.25">
      <c r="I139" s="153"/>
      <c r="M139" s="153"/>
      <c r="Q139" s="153"/>
      <c r="R139" s="153"/>
      <c r="S139" s="153"/>
      <c r="T139" s="5"/>
      <c r="W139" s="301"/>
      <c r="X139" s="301"/>
      <c r="Y139" s="153"/>
      <c r="AM139" s="301"/>
      <c r="AN139" s="275"/>
      <c r="AO139" s="275"/>
      <c r="AP139" s="276"/>
    </row>
    <row r="140" spans="1:50" x14ac:dyDescent="0.25">
      <c r="I140" s="153"/>
      <c r="M140" s="153"/>
      <c r="Q140" s="153"/>
      <c r="R140" s="153"/>
      <c r="S140" s="153"/>
      <c r="T140" s="5"/>
      <c r="W140" s="301"/>
      <c r="X140" s="301"/>
      <c r="Y140" s="153"/>
      <c r="AM140" s="301"/>
      <c r="AN140" s="275"/>
      <c r="AO140" s="275"/>
      <c r="AP140" s="276"/>
    </row>
    <row r="141" spans="1:50" x14ac:dyDescent="0.25">
      <c r="I141" s="153"/>
      <c r="M141" s="153"/>
      <c r="Q141" s="153"/>
      <c r="R141" s="153"/>
      <c r="S141" s="153"/>
      <c r="T141" s="5"/>
      <c r="W141" s="301"/>
      <c r="X141" s="301"/>
      <c r="Y141" s="153"/>
      <c r="AM141" s="301"/>
      <c r="AN141" s="275"/>
      <c r="AO141" s="275"/>
      <c r="AP141" s="276"/>
    </row>
    <row r="142" spans="1:50" x14ac:dyDescent="0.25">
      <c r="I142" s="153"/>
      <c r="M142" s="153"/>
      <c r="Q142" s="153"/>
      <c r="R142" s="153"/>
      <c r="S142" s="153"/>
      <c r="T142" s="5"/>
      <c r="W142" s="301"/>
      <c r="X142" s="301"/>
      <c r="Y142" s="153"/>
      <c r="AM142" s="301"/>
      <c r="AN142" s="275"/>
      <c r="AO142" s="275"/>
      <c r="AP142" s="276"/>
    </row>
    <row r="143" spans="1:50" x14ac:dyDescent="0.25">
      <c r="I143" s="153"/>
      <c r="M143" s="153"/>
      <c r="Q143" s="153"/>
      <c r="R143" s="153"/>
      <c r="S143" s="153"/>
      <c r="T143" s="5"/>
      <c r="W143" s="301"/>
      <c r="X143" s="301"/>
      <c r="Y143" s="153"/>
      <c r="AM143" s="301"/>
      <c r="AN143" s="275"/>
      <c r="AO143" s="275"/>
      <c r="AP143" s="276"/>
    </row>
    <row r="144" spans="1:50" x14ac:dyDescent="0.25">
      <c r="I144" s="153"/>
      <c r="M144" s="153"/>
      <c r="Q144" s="153"/>
      <c r="R144" s="153"/>
      <c r="S144" s="153"/>
      <c r="T144" s="5"/>
      <c r="W144" s="301"/>
      <c r="X144" s="301"/>
      <c r="Y144" s="153"/>
      <c r="AM144" s="301"/>
      <c r="AN144" s="275"/>
      <c r="AO144" s="275"/>
      <c r="AP144" s="276"/>
    </row>
    <row r="145" spans="9:42" x14ac:dyDescent="0.25">
      <c r="I145" s="153"/>
      <c r="M145" s="153"/>
      <c r="Q145" s="153"/>
      <c r="R145" s="153"/>
      <c r="S145" s="153"/>
      <c r="T145" s="5"/>
      <c r="W145" s="301"/>
      <c r="X145" s="301"/>
      <c r="Y145" s="153"/>
      <c r="AM145" s="301"/>
      <c r="AN145" s="275"/>
      <c r="AO145" s="275"/>
      <c r="AP145" s="276"/>
    </row>
    <row r="146" spans="9:42" x14ac:dyDescent="0.25">
      <c r="I146" s="153"/>
      <c r="M146" s="153"/>
      <c r="Q146" s="153"/>
      <c r="R146" s="153"/>
      <c r="S146" s="153"/>
      <c r="T146" s="5"/>
      <c r="W146" s="301"/>
      <c r="X146" s="301"/>
      <c r="Y146" s="153"/>
      <c r="AM146" s="301"/>
      <c r="AN146" s="275"/>
      <c r="AO146" s="275"/>
      <c r="AP146" s="276"/>
    </row>
    <row r="147" spans="9:42" x14ac:dyDescent="0.25">
      <c r="I147" s="153"/>
      <c r="M147" s="153"/>
      <c r="Q147" s="153"/>
      <c r="R147" s="153"/>
      <c r="S147" s="153"/>
      <c r="T147" s="5"/>
      <c r="W147" s="301"/>
      <c r="X147" s="301"/>
      <c r="Y147" s="153"/>
      <c r="AM147" s="301"/>
      <c r="AN147" s="275"/>
      <c r="AO147" s="275"/>
      <c r="AP147" s="276"/>
    </row>
    <row r="148" spans="9:42" x14ac:dyDescent="0.25">
      <c r="I148" s="153"/>
      <c r="M148" s="153"/>
      <c r="Q148" s="153"/>
      <c r="R148" s="153"/>
      <c r="S148" s="153"/>
      <c r="T148" s="5"/>
      <c r="W148" s="301"/>
      <c r="X148" s="301"/>
      <c r="Y148" s="153"/>
      <c r="AM148" s="301"/>
      <c r="AN148" s="275"/>
      <c r="AO148" s="275"/>
      <c r="AP148" s="276"/>
    </row>
    <row r="149" spans="9:42" x14ac:dyDescent="0.25">
      <c r="I149" s="153"/>
      <c r="M149" s="153"/>
      <c r="Q149" s="153"/>
      <c r="R149" s="153"/>
      <c r="S149" s="153"/>
      <c r="T149" s="5"/>
      <c r="W149" s="301"/>
      <c r="X149" s="301"/>
      <c r="Y149" s="153"/>
      <c r="AM149" s="301"/>
      <c r="AN149" s="275"/>
      <c r="AO149" s="275"/>
      <c r="AP149" s="276"/>
    </row>
    <row r="150" spans="9:42" x14ac:dyDescent="0.25">
      <c r="I150" s="153"/>
      <c r="M150" s="153"/>
      <c r="Q150" s="153"/>
      <c r="R150" s="153"/>
      <c r="S150" s="153"/>
      <c r="T150" s="5"/>
      <c r="W150" s="301"/>
      <c r="X150" s="301"/>
      <c r="Y150" s="153"/>
      <c r="AM150" s="301"/>
      <c r="AN150" s="275"/>
      <c r="AO150" s="275"/>
      <c r="AP150" s="276"/>
    </row>
    <row r="151" spans="9:42" x14ac:dyDescent="0.25">
      <c r="I151" s="153"/>
      <c r="M151" s="153"/>
      <c r="Q151" s="153"/>
      <c r="R151" s="153"/>
      <c r="S151" s="153"/>
      <c r="T151" s="5"/>
      <c r="W151" s="301"/>
      <c r="X151" s="301"/>
      <c r="Y151" s="153"/>
      <c r="AM151" s="301"/>
      <c r="AN151" s="275"/>
      <c r="AO151" s="275"/>
      <c r="AP151" s="276"/>
    </row>
    <row r="152" spans="9:42" x14ac:dyDescent="0.25">
      <c r="I152" s="153"/>
      <c r="M152" s="153"/>
      <c r="Q152" s="153"/>
      <c r="R152" s="153"/>
      <c r="S152" s="153"/>
      <c r="T152" s="5"/>
      <c r="W152" s="301"/>
      <c r="X152" s="301"/>
      <c r="Y152" s="153"/>
      <c r="AM152" s="301"/>
      <c r="AN152" s="275"/>
      <c r="AO152" s="275"/>
      <c r="AP152" s="276"/>
    </row>
    <row r="153" spans="9:42" x14ac:dyDescent="0.25">
      <c r="I153" s="153"/>
      <c r="M153" s="153"/>
      <c r="Q153" s="153"/>
      <c r="R153" s="153"/>
      <c r="S153" s="153"/>
      <c r="T153" s="5"/>
      <c r="W153" s="301"/>
      <c r="X153" s="301"/>
      <c r="Y153" s="153"/>
      <c r="AM153" s="301"/>
      <c r="AN153" s="275"/>
      <c r="AO153" s="275"/>
      <c r="AP153" s="276"/>
    </row>
    <row r="154" spans="9:42" x14ac:dyDescent="0.25">
      <c r="I154" s="153"/>
      <c r="M154" s="153"/>
      <c r="Q154" s="153"/>
      <c r="R154" s="153"/>
      <c r="S154" s="153"/>
      <c r="T154" s="5"/>
      <c r="W154" s="301"/>
      <c r="X154" s="301"/>
      <c r="Y154" s="153"/>
      <c r="AM154" s="301"/>
      <c r="AN154" s="275"/>
      <c r="AO154" s="275"/>
      <c r="AP154" s="276"/>
    </row>
    <row r="155" spans="9:42" x14ac:dyDescent="0.25">
      <c r="I155" s="153"/>
      <c r="M155" s="153"/>
      <c r="Q155" s="153"/>
      <c r="R155" s="153"/>
      <c r="S155" s="153"/>
      <c r="T155" s="5"/>
      <c r="W155" s="301"/>
      <c r="X155" s="301"/>
      <c r="Y155" s="153"/>
      <c r="AM155" s="301"/>
      <c r="AN155" s="275"/>
      <c r="AO155" s="275"/>
      <c r="AP155" s="276"/>
    </row>
    <row r="156" spans="9:42" x14ac:dyDescent="0.25">
      <c r="I156" s="153"/>
      <c r="M156" s="153"/>
      <c r="Q156" s="153"/>
      <c r="R156" s="153"/>
      <c r="S156" s="153"/>
      <c r="T156" s="5"/>
      <c r="W156" s="301"/>
      <c r="X156" s="301"/>
      <c r="Y156" s="153"/>
      <c r="AM156" s="301"/>
      <c r="AN156" s="275"/>
      <c r="AO156" s="275"/>
      <c r="AP156" s="276"/>
    </row>
    <row r="157" spans="9:42" x14ac:dyDescent="0.25">
      <c r="I157" s="153"/>
      <c r="M157" s="153"/>
      <c r="Q157" s="153"/>
      <c r="R157" s="153"/>
      <c r="S157" s="153"/>
      <c r="T157" s="5"/>
      <c r="W157" s="301"/>
      <c r="X157" s="301"/>
      <c r="Y157" s="153"/>
      <c r="AM157" s="301"/>
      <c r="AN157" s="275"/>
      <c r="AO157" s="275"/>
      <c r="AP157" s="276"/>
    </row>
    <row r="158" spans="9:42" x14ac:dyDescent="0.25">
      <c r="I158" s="153"/>
      <c r="M158" s="153"/>
      <c r="Q158" s="153"/>
      <c r="R158" s="153"/>
      <c r="S158" s="153"/>
      <c r="T158" s="5"/>
      <c r="W158" s="301"/>
      <c r="X158" s="301"/>
      <c r="Y158" s="153"/>
      <c r="AM158" s="301"/>
      <c r="AN158" s="275"/>
      <c r="AO158" s="275"/>
      <c r="AP158" s="276"/>
    </row>
    <row r="159" spans="9:42" x14ac:dyDescent="0.25">
      <c r="I159" s="153"/>
      <c r="M159" s="153"/>
      <c r="Q159" s="153"/>
      <c r="R159" s="153"/>
      <c r="S159" s="153"/>
      <c r="T159" s="5"/>
      <c r="W159" s="301"/>
      <c r="X159" s="301"/>
      <c r="Y159" s="153"/>
      <c r="AM159" s="301"/>
      <c r="AN159" s="275"/>
      <c r="AO159" s="275"/>
      <c r="AP159" s="276"/>
    </row>
    <row r="160" spans="9:42" x14ac:dyDescent="0.25">
      <c r="I160" s="153"/>
      <c r="M160" s="153"/>
      <c r="Q160" s="153"/>
      <c r="R160" s="153"/>
      <c r="S160" s="153"/>
      <c r="T160" s="5"/>
      <c r="W160" s="301"/>
      <c r="X160" s="301"/>
      <c r="Y160" s="153"/>
      <c r="AM160" s="301"/>
      <c r="AN160" s="275"/>
      <c r="AO160" s="275"/>
      <c r="AP160" s="276"/>
    </row>
    <row r="161" spans="9:42" x14ac:dyDescent="0.25">
      <c r="I161" s="153"/>
      <c r="M161" s="153"/>
      <c r="Q161" s="153"/>
      <c r="R161" s="153"/>
      <c r="S161" s="153"/>
      <c r="T161" s="5"/>
      <c r="W161" s="301"/>
      <c r="X161" s="301"/>
      <c r="Y161" s="153"/>
      <c r="AM161" s="301"/>
      <c r="AN161" s="275"/>
      <c r="AO161" s="275"/>
      <c r="AP161" s="276"/>
    </row>
    <row r="162" spans="9:42" x14ac:dyDescent="0.25">
      <c r="I162" s="153"/>
      <c r="M162" s="153"/>
      <c r="Q162" s="153"/>
      <c r="R162" s="153"/>
      <c r="S162" s="153"/>
      <c r="T162" s="5"/>
      <c r="W162" s="301"/>
      <c r="X162" s="301"/>
      <c r="Y162" s="153"/>
      <c r="AM162" s="301"/>
      <c r="AN162" s="275"/>
      <c r="AO162" s="275"/>
      <c r="AP162" s="276"/>
    </row>
    <row r="163" spans="9:42" x14ac:dyDescent="0.25">
      <c r="I163" s="153"/>
      <c r="M163" s="153"/>
      <c r="Q163" s="153"/>
      <c r="R163" s="153"/>
      <c r="S163" s="153"/>
      <c r="T163" s="5"/>
      <c r="W163" s="301"/>
      <c r="X163" s="301"/>
      <c r="Y163" s="153"/>
      <c r="AM163" s="301"/>
      <c r="AN163" s="275"/>
      <c r="AO163" s="275"/>
      <c r="AP163" s="276"/>
    </row>
    <row r="164" spans="9:42" x14ac:dyDescent="0.25">
      <c r="I164" s="153"/>
      <c r="M164" s="153"/>
      <c r="Q164" s="153"/>
      <c r="R164" s="153"/>
      <c r="S164" s="153"/>
      <c r="T164" s="5"/>
      <c r="W164" s="301"/>
      <c r="X164" s="301"/>
      <c r="Y164" s="153"/>
      <c r="AM164" s="301"/>
      <c r="AN164" s="275"/>
      <c r="AO164" s="275"/>
      <c r="AP164" s="276"/>
    </row>
    <row r="165" spans="9:42" x14ac:dyDescent="0.25">
      <c r="I165" s="153"/>
      <c r="M165" s="153"/>
      <c r="Q165" s="153"/>
      <c r="R165" s="153"/>
      <c r="S165" s="153"/>
      <c r="T165" s="5"/>
      <c r="W165" s="301"/>
      <c r="X165" s="301"/>
      <c r="Y165" s="153"/>
      <c r="AM165" s="301"/>
      <c r="AN165" s="275"/>
      <c r="AO165" s="275"/>
      <c r="AP165" s="276"/>
    </row>
    <row r="166" spans="9:42" x14ac:dyDescent="0.25">
      <c r="I166" s="153"/>
      <c r="M166" s="153"/>
      <c r="Q166" s="153"/>
      <c r="R166" s="153"/>
      <c r="S166" s="153"/>
      <c r="T166" s="5"/>
      <c r="W166" s="301"/>
      <c r="X166" s="301"/>
      <c r="Y166" s="153"/>
      <c r="AM166" s="301"/>
      <c r="AN166" s="275"/>
      <c r="AO166" s="275"/>
      <c r="AP166" s="276"/>
    </row>
    <row r="167" spans="9:42" x14ac:dyDescent="0.25">
      <c r="I167" s="153"/>
      <c r="M167" s="153"/>
      <c r="Q167" s="153"/>
      <c r="R167" s="153"/>
      <c r="S167" s="153"/>
      <c r="T167" s="5"/>
      <c r="W167" s="301"/>
      <c r="X167" s="301"/>
      <c r="Y167" s="153"/>
      <c r="AM167" s="301"/>
      <c r="AN167" s="275"/>
      <c r="AO167" s="275"/>
      <c r="AP167" s="276"/>
    </row>
    <row r="168" spans="9:42" x14ac:dyDescent="0.25">
      <c r="I168" s="153"/>
      <c r="M168" s="153"/>
      <c r="Q168" s="153"/>
      <c r="R168" s="153"/>
      <c r="S168" s="153"/>
      <c r="T168" s="5"/>
      <c r="W168" s="301"/>
      <c r="X168" s="301"/>
      <c r="Y168" s="153"/>
      <c r="AM168" s="301"/>
      <c r="AN168" s="275"/>
      <c r="AO168" s="275"/>
      <c r="AP168" s="276"/>
    </row>
    <row r="169" spans="9:42" x14ac:dyDescent="0.25">
      <c r="I169" s="153"/>
      <c r="M169" s="153"/>
      <c r="Q169" s="153"/>
      <c r="R169" s="153"/>
      <c r="S169" s="153"/>
      <c r="T169" s="5"/>
      <c r="W169" s="301"/>
      <c r="X169" s="301"/>
      <c r="Y169" s="153"/>
      <c r="AM169" s="301"/>
      <c r="AN169" s="275"/>
      <c r="AO169" s="275"/>
      <c r="AP169" s="276"/>
    </row>
    <row r="170" spans="9:42" x14ac:dyDescent="0.25">
      <c r="I170" s="153"/>
      <c r="M170" s="153"/>
      <c r="Q170" s="153"/>
      <c r="R170" s="153"/>
      <c r="S170" s="153"/>
      <c r="T170" s="5"/>
      <c r="W170" s="301"/>
      <c r="X170" s="301"/>
      <c r="Y170" s="153"/>
      <c r="AM170" s="301"/>
      <c r="AN170" s="275"/>
      <c r="AO170" s="275"/>
      <c r="AP170" s="276"/>
    </row>
    <row r="171" spans="9:42" x14ac:dyDescent="0.25">
      <c r="I171" s="153"/>
      <c r="M171" s="153"/>
      <c r="Q171" s="153"/>
      <c r="R171" s="153"/>
      <c r="S171" s="153"/>
      <c r="T171" s="5"/>
      <c r="W171" s="301"/>
      <c r="X171" s="301"/>
      <c r="Y171" s="153"/>
      <c r="AM171" s="301"/>
      <c r="AN171" s="275"/>
      <c r="AO171" s="275"/>
      <c r="AP171" s="276"/>
    </row>
    <row r="172" spans="9:42" x14ac:dyDescent="0.25">
      <c r="I172" s="153"/>
      <c r="M172" s="153"/>
      <c r="Q172" s="153"/>
      <c r="R172" s="153"/>
      <c r="S172" s="153"/>
      <c r="T172" s="5"/>
      <c r="W172" s="301"/>
      <c r="X172" s="301"/>
      <c r="Y172" s="153"/>
      <c r="AM172" s="301"/>
      <c r="AN172" s="275"/>
      <c r="AO172" s="275"/>
      <c r="AP172" s="276"/>
    </row>
    <row r="173" spans="9:42" x14ac:dyDescent="0.25">
      <c r="I173" s="153"/>
      <c r="M173" s="153"/>
      <c r="Q173" s="153"/>
      <c r="R173" s="153"/>
      <c r="S173" s="153"/>
      <c r="T173" s="5"/>
      <c r="W173" s="301"/>
      <c r="X173" s="301"/>
      <c r="Y173" s="153"/>
      <c r="AM173" s="301"/>
      <c r="AN173" s="275"/>
      <c r="AO173" s="275"/>
      <c r="AP173" s="276"/>
    </row>
    <row r="174" spans="9:42" x14ac:dyDescent="0.25">
      <c r="I174" s="153"/>
      <c r="M174" s="153"/>
      <c r="Q174" s="153"/>
      <c r="R174" s="153"/>
      <c r="S174" s="153"/>
      <c r="T174" s="5"/>
      <c r="W174" s="301"/>
      <c r="X174" s="301"/>
      <c r="Y174" s="153"/>
      <c r="AM174" s="301"/>
      <c r="AN174" s="275"/>
      <c r="AO174" s="275"/>
      <c r="AP174" s="276"/>
    </row>
    <row r="175" spans="9:42" x14ac:dyDescent="0.25">
      <c r="I175" s="153"/>
      <c r="M175" s="153"/>
      <c r="Q175" s="153"/>
      <c r="R175" s="153"/>
      <c r="S175" s="153"/>
      <c r="T175" s="5"/>
      <c r="W175" s="301"/>
      <c r="X175" s="301"/>
      <c r="Y175" s="153"/>
      <c r="AM175" s="301"/>
      <c r="AN175" s="275"/>
      <c r="AO175" s="275"/>
      <c r="AP175" s="276"/>
    </row>
    <row r="176" spans="9:42" x14ac:dyDescent="0.25">
      <c r="I176" s="153"/>
      <c r="M176" s="153"/>
      <c r="Q176" s="153"/>
      <c r="R176" s="153"/>
      <c r="S176" s="153"/>
      <c r="T176" s="5"/>
      <c r="W176" s="301"/>
      <c r="X176" s="301"/>
      <c r="Y176" s="153"/>
      <c r="AM176" s="301"/>
      <c r="AN176" s="275"/>
      <c r="AO176" s="275"/>
      <c r="AP176" s="276"/>
    </row>
    <row r="177" spans="9:42" x14ac:dyDescent="0.25">
      <c r="I177" s="153"/>
      <c r="M177" s="153"/>
      <c r="Q177" s="153"/>
      <c r="R177" s="153"/>
      <c r="S177" s="153"/>
      <c r="T177" s="5"/>
      <c r="W177" s="301"/>
      <c r="X177" s="301"/>
      <c r="Y177" s="153"/>
      <c r="AM177" s="301"/>
      <c r="AN177" s="275"/>
      <c r="AO177" s="275"/>
      <c r="AP177" s="276"/>
    </row>
    <row r="178" spans="9:42" x14ac:dyDescent="0.25">
      <c r="I178" s="153"/>
      <c r="M178" s="153"/>
      <c r="Q178" s="153"/>
      <c r="R178" s="153"/>
      <c r="S178" s="153"/>
      <c r="T178" s="5"/>
      <c r="W178" s="301"/>
      <c r="X178" s="301"/>
      <c r="Y178" s="153"/>
      <c r="AM178" s="301"/>
      <c r="AN178" s="275"/>
      <c r="AO178" s="275"/>
      <c r="AP178" s="276"/>
    </row>
    <row r="179" spans="9:42" x14ac:dyDescent="0.25">
      <c r="I179" s="153"/>
      <c r="M179" s="153"/>
      <c r="Q179" s="153"/>
      <c r="R179" s="153"/>
      <c r="S179" s="153"/>
      <c r="T179" s="5"/>
      <c r="W179" s="301"/>
      <c r="X179" s="301"/>
      <c r="Y179" s="153"/>
      <c r="AM179" s="301"/>
      <c r="AN179" s="275"/>
      <c r="AO179" s="275"/>
      <c r="AP179" s="276"/>
    </row>
    <row r="180" spans="9:42" x14ac:dyDescent="0.25">
      <c r="I180" s="153"/>
      <c r="M180" s="153"/>
      <c r="Q180" s="153"/>
      <c r="R180" s="153"/>
      <c r="S180" s="153"/>
      <c r="T180" s="5"/>
      <c r="W180" s="301"/>
      <c r="X180" s="301"/>
      <c r="Y180" s="153"/>
      <c r="AM180" s="301"/>
      <c r="AN180" s="275"/>
      <c r="AO180" s="275"/>
      <c r="AP180" s="276"/>
    </row>
    <row r="181" spans="9:42" x14ac:dyDescent="0.25">
      <c r="I181" s="153"/>
      <c r="M181" s="153"/>
      <c r="Q181" s="153"/>
      <c r="R181" s="153"/>
      <c r="S181" s="153"/>
      <c r="T181" s="5"/>
      <c r="W181" s="301"/>
      <c r="X181" s="301"/>
      <c r="Y181" s="153"/>
      <c r="AM181" s="301"/>
      <c r="AN181" s="275"/>
      <c r="AO181" s="275"/>
      <c r="AP181" s="276"/>
    </row>
    <row r="182" spans="9:42" x14ac:dyDescent="0.25">
      <c r="I182" s="153"/>
      <c r="M182" s="153"/>
      <c r="Q182" s="153"/>
      <c r="R182" s="153"/>
      <c r="S182" s="153"/>
      <c r="T182" s="5"/>
      <c r="W182" s="301"/>
      <c r="X182" s="301"/>
      <c r="Y182" s="153"/>
      <c r="AM182" s="301"/>
      <c r="AN182" s="275"/>
      <c r="AO182" s="275"/>
      <c r="AP182" s="276"/>
    </row>
    <row r="183" spans="9:42" x14ac:dyDescent="0.25">
      <c r="I183" s="153"/>
      <c r="M183" s="153"/>
      <c r="Q183" s="153"/>
      <c r="R183" s="153"/>
      <c r="S183" s="153"/>
      <c r="T183" s="5"/>
      <c r="W183" s="301"/>
      <c r="X183" s="301"/>
      <c r="Y183" s="153"/>
      <c r="AM183" s="301"/>
      <c r="AN183" s="275"/>
      <c r="AO183" s="275"/>
      <c r="AP183" s="276"/>
    </row>
    <row r="184" spans="9:42" x14ac:dyDescent="0.25">
      <c r="I184" s="153"/>
      <c r="M184" s="153"/>
      <c r="Q184" s="153"/>
      <c r="R184" s="153"/>
      <c r="S184" s="153"/>
      <c r="T184" s="5"/>
      <c r="W184" s="301"/>
      <c r="X184" s="301"/>
      <c r="Y184" s="153"/>
      <c r="AM184" s="301"/>
      <c r="AN184" s="275"/>
      <c r="AO184" s="275"/>
      <c r="AP184" s="276"/>
    </row>
    <row r="185" spans="9:42" x14ac:dyDescent="0.25">
      <c r="I185" s="153"/>
      <c r="M185" s="153"/>
      <c r="Q185" s="153"/>
      <c r="R185" s="153"/>
      <c r="S185" s="153"/>
      <c r="T185" s="5"/>
      <c r="W185" s="301"/>
      <c r="X185" s="301"/>
      <c r="Y185" s="153"/>
      <c r="AM185" s="301"/>
      <c r="AN185" s="275"/>
      <c r="AO185" s="275"/>
      <c r="AP185" s="276"/>
    </row>
    <row r="186" spans="9:42" x14ac:dyDescent="0.25">
      <c r="I186" s="153"/>
      <c r="M186" s="153"/>
      <c r="Q186" s="153"/>
      <c r="R186" s="153"/>
      <c r="S186" s="153"/>
      <c r="T186" s="5"/>
      <c r="W186" s="301"/>
      <c r="X186" s="301"/>
      <c r="Y186" s="153"/>
      <c r="AM186" s="301"/>
      <c r="AN186" s="275"/>
      <c r="AO186" s="275"/>
      <c r="AP186" s="276"/>
    </row>
    <row r="187" spans="9:42" x14ac:dyDescent="0.25">
      <c r="I187" s="153"/>
      <c r="M187" s="153"/>
      <c r="Q187" s="153"/>
      <c r="R187" s="153"/>
      <c r="S187" s="153"/>
      <c r="T187" s="5"/>
      <c r="W187" s="301"/>
      <c r="X187" s="301"/>
      <c r="Y187" s="153"/>
      <c r="AM187" s="301"/>
      <c r="AN187" s="275"/>
      <c r="AO187" s="275"/>
      <c r="AP187" s="276"/>
    </row>
    <row r="188" spans="9:42" x14ac:dyDescent="0.25">
      <c r="I188" s="153"/>
      <c r="M188" s="153"/>
      <c r="Q188" s="153"/>
      <c r="R188" s="153"/>
      <c r="S188" s="153"/>
      <c r="T188" s="5"/>
      <c r="W188" s="301"/>
      <c r="X188" s="301"/>
      <c r="Y188" s="153"/>
      <c r="AM188" s="301"/>
      <c r="AN188" s="275"/>
      <c r="AO188" s="275"/>
      <c r="AP188" s="276"/>
    </row>
    <row r="189" spans="9:42" x14ac:dyDescent="0.25">
      <c r="I189" s="153"/>
      <c r="M189" s="153"/>
      <c r="Q189" s="153"/>
      <c r="R189" s="153"/>
      <c r="S189" s="153"/>
      <c r="T189" s="5"/>
      <c r="W189" s="301"/>
      <c r="X189" s="301"/>
      <c r="Y189" s="153"/>
      <c r="AM189" s="301"/>
      <c r="AN189" s="275"/>
      <c r="AO189" s="275"/>
      <c r="AP189" s="276"/>
    </row>
    <row r="190" spans="9:42" x14ac:dyDescent="0.25">
      <c r="I190" s="153"/>
      <c r="M190" s="153"/>
      <c r="Q190" s="153"/>
      <c r="R190" s="153"/>
      <c r="S190" s="153"/>
      <c r="T190" s="5"/>
      <c r="W190" s="301"/>
      <c r="X190" s="301"/>
      <c r="Y190" s="153"/>
      <c r="AM190" s="301"/>
      <c r="AN190" s="275"/>
      <c r="AO190" s="275"/>
      <c r="AP190" s="276"/>
    </row>
    <row r="191" spans="9:42" x14ac:dyDescent="0.25">
      <c r="I191" s="153"/>
      <c r="M191" s="153"/>
      <c r="Q191" s="153"/>
      <c r="R191" s="153"/>
      <c r="S191" s="153"/>
      <c r="T191" s="5"/>
      <c r="W191" s="301"/>
      <c r="X191" s="301"/>
      <c r="Y191" s="153"/>
      <c r="AM191" s="301"/>
      <c r="AN191" s="275"/>
      <c r="AO191" s="275"/>
      <c r="AP191" s="276"/>
    </row>
    <row r="192" spans="9:42" x14ac:dyDescent="0.25">
      <c r="I192" s="153"/>
      <c r="M192" s="153"/>
      <c r="Q192" s="153"/>
      <c r="R192" s="153"/>
      <c r="S192" s="153"/>
      <c r="T192" s="5"/>
      <c r="W192" s="301"/>
      <c r="X192" s="301"/>
      <c r="Y192" s="153"/>
      <c r="AM192" s="301"/>
      <c r="AN192" s="275"/>
      <c r="AO192" s="275"/>
      <c r="AP192" s="276"/>
    </row>
    <row r="193" spans="9:42" x14ac:dyDescent="0.25">
      <c r="I193" s="153"/>
      <c r="M193" s="153"/>
      <c r="Q193" s="153"/>
      <c r="R193" s="153"/>
      <c r="S193" s="153"/>
      <c r="T193" s="5"/>
      <c r="W193" s="301"/>
      <c r="X193" s="301"/>
      <c r="Y193" s="153"/>
      <c r="AM193" s="301"/>
      <c r="AN193" s="275"/>
      <c r="AO193" s="275"/>
      <c r="AP193" s="276"/>
    </row>
    <row r="194" spans="9:42" x14ac:dyDescent="0.25">
      <c r="I194" s="153"/>
      <c r="M194" s="153"/>
      <c r="Q194" s="153"/>
      <c r="R194" s="153"/>
      <c r="S194" s="153"/>
      <c r="T194" s="5"/>
      <c r="W194" s="301"/>
      <c r="X194" s="301"/>
      <c r="Y194" s="153"/>
      <c r="AM194" s="301"/>
      <c r="AN194" s="275"/>
      <c r="AO194" s="275"/>
      <c r="AP194" s="276"/>
    </row>
    <row r="195" spans="9:42" x14ac:dyDescent="0.25">
      <c r="I195" s="153"/>
      <c r="M195" s="153"/>
      <c r="Q195" s="153"/>
      <c r="R195" s="153"/>
      <c r="S195" s="153"/>
      <c r="T195" s="5"/>
      <c r="W195" s="301"/>
      <c r="X195" s="301"/>
      <c r="Y195" s="153"/>
      <c r="AM195" s="301"/>
      <c r="AN195" s="275"/>
      <c r="AO195" s="275"/>
      <c r="AP195" s="276"/>
    </row>
    <row r="196" spans="9:42" x14ac:dyDescent="0.25">
      <c r="I196" s="153"/>
      <c r="M196" s="153"/>
      <c r="Q196" s="153"/>
      <c r="R196" s="153"/>
      <c r="S196" s="153"/>
      <c r="T196" s="5"/>
      <c r="W196" s="301"/>
      <c r="X196" s="301"/>
      <c r="Y196" s="153"/>
      <c r="AM196" s="301"/>
      <c r="AN196" s="275"/>
      <c r="AO196" s="275"/>
      <c r="AP196" s="276"/>
    </row>
    <row r="197" spans="9:42" x14ac:dyDescent="0.25">
      <c r="I197" s="153"/>
      <c r="M197" s="153"/>
      <c r="Q197" s="153"/>
      <c r="R197" s="153"/>
      <c r="S197" s="153"/>
      <c r="T197" s="5"/>
      <c r="W197" s="301"/>
      <c r="X197" s="301"/>
      <c r="Y197" s="153"/>
      <c r="AM197" s="301"/>
      <c r="AN197" s="275"/>
      <c r="AO197" s="275"/>
      <c r="AP197" s="276"/>
    </row>
    <row r="198" spans="9:42" x14ac:dyDescent="0.25">
      <c r="I198" s="153"/>
      <c r="M198" s="153"/>
      <c r="Q198" s="153"/>
      <c r="R198" s="153"/>
      <c r="S198" s="153"/>
      <c r="T198" s="5"/>
      <c r="W198" s="301"/>
      <c r="X198" s="301"/>
      <c r="Y198" s="153"/>
      <c r="AM198" s="301"/>
      <c r="AN198" s="275"/>
      <c r="AO198" s="275"/>
      <c r="AP198" s="276"/>
    </row>
    <row r="199" spans="9:42" x14ac:dyDescent="0.25">
      <c r="I199" s="153"/>
      <c r="M199" s="153"/>
      <c r="Q199" s="153"/>
      <c r="R199" s="153"/>
      <c r="S199" s="153"/>
      <c r="T199" s="5"/>
      <c r="W199" s="301"/>
      <c r="X199" s="301"/>
      <c r="Y199" s="153"/>
      <c r="AM199" s="301"/>
      <c r="AN199" s="275"/>
      <c r="AO199" s="275"/>
      <c r="AP199" s="276"/>
    </row>
    <row r="200" spans="9:42" x14ac:dyDescent="0.25">
      <c r="I200" s="153"/>
      <c r="M200" s="153"/>
      <c r="Q200" s="153"/>
      <c r="R200" s="153"/>
      <c r="S200" s="153"/>
      <c r="T200" s="5"/>
      <c r="W200" s="301"/>
      <c r="X200" s="301"/>
      <c r="Y200" s="153"/>
      <c r="AM200" s="301"/>
      <c r="AN200" s="275"/>
      <c r="AO200" s="275"/>
      <c r="AP200" s="276"/>
    </row>
    <row r="201" spans="9:42" x14ac:dyDescent="0.25">
      <c r="I201" s="153"/>
      <c r="M201" s="153"/>
      <c r="Q201" s="153"/>
      <c r="R201" s="153"/>
      <c r="S201" s="153"/>
      <c r="T201" s="5"/>
      <c r="W201" s="301"/>
      <c r="X201" s="301"/>
      <c r="Y201" s="153"/>
      <c r="AM201" s="301"/>
      <c r="AN201" s="275"/>
      <c r="AO201" s="275"/>
      <c r="AP201" s="276"/>
    </row>
    <row r="202" spans="9:42" x14ac:dyDescent="0.25">
      <c r="I202" s="153"/>
      <c r="M202" s="153"/>
      <c r="Q202" s="153"/>
      <c r="R202" s="153"/>
      <c r="S202" s="153"/>
      <c r="T202" s="5"/>
      <c r="W202" s="301"/>
      <c r="X202" s="301"/>
      <c r="Y202" s="153"/>
      <c r="AM202" s="301"/>
      <c r="AN202" s="275"/>
      <c r="AO202" s="275"/>
      <c r="AP202" s="276"/>
    </row>
    <row r="203" spans="9:42" x14ac:dyDescent="0.25">
      <c r="I203" s="153"/>
      <c r="M203" s="153"/>
      <c r="Q203" s="153"/>
      <c r="R203" s="153"/>
      <c r="S203" s="153"/>
      <c r="T203" s="5"/>
      <c r="W203" s="301"/>
      <c r="X203" s="301"/>
      <c r="Y203" s="153"/>
      <c r="AM203" s="301"/>
      <c r="AN203" s="275"/>
      <c r="AO203" s="275"/>
      <c r="AP203" s="276"/>
    </row>
    <row r="204" spans="9:42" x14ac:dyDescent="0.25">
      <c r="I204" s="153"/>
      <c r="M204" s="153"/>
      <c r="Q204" s="153"/>
      <c r="R204" s="153"/>
      <c r="S204" s="153"/>
      <c r="T204" s="5"/>
      <c r="W204" s="301"/>
      <c r="X204" s="301"/>
      <c r="Y204" s="153"/>
      <c r="AM204" s="301"/>
      <c r="AN204" s="275"/>
      <c r="AO204" s="275"/>
      <c r="AP204" s="276"/>
    </row>
    <row r="205" spans="9:42" x14ac:dyDescent="0.25">
      <c r="I205" s="153"/>
      <c r="M205" s="153"/>
      <c r="Q205" s="153"/>
      <c r="R205" s="153"/>
      <c r="S205" s="153"/>
      <c r="T205" s="5"/>
      <c r="W205" s="301"/>
      <c r="X205" s="301"/>
      <c r="Y205" s="153"/>
      <c r="AM205" s="301"/>
      <c r="AN205" s="275"/>
      <c r="AO205" s="275"/>
      <c r="AP205" s="276"/>
    </row>
    <row r="206" spans="9:42" x14ac:dyDescent="0.25">
      <c r="I206" s="153"/>
      <c r="M206" s="153"/>
      <c r="Q206" s="153"/>
      <c r="R206" s="153"/>
      <c r="S206" s="153"/>
      <c r="T206" s="5"/>
      <c r="W206" s="301"/>
      <c r="X206" s="301"/>
      <c r="Y206" s="153"/>
      <c r="AM206" s="301"/>
      <c r="AN206" s="275"/>
      <c r="AO206" s="275"/>
      <c r="AP206" s="276"/>
    </row>
    <row r="207" spans="9:42" x14ac:dyDescent="0.25">
      <c r="I207" s="153"/>
      <c r="M207" s="153"/>
      <c r="Q207" s="153"/>
      <c r="R207" s="153"/>
      <c r="S207" s="153"/>
      <c r="T207" s="5"/>
      <c r="W207" s="301"/>
      <c r="X207" s="301"/>
      <c r="Y207" s="153"/>
      <c r="AM207" s="301"/>
      <c r="AN207" s="275"/>
      <c r="AO207" s="275"/>
      <c r="AP207" s="276"/>
    </row>
    <row r="208" spans="9:42" x14ac:dyDescent="0.25">
      <c r="I208" s="153"/>
      <c r="M208" s="153"/>
      <c r="Q208" s="153"/>
      <c r="R208" s="153"/>
      <c r="S208" s="153"/>
      <c r="T208" s="5"/>
      <c r="W208" s="301"/>
      <c r="X208" s="301"/>
      <c r="Y208" s="153"/>
      <c r="AM208" s="301"/>
      <c r="AN208" s="275"/>
      <c r="AO208" s="275"/>
      <c r="AP208" s="276"/>
    </row>
    <row r="209" spans="9:42" x14ac:dyDescent="0.25">
      <c r="I209" s="153"/>
      <c r="M209" s="153"/>
      <c r="Q209" s="153"/>
      <c r="R209" s="153"/>
      <c r="S209" s="153"/>
      <c r="T209" s="5"/>
      <c r="W209" s="301"/>
      <c r="X209" s="301"/>
      <c r="Y209" s="153"/>
      <c r="AM209" s="301"/>
      <c r="AN209" s="275"/>
      <c r="AO209" s="275"/>
      <c r="AP209" s="276"/>
    </row>
    <row r="210" spans="9:42" x14ac:dyDescent="0.25">
      <c r="I210" s="153"/>
      <c r="M210" s="153"/>
      <c r="Q210" s="153"/>
      <c r="R210" s="153"/>
      <c r="S210" s="153"/>
      <c r="T210" s="5"/>
      <c r="W210" s="301"/>
      <c r="X210" s="301"/>
      <c r="Y210" s="153"/>
      <c r="AM210" s="301"/>
      <c r="AN210" s="275"/>
      <c r="AO210" s="275"/>
      <c r="AP210" s="276"/>
    </row>
    <row r="211" spans="9:42" x14ac:dyDescent="0.25">
      <c r="I211" s="153"/>
      <c r="M211" s="153"/>
      <c r="Q211" s="153"/>
      <c r="R211" s="153"/>
      <c r="S211" s="153"/>
      <c r="T211" s="5"/>
      <c r="W211" s="301"/>
      <c r="X211" s="301"/>
      <c r="Y211" s="153"/>
      <c r="AM211" s="301"/>
      <c r="AN211" s="275"/>
      <c r="AO211" s="275"/>
      <c r="AP211" s="276"/>
    </row>
    <row r="212" spans="9:42" x14ac:dyDescent="0.25">
      <c r="I212" s="153"/>
      <c r="M212" s="153"/>
      <c r="Q212" s="153"/>
      <c r="R212" s="153"/>
      <c r="S212" s="153"/>
      <c r="T212" s="5"/>
      <c r="W212" s="301"/>
      <c r="X212" s="301"/>
      <c r="Y212" s="153"/>
      <c r="AM212" s="301"/>
      <c r="AN212" s="275"/>
      <c r="AO212" s="275"/>
      <c r="AP212" s="276"/>
    </row>
    <row r="213" spans="9:42" x14ac:dyDescent="0.25">
      <c r="I213" s="153"/>
      <c r="M213" s="153"/>
      <c r="Q213" s="153"/>
      <c r="R213" s="153"/>
      <c r="S213" s="153"/>
      <c r="T213" s="5"/>
      <c r="W213" s="301"/>
      <c r="X213" s="301"/>
      <c r="Y213" s="153"/>
      <c r="AM213" s="301"/>
      <c r="AN213" s="275"/>
      <c r="AO213" s="275"/>
      <c r="AP213" s="276"/>
    </row>
    <row r="214" spans="9:42" x14ac:dyDescent="0.25">
      <c r="I214" s="153"/>
      <c r="M214" s="153"/>
      <c r="Q214" s="153"/>
      <c r="R214" s="153"/>
      <c r="S214" s="153"/>
      <c r="T214" s="5"/>
      <c r="W214" s="301"/>
      <c r="X214" s="301"/>
      <c r="Y214" s="153"/>
      <c r="AM214" s="301"/>
      <c r="AN214" s="275"/>
      <c r="AO214" s="275"/>
      <c r="AP214" s="276"/>
    </row>
    <row r="215" spans="9:42" x14ac:dyDescent="0.25">
      <c r="I215" s="153"/>
      <c r="M215" s="153"/>
      <c r="Q215" s="153"/>
      <c r="R215" s="153"/>
      <c r="S215" s="153"/>
      <c r="T215" s="5"/>
      <c r="W215" s="301"/>
      <c r="X215" s="301"/>
      <c r="Y215" s="153"/>
      <c r="AM215" s="301"/>
      <c r="AN215" s="275"/>
      <c r="AO215" s="275"/>
      <c r="AP215" s="276"/>
    </row>
    <row r="216" spans="9:42" x14ac:dyDescent="0.25">
      <c r="I216" s="153"/>
      <c r="M216" s="153"/>
      <c r="Q216" s="153"/>
      <c r="R216" s="153"/>
      <c r="S216" s="153"/>
      <c r="T216" s="5"/>
      <c r="W216" s="301"/>
      <c r="X216" s="301"/>
      <c r="Y216" s="153"/>
      <c r="AM216" s="301"/>
      <c r="AN216" s="275"/>
      <c r="AO216" s="275"/>
      <c r="AP216" s="276"/>
    </row>
    <row r="217" spans="9:42" x14ac:dyDescent="0.25">
      <c r="I217" s="153"/>
      <c r="M217" s="153"/>
      <c r="Q217" s="153"/>
      <c r="R217" s="153"/>
      <c r="S217" s="153"/>
      <c r="T217" s="5"/>
      <c r="W217" s="301"/>
      <c r="X217" s="301"/>
      <c r="Y217" s="153"/>
      <c r="AM217" s="301"/>
      <c r="AN217" s="275"/>
      <c r="AO217" s="275"/>
      <c r="AP217" s="276"/>
    </row>
    <row r="218" spans="9:42" x14ac:dyDescent="0.25">
      <c r="I218" s="153"/>
      <c r="M218" s="153"/>
      <c r="Q218" s="153"/>
      <c r="R218" s="153"/>
      <c r="S218" s="153"/>
      <c r="T218" s="5"/>
      <c r="W218" s="301"/>
      <c r="X218" s="301"/>
      <c r="Y218" s="153"/>
      <c r="AM218" s="301"/>
      <c r="AN218" s="275"/>
      <c r="AO218" s="275"/>
      <c r="AP218" s="276"/>
    </row>
    <row r="219" spans="9:42" x14ac:dyDescent="0.25">
      <c r="I219" s="153"/>
      <c r="M219" s="153"/>
      <c r="Q219" s="153"/>
      <c r="R219" s="153"/>
      <c r="S219" s="153"/>
      <c r="T219" s="5"/>
      <c r="W219" s="301"/>
      <c r="X219" s="301"/>
      <c r="Y219" s="153"/>
      <c r="AM219" s="301"/>
      <c r="AN219" s="275"/>
      <c r="AO219" s="275"/>
      <c r="AP219" s="276"/>
    </row>
    <row r="220" spans="9:42" x14ac:dyDescent="0.25">
      <c r="I220" s="153"/>
      <c r="M220" s="153"/>
      <c r="Q220" s="153"/>
      <c r="R220" s="153"/>
      <c r="S220" s="153"/>
      <c r="T220" s="5"/>
      <c r="W220" s="301"/>
      <c r="X220" s="301"/>
      <c r="Y220" s="153"/>
      <c r="AM220" s="301"/>
      <c r="AN220" s="275"/>
      <c r="AO220" s="275"/>
      <c r="AP220" s="276"/>
    </row>
    <row r="221" spans="9:42" x14ac:dyDescent="0.25">
      <c r="I221" s="153"/>
      <c r="M221" s="153"/>
      <c r="Q221" s="153"/>
      <c r="R221" s="153"/>
      <c r="S221" s="153"/>
      <c r="T221" s="5"/>
      <c r="W221" s="301"/>
      <c r="X221" s="301"/>
      <c r="Y221" s="153"/>
      <c r="AM221" s="301"/>
      <c r="AN221" s="275"/>
      <c r="AO221" s="275"/>
      <c r="AP221" s="276"/>
    </row>
    <row r="222" spans="9:42" x14ac:dyDescent="0.25">
      <c r="I222" s="153"/>
      <c r="M222" s="153"/>
      <c r="Q222" s="153"/>
      <c r="R222" s="153"/>
      <c r="S222" s="153"/>
      <c r="T222" s="5"/>
      <c r="W222" s="301"/>
      <c r="X222" s="301"/>
      <c r="Y222" s="153"/>
      <c r="AM222" s="301"/>
      <c r="AN222" s="275"/>
      <c r="AO222" s="275"/>
      <c r="AP222" s="276"/>
    </row>
    <row r="223" spans="9:42" x14ac:dyDescent="0.25">
      <c r="I223" s="153"/>
      <c r="M223" s="153"/>
      <c r="Q223" s="153"/>
      <c r="R223" s="153"/>
      <c r="S223" s="153"/>
      <c r="T223" s="5"/>
      <c r="W223" s="301"/>
      <c r="X223" s="301"/>
      <c r="Y223" s="153"/>
      <c r="AM223" s="301"/>
      <c r="AN223" s="275"/>
      <c r="AO223" s="275"/>
      <c r="AP223" s="276"/>
    </row>
    <row r="224" spans="9:42" x14ac:dyDescent="0.25">
      <c r="I224" s="153"/>
      <c r="M224" s="153"/>
      <c r="Q224" s="153"/>
      <c r="R224" s="153"/>
      <c r="S224" s="153"/>
      <c r="T224" s="5"/>
      <c r="W224" s="301"/>
      <c r="X224" s="301"/>
      <c r="Y224" s="153"/>
      <c r="AM224" s="301"/>
      <c r="AN224" s="275"/>
      <c r="AO224" s="275"/>
      <c r="AP224" s="276"/>
    </row>
    <row r="225" spans="9:42" x14ac:dyDescent="0.25">
      <c r="I225" s="153"/>
      <c r="M225" s="153"/>
      <c r="Q225" s="153"/>
      <c r="R225" s="153"/>
      <c r="S225" s="153"/>
      <c r="T225" s="5"/>
      <c r="W225" s="301"/>
      <c r="X225" s="301"/>
      <c r="Y225" s="153"/>
      <c r="AM225" s="301"/>
      <c r="AN225" s="275"/>
      <c r="AO225" s="275"/>
      <c r="AP225" s="276"/>
    </row>
    <row r="226" spans="9:42" x14ac:dyDescent="0.25">
      <c r="I226" s="153"/>
      <c r="M226" s="153"/>
      <c r="Q226" s="153"/>
      <c r="R226" s="153"/>
      <c r="S226" s="153"/>
      <c r="T226" s="5"/>
      <c r="W226" s="301"/>
      <c r="X226" s="301"/>
      <c r="Y226" s="153"/>
      <c r="AM226" s="301"/>
      <c r="AN226" s="275"/>
      <c r="AO226" s="275"/>
      <c r="AP226" s="276"/>
    </row>
    <row r="227" spans="9:42" x14ac:dyDescent="0.25">
      <c r="I227" s="153"/>
      <c r="M227" s="153"/>
      <c r="Q227" s="153"/>
      <c r="R227" s="153"/>
      <c r="S227" s="153"/>
      <c r="T227" s="5"/>
      <c r="W227" s="301"/>
      <c r="X227" s="301"/>
      <c r="Y227" s="153"/>
      <c r="AM227" s="301"/>
      <c r="AN227" s="275"/>
      <c r="AO227" s="275"/>
      <c r="AP227" s="276"/>
    </row>
    <row r="228" spans="9:42" x14ac:dyDescent="0.25">
      <c r="I228" s="153"/>
      <c r="M228" s="153"/>
      <c r="Q228" s="153"/>
      <c r="R228" s="153"/>
      <c r="S228" s="153"/>
      <c r="T228" s="5"/>
      <c r="W228" s="301"/>
      <c r="X228" s="301"/>
      <c r="Y228" s="153"/>
      <c r="AM228" s="301"/>
      <c r="AN228" s="275"/>
      <c r="AO228" s="275"/>
      <c r="AP228" s="276"/>
    </row>
    <row r="229" spans="9:42" x14ac:dyDescent="0.25">
      <c r="I229" s="153"/>
      <c r="M229" s="153"/>
      <c r="Q229" s="153"/>
      <c r="R229" s="153"/>
      <c r="S229" s="153"/>
      <c r="T229" s="5"/>
      <c r="W229" s="301"/>
      <c r="X229" s="301"/>
      <c r="Y229" s="153"/>
      <c r="AM229" s="301"/>
      <c r="AN229" s="275"/>
      <c r="AO229" s="275"/>
      <c r="AP229" s="276"/>
    </row>
    <row r="230" spans="9:42" x14ac:dyDescent="0.25">
      <c r="I230" s="153"/>
      <c r="M230" s="153"/>
      <c r="Q230" s="153"/>
      <c r="R230" s="153"/>
      <c r="S230" s="153"/>
      <c r="T230" s="5"/>
      <c r="W230" s="301"/>
      <c r="X230" s="301"/>
      <c r="Y230" s="153"/>
      <c r="AM230" s="301"/>
      <c r="AN230" s="275"/>
      <c r="AO230" s="275"/>
      <c r="AP230" s="276"/>
    </row>
    <row r="231" spans="9:42" x14ac:dyDescent="0.25">
      <c r="I231" s="153"/>
      <c r="M231" s="153"/>
      <c r="Q231" s="153"/>
      <c r="R231" s="153"/>
      <c r="S231" s="153"/>
      <c r="T231" s="5"/>
      <c r="W231" s="301"/>
      <c r="X231" s="301"/>
      <c r="Y231" s="153"/>
      <c r="AM231" s="301"/>
      <c r="AN231" s="275"/>
      <c r="AO231" s="275"/>
      <c r="AP231" s="276"/>
    </row>
    <row r="232" spans="9:42" x14ac:dyDescent="0.25">
      <c r="I232" s="153"/>
      <c r="M232" s="153"/>
      <c r="Q232" s="153"/>
      <c r="R232" s="153"/>
      <c r="S232" s="153"/>
      <c r="T232" s="5"/>
      <c r="W232" s="301"/>
      <c r="X232" s="301"/>
      <c r="Y232" s="153"/>
      <c r="AM232" s="301"/>
      <c r="AN232" s="275"/>
      <c r="AO232" s="275"/>
      <c r="AP232" s="276"/>
    </row>
    <row r="233" spans="9:42" x14ac:dyDescent="0.25">
      <c r="I233" s="153"/>
      <c r="M233" s="153"/>
      <c r="Q233" s="153"/>
      <c r="R233" s="153"/>
      <c r="S233" s="153"/>
      <c r="T233" s="5"/>
      <c r="W233" s="301"/>
      <c r="X233" s="301"/>
      <c r="Y233" s="153"/>
      <c r="AM233" s="301"/>
      <c r="AN233" s="275"/>
      <c r="AO233" s="275"/>
      <c r="AP233" s="276"/>
    </row>
    <row r="234" spans="9:42" x14ac:dyDescent="0.25">
      <c r="I234" s="153"/>
      <c r="M234" s="153"/>
      <c r="Q234" s="153"/>
      <c r="R234" s="153"/>
      <c r="S234" s="153"/>
      <c r="T234" s="5"/>
      <c r="W234" s="301"/>
      <c r="X234" s="301"/>
      <c r="Y234" s="153"/>
      <c r="AM234" s="301"/>
      <c r="AN234" s="275"/>
      <c r="AO234" s="275"/>
      <c r="AP234" s="276"/>
    </row>
    <row r="235" spans="9:42" x14ac:dyDescent="0.25">
      <c r="I235" s="153"/>
      <c r="M235" s="153"/>
      <c r="Q235" s="153"/>
      <c r="R235" s="153"/>
      <c r="S235" s="153"/>
      <c r="T235" s="5"/>
      <c r="W235" s="301"/>
      <c r="X235" s="301"/>
      <c r="Y235" s="153"/>
      <c r="AM235" s="301"/>
      <c r="AN235" s="275"/>
      <c r="AO235" s="275"/>
      <c r="AP235" s="276"/>
    </row>
    <row r="236" spans="9:42" x14ac:dyDescent="0.25">
      <c r="I236" s="153"/>
      <c r="M236" s="153"/>
      <c r="Q236" s="153"/>
      <c r="R236" s="153"/>
      <c r="S236" s="153"/>
      <c r="T236" s="5"/>
      <c r="W236" s="301"/>
      <c r="X236" s="301"/>
      <c r="Y236" s="153"/>
      <c r="AM236" s="301"/>
      <c r="AN236" s="275"/>
      <c r="AO236" s="275"/>
      <c r="AP236" s="276"/>
    </row>
    <row r="237" spans="9:42" x14ac:dyDescent="0.25">
      <c r="I237" s="153"/>
      <c r="M237" s="153"/>
      <c r="Q237" s="153"/>
      <c r="R237" s="153"/>
      <c r="S237" s="153"/>
      <c r="T237" s="5"/>
      <c r="W237" s="301"/>
      <c r="X237" s="301"/>
      <c r="Y237" s="153"/>
      <c r="AM237" s="301"/>
      <c r="AN237" s="275"/>
      <c r="AO237" s="275"/>
      <c r="AP237" s="276"/>
    </row>
    <row r="238" spans="9:42" x14ac:dyDescent="0.25">
      <c r="I238" s="153"/>
      <c r="M238" s="153"/>
      <c r="Q238" s="153"/>
      <c r="R238" s="153"/>
      <c r="S238" s="153"/>
      <c r="T238" s="5"/>
      <c r="W238" s="301"/>
      <c r="X238" s="301"/>
      <c r="Y238" s="153"/>
      <c r="AM238" s="301"/>
      <c r="AN238" s="275"/>
      <c r="AO238" s="275"/>
      <c r="AP238" s="276"/>
    </row>
    <row r="239" spans="9:42" x14ac:dyDescent="0.25">
      <c r="I239" s="153"/>
      <c r="M239" s="153"/>
      <c r="Q239" s="153"/>
      <c r="R239" s="153"/>
      <c r="S239" s="153"/>
      <c r="T239" s="5"/>
      <c r="W239" s="301"/>
      <c r="X239" s="301"/>
      <c r="Y239" s="153"/>
      <c r="AM239" s="301"/>
      <c r="AN239" s="275"/>
      <c r="AO239" s="275"/>
      <c r="AP239" s="276"/>
    </row>
    <row r="240" spans="9:42" x14ac:dyDescent="0.25">
      <c r="I240" s="153"/>
      <c r="M240" s="153"/>
      <c r="Q240" s="153"/>
      <c r="R240" s="153"/>
      <c r="S240" s="153"/>
      <c r="T240" s="5"/>
      <c r="W240" s="301"/>
      <c r="X240" s="301"/>
      <c r="Y240" s="153"/>
      <c r="AM240" s="301"/>
      <c r="AN240" s="275"/>
      <c r="AO240" s="275"/>
      <c r="AP240" s="276"/>
    </row>
    <row r="241" spans="9:42" x14ac:dyDescent="0.25">
      <c r="I241" s="153"/>
      <c r="M241" s="153"/>
      <c r="Q241" s="153"/>
      <c r="R241" s="153"/>
      <c r="S241" s="153"/>
      <c r="T241" s="5"/>
      <c r="W241" s="301"/>
      <c r="X241" s="301"/>
      <c r="Y241" s="153"/>
      <c r="AM241" s="301"/>
      <c r="AN241" s="275"/>
      <c r="AO241" s="275"/>
      <c r="AP241" s="276"/>
    </row>
    <row r="242" spans="9:42" x14ac:dyDescent="0.25">
      <c r="I242" s="153"/>
      <c r="M242" s="153"/>
      <c r="Q242" s="153"/>
      <c r="R242" s="153"/>
      <c r="S242" s="153"/>
      <c r="T242" s="5"/>
      <c r="W242" s="301"/>
      <c r="X242" s="301"/>
      <c r="Y242" s="153"/>
      <c r="AM242" s="301"/>
      <c r="AN242" s="275"/>
      <c r="AO242" s="275"/>
      <c r="AP242" s="276"/>
    </row>
    <row r="243" spans="9:42" x14ac:dyDescent="0.25">
      <c r="I243" s="153"/>
      <c r="M243" s="153"/>
      <c r="Q243" s="153"/>
      <c r="R243" s="153"/>
      <c r="S243" s="153"/>
      <c r="T243" s="5"/>
      <c r="W243" s="301"/>
      <c r="X243" s="301"/>
      <c r="Y243" s="153"/>
      <c r="AM243" s="301"/>
      <c r="AN243" s="275"/>
      <c r="AO243" s="275"/>
      <c r="AP243" s="276"/>
    </row>
    <row r="244" spans="9:42" x14ac:dyDescent="0.25">
      <c r="I244" s="153"/>
      <c r="M244" s="153"/>
      <c r="Q244" s="153"/>
      <c r="R244" s="153"/>
      <c r="S244" s="153"/>
      <c r="T244" s="5"/>
      <c r="W244" s="301"/>
      <c r="X244" s="301"/>
      <c r="Y244" s="153"/>
      <c r="AM244" s="301"/>
      <c r="AN244" s="275"/>
      <c r="AO244" s="275"/>
      <c r="AP244" s="276"/>
    </row>
    <row r="245" spans="9:42" x14ac:dyDescent="0.25">
      <c r="I245" s="153"/>
      <c r="M245" s="153"/>
      <c r="Q245" s="153"/>
      <c r="R245" s="153"/>
      <c r="S245" s="153"/>
      <c r="T245" s="5"/>
      <c r="W245" s="301"/>
      <c r="X245" s="301"/>
      <c r="Y245" s="153"/>
      <c r="AM245" s="301"/>
      <c r="AN245" s="275"/>
      <c r="AO245" s="275"/>
      <c r="AP245" s="276"/>
    </row>
    <row r="246" spans="9:42" x14ac:dyDescent="0.25">
      <c r="I246" s="153"/>
      <c r="M246" s="153"/>
      <c r="Q246" s="153"/>
      <c r="R246" s="153"/>
      <c r="S246" s="153"/>
      <c r="T246" s="5"/>
      <c r="W246" s="301"/>
      <c r="X246" s="301"/>
      <c r="Y246" s="153"/>
      <c r="AM246" s="301"/>
      <c r="AN246" s="275"/>
      <c r="AO246" s="275"/>
      <c r="AP246" s="276"/>
    </row>
    <row r="247" spans="9:42" x14ac:dyDescent="0.25">
      <c r="I247" s="153"/>
      <c r="M247" s="153"/>
      <c r="Q247" s="153"/>
      <c r="R247" s="153"/>
      <c r="S247" s="153"/>
      <c r="T247" s="5"/>
      <c r="W247" s="301"/>
      <c r="X247" s="301"/>
      <c r="Y247" s="153"/>
      <c r="AM247" s="301"/>
      <c r="AN247" s="275"/>
      <c r="AO247" s="275"/>
      <c r="AP247" s="276"/>
    </row>
    <row r="248" spans="9:42" x14ac:dyDescent="0.25">
      <c r="I248" s="153"/>
      <c r="M248" s="153"/>
      <c r="Q248" s="153"/>
      <c r="R248" s="153"/>
      <c r="S248" s="153"/>
      <c r="T248" s="5"/>
      <c r="W248" s="301"/>
      <c r="X248" s="301"/>
      <c r="Y248" s="153"/>
      <c r="AM248" s="301"/>
      <c r="AN248" s="275"/>
      <c r="AO248" s="275"/>
      <c r="AP248" s="276"/>
    </row>
    <row r="249" spans="9:42" x14ac:dyDescent="0.25">
      <c r="I249" s="153"/>
      <c r="M249" s="153"/>
      <c r="Q249" s="153"/>
      <c r="R249" s="153"/>
      <c r="S249" s="153"/>
      <c r="T249" s="5"/>
      <c r="W249" s="301"/>
      <c r="X249" s="301"/>
      <c r="Y249" s="153"/>
      <c r="AM249" s="301"/>
      <c r="AN249" s="275"/>
      <c r="AO249" s="275"/>
      <c r="AP249" s="276"/>
    </row>
    <row r="250" spans="9:42" x14ac:dyDescent="0.25">
      <c r="I250" s="153"/>
      <c r="M250" s="153"/>
      <c r="Q250" s="153"/>
      <c r="R250" s="153"/>
      <c r="S250" s="153"/>
      <c r="T250" s="5"/>
      <c r="W250" s="301"/>
      <c r="X250" s="301"/>
      <c r="Y250" s="153"/>
      <c r="AM250" s="301"/>
      <c r="AN250" s="275"/>
      <c r="AO250" s="275"/>
      <c r="AP250" s="276"/>
    </row>
    <row r="251" spans="9:42" x14ac:dyDescent="0.25">
      <c r="I251" s="153"/>
      <c r="M251" s="153"/>
      <c r="Q251" s="153"/>
      <c r="R251" s="153"/>
      <c r="S251" s="153"/>
      <c r="T251" s="5"/>
      <c r="W251" s="301"/>
      <c r="X251" s="301"/>
      <c r="Y251" s="153"/>
      <c r="AM251" s="301"/>
      <c r="AN251" s="275"/>
      <c r="AO251" s="275"/>
      <c r="AP251" s="276"/>
    </row>
    <row r="252" spans="9:42" x14ac:dyDescent="0.25">
      <c r="I252" s="153"/>
      <c r="M252" s="153"/>
      <c r="Q252" s="153"/>
      <c r="R252" s="153"/>
      <c r="S252" s="153"/>
      <c r="T252" s="5"/>
      <c r="W252" s="301"/>
      <c r="X252" s="301"/>
      <c r="Y252" s="153"/>
      <c r="AM252" s="301"/>
      <c r="AN252" s="275"/>
      <c r="AO252" s="275"/>
      <c r="AP252" s="276"/>
    </row>
    <row r="253" spans="9:42" x14ac:dyDescent="0.25">
      <c r="I253" s="153"/>
      <c r="M253" s="153"/>
      <c r="Q253" s="153"/>
      <c r="R253" s="153"/>
      <c r="S253" s="153"/>
      <c r="T253" s="5"/>
      <c r="W253" s="301"/>
      <c r="X253" s="301"/>
      <c r="Y253" s="153"/>
      <c r="AM253" s="301"/>
      <c r="AN253" s="275"/>
      <c r="AO253" s="275"/>
      <c r="AP253" s="276"/>
    </row>
    <row r="254" spans="9:42" x14ac:dyDescent="0.25">
      <c r="I254" s="153"/>
      <c r="M254" s="153"/>
      <c r="Q254" s="153"/>
      <c r="R254" s="153"/>
      <c r="S254" s="153"/>
      <c r="T254" s="5"/>
      <c r="W254" s="301"/>
      <c r="X254" s="301"/>
      <c r="Y254" s="153"/>
      <c r="AM254" s="301"/>
      <c r="AN254" s="275"/>
      <c r="AO254" s="275"/>
      <c r="AP254" s="276"/>
    </row>
    <row r="255" spans="9:42" x14ac:dyDescent="0.25">
      <c r="I255" s="153"/>
      <c r="M255" s="153"/>
      <c r="Q255" s="153"/>
      <c r="R255" s="153"/>
      <c r="S255" s="153"/>
      <c r="T255" s="5"/>
      <c r="W255" s="301"/>
      <c r="X255" s="301"/>
      <c r="Y255" s="153"/>
      <c r="AM255" s="301"/>
      <c r="AN255" s="275"/>
      <c r="AO255" s="275"/>
      <c r="AP255" s="276"/>
    </row>
    <row r="256" spans="9:42" x14ac:dyDescent="0.25">
      <c r="I256" s="153"/>
      <c r="M256" s="153"/>
      <c r="Q256" s="153"/>
      <c r="R256" s="153"/>
      <c r="S256" s="153"/>
      <c r="T256" s="5"/>
      <c r="W256" s="301"/>
      <c r="X256" s="301"/>
      <c r="Y256" s="153"/>
      <c r="AM256" s="301"/>
      <c r="AN256" s="275"/>
      <c r="AO256" s="275"/>
      <c r="AP256" s="276"/>
    </row>
    <row r="257" spans="9:42" x14ac:dyDescent="0.25">
      <c r="I257" s="153"/>
      <c r="M257" s="153"/>
      <c r="Q257" s="153"/>
      <c r="R257" s="153"/>
      <c r="S257" s="153"/>
      <c r="T257" s="5"/>
      <c r="W257" s="301"/>
      <c r="X257" s="301"/>
      <c r="Y257" s="153"/>
      <c r="AM257" s="301"/>
      <c r="AN257" s="275"/>
      <c r="AO257" s="275"/>
      <c r="AP257" s="276"/>
    </row>
    <row r="258" spans="9:42" x14ac:dyDescent="0.25">
      <c r="I258" s="153"/>
      <c r="M258" s="153"/>
      <c r="Q258" s="153"/>
      <c r="R258" s="153"/>
      <c r="S258" s="153"/>
      <c r="T258" s="5"/>
      <c r="W258" s="301"/>
      <c r="X258" s="301"/>
      <c r="Y258" s="153"/>
      <c r="AM258" s="301"/>
      <c r="AN258" s="275"/>
      <c r="AO258" s="275"/>
      <c r="AP258" s="276"/>
    </row>
    <row r="259" spans="9:42" x14ac:dyDescent="0.25">
      <c r="I259" s="153"/>
      <c r="M259" s="153"/>
      <c r="Q259" s="153"/>
      <c r="R259" s="153"/>
      <c r="S259" s="153"/>
      <c r="T259" s="5"/>
      <c r="W259" s="301"/>
      <c r="X259" s="301"/>
      <c r="Y259" s="153"/>
      <c r="AM259" s="301"/>
      <c r="AN259" s="275"/>
      <c r="AO259" s="275"/>
      <c r="AP259" s="276"/>
    </row>
    <row r="260" spans="9:42" x14ac:dyDescent="0.25">
      <c r="I260" s="153"/>
      <c r="M260" s="153"/>
      <c r="Q260" s="153"/>
      <c r="R260" s="153"/>
      <c r="S260" s="153"/>
      <c r="T260" s="5"/>
      <c r="W260" s="301"/>
      <c r="X260" s="301"/>
      <c r="Y260" s="153"/>
      <c r="AM260" s="301"/>
      <c r="AN260" s="275"/>
      <c r="AO260" s="275"/>
      <c r="AP260" s="276"/>
    </row>
    <row r="261" spans="9:42" x14ac:dyDescent="0.25">
      <c r="I261" s="153"/>
      <c r="M261" s="153"/>
      <c r="Q261" s="153"/>
      <c r="R261" s="153"/>
      <c r="S261" s="153"/>
      <c r="T261" s="5"/>
      <c r="W261" s="301"/>
      <c r="X261" s="301"/>
      <c r="Y261" s="153"/>
      <c r="AM261" s="301"/>
      <c r="AN261" s="275"/>
      <c r="AO261" s="275"/>
      <c r="AP261" s="276"/>
    </row>
    <row r="262" spans="9:42" x14ac:dyDescent="0.25">
      <c r="I262" s="153"/>
      <c r="M262" s="153"/>
      <c r="Q262" s="153"/>
      <c r="R262" s="153"/>
      <c r="S262" s="153"/>
      <c r="T262" s="5"/>
      <c r="W262" s="301"/>
      <c r="X262" s="301"/>
      <c r="Y262" s="153"/>
      <c r="AM262" s="301"/>
      <c r="AN262" s="275"/>
      <c r="AO262" s="275"/>
      <c r="AP262" s="276"/>
    </row>
    <row r="263" spans="9:42" x14ac:dyDescent="0.25">
      <c r="I263" s="153"/>
      <c r="M263" s="153"/>
      <c r="Q263" s="153"/>
      <c r="R263" s="153"/>
      <c r="S263" s="153"/>
      <c r="T263" s="5"/>
      <c r="W263" s="301"/>
      <c r="X263" s="301"/>
      <c r="Y263" s="153"/>
      <c r="AM263" s="301"/>
      <c r="AN263" s="275"/>
      <c r="AO263" s="275"/>
      <c r="AP263" s="276"/>
    </row>
    <row r="264" spans="9:42" x14ac:dyDescent="0.25">
      <c r="I264" s="153"/>
      <c r="M264" s="153"/>
      <c r="Q264" s="153"/>
      <c r="R264" s="153"/>
      <c r="S264" s="153"/>
      <c r="T264" s="5"/>
      <c r="W264" s="301"/>
      <c r="X264" s="301"/>
      <c r="Y264" s="153"/>
      <c r="AM264" s="301"/>
      <c r="AN264" s="275"/>
      <c r="AO264" s="275"/>
      <c r="AP264" s="276"/>
    </row>
    <row r="265" spans="9:42" x14ac:dyDescent="0.25">
      <c r="I265" s="153"/>
      <c r="M265" s="153"/>
      <c r="Q265" s="153"/>
      <c r="R265" s="153"/>
      <c r="S265" s="153"/>
      <c r="T265" s="5"/>
      <c r="W265" s="301"/>
      <c r="X265" s="301"/>
      <c r="Y265" s="153"/>
      <c r="AM265" s="301"/>
      <c r="AN265" s="275"/>
      <c r="AO265" s="275"/>
      <c r="AP265" s="276"/>
    </row>
    <row r="266" spans="9:42" x14ac:dyDescent="0.25">
      <c r="I266" s="153"/>
      <c r="M266" s="153"/>
      <c r="Q266" s="153"/>
      <c r="R266" s="153"/>
      <c r="S266" s="153"/>
      <c r="T266" s="5"/>
      <c r="W266" s="301"/>
      <c r="X266" s="301"/>
      <c r="Y266" s="153"/>
      <c r="AM266" s="301"/>
      <c r="AN266" s="275"/>
      <c r="AO266" s="275"/>
      <c r="AP266" s="276"/>
    </row>
    <row r="267" spans="9:42" x14ac:dyDescent="0.25">
      <c r="I267" s="153"/>
      <c r="M267" s="153"/>
      <c r="Q267" s="153"/>
      <c r="R267" s="153"/>
      <c r="S267" s="153"/>
      <c r="T267" s="5"/>
      <c r="W267" s="301"/>
      <c r="X267" s="301"/>
      <c r="Y267" s="153"/>
      <c r="AM267" s="301"/>
      <c r="AN267" s="275"/>
      <c r="AO267" s="275"/>
      <c r="AP267" s="276"/>
    </row>
    <row r="268" spans="9:42" x14ac:dyDescent="0.25">
      <c r="I268" s="153"/>
      <c r="M268" s="153"/>
      <c r="Q268" s="153"/>
      <c r="R268" s="153"/>
      <c r="S268" s="153"/>
      <c r="T268" s="5"/>
      <c r="W268" s="301"/>
      <c r="X268" s="301"/>
      <c r="Y268" s="153"/>
      <c r="AM268" s="301"/>
      <c r="AN268" s="275"/>
      <c r="AO268" s="275"/>
      <c r="AP268" s="276"/>
    </row>
    <row r="269" spans="9:42" x14ac:dyDescent="0.25">
      <c r="I269" s="153"/>
      <c r="M269" s="153"/>
      <c r="Q269" s="153"/>
      <c r="R269" s="153"/>
      <c r="S269" s="153"/>
      <c r="T269" s="5"/>
      <c r="W269" s="301"/>
      <c r="X269" s="301"/>
      <c r="Y269" s="153"/>
      <c r="AM269" s="301"/>
      <c r="AN269" s="275"/>
      <c r="AO269" s="275"/>
      <c r="AP269" s="276"/>
    </row>
    <row r="270" spans="9:42" x14ac:dyDescent="0.25">
      <c r="I270" s="153"/>
      <c r="M270" s="153"/>
      <c r="Q270" s="153"/>
      <c r="R270" s="153"/>
      <c r="S270" s="153"/>
      <c r="T270" s="5"/>
      <c r="W270" s="301"/>
      <c r="X270" s="301"/>
      <c r="Y270" s="153"/>
      <c r="AM270" s="301"/>
      <c r="AN270" s="275"/>
      <c r="AO270" s="275"/>
      <c r="AP270" s="276"/>
    </row>
    <row r="271" spans="9:42" x14ac:dyDescent="0.25">
      <c r="I271" s="153"/>
      <c r="M271" s="153"/>
      <c r="Q271" s="153"/>
      <c r="R271" s="153"/>
      <c r="S271" s="153"/>
      <c r="T271" s="5"/>
      <c r="W271" s="301"/>
      <c r="X271" s="301"/>
      <c r="Y271" s="153"/>
      <c r="AM271" s="301"/>
      <c r="AN271" s="275"/>
      <c r="AO271" s="275"/>
      <c r="AP271" s="276"/>
    </row>
    <row r="272" spans="9:42" x14ac:dyDescent="0.25">
      <c r="I272" s="153"/>
      <c r="M272" s="153"/>
      <c r="Q272" s="153"/>
      <c r="R272" s="153"/>
      <c r="S272" s="153"/>
      <c r="T272" s="5"/>
      <c r="W272" s="301"/>
      <c r="X272" s="301"/>
      <c r="Y272" s="153"/>
      <c r="AM272" s="301"/>
      <c r="AN272" s="275"/>
      <c r="AO272" s="275"/>
      <c r="AP272" s="276"/>
    </row>
    <row r="273" spans="9:42" x14ac:dyDescent="0.25">
      <c r="I273" s="153"/>
      <c r="M273" s="153"/>
      <c r="Q273" s="153"/>
      <c r="R273" s="153"/>
      <c r="S273" s="153"/>
      <c r="T273" s="5"/>
      <c r="W273" s="301"/>
      <c r="X273" s="301"/>
      <c r="Y273" s="153"/>
      <c r="AM273" s="301"/>
      <c r="AN273" s="275"/>
      <c r="AO273" s="275"/>
      <c r="AP273" s="276"/>
    </row>
    <row r="274" spans="9:42" x14ac:dyDescent="0.25">
      <c r="I274" s="153"/>
      <c r="M274" s="153"/>
      <c r="Q274" s="153"/>
      <c r="R274" s="153"/>
      <c r="S274" s="153"/>
      <c r="T274" s="5"/>
      <c r="W274" s="301"/>
      <c r="X274" s="301"/>
      <c r="Y274" s="153"/>
      <c r="AM274" s="301"/>
      <c r="AN274" s="275"/>
      <c r="AO274" s="275"/>
      <c r="AP274" s="276"/>
    </row>
    <row r="275" spans="9:42" x14ac:dyDescent="0.25">
      <c r="I275" s="153"/>
      <c r="M275" s="153"/>
      <c r="Q275" s="153"/>
      <c r="R275" s="153"/>
      <c r="S275" s="153"/>
      <c r="T275" s="5"/>
      <c r="W275" s="301"/>
      <c r="X275" s="301"/>
      <c r="Y275" s="153"/>
      <c r="AM275" s="301"/>
      <c r="AN275" s="275"/>
      <c r="AO275" s="275"/>
      <c r="AP275" s="276"/>
    </row>
    <row r="276" spans="9:42" x14ac:dyDescent="0.25">
      <c r="I276" s="153"/>
      <c r="M276" s="153"/>
      <c r="Q276" s="153"/>
      <c r="R276" s="153"/>
      <c r="S276" s="153"/>
      <c r="T276" s="5"/>
      <c r="W276" s="301"/>
      <c r="X276" s="301"/>
      <c r="Y276" s="153"/>
      <c r="AM276" s="301"/>
      <c r="AN276" s="275"/>
      <c r="AO276" s="275"/>
      <c r="AP276" s="276"/>
    </row>
    <row r="277" spans="9:42" x14ac:dyDescent="0.25">
      <c r="I277" s="153"/>
      <c r="M277" s="153"/>
      <c r="Q277" s="153"/>
      <c r="R277" s="153"/>
      <c r="S277" s="153"/>
      <c r="T277" s="5"/>
      <c r="W277" s="301"/>
      <c r="X277" s="301"/>
      <c r="Y277" s="153"/>
      <c r="AM277" s="301"/>
      <c r="AN277" s="275"/>
      <c r="AO277" s="275"/>
      <c r="AP277" s="276"/>
    </row>
    <row r="278" spans="9:42" x14ac:dyDescent="0.25">
      <c r="I278" s="153"/>
      <c r="M278" s="153"/>
      <c r="Q278" s="153"/>
      <c r="R278" s="153"/>
      <c r="S278" s="153"/>
      <c r="T278" s="5"/>
      <c r="W278" s="301"/>
      <c r="X278" s="301"/>
      <c r="Y278" s="153"/>
      <c r="AM278" s="301"/>
      <c r="AN278" s="275"/>
      <c r="AO278" s="275"/>
      <c r="AP278" s="276"/>
    </row>
    <row r="279" spans="9:42" x14ac:dyDescent="0.25">
      <c r="I279" s="153"/>
      <c r="M279" s="153"/>
      <c r="Q279" s="153"/>
      <c r="R279" s="153"/>
      <c r="S279" s="153"/>
      <c r="T279" s="5"/>
      <c r="W279" s="301"/>
      <c r="X279" s="301"/>
      <c r="Y279" s="153"/>
      <c r="AM279" s="301"/>
      <c r="AN279" s="275"/>
      <c r="AO279" s="275"/>
      <c r="AP279" s="276"/>
    </row>
    <row r="280" spans="9:42" x14ac:dyDescent="0.25">
      <c r="I280" s="153"/>
      <c r="M280" s="153"/>
      <c r="Q280" s="153"/>
      <c r="R280" s="153"/>
      <c r="S280" s="153"/>
      <c r="T280" s="5"/>
      <c r="W280" s="301"/>
      <c r="X280" s="301"/>
      <c r="Y280" s="153"/>
      <c r="AM280" s="301"/>
      <c r="AN280" s="275"/>
      <c r="AO280" s="275"/>
      <c r="AP280" s="276"/>
    </row>
    <row r="281" spans="9:42" x14ac:dyDescent="0.25">
      <c r="I281" s="153"/>
      <c r="M281" s="153"/>
      <c r="Q281" s="153"/>
      <c r="R281" s="153"/>
      <c r="S281" s="153"/>
      <c r="T281" s="5"/>
      <c r="W281" s="301"/>
      <c r="X281" s="301"/>
      <c r="Y281" s="153"/>
      <c r="AM281" s="301"/>
      <c r="AN281" s="275"/>
      <c r="AO281" s="275"/>
      <c r="AP281" s="276"/>
    </row>
    <row r="282" spans="9:42" x14ac:dyDescent="0.25">
      <c r="I282" s="153"/>
      <c r="M282" s="153"/>
      <c r="Q282" s="153"/>
      <c r="R282" s="153"/>
      <c r="S282" s="153"/>
      <c r="T282" s="5"/>
      <c r="W282" s="301"/>
      <c r="X282" s="301"/>
      <c r="Y282" s="153"/>
      <c r="AM282" s="301"/>
      <c r="AN282" s="275"/>
      <c r="AO282" s="275"/>
      <c r="AP282" s="276"/>
    </row>
    <row r="283" spans="9:42" x14ac:dyDescent="0.25">
      <c r="I283" s="153"/>
      <c r="M283" s="153"/>
      <c r="Q283" s="153"/>
      <c r="R283" s="153"/>
      <c r="S283" s="153"/>
      <c r="T283" s="5"/>
      <c r="W283" s="301"/>
      <c r="X283" s="301"/>
      <c r="Y283" s="153"/>
      <c r="AM283" s="301"/>
      <c r="AN283" s="275"/>
      <c r="AO283" s="275"/>
      <c r="AP283" s="276"/>
    </row>
    <row r="284" spans="9:42" x14ac:dyDescent="0.25">
      <c r="I284" s="153"/>
      <c r="M284" s="153"/>
      <c r="Q284" s="153"/>
      <c r="R284" s="153"/>
      <c r="S284" s="153"/>
      <c r="T284" s="5"/>
      <c r="W284" s="301"/>
      <c r="X284" s="301"/>
      <c r="Y284" s="153"/>
      <c r="AM284" s="301"/>
      <c r="AN284" s="275"/>
      <c r="AO284" s="275"/>
      <c r="AP284" s="276"/>
    </row>
    <row r="285" spans="9:42" x14ac:dyDescent="0.25">
      <c r="I285" s="153"/>
      <c r="M285" s="153"/>
      <c r="Q285" s="153"/>
      <c r="R285" s="153"/>
      <c r="S285" s="153"/>
      <c r="T285" s="5"/>
      <c r="W285" s="301"/>
      <c r="X285" s="301"/>
      <c r="Y285" s="153"/>
      <c r="AM285" s="301"/>
      <c r="AN285" s="275"/>
      <c r="AO285" s="275"/>
      <c r="AP285" s="276"/>
    </row>
    <row r="286" spans="9:42" x14ac:dyDescent="0.25">
      <c r="I286" s="153"/>
      <c r="M286" s="153"/>
      <c r="Q286" s="153"/>
      <c r="R286" s="153"/>
      <c r="S286" s="153"/>
      <c r="T286" s="5"/>
      <c r="W286" s="301"/>
      <c r="X286" s="301"/>
      <c r="Y286" s="153"/>
      <c r="AM286" s="301"/>
      <c r="AN286" s="275"/>
      <c r="AO286" s="275"/>
      <c r="AP286" s="276"/>
    </row>
    <row r="287" spans="9:42" x14ac:dyDescent="0.25">
      <c r="I287" s="153"/>
      <c r="M287" s="153"/>
      <c r="Q287" s="153"/>
      <c r="R287" s="153"/>
      <c r="S287" s="153"/>
      <c r="T287" s="5"/>
      <c r="W287" s="301"/>
      <c r="X287" s="301"/>
      <c r="Y287" s="153"/>
      <c r="AM287" s="301"/>
      <c r="AN287" s="275"/>
      <c r="AO287" s="275"/>
      <c r="AP287" s="276"/>
    </row>
    <row r="288" spans="9:42" x14ac:dyDescent="0.25">
      <c r="I288" s="153"/>
      <c r="M288" s="153"/>
      <c r="Q288" s="153"/>
      <c r="R288" s="153"/>
      <c r="S288" s="153"/>
      <c r="T288" s="5"/>
      <c r="W288" s="301"/>
      <c r="X288" s="301"/>
      <c r="Y288" s="153"/>
      <c r="AM288" s="301"/>
      <c r="AN288" s="275"/>
      <c r="AO288" s="275"/>
      <c r="AP288" s="276"/>
    </row>
    <row r="289" spans="9:42" x14ac:dyDescent="0.25">
      <c r="I289" s="153"/>
      <c r="M289" s="153"/>
      <c r="Q289" s="153"/>
      <c r="R289" s="153"/>
      <c r="S289" s="153"/>
      <c r="T289" s="5"/>
      <c r="W289" s="301"/>
      <c r="X289" s="301"/>
      <c r="Y289" s="153"/>
      <c r="AM289" s="301"/>
      <c r="AN289" s="275"/>
      <c r="AO289" s="275"/>
      <c r="AP289" s="276"/>
    </row>
    <row r="290" spans="9:42" x14ac:dyDescent="0.25">
      <c r="I290" s="153"/>
      <c r="M290" s="153"/>
      <c r="Q290" s="153"/>
      <c r="R290" s="153"/>
      <c r="S290" s="153"/>
      <c r="T290" s="5"/>
      <c r="W290" s="301"/>
      <c r="X290" s="301"/>
      <c r="Y290" s="153"/>
      <c r="AM290" s="301"/>
      <c r="AN290" s="275"/>
      <c r="AO290" s="275"/>
      <c r="AP290" s="276"/>
    </row>
    <row r="291" spans="9:42" x14ac:dyDescent="0.25">
      <c r="I291" s="153"/>
      <c r="M291" s="153"/>
      <c r="Q291" s="153"/>
      <c r="R291" s="153"/>
      <c r="S291" s="153"/>
      <c r="T291" s="5"/>
      <c r="W291" s="301"/>
      <c r="X291" s="301"/>
      <c r="Y291" s="153"/>
      <c r="AM291" s="301"/>
      <c r="AN291" s="275"/>
      <c r="AO291" s="275"/>
      <c r="AP291" s="276"/>
    </row>
    <row r="292" spans="9:42" x14ac:dyDescent="0.25">
      <c r="I292" s="153"/>
      <c r="M292" s="153"/>
      <c r="Q292" s="153"/>
      <c r="R292" s="153"/>
      <c r="S292" s="153"/>
      <c r="T292" s="5"/>
      <c r="W292" s="301"/>
      <c r="X292" s="301"/>
      <c r="Y292" s="153"/>
      <c r="AM292" s="301"/>
      <c r="AN292" s="275"/>
      <c r="AO292" s="275"/>
      <c r="AP292" s="276"/>
    </row>
    <row r="293" spans="9:42" x14ac:dyDescent="0.25">
      <c r="I293" s="153"/>
      <c r="M293" s="153"/>
      <c r="Q293" s="153"/>
      <c r="R293" s="153"/>
      <c r="S293" s="153"/>
      <c r="T293" s="5"/>
      <c r="W293" s="301"/>
      <c r="X293" s="301"/>
      <c r="Y293" s="153"/>
      <c r="AM293" s="301"/>
      <c r="AN293" s="275"/>
      <c r="AO293" s="275"/>
      <c r="AP293" s="276"/>
    </row>
    <row r="294" spans="9:42" x14ac:dyDescent="0.25">
      <c r="I294" s="153"/>
      <c r="M294" s="153"/>
      <c r="Q294" s="153"/>
      <c r="R294" s="153"/>
      <c r="S294" s="153"/>
      <c r="T294" s="5"/>
      <c r="W294" s="301"/>
      <c r="X294" s="301"/>
      <c r="Y294" s="153"/>
      <c r="AM294" s="301"/>
      <c r="AN294" s="275"/>
      <c r="AO294" s="275"/>
      <c r="AP294" s="276"/>
    </row>
    <row r="295" spans="9:42" x14ac:dyDescent="0.25">
      <c r="I295" s="153"/>
      <c r="M295" s="153"/>
      <c r="Q295" s="153"/>
      <c r="R295" s="153"/>
      <c r="S295" s="153"/>
      <c r="T295" s="5"/>
      <c r="W295" s="301"/>
      <c r="X295" s="301"/>
      <c r="Y295" s="153"/>
      <c r="AM295" s="301"/>
      <c r="AN295" s="275"/>
      <c r="AO295" s="275"/>
      <c r="AP295" s="276"/>
    </row>
    <row r="296" spans="9:42" x14ac:dyDescent="0.25">
      <c r="I296" s="153"/>
      <c r="M296" s="153"/>
      <c r="Q296" s="153"/>
      <c r="R296" s="153"/>
      <c r="S296" s="153"/>
      <c r="T296" s="5"/>
      <c r="W296" s="301"/>
      <c r="X296" s="301"/>
      <c r="Y296" s="153"/>
      <c r="AM296" s="301"/>
      <c r="AN296" s="275"/>
      <c r="AO296" s="275"/>
      <c r="AP296" s="276"/>
    </row>
    <row r="297" spans="9:42" x14ac:dyDescent="0.25">
      <c r="I297" s="153"/>
      <c r="M297" s="153"/>
      <c r="Q297" s="153"/>
      <c r="R297" s="153"/>
      <c r="S297" s="153"/>
      <c r="T297" s="5"/>
      <c r="W297" s="301"/>
      <c r="X297" s="301"/>
      <c r="Y297" s="153"/>
      <c r="AM297" s="301"/>
      <c r="AN297" s="275"/>
      <c r="AO297" s="275"/>
      <c r="AP297" s="276"/>
    </row>
    <row r="298" spans="9:42" x14ac:dyDescent="0.25">
      <c r="I298" s="153"/>
      <c r="M298" s="153"/>
      <c r="Q298" s="153"/>
      <c r="R298" s="153"/>
      <c r="S298" s="153"/>
      <c r="T298" s="5"/>
      <c r="W298" s="301"/>
      <c r="X298" s="301"/>
      <c r="Y298" s="153"/>
      <c r="AM298" s="301"/>
      <c r="AN298" s="275"/>
      <c r="AO298" s="275"/>
      <c r="AP298" s="276"/>
    </row>
    <row r="299" spans="9:42" x14ac:dyDescent="0.25">
      <c r="I299" s="153"/>
      <c r="M299" s="153"/>
      <c r="Q299" s="153"/>
      <c r="R299" s="153"/>
      <c r="S299" s="153"/>
      <c r="T299" s="5"/>
      <c r="W299" s="301"/>
      <c r="X299" s="301"/>
      <c r="Y299" s="153"/>
      <c r="AM299" s="301"/>
      <c r="AN299" s="275"/>
      <c r="AO299" s="275"/>
      <c r="AP299" s="276"/>
    </row>
    <row r="300" spans="9:42" x14ac:dyDescent="0.25">
      <c r="I300" s="153"/>
      <c r="M300" s="153"/>
      <c r="Q300" s="153"/>
      <c r="R300" s="153"/>
      <c r="S300" s="153"/>
      <c r="T300" s="5"/>
      <c r="W300" s="301"/>
      <c r="X300" s="301"/>
      <c r="Y300" s="153"/>
      <c r="AM300" s="301"/>
      <c r="AN300" s="275"/>
      <c r="AO300" s="275"/>
      <c r="AP300" s="276"/>
    </row>
    <row r="301" spans="9:42" x14ac:dyDescent="0.25">
      <c r="I301" s="153"/>
      <c r="M301" s="153"/>
      <c r="Q301" s="153"/>
      <c r="R301" s="153"/>
      <c r="S301" s="153"/>
      <c r="T301" s="5"/>
      <c r="W301" s="301"/>
      <c r="X301" s="301"/>
      <c r="Y301" s="153"/>
      <c r="AM301" s="301"/>
      <c r="AN301" s="275"/>
      <c r="AO301" s="275"/>
      <c r="AP301" s="276"/>
    </row>
    <row r="302" spans="9:42" x14ac:dyDescent="0.25">
      <c r="I302" s="153"/>
      <c r="M302" s="153"/>
      <c r="Q302" s="153"/>
      <c r="R302" s="153"/>
      <c r="S302" s="153"/>
      <c r="T302" s="5"/>
      <c r="W302" s="301"/>
      <c r="X302" s="301"/>
      <c r="Y302" s="153"/>
      <c r="AM302" s="301"/>
      <c r="AN302" s="275"/>
      <c r="AO302" s="275"/>
      <c r="AP302" s="276"/>
    </row>
    <row r="303" spans="9:42" x14ac:dyDescent="0.25">
      <c r="I303" s="153"/>
      <c r="M303" s="153"/>
      <c r="Q303" s="153"/>
      <c r="R303" s="153"/>
      <c r="S303" s="153"/>
      <c r="T303" s="5"/>
      <c r="W303" s="301"/>
      <c r="X303" s="301"/>
      <c r="Y303" s="153"/>
      <c r="AM303" s="301"/>
      <c r="AN303" s="275"/>
      <c r="AO303" s="275"/>
      <c r="AP303" s="276"/>
    </row>
    <row r="304" spans="9:42" x14ac:dyDescent="0.25">
      <c r="I304" s="153"/>
      <c r="M304" s="153"/>
      <c r="Q304" s="153"/>
      <c r="R304" s="153"/>
      <c r="S304" s="153"/>
      <c r="T304" s="5"/>
      <c r="W304" s="301"/>
      <c r="X304" s="301"/>
      <c r="Y304" s="153"/>
      <c r="AM304" s="301"/>
      <c r="AN304" s="275"/>
      <c r="AO304" s="275"/>
      <c r="AP304" s="276"/>
    </row>
    <row r="305" spans="9:42" x14ac:dyDescent="0.25">
      <c r="I305" s="153"/>
      <c r="M305" s="153"/>
      <c r="Q305" s="153"/>
      <c r="R305" s="153"/>
      <c r="S305" s="153"/>
      <c r="T305" s="5"/>
      <c r="W305" s="301"/>
      <c r="X305" s="301"/>
      <c r="Y305" s="153"/>
      <c r="AM305" s="301"/>
      <c r="AN305" s="275"/>
      <c r="AO305" s="275"/>
      <c r="AP305" s="276"/>
    </row>
    <row r="306" spans="9:42" x14ac:dyDescent="0.25">
      <c r="I306" s="153"/>
      <c r="M306" s="153"/>
      <c r="Q306" s="153"/>
      <c r="R306" s="153"/>
      <c r="S306" s="153"/>
      <c r="T306" s="5"/>
      <c r="W306" s="301"/>
      <c r="X306" s="301"/>
      <c r="Y306" s="153"/>
      <c r="AM306" s="301"/>
      <c r="AN306" s="275"/>
      <c r="AO306" s="275"/>
      <c r="AP306" s="276"/>
    </row>
    <row r="307" spans="9:42" x14ac:dyDescent="0.25">
      <c r="I307" s="153"/>
      <c r="M307" s="153"/>
      <c r="Q307" s="153"/>
      <c r="R307" s="153"/>
      <c r="S307" s="153"/>
      <c r="T307" s="5"/>
      <c r="W307" s="301"/>
      <c r="X307" s="301"/>
      <c r="Y307" s="153"/>
      <c r="AM307" s="301"/>
      <c r="AN307" s="275"/>
      <c r="AO307" s="275"/>
      <c r="AP307" s="276"/>
    </row>
    <row r="308" spans="9:42" x14ac:dyDescent="0.25">
      <c r="I308" s="153"/>
      <c r="M308" s="153"/>
      <c r="Q308" s="153"/>
      <c r="R308" s="153"/>
      <c r="S308" s="153"/>
      <c r="T308" s="5"/>
      <c r="W308" s="301"/>
      <c r="X308" s="301"/>
      <c r="Y308" s="153"/>
      <c r="AM308" s="301"/>
      <c r="AN308" s="275"/>
      <c r="AO308" s="275"/>
      <c r="AP308" s="276"/>
    </row>
    <row r="309" spans="9:42" x14ac:dyDescent="0.25">
      <c r="I309" s="153"/>
      <c r="M309" s="153"/>
      <c r="Q309" s="153"/>
      <c r="R309" s="153"/>
      <c r="S309" s="153"/>
      <c r="T309" s="5"/>
      <c r="W309" s="301"/>
      <c r="X309" s="301"/>
      <c r="Y309" s="153"/>
      <c r="AM309" s="301"/>
      <c r="AN309" s="275"/>
      <c r="AO309" s="275"/>
      <c r="AP309" s="276"/>
    </row>
    <row r="310" spans="9:42" x14ac:dyDescent="0.25">
      <c r="I310" s="153"/>
      <c r="M310" s="153"/>
      <c r="Q310" s="153"/>
      <c r="R310" s="153"/>
      <c r="S310" s="153"/>
      <c r="T310" s="5"/>
      <c r="W310" s="301"/>
      <c r="X310" s="301"/>
      <c r="Y310" s="153"/>
      <c r="AM310" s="301"/>
      <c r="AN310" s="275"/>
      <c r="AO310" s="275"/>
      <c r="AP310" s="276"/>
    </row>
    <row r="311" spans="9:42" x14ac:dyDescent="0.25">
      <c r="I311" s="153"/>
      <c r="M311" s="153"/>
      <c r="Q311" s="153"/>
      <c r="R311" s="153"/>
      <c r="S311" s="153"/>
      <c r="T311" s="5"/>
      <c r="W311" s="301"/>
      <c r="X311" s="301"/>
      <c r="Y311" s="153"/>
      <c r="AM311" s="301"/>
      <c r="AN311" s="275"/>
      <c r="AO311" s="275"/>
      <c r="AP311" s="276"/>
    </row>
    <row r="312" spans="9:42" x14ac:dyDescent="0.25">
      <c r="I312" s="153"/>
      <c r="M312" s="153"/>
      <c r="Q312" s="153"/>
      <c r="R312" s="153"/>
      <c r="S312" s="153"/>
      <c r="T312" s="5"/>
      <c r="W312" s="301"/>
      <c r="X312" s="301"/>
      <c r="Y312" s="153"/>
      <c r="AM312" s="301"/>
      <c r="AN312" s="275"/>
      <c r="AO312" s="275"/>
      <c r="AP312" s="276"/>
    </row>
    <row r="313" spans="9:42" x14ac:dyDescent="0.25">
      <c r="I313" s="153"/>
      <c r="M313" s="153"/>
      <c r="Q313" s="153"/>
      <c r="R313" s="153"/>
      <c r="S313" s="153"/>
      <c r="T313" s="5"/>
      <c r="W313" s="301"/>
      <c r="X313" s="301"/>
      <c r="Y313" s="153"/>
      <c r="AM313" s="301"/>
      <c r="AN313" s="275"/>
      <c r="AO313" s="275"/>
      <c r="AP313" s="276"/>
    </row>
    <row r="314" spans="9:42" x14ac:dyDescent="0.25">
      <c r="I314" s="153"/>
      <c r="M314" s="153"/>
      <c r="Q314" s="153"/>
      <c r="R314" s="153"/>
      <c r="S314" s="153"/>
      <c r="T314" s="5"/>
      <c r="W314" s="301"/>
      <c r="X314" s="301"/>
      <c r="Y314" s="153"/>
      <c r="AM314" s="301"/>
      <c r="AN314" s="275"/>
      <c r="AO314" s="275"/>
      <c r="AP314" s="276"/>
    </row>
    <row r="315" spans="9:42" x14ac:dyDescent="0.25">
      <c r="I315" s="153"/>
      <c r="M315" s="153"/>
      <c r="Q315" s="153"/>
      <c r="R315" s="153"/>
      <c r="S315" s="153"/>
      <c r="T315" s="5"/>
      <c r="W315" s="301"/>
      <c r="X315" s="301"/>
      <c r="Y315" s="153"/>
      <c r="AM315" s="301"/>
      <c r="AN315" s="275"/>
      <c r="AO315" s="275"/>
      <c r="AP315" s="276"/>
    </row>
    <row r="316" spans="9:42" x14ac:dyDescent="0.25">
      <c r="I316" s="153"/>
      <c r="M316" s="153"/>
      <c r="Q316" s="153"/>
      <c r="R316" s="153"/>
      <c r="S316" s="153"/>
      <c r="T316" s="5"/>
      <c r="W316" s="301"/>
      <c r="X316" s="301"/>
      <c r="Y316" s="153"/>
      <c r="AM316" s="301"/>
      <c r="AN316" s="275"/>
      <c r="AO316" s="275"/>
      <c r="AP316" s="276"/>
    </row>
    <row r="317" spans="9:42" x14ac:dyDescent="0.25">
      <c r="I317" s="153"/>
      <c r="M317" s="153"/>
      <c r="Q317" s="153"/>
      <c r="R317" s="153"/>
      <c r="S317" s="153"/>
      <c r="T317" s="5"/>
      <c r="W317" s="301"/>
      <c r="X317" s="301"/>
      <c r="Y317" s="153"/>
      <c r="AM317" s="301"/>
      <c r="AN317" s="275"/>
      <c r="AO317" s="275"/>
      <c r="AP317" s="276"/>
    </row>
    <row r="318" spans="9:42" x14ac:dyDescent="0.25">
      <c r="I318" s="153"/>
      <c r="M318" s="153"/>
      <c r="Q318" s="153"/>
      <c r="R318" s="153"/>
      <c r="S318" s="153"/>
      <c r="T318" s="5"/>
      <c r="W318" s="301"/>
      <c r="X318" s="301"/>
      <c r="Y318" s="153"/>
      <c r="AM318" s="301"/>
      <c r="AN318" s="275"/>
      <c r="AO318" s="275"/>
      <c r="AP318" s="276"/>
    </row>
    <row r="319" spans="9:42" x14ac:dyDescent="0.25">
      <c r="I319" s="153"/>
      <c r="M319" s="153"/>
      <c r="Q319" s="153"/>
      <c r="R319" s="153"/>
      <c r="S319" s="153"/>
      <c r="T319" s="5"/>
      <c r="W319" s="301"/>
      <c r="X319" s="301"/>
      <c r="Y319" s="153"/>
      <c r="AM319" s="301"/>
      <c r="AN319" s="275"/>
      <c r="AO319" s="275"/>
      <c r="AP319" s="276"/>
    </row>
    <row r="320" spans="9:42" x14ac:dyDescent="0.25">
      <c r="I320" s="153"/>
      <c r="M320" s="153"/>
      <c r="Q320" s="153"/>
      <c r="R320" s="153"/>
      <c r="S320" s="153"/>
      <c r="T320" s="5"/>
      <c r="W320" s="301"/>
      <c r="X320" s="301"/>
      <c r="Y320" s="153"/>
      <c r="AM320" s="301"/>
      <c r="AN320" s="275"/>
      <c r="AO320" s="275"/>
      <c r="AP320" s="276"/>
    </row>
    <row r="321" spans="9:42" x14ac:dyDescent="0.25">
      <c r="I321" s="153"/>
      <c r="M321" s="153"/>
      <c r="Q321" s="153"/>
      <c r="R321" s="153"/>
      <c r="S321" s="153"/>
      <c r="T321" s="5"/>
      <c r="W321" s="301"/>
      <c r="X321" s="301"/>
      <c r="Y321" s="153"/>
      <c r="AM321" s="301"/>
      <c r="AN321" s="275"/>
      <c r="AO321" s="275"/>
      <c r="AP321" s="276"/>
    </row>
    <row r="322" spans="9:42" x14ac:dyDescent="0.25">
      <c r="I322" s="153"/>
      <c r="M322" s="153"/>
      <c r="Q322" s="153"/>
      <c r="R322" s="153"/>
      <c r="S322" s="153"/>
      <c r="T322" s="5"/>
      <c r="W322" s="301"/>
      <c r="X322" s="301"/>
      <c r="Y322" s="153"/>
      <c r="AM322" s="301"/>
      <c r="AN322" s="275"/>
      <c r="AO322" s="275"/>
      <c r="AP322" s="276"/>
    </row>
    <row r="323" spans="9:42" x14ac:dyDescent="0.25">
      <c r="I323" s="153"/>
      <c r="M323" s="153"/>
      <c r="Q323" s="153"/>
      <c r="R323" s="153"/>
      <c r="S323" s="153"/>
      <c r="T323" s="5"/>
      <c r="W323" s="301"/>
      <c r="X323" s="301"/>
      <c r="Y323" s="153"/>
      <c r="AM323" s="301"/>
      <c r="AN323" s="275"/>
      <c r="AO323" s="275"/>
      <c r="AP323" s="276"/>
    </row>
    <row r="324" spans="9:42" x14ac:dyDescent="0.25">
      <c r="I324" s="153"/>
      <c r="M324" s="153"/>
      <c r="Q324" s="153"/>
      <c r="R324" s="153"/>
      <c r="S324" s="153"/>
      <c r="T324" s="5"/>
      <c r="W324" s="301"/>
      <c r="X324" s="301"/>
      <c r="Y324" s="153"/>
      <c r="AM324" s="301"/>
      <c r="AN324" s="275"/>
      <c r="AO324" s="275"/>
      <c r="AP324" s="276"/>
    </row>
    <row r="325" spans="9:42" x14ac:dyDescent="0.25">
      <c r="I325" s="153"/>
      <c r="M325" s="153"/>
      <c r="Q325" s="153"/>
      <c r="R325" s="153"/>
      <c r="S325" s="153"/>
      <c r="T325" s="5"/>
      <c r="W325" s="301"/>
      <c r="X325" s="301"/>
      <c r="Y325" s="153"/>
      <c r="AM325" s="301"/>
      <c r="AN325" s="275"/>
      <c r="AO325" s="275"/>
      <c r="AP325" s="276"/>
    </row>
    <row r="326" spans="9:42" x14ac:dyDescent="0.25">
      <c r="I326" s="153"/>
      <c r="M326" s="153"/>
      <c r="Q326" s="153"/>
      <c r="R326" s="153"/>
      <c r="S326" s="153"/>
      <c r="T326" s="5"/>
      <c r="W326" s="301"/>
      <c r="X326" s="301"/>
      <c r="Y326" s="153"/>
      <c r="AM326" s="301"/>
      <c r="AN326" s="275"/>
      <c r="AO326" s="275"/>
      <c r="AP326" s="276"/>
    </row>
    <row r="327" spans="9:42" x14ac:dyDescent="0.25">
      <c r="I327" s="153"/>
      <c r="M327" s="153"/>
      <c r="Q327" s="153"/>
      <c r="R327" s="153"/>
      <c r="S327" s="153"/>
      <c r="T327" s="5"/>
      <c r="W327" s="301"/>
      <c r="X327" s="301"/>
      <c r="Y327" s="153"/>
      <c r="AM327" s="301"/>
      <c r="AN327" s="275"/>
      <c r="AO327" s="275"/>
      <c r="AP327" s="276"/>
    </row>
    <row r="328" spans="9:42" x14ac:dyDescent="0.25">
      <c r="I328" s="153"/>
      <c r="M328" s="153"/>
      <c r="Q328" s="153"/>
      <c r="R328" s="153"/>
      <c r="S328" s="153"/>
      <c r="T328" s="5"/>
      <c r="W328" s="301"/>
      <c r="X328" s="301"/>
      <c r="Y328" s="153"/>
      <c r="AM328" s="301"/>
      <c r="AN328" s="275"/>
      <c r="AO328" s="275"/>
      <c r="AP328" s="276"/>
    </row>
    <row r="329" spans="9:42" x14ac:dyDescent="0.25">
      <c r="I329" s="153"/>
      <c r="M329" s="153"/>
      <c r="Q329" s="153"/>
      <c r="R329" s="153"/>
      <c r="S329" s="153"/>
      <c r="T329" s="5"/>
      <c r="W329" s="301"/>
      <c r="X329" s="301"/>
      <c r="Y329" s="153"/>
      <c r="AM329" s="301"/>
      <c r="AN329" s="275"/>
      <c r="AO329" s="275"/>
      <c r="AP329" s="276"/>
    </row>
    <row r="330" spans="9:42" x14ac:dyDescent="0.25">
      <c r="I330" s="153"/>
      <c r="M330" s="153"/>
      <c r="Q330" s="153"/>
      <c r="R330" s="153"/>
      <c r="S330" s="153"/>
      <c r="T330" s="5"/>
      <c r="W330" s="301"/>
      <c r="X330" s="301"/>
      <c r="Y330" s="153"/>
      <c r="AM330" s="301"/>
      <c r="AN330" s="275"/>
      <c r="AO330" s="275"/>
      <c r="AP330" s="276"/>
    </row>
    <row r="331" spans="9:42" x14ac:dyDescent="0.25">
      <c r="I331" s="153"/>
      <c r="M331" s="153"/>
      <c r="Q331" s="153"/>
      <c r="R331" s="153"/>
      <c r="S331" s="153"/>
      <c r="T331" s="5"/>
      <c r="W331" s="301"/>
      <c r="X331" s="301"/>
      <c r="Y331" s="153"/>
      <c r="AM331" s="301"/>
      <c r="AN331" s="275"/>
      <c r="AO331" s="275"/>
      <c r="AP331" s="276"/>
    </row>
    <row r="332" spans="9:42" x14ac:dyDescent="0.25">
      <c r="I332" s="153"/>
      <c r="M332" s="153"/>
      <c r="Q332" s="153"/>
      <c r="R332" s="153"/>
      <c r="S332" s="153"/>
      <c r="T332" s="5"/>
      <c r="W332" s="301"/>
      <c r="X332" s="301"/>
      <c r="Y332" s="153"/>
      <c r="AM332" s="301"/>
      <c r="AN332" s="275"/>
      <c r="AO332" s="275"/>
      <c r="AP332" s="276"/>
    </row>
    <row r="333" spans="9:42" x14ac:dyDescent="0.25">
      <c r="W333" s="301"/>
      <c r="X333" s="301"/>
      <c r="AM333" s="301"/>
    </row>
    <row r="334" spans="9:42" x14ac:dyDescent="0.25">
      <c r="W334" s="301"/>
      <c r="X334" s="301"/>
      <c r="AM334" s="301"/>
    </row>
    <row r="335" spans="9:42" x14ac:dyDescent="0.25">
      <c r="W335" s="301"/>
      <c r="X335" s="301"/>
      <c r="AM335" s="301"/>
    </row>
    <row r="336" spans="9:42" x14ac:dyDescent="0.25">
      <c r="W336" s="301"/>
      <c r="X336" s="301"/>
      <c r="AM336" s="301"/>
    </row>
    <row r="337" spans="23:39" x14ac:dyDescent="0.25">
      <c r="W337" s="301"/>
      <c r="X337" s="301"/>
      <c r="AM337" s="301"/>
    </row>
    <row r="338" spans="23:39" x14ac:dyDescent="0.25">
      <c r="W338" s="301"/>
      <c r="X338" s="301"/>
      <c r="AM338" s="301"/>
    </row>
    <row r="339" spans="23:39" x14ac:dyDescent="0.25">
      <c r="W339" s="301"/>
      <c r="X339" s="301"/>
      <c r="AM339" s="301"/>
    </row>
    <row r="340" spans="23:39" x14ac:dyDescent="0.25">
      <c r="W340" s="301"/>
      <c r="X340" s="301"/>
      <c r="AM340" s="301"/>
    </row>
    <row r="341" spans="23:39" x14ac:dyDescent="0.25">
      <c r="W341" s="301"/>
      <c r="X341" s="301"/>
      <c r="AM341" s="301"/>
    </row>
    <row r="342" spans="23:39" x14ac:dyDescent="0.25">
      <c r="W342" s="301"/>
      <c r="X342" s="301"/>
      <c r="AM342" s="301"/>
    </row>
    <row r="343" spans="23:39" x14ac:dyDescent="0.25">
      <c r="W343" s="301"/>
      <c r="X343" s="301"/>
      <c r="AM343" s="301"/>
    </row>
    <row r="344" spans="23:39" x14ac:dyDescent="0.25">
      <c r="W344" s="301"/>
      <c r="X344" s="301"/>
      <c r="AM344" s="301"/>
    </row>
    <row r="345" spans="23:39" x14ac:dyDescent="0.25">
      <c r="W345" s="301"/>
      <c r="X345" s="301"/>
      <c r="AM345" s="301"/>
    </row>
    <row r="346" spans="23:39" x14ac:dyDescent="0.25">
      <c r="W346" s="301"/>
      <c r="X346" s="301"/>
      <c r="AM346" s="301"/>
    </row>
    <row r="347" spans="23:39" x14ac:dyDescent="0.25">
      <c r="W347" s="301"/>
      <c r="X347" s="301"/>
      <c r="AM347" s="301"/>
    </row>
    <row r="348" spans="23:39" x14ac:dyDescent="0.25">
      <c r="W348" s="301"/>
      <c r="X348" s="301"/>
      <c r="AM348" s="301"/>
    </row>
    <row r="349" spans="23:39" x14ac:dyDescent="0.25">
      <c r="W349" s="301"/>
      <c r="X349" s="301"/>
      <c r="AM349" s="301"/>
    </row>
    <row r="350" spans="23:39" x14ac:dyDescent="0.25">
      <c r="W350" s="301"/>
      <c r="X350" s="301"/>
      <c r="AM350" s="301"/>
    </row>
    <row r="351" spans="23:39" x14ac:dyDescent="0.25">
      <c r="W351" s="301"/>
      <c r="X351" s="301"/>
      <c r="AM351" s="301"/>
    </row>
    <row r="352" spans="23:39" x14ac:dyDescent="0.25">
      <c r="W352" s="301"/>
      <c r="X352" s="301"/>
      <c r="AM352" s="301"/>
    </row>
    <row r="353" spans="23:39" x14ac:dyDescent="0.25">
      <c r="W353" s="301"/>
      <c r="X353" s="301"/>
      <c r="AM353" s="301"/>
    </row>
    <row r="354" spans="23:39" x14ac:dyDescent="0.25">
      <c r="W354" s="301"/>
      <c r="X354" s="301"/>
      <c r="AM354" s="301"/>
    </row>
    <row r="355" spans="23:39" x14ac:dyDescent="0.25">
      <c r="W355" s="301"/>
      <c r="X355" s="301"/>
      <c r="AM355" s="301"/>
    </row>
    <row r="356" spans="23:39" x14ac:dyDescent="0.25">
      <c r="W356" s="301"/>
      <c r="X356" s="301"/>
      <c r="AM356" s="301"/>
    </row>
    <row r="357" spans="23:39" x14ac:dyDescent="0.25">
      <c r="W357" s="301"/>
      <c r="X357" s="301"/>
      <c r="AM357" s="301"/>
    </row>
    <row r="358" spans="23:39" x14ac:dyDescent="0.25">
      <c r="W358" s="301"/>
      <c r="X358" s="301"/>
      <c r="AM358" s="301"/>
    </row>
    <row r="359" spans="23:39" x14ac:dyDescent="0.25">
      <c r="W359" s="301"/>
      <c r="X359" s="301"/>
      <c r="AM359" s="301"/>
    </row>
    <row r="360" spans="23:39" x14ac:dyDescent="0.25">
      <c r="W360" s="301"/>
      <c r="X360" s="301"/>
      <c r="AM360" s="301"/>
    </row>
    <row r="361" spans="23:39" x14ac:dyDescent="0.25">
      <c r="W361" s="301"/>
      <c r="X361" s="301"/>
      <c r="AM361" s="301"/>
    </row>
    <row r="362" spans="23:39" x14ac:dyDescent="0.25">
      <c r="W362" s="301"/>
      <c r="X362" s="301"/>
      <c r="AM362" s="301"/>
    </row>
    <row r="363" spans="23:39" x14ac:dyDescent="0.25">
      <c r="W363" s="301"/>
      <c r="X363" s="301"/>
      <c r="AM363" s="301"/>
    </row>
    <row r="364" spans="23:39" x14ac:dyDescent="0.25">
      <c r="W364" s="301"/>
      <c r="X364" s="301"/>
      <c r="AM364" s="301"/>
    </row>
    <row r="365" spans="23:39" x14ac:dyDescent="0.25">
      <c r="W365" s="301"/>
      <c r="X365" s="301"/>
      <c r="AM365" s="301"/>
    </row>
    <row r="366" spans="23:39" x14ac:dyDescent="0.25">
      <c r="W366" s="301"/>
      <c r="X366" s="301"/>
      <c r="AM366" s="301"/>
    </row>
    <row r="367" spans="23:39" x14ac:dyDescent="0.25">
      <c r="W367" s="301"/>
      <c r="X367" s="301"/>
      <c r="AM367" s="301"/>
    </row>
    <row r="368" spans="23:39" x14ac:dyDescent="0.25">
      <c r="W368" s="301"/>
      <c r="X368" s="301"/>
      <c r="AM368" s="301"/>
    </row>
    <row r="369" spans="23:39" x14ac:dyDescent="0.25">
      <c r="W369" s="301"/>
      <c r="X369" s="301"/>
      <c r="AM369" s="301"/>
    </row>
    <row r="370" spans="23:39" x14ac:dyDescent="0.25">
      <c r="W370" s="301"/>
      <c r="X370" s="301"/>
      <c r="AM370" s="301"/>
    </row>
    <row r="371" spans="23:39" x14ac:dyDescent="0.25">
      <c r="W371" s="301"/>
      <c r="X371" s="301"/>
      <c r="AM371" s="301"/>
    </row>
    <row r="372" spans="23:39" x14ac:dyDescent="0.25">
      <c r="W372" s="301"/>
      <c r="X372" s="301"/>
      <c r="AM372" s="301"/>
    </row>
    <row r="373" spans="23:39" x14ac:dyDescent="0.25">
      <c r="W373" s="301"/>
      <c r="X373" s="301"/>
      <c r="AM373" s="301"/>
    </row>
    <row r="374" spans="23:39" x14ac:dyDescent="0.25">
      <c r="W374" s="301"/>
      <c r="X374" s="301"/>
      <c r="AM374" s="301"/>
    </row>
    <row r="375" spans="23:39" x14ac:dyDescent="0.25">
      <c r="W375" s="301"/>
      <c r="X375" s="301"/>
      <c r="AM375" s="301"/>
    </row>
    <row r="376" spans="23:39" x14ac:dyDescent="0.25">
      <c r="W376" s="301"/>
      <c r="X376" s="301"/>
      <c r="AM376" s="301"/>
    </row>
    <row r="377" spans="23:39" x14ac:dyDescent="0.25">
      <c r="W377" s="301"/>
      <c r="X377" s="301"/>
      <c r="AM377" s="301"/>
    </row>
    <row r="378" spans="23:39" x14ac:dyDescent="0.25">
      <c r="W378" s="301"/>
      <c r="X378" s="301"/>
      <c r="AM378" s="301"/>
    </row>
    <row r="379" spans="23:39" x14ac:dyDescent="0.25">
      <c r="W379" s="301"/>
      <c r="X379" s="301"/>
      <c r="AM379" s="301"/>
    </row>
    <row r="380" spans="23:39" x14ac:dyDescent="0.25">
      <c r="W380" s="301"/>
      <c r="X380" s="301"/>
      <c r="AM380" s="301"/>
    </row>
    <row r="381" spans="23:39" x14ac:dyDescent="0.25">
      <c r="W381" s="301"/>
      <c r="X381" s="301"/>
      <c r="AM381" s="301"/>
    </row>
    <row r="382" spans="23:39" x14ac:dyDescent="0.25">
      <c r="W382" s="301"/>
      <c r="X382" s="301"/>
      <c r="AM382" s="301"/>
    </row>
    <row r="383" spans="23:39" x14ac:dyDescent="0.25">
      <c r="W383" s="301"/>
      <c r="X383" s="301"/>
      <c r="AM383" s="301"/>
    </row>
    <row r="384" spans="23:39" x14ac:dyDescent="0.25">
      <c r="W384" s="301"/>
      <c r="X384" s="301"/>
      <c r="AM384" s="301"/>
    </row>
    <row r="385" spans="23:39" x14ac:dyDescent="0.25">
      <c r="W385" s="301"/>
      <c r="X385" s="301"/>
      <c r="AM385" s="301"/>
    </row>
    <row r="386" spans="23:39" x14ac:dyDescent="0.25">
      <c r="W386" s="301"/>
      <c r="X386" s="301"/>
      <c r="AM386" s="301"/>
    </row>
    <row r="387" spans="23:39" x14ac:dyDescent="0.25">
      <c r="W387" s="301"/>
      <c r="X387" s="301"/>
      <c r="AM387" s="301"/>
    </row>
    <row r="388" spans="23:39" x14ac:dyDescent="0.25">
      <c r="W388" s="301"/>
      <c r="X388" s="301"/>
      <c r="AM388" s="301"/>
    </row>
    <row r="389" spans="23:39" x14ac:dyDescent="0.25">
      <c r="W389" s="301"/>
      <c r="X389" s="301"/>
      <c r="AM389" s="301"/>
    </row>
    <row r="390" spans="23:39" x14ac:dyDescent="0.25">
      <c r="W390" s="301"/>
      <c r="X390" s="301"/>
      <c r="AM390" s="301"/>
    </row>
    <row r="391" spans="23:39" x14ac:dyDescent="0.25">
      <c r="W391" s="301"/>
      <c r="X391" s="301"/>
      <c r="AM391" s="301"/>
    </row>
    <row r="392" spans="23:39" x14ac:dyDescent="0.25">
      <c r="W392" s="301"/>
      <c r="X392" s="301"/>
      <c r="AM392" s="301"/>
    </row>
    <row r="393" spans="23:39" x14ac:dyDescent="0.25">
      <c r="W393" s="301"/>
      <c r="X393" s="301"/>
      <c r="AM393" s="301"/>
    </row>
    <row r="394" spans="23:39" x14ac:dyDescent="0.25">
      <c r="W394" s="301"/>
      <c r="X394" s="301"/>
      <c r="AM394" s="301"/>
    </row>
    <row r="395" spans="23:39" x14ac:dyDescent="0.25">
      <c r="W395" s="301"/>
      <c r="X395" s="301"/>
      <c r="AM395" s="301"/>
    </row>
    <row r="396" spans="23:39" x14ac:dyDescent="0.25">
      <c r="W396" s="301"/>
      <c r="X396" s="301"/>
      <c r="AM396" s="301"/>
    </row>
    <row r="397" spans="23:39" x14ac:dyDescent="0.25">
      <c r="W397" s="301"/>
      <c r="X397" s="301"/>
      <c r="AM397" s="301"/>
    </row>
    <row r="398" spans="23:39" x14ac:dyDescent="0.25">
      <c r="W398" s="301"/>
      <c r="X398" s="301"/>
      <c r="AM398" s="301"/>
    </row>
    <row r="399" spans="23:39" x14ac:dyDescent="0.25">
      <c r="W399" s="301"/>
      <c r="X399" s="301"/>
      <c r="AM399" s="301"/>
    </row>
    <row r="400" spans="23:39" x14ac:dyDescent="0.25">
      <c r="W400" s="301"/>
      <c r="X400" s="301"/>
      <c r="AM400" s="301"/>
    </row>
    <row r="401" spans="23:39" x14ac:dyDescent="0.25">
      <c r="W401" s="301"/>
      <c r="X401" s="301"/>
      <c r="AM401" s="301"/>
    </row>
    <row r="402" spans="23:39" x14ac:dyDescent="0.25">
      <c r="W402" s="301"/>
      <c r="X402" s="301"/>
      <c r="AM402" s="301"/>
    </row>
    <row r="403" spans="23:39" x14ac:dyDescent="0.25">
      <c r="W403" s="301"/>
      <c r="X403" s="301"/>
      <c r="AM403" s="301"/>
    </row>
    <row r="404" spans="23:39" x14ac:dyDescent="0.25">
      <c r="W404" s="301"/>
      <c r="X404" s="301"/>
      <c r="AM404" s="301"/>
    </row>
    <row r="405" spans="23:39" x14ac:dyDescent="0.25">
      <c r="W405" s="301"/>
      <c r="X405" s="301"/>
      <c r="AM405" s="301"/>
    </row>
    <row r="406" spans="23:39" x14ac:dyDescent="0.25">
      <c r="W406" s="301"/>
      <c r="X406" s="301"/>
      <c r="AM406" s="301"/>
    </row>
    <row r="407" spans="23:39" x14ac:dyDescent="0.25">
      <c r="W407" s="301"/>
      <c r="X407" s="301"/>
      <c r="AM407" s="301"/>
    </row>
    <row r="408" spans="23:39" x14ac:dyDescent="0.25">
      <c r="W408" s="301"/>
      <c r="X408" s="301"/>
      <c r="AM408" s="301"/>
    </row>
    <row r="409" spans="23:39" x14ac:dyDescent="0.25">
      <c r="W409" s="301"/>
      <c r="X409" s="301"/>
      <c r="AM409" s="301"/>
    </row>
    <row r="410" spans="23:39" x14ac:dyDescent="0.25">
      <c r="W410" s="301"/>
      <c r="X410" s="301"/>
      <c r="AM410" s="301"/>
    </row>
    <row r="411" spans="23:39" x14ac:dyDescent="0.25">
      <c r="W411" s="301"/>
      <c r="X411" s="301"/>
      <c r="AM411" s="301"/>
    </row>
    <row r="412" spans="23:39" x14ac:dyDescent="0.25">
      <c r="W412" s="301"/>
      <c r="X412" s="301"/>
      <c r="AM412" s="301"/>
    </row>
    <row r="413" spans="23:39" x14ac:dyDescent="0.25">
      <c r="W413" s="301"/>
      <c r="X413" s="301"/>
      <c r="AM413" s="301"/>
    </row>
    <row r="414" spans="23:39" x14ac:dyDescent="0.25">
      <c r="W414" s="301"/>
      <c r="X414" s="301"/>
      <c r="AM414" s="301"/>
    </row>
    <row r="415" spans="23:39" x14ac:dyDescent="0.25">
      <c r="W415" s="301"/>
      <c r="X415" s="301"/>
      <c r="AM415" s="301"/>
    </row>
    <row r="416" spans="23:39" x14ac:dyDescent="0.25">
      <c r="W416" s="301"/>
      <c r="X416" s="301"/>
      <c r="AM416" s="301"/>
    </row>
    <row r="417" spans="23:39" x14ac:dyDescent="0.25">
      <c r="W417" s="301"/>
      <c r="X417" s="301"/>
      <c r="AM417" s="301"/>
    </row>
    <row r="418" spans="23:39" x14ac:dyDescent="0.25">
      <c r="W418" s="301"/>
      <c r="X418" s="301"/>
      <c r="AM418" s="301"/>
    </row>
    <row r="419" spans="23:39" x14ac:dyDescent="0.25">
      <c r="W419" s="301"/>
      <c r="X419" s="301"/>
      <c r="AM419" s="301"/>
    </row>
    <row r="420" spans="23:39" x14ac:dyDescent="0.25">
      <c r="W420" s="301"/>
      <c r="X420" s="301"/>
      <c r="AM420" s="301"/>
    </row>
    <row r="421" spans="23:39" x14ac:dyDescent="0.25">
      <c r="W421" s="301"/>
      <c r="X421" s="301"/>
      <c r="AM421" s="301"/>
    </row>
    <row r="422" spans="23:39" x14ac:dyDescent="0.25">
      <c r="W422" s="301"/>
      <c r="X422" s="301"/>
      <c r="AM422" s="301"/>
    </row>
    <row r="423" spans="23:39" x14ac:dyDescent="0.25">
      <c r="W423" s="301"/>
      <c r="X423" s="301"/>
      <c r="AM423" s="301"/>
    </row>
    <row r="424" spans="23:39" x14ac:dyDescent="0.25">
      <c r="W424" s="301"/>
      <c r="X424" s="301"/>
      <c r="AM424" s="301"/>
    </row>
    <row r="425" spans="23:39" x14ac:dyDescent="0.25">
      <c r="W425" s="301"/>
      <c r="X425" s="301"/>
      <c r="AM425" s="301"/>
    </row>
    <row r="426" spans="23:39" x14ac:dyDescent="0.25">
      <c r="W426" s="301"/>
      <c r="X426" s="301"/>
      <c r="AM426" s="301"/>
    </row>
    <row r="427" spans="23:39" x14ac:dyDescent="0.25">
      <c r="W427" s="301"/>
      <c r="X427" s="301"/>
      <c r="AM427" s="301"/>
    </row>
    <row r="428" spans="23:39" x14ac:dyDescent="0.25">
      <c r="W428" s="301"/>
      <c r="X428" s="301"/>
      <c r="AM428" s="301"/>
    </row>
    <row r="429" spans="23:39" x14ac:dyDescent="0.25">
      <c r="W429" s="301"/>
      <c r="X429" s="301"/>
      <c r="AM429" s="301"/>
    </row>
    <row r="430" spans="23:39" x14ac:dyDescent="0.25">
      <c r="W430" s="301"/>
      <c r="X430" s="301"/>
      <c r="AM430" s="301"/>
    </row>
    <row r="431" spans="23:39" x14ac:dyDescent="0.25">
      <c r="W431" s="301"/>
      <c r="X431" s="301"/>
      <c r="AM431" s="301"/>
    </row>
    <row r="432" spans="23:39" x14ac:dyDescent="0.25">
      <c r="W432" s="301"/>
      <c r="X432" s="301"/>
      <c r="AM432" s="301"/>
    </row>
    <row r="433" spans="23:39" x14ac:dyDescent="0.25">
      <c r="W433" s="301"/>
      <c r="X433" s="301"/>
      <c r="AM433" s="301"/>
    </row>
    <row r="434" spans="23:39" x14ac:dyDescent="0.25">
      <c r="W434" s="301"/>
      <c r="X434" s="301"/>
      <c r="AM434" s="301"/>
    </row>
    <row r="435" spans="23:39" x14ac:dyDescent="0.25">
      <c r="W435" s="301"/>
      <c r="X435" s="301"/>
      <c r="AM435" s="301"/>
    </row>
    <row r="436" spans="23:39" x14ac:dyDescent="0.25">
      <c r="W436" s="301"/>
      <c r="X436" s="301"/>
      <c r="AM436" s="301"/>
    </row>
    <row r="437" spans="23:39" x14ac:dyDescent="0.25">
      <c r="W437" s="301"/>
      <c r="X437" s="301"/>
      <c r="AM437" s="301"/>
    </row>
    <row r="438" spans="23:39" x14ac:dyDescent="0.25">
      <c r="W438" s="301"/>
      <c r="X438" s="301"/>
      <c r="AM438" s="301"/>
    </row>
    <row r="439" spans="23:39" x14ac:dyDescent="0.25">
      <c r="W439" s="301"/>
      <c r="X439" s="301"/>
      <c r="AM439" s="301"/>
    </row>
    <row r="440" spans="23:39" x14ac:dyDescent="0.25">
      <c r="W440" s="301"/>
      <c r="X440" s="301"/>
      <c r="AM440" s="301"/>
    </row>
    <row r="441" spans="23:39" x14ac:dyDescent="0.25">
      <c r="W441" s="301"/>
      <c r="X441" s="301"/>
      <c r="AM441" s="301"/>
    </row>
    <row r="442" spans="23:39" x14ac:dyDescent="0.25">
      <c r="W442" s="301"/>
      <c r="X442" s="301"/>
      <c r="AM442" s="301"/>
    </row>
    <row r="443" spans="23:39" x14ac:dyDescent="0.25">
      <c r="W443" s="301"/>
      <c r="X443" s="301"/>
      <c r="AM443" s="301"/>
    </row>
    <row r="444" spans="23:39" x14ac:dyDescent="0.25">
      <c r="W444" s="301"/>
      <c r="X444" s="301"/>
      <c r="AM444" s="301"/>
    </row>
    <row r="445" spans="23:39" x14ac:dyDescent="0.25">
      <c r="W445" s="301"/>
      <c r="X445" s="301"/>
      <c r="AM445" s="301"/>
    </row>
    <row r="446" spans="23:39" x14ac:dyDescent="0.25">
      <c r="W446" s="301"/>
      <c r="X446" s="301"/>
      <c r="AM446" s="301"/>
    </row>
    <row r="447" spans="23:39" x14ac:dyDescent="0.25">
      <c r="W447" s="301"/>
      <c r="X447" s="301"/>
      <c r="AM447" s="301"/>
    </row>
    <row r="448" spans="23:39" x14ac:dyDescent="0.25">
      <c r="W448" s="301"/>
      <c r="X448" s="301"/>
      <c r="AM448" s="301"/>
    </row>
    <row r="449" spans="23:39" x14ac:dyDescent="0.25">
      <c r="W449" s="301"/>
      <c r="X449" s="301"/>
      <c r="AM449" s="301"/>
    </row>
    <row r="450" spans="23:39" x14ac:dyDescent="0.25">
      <c r="W450" s="301"/>
      <c r="X450" s="301"/>
      <c r="AM450" s="301"/>
    </row>
    <row r="451" spans="23:39" x14ac:dyDescent="0.25">
      <c r="W451" s="301"/>
      <c r="X451" s="301"/>
      <c r="AM451" s="301"/>
    </row>
    <row r="452" spans="23:39" x14ac:dyDescent="0.25">
      <c r="W452" s="301"/>
      <c r="X452" s="301"/>
      <c r="AM452" s="301"/>
    </row>
    <row r="453" spans="23:39" x14ac:dyDescent="0.25">
      <c r="W453" s="301"/>
      <c r="X453" s="301"/>
      <c r="AM453" s="301"/>
    </row>
    <row r="454" spans="23:39" x14ac:dyDescent="0.25">
      <c r="W454" s="301"/>
      <c r="X454" s="301"/>
      <c r="AM454" s="301"/>
    </row>
    <row r="455" spans="23:39" x14ac:dyDescent="0.25">
      <c r="W455" s="301"/>
      <c r="X455" s="301"/>
      <c r="AM455" s="301"/>
    </row>
    <row r="456" spans="23:39" x14ac:dyDescent="0.25">
      <c r="W456" s="301"/>
      <c r="X456" s="301"/>
      <c r="AM456" s="301"/>
    </row>
    <row r="457" spans="23:39" x14ac:dyDescent="0.25">
      <c r="W457" s="301"/>
      <c r="X457" s="301"/>
      <c r="AM457" s="301"/>
    </row>
    <row r="458" spans="23:39" x14ac:dyDescent="0.25">
      <c r="W458" s="301"/>
      <c r="X458" s="301"/>
      <c r="AM458" s="301"/>
    </row>
    <row r="459" spans="23:39" x14ac:dyDescent="0.25">
      <c r="W459" s="301"/>
      <c r="X459" s="301"/>
      <c r="AM459" s="301"/>
    </row>
    <row r="460" spans="23:39" x14ac:dyDescent="0.25">
      <c r="W460" s="301"/>
      <c r="X460" s="301"/>
      <c r="AM460" s="301"/>
    </row>
    <row r="461" spans="23:39" x14ac:dyDescent="0.25">
      <c r="W461" s="301"/>
      <c r="X461" s="301"/>
      <c r="AM461" s="301"/>
    </row>
    <row r="462" spans="23:39" x14ac:dyDescent="0.25">
      <c r="W462" s="301"/>
      <c r="X462" s="301"/>
      <c r="AM462" s="301"/>
    </row>
    <row r="463" spans="23:39" x14ac:dyDescent="0.25">
      <c r="W463" s="301"/>
      <c r="X463" s="301"/>
      <c r="AM463" s="301"/>
    </row>
    <row r="464" spans="23:39" x14ac:dyDescent="0.25">
      <c r="W464" s="301"/>
      <c r="X464" s="301"/>
      <c r="AM464" s="301"/>
    </row>
    <row r="465" spans="23:39" x14ac:dyDescent="0.25">
      <c r="W465" s="301"/>
      <c r="X465" s="301"/>
      <c r="AM465" s="301"/>
    </row>
    <row r="466" spans="23:39" x14ac:dyDescent="0.25">
      <c r="W466" s="301"/>
      <c r="X466" s="301"/>
      <c r="AM466" s="301"/>
    </row>
    <row r="467" spans="23:39" x14ac:dyDescent="0.25">
      <c r="W467" s="301"/>
      <c r="X467" s="301"/>
      <c r="AM467" s="301"/>
    </row>
    <row r="468" spans="23:39" x14ac:dyDescent="0.25">
      <c r="W468" s="301"/>
      <c r="X468" s="301"/>
      <c r="AM468" s="301"/>
    </row>
    <row r="469" spans="23:39" x14ac:dyDescent="0.25">
      <c r="W469" s="301"/>
      <c r="X469" s="301"/>
      <c r="AM469" s="301"/>
    </row>
    <row r="470" spans="23:39" x14ac:dyDescent="0.25">
      <c r="W470" s="301"/>
      <c r="X470" s="301"/>
      <c r="AM470" s="301"/>
    </row>
    <row r="471" spans="23:39" x14ac:dyDescent="0.25">
      <c r="W471" s="301"/>
      <c r="X471" s="301"/>
      <c r="AM471" s="301"/>
    </row>
    <row r="472" spans="23:39" x14ac:dyDescent="0.25">
      <c r="W472" s="301"/>
      <c r="X472" s="301"/>
      <c r="AM472" s="301"/>
    </row>
    <row r="473" spans="23:39" x14ac:dyDescent="0.25">
      <c r="W473" s="301"/>
      <c r="X473" s="301"/>
      <c r="AM473" s="301"/>
    </row>
    <row r="474" spans="23:39" x14ac:dyDescent="0.25">
      <c r="W474" s="301"/>
      <c r="X474" s="301"/>
      <c r="AM474" s="301"/>
    </row>
    <row r="475" spans="23:39" x14ac:dyDescent="0.25">
      <c r="W475" s="301"/>
      <c r="X475" s="301"/>
      <c r="AM475" s="301"/>
    </row>
    <row r="476" spans="23:39" x14ac:dyDescent="0.25">
      <c r="W476" s="301"/>
      <c r="X476" s="301"/>
      <c r="AM476" s="301"/>
    </row>
    <row r="477" spans="23:39" x14ac:dyDescent="0.25">
      <c r="W477" s="301"/>
      <c r="X477" s="301"/>
      <c r="AM477" s="301"/>
    </row>
    <row r="478" spans="23:39" x14ac:dyDescent="0.25">
      <c r="W478" s="301"/>
      <c r="X478" s="301"/>
      <c r="AM478" s="301"/>
    </row>
    <row r="479" spans="23:39" x14ac:dyDescent="0.25">
      <c r="W479" s="301"/>
      <c r="X479" s="301"/>
      <c r="AM479" s="301"/>
    </row>
    <row r="480" spans="23:39" x14ac:dyDescent="0.25">
      <c r="W480" s="301"/>
      <c r="X480" s="301"/>
      <c r="AM480" s="301"/>
    </row>
    <row r="481" spans="23:39" x14ac:dyDescent="0.25">
      <c r="W481" s="301"/>
      <c r="X481" s="301"/>
      <c r="AM481" s="301"/>
    </row>
    <row r="482" spans="23:39" x14ac:dyDescent="0.25">
      <c r="W482" s="301"/>
      <c r="X482" s="301"/>
      <c r="AM482" s="301"/>
    </row>
    <row r="483" spans="23:39" x14ac:dyDescent="0.25">
      <c r="W483" s="301"/>
      <c r="X483" s="301"/>
      <c r="AM483" s="301"/>
    </row>
    <row r="484" spans="23:39" x14ac:dyDescent="0.25">
      <c r="W484" s="301"/>
      <c r="X484" s="301"/>
      <c r="AM484" s="301"/>
    </row>
    <row r="485" spans="23:39" x14ac:dyDescent="0.25">
      <c r="W485" s="301"/>
      <c r="X485" s="301"/>
      <c r="AM485" s="301"/>
    </row>
    <row r="486" spans="23:39" x14ac:dyDescent="0.25">
      <c r="W486" s="301"/>
      <c r="X486" s="301"/>
      <c r="AM486" s="301"/>
    </row>
    <row r="487" spans="23:39" x14ac:dyDescent="0.25">
      <c r="W487" s="301"/>
      <c r="X487" s="301"/>
      <c r="AM487" s="301"/>
    </row>
    <row r="488" spans="23:39" x14ac:dyDescent="0.25">
      <c r="W488" s="301"/>
      <c r="X488" s="301"/>
      <c r="AM488" s="301"/>
    </row>
    <row r="489" spans="23:39" x14ac:dyDescent="0.25">
      <c r="W489" s="301"/>
      <c r="X489" s="301"/>
      <c r="AM489" s="301"/>
    </row>
    <row r="490" spans="23:39" x14ac:dyDescent="0.25">
      <c r="W490" s="301"/>
      <c r="X490" s="301"/>
      <c r="AM490" s="301"/>
    </row>
    <row r="491" spans="23:39" x14ac:dyDescent="0.25">
      <c r="W491" s="301"/>
      <c r="X491" s="301"/>
      <c r="AM491" s="301"/>
    </row>
    <row r="492" spans="23:39" x14ac:dyDescent="0.25">
      <c r="W492" s="301"/>
      <c r="X492" s="301"/>
      <c r="AM492" s="301"/>
    </row>
    <row r="493" spans="23:39" x14ac:dyDescent="0.25">
      <c r="W493" s="301"/>
      <c r="X493" s="301"/>
      <c r="AM493" s="301"/>
    </row>
    <row r="494" spans="23:39" x14ac:dyDescent="0.25">
      <c r="W494" s="301"/>
      <c r="X494" s="301"/>
      <c r="AM494" s="301"/>
    </row>
    <row r="495" spans="23:39" x14ac:dyDescent="0.25">
      <c r="W495" s="301"/>
      <c r="X495" s="301"/>
      <c r="AM495" s="301"/>
    </row>
    <row r="496" spans="23:39" x14ac:dyDescent="0.25">
      <c r="W496" s="301"/>
      <c r="X496" s="301"/>
      <c r="AM496" s="301"/>
    </row>
    <row r="497" spans="23:39" x14ac:dyDescent="0.25">
      <c r="W497" s="301"/>
      <c r="X497" s="301"/>
      <c r="AM497" s="301"/>
    </row>
    <row r="498" spans="23:39" x14ac:dyDescent="0.25">
      <c r="W498" s="301"/>
      <c r="X498" s="301"/>
      <c r="AM498" s="301"/>
    </row>
    <row r="499" spans="23:39" x14ac:dyDescent="0.25">
      <c r="W499" s="301"/>
      <c r="X499" s="301"/>
      <c r="AM499" s="301"/>
    </row>
    <row r="500" spans="23:39" x14ac:dyDescent="0.25">
      <c r="W500" s="301"/>
      <c r="X500" s="301"/>
      <c r="AM500" s="301"/>
    </row>
    <row r="501" spans="23:39" x14ac:dyDescent="0.25">
      <c r="W501" s="301"/>
      <c r="X501" s="301"/>
      <c r="AM501" s="301"/>
    </row>
    <row r="502" spans="23:39" x14ac:dyDescent="0.25">
      <c r="W502" s="301"/>
      <c r="X502" s="301"/>
      <c r="AM502" s="301"/>
    </row>
    <row r="503" spans="23:39" x14ac:dyDescent="0.25">
      <c r="W503" s="301"/>
      <c r="X503" s="301"/>
      <c r="AM503" s="301"/>
    </row>
    <row r="504" spans="23:39" x14ac:dyDescent="0.25">
      <c r="W504" s="301"/>
      <c r="X504" s="301"/>
      <c r="AM504" s="301"/>
    </row>
    <row r="505" spans="23:39" x14ac:dyDescent="0.25">
      <c r="W505" s="301"/>
      <c r="X505" s="301"/>
      <c r="AM505" s="301"/>
    </row>
    <row r="506" spans="23:39" x14ac:dyDescent="0.25">
      <c r="W506" s="301"/>
      <c r="X506" s="301"/>
      <c r="AM506" s="301"/>
    </row>
    <row r="507" spans="23:39" x14ac:dyDescent="0.25">
      <c r="W507" s="301"/>
      <c r="X507" s="301"/>
      <c r="AM507" s="301"/>
    </row>
    <row r="508" spans="23:39" x14ac:dyDescent="0.25">
      <c r="W508" s="301"/>
      <c r="X508" s="301"/>
      <c r="AM508" s="301"/>
    </row>
    <row r="509" spans="23:39" x14ac:dyDescent="0.25">
      <c r="W509" s="301"/>
      <c r="X509" s="301"/>
      <c r="AM509" s="301"/>
    </row>
    <row r="510" spans="23:39" x14ac:dyDescent="0.25">
      <c r="W510" s="301"/>
      <c r="X510" s="301"/>
      <c r="AM510" s="301"/>
    </row>
    <row r="511" spans="23:39" x14ac:dyDescent="0.25">
      <c r="W511" s="301"/>
      <c r="X511" s="301"/>
      <c r="AM511" s="301"/>
    </row>
    <row r="512" spans="23:39" x14ac:dyDescent="0.25">
      <c r="W512" s="301"/>
      <c r="X512" s="301"/>
      <c r="AM512" s="301"/>
    </row>
    <row r="513" spans="23:39" x14ac:dyDescent="0.25">
      <c r="W513" s="301"/>
      <c r="X513" s="301"/>
      <c r="AM513" s="301"/>
    </row>
    <row r="514" spans="23:39" x14ac:dyDescent="0.25">
      <c r="W514" s="301"/>
      <c r="X514" s="301"/>
      <c r="AM514" s="301"/>
    </row>
    <row r="515" spans="23:39" x14ac:dyDescent="0.25">
      <c r="W515" s="301"/>
      <c r="X515" s="301"/>
      <c r="AM515" s="301"/>
    </row>
    <row r="516" spans="23:39" x14ac:dyDescent="0.25">
      <c r="W516" s="301"/>
      <c r="X516" s="301"/>
      <c r="AM516" s="301"/>
    </row>
    <row r="517" spans="23:39" x14ac:dyDescent="0.25">
      <c r="W517" s="301"/>
      <c r="X517" s="301"/>
      <c r="AM517" s="301"/>
    </row>
    <row r="518" spans="23:39" x14ac:dyDescent="0.25">
      <c r="W518" s="301"/>
      <c r="X518" s="301"/>
      <c r="AM518" s="301"/>
    </row>
    <row r="519" spans="23:39" x14ac:dyDescent="0.25">
      <c r="W519" s="301"/>
      <c r="X519" s="301"/>
      <c r="AM519" s="301"/>
    </row>
    <row r="520" spans="23:39" x14ac:dyDescent="0.25">
      <c r="W520" s="301"/>
      <c r="X520" s="301"/>
      <c r="AM520" s="301"/>
    </row>
    <row r="521" spans="23:39" x14ac:dyDescent="0.25">
      <c r="W521" s="301"/>
      <c r="X521" s="301"/>
      <c r="AM521" s="301"/>
    </row>
    <row r="522" spans="23:39" x14ac:dyDescent="0.25">
      <c r="W522" s="301"/>
      <c r="X522" s="301"/>
      <c r="AM522" s="301"/>
    </row>
    <row r="523" spans="23:39" x14ac:dyDescent="0.25">
      <c r="W523" s="301"/>
      <c r="X523" s="301"/>
      <c r="AM523" s="301"/>
    </row>
    <row r="524" spans="23:39" x14ac:dyDescent="0.25">
      <c r="W524" s="301"/>
      <c r="X524" s="301"/>
      <c r="AM524" s="301"/>
    </row>
    <row r="525" spans="23:39" x14ac:dyDescent="0.25">
      <c r="W525" s="301"/>
      <c r="X525" s="301"/>
      <c r="AM525" s="301"/>
    </row>
    <row r="526" spans="23:39" x14ac:dyDescent="0.25">
      <c r="W526" s="301"/>
      <c r="X526" s="301"/>
      <c r="AM526" s="301"/>
    </row>
    <row r="527" spans="23:39" x14ac:dyDescent="0.25">
      <c r="W527" s="301"/>
      <c r="X527" s="301"/>
      <c r="AM527" s="301"/>
    </row>
    <row r="528" spans="23:39" x14ac:dyDescent="0.25">
      <c r="W528" s="301"/>
      <c r="X528" s="301"/>
      <c r="AM528" s="301"/>
    </row>
    <row r="529" spans="23:39" x14ac:dyDescent="0.25">
      <c r="W529" s="301"/>
      <c r="X529" s="301"/>
      <c r="AM529" s="301"/>
    </row>
    <row r="530" spans="23:39" x14ac:dyDescent="0.25">
      <c r="W530" s="301"/>
      <c r="X530" s="301"/>
      <c r="AM530" s="301"/>
    </row>
    <row r="531" spans="23:39" x14ac:dyDescent="0.25">
      <c r="W531" s="301"/>
      <c r="X531" s="301"/>
      <c r="AM531" s="301"/>
    </row>
    <row r="532" spans="23:39" x14ac:dyDescent="0.25">
      <c r="W532" s="301"/>
      <c r="X532" s="301"/>
      <c r="AM532" s="301"/>
    </row>
    <row r="533" spans="23:39" x14ac:dyDescent="0.25">
      <c r="W533" s="301"/>
      <c r="X533" s="301"/>
      <c r="AM533" s="301"/>
    </row>
    <row r="534" spans="23:39" x14ac:dyDescent="0.25">
      <c r="W534" s="301"/>
      <c r="X534" s="301"/>
      <c r="AM534" s="301"/>
    </row>
    <row r="535" spans="23:39" x14ac:dyDescent="0.25">
      <c r="W535" s="301"/>
      <c r="X535" s="301"/>
      <c r="AM535" s="301"/>
    </row>
    <row r="536" spans="23:39" x14ac:dyDescent="0.25">
      <c r="W536" s="301"/>
      <c r="X536" s="301"/>
      <c r="AM536" s="301"/>
    </row>
    <row r="537" spans="23:39" x14ac:dyDescent="0.25">
      <c r="W537" s="301"/>
      <c r="X537" s="301"/>
      <c r="AM537" s="301"/>
    </row>
    <row r="538" spans="23:39" x14ac:dyDescent="0.25">
      <c r="W538" s="301"/>
      <c r="X538" s="301"/>
      <c r="AM538" s="301"/>
    </row>
    <row r="539" spans="23:39" x14ac:dyDescent="0.25">
      <c r="W539" s="301"/>
      <c r="X539" s="301"/>
      <c r="AM539" s="301"/>
    </row>
    <row r="540" spans="23:39" x14ac:dyDescent="0.25">
      <c r="W540" s="301"/>
      <c r="X540" s="301"/>
      <c r="AM540" s="301"/>
    </row>
    <row r="541" spans="23:39" x14ac:dyDescent="0.25">
      <c r="W541" s="301"/>
      <c r="X541" s="301"/>
      <c r="AM541" s="301"/>
    </row>
    <row r="542" spans="23:39" x14ac:dyDescent="0.25">
      <c r="W542" s="301"/>
      <c r="X542" s="301"/>
      <c r="AM542" s="301"/>
    </row>
    <row r="543" spans="23:39" x14ac:dyDescent="0.25">
      <c r="W543" s="301"/>
      <c r="X543" s="301"/>
      <c r="AM543" s="301"/>
    </row>
    <row r="544" spans="23:39" x14ac:dyDescent="0.25">
      <c r="W544" s="301"/>
      <c r="X544" s="301"/>
      <c r="AM544" s="301"/>
    </row>
    <row r="545" spans="23:39" x14ac:dyDescent="0.25">
      <c r="W545" s="301"/>
      <c r="X545" s="301"/>
      <c r="AM545" s="301"/>
    </row>
    <row r="546" spans="23:39" x14ac:dyDescent="0.25">
      <c r="W546" s="301"/>
      <c r="X546" s="301"/>
      <c r="AM546" s="301"/>
    </row>
    <row r="547" spans="23:39" x14ac:dyDescent="0.25">
      <c r="W547" s="301"/>
      <c r="X547" s="301"/>
      <c r="AM547" s="301"/>
    </row>
    <row r="548" spans="23:39" x14ac:dyDescent="0.25">
      <c r="W548" s="301"/>
      <c r="X548" s="301"/>
      <c r="AM548" s="301"/>
    </row>
    <row r="549" spans="23:39" x14ac:dyDescent="0.25">
      <c r="W549" s="301"/>
      <c r="X549" s="301"/>
      <c r="AM549" s="301"/>
    </row>
    <row r="550" spans="23:39" x14ac:dyDescent="0.25">
      <c r="W550" s="301"/>
      <c r="X550" s="301"/>
      <c r="AM550" s="301"/>
    </row>
    <row r="551" spans="23:39" x14ac:dyDescent="0.25">
      <c r="W551" s="301"/>
      <c r="X551" s="301"/>
      <c r="AM551" s="301"/>
    </row>
    <row r="552" spans="23:39" x14ac:dyDescent="0.25">
      <c r="W552" s="301"/>
      <c r="X552" s="301"/>
      <c r="AM552" s="301"/>
    </row>
    <row r="553" spans="23:39" x14ac:dyDescent="0.25">
      <c r="W553" s="301"/>
      <c r="X553" s="301"/>
      <c r="AM553" s="301"/>
    </row>
    <row r="554" spans="23:39" x14ac:dyDescent="0.25">
      <c r="W554" s="301"/>
      <c r="X554" s="301"/>
      <c r="AM554" s="301"/>
    </row>
    <row r="555" spans="23:39" x14ac:dyDescent="0.25">
      <c r="W555" s="301"/>
      <c r="X555" s="301"/>
      <c r="AM555" s="301"/>
    </row>
    <row r="556" spans="23:39" x14ac:dyDescent="0.25">
      <c r="W556" s="301"/>
      <c r="X556" s="301"/>
      <c r="AM556" s="301"/>
    </row>
    <row r="557" spans="23:39" x14ac:dyDescent="0.25">
      <c r="W557" s="301"/>
      <c r="X557" s="301"/>
      <c r="AM557" s="301"/>
    </row>
    <row r="558" spans="23:39" x14ac:dyDescent="0.25">
      <c r="W558" s="301"/>
      <c r="X558" s="301"/>
      <c r="AM558" s="301"/>
    </row>
    <row r="559" spans="23:39" x14ac:dyDescent="0.25">
      <c r="W559" s="301"/>
      <c r="X559" s="301"/>
      <c r="AM559" s="301"/>
    </row>
    <row r="560" spans="23:39" x14ac:dyDescent="0.25">
      <c r="W560" s="301"/>
      <c r="X560" s="301"/>
      <c r="AM560" s="301"/>
    </row>
    <row r="561" spans="23:39" x14ac:dyDescent="0.25">
      <c r="W561" s="301"/>
      <c r="X561" s="301"/>
      <c r="AM561" s="301"/>
    </row>
    <row r="562" spans="23:39" x14ac:dyDescent="0.25">
      <c r="W562" s="301"/>
      <c r="X562" s="301"/>
      <c r="AM562" s="301"/>
    </row>
    <row r="563" spans="23:39" x14ac:dyDescent="0.25">
      <c r="W563" s="301"/>
      <c r="X563" s="301"/>
      <c r="AM563" s="301"/>
    </row>
    <row r="564" spans="23:39" x14ac:dyDescent="0.25">
      <c r="W564" s="301"/>
      <c r="X564" s="301"/>
      <c r="AM564" s="301"/>
    </row>
    <row r="565" spans="23:39" x14ac:dyDescent="0.25">
      <c r="W565" s="301"/>
      <c r="X565" s="301"/>
      <c r="AM565" s="301"/>
    </row>
    <row r="566" spans="23:39" x14ac:dyDescent="0.25">
      <c r="W566" s="301"/>
      <c r="X566" s="301"/>
      <c r="AM566" s="301"/>
    </row>
    <row r="567" spans="23:39" x14ac:dyDescent="0.25">
      <c r="W567" s="301"/>
      <c r="X567" s="301"/>
      <c r="AM567" s="301"/>
    </row>
    <row r="568" spans="23:39" x14ac:dyDescent="0.25">
      <c r="W568" s="301"/>
      <c r="X568" s="301"/>
      <c r="AM568" s="301"/>
    </row>
    <row r="569" spans="23:39" x14ac:dyDescent="0.25">
      <c r="W569" s="301"/>
      <c r="X569" s="301"/>
      <c r="AM569" s="301"/>
    </row>
    <row r="570" spans="23:39" x14ac:dyDescent="0.25">
      <c r="W570" s="301"/>
      <c r="X570" s="301"/>
      <c r="AM570" s="301"/>
    </row>
    <row r="571" spans="23:39" x14ac:dyDescent="0.25">
      <c r="W571" s="301"/>
      <c r="X571" s="301"/>
      <c r="AM571" s="301"/>
    </row>
    <row r="572" spans="23:39" x14ac:dyDescent="0.25">
      <c r="W572" s="301"/>
      <c r="X572" s="301"/>
      <c r="AM572" s="301"/>
    </row>
    <row r="573" spans="23:39" x14ac:dyDescent="0.25">
      <c r="W573" s="301"/>
      <c r="X573" s="301"/>
      <c r="AM573" s="301"/>
    </row>
    <row r="574" spans="23:39" x14ac:dyDescent="0.25">
      <c r="W574" s="301"/>
      <c r="X574" s="301"/>
      <c r="AM574" s="301"/>
    </row>
    <row r="575" spans="23:39" x14ac:dyDescent="0.25">
      <c r="W575" s="301"/>
      <c r="X575" s="301"/>
      <c r="AM575" s="301"/>
    </row>
    <row r="576" spans="23:39" x14ac:dyDescent="0.25">
      <c r="W576" s="301"/>
      <c r="X576" s="301"/>
      <c r="AM576" s="301"/>
    </row>
    <row r="577" spans="23:39" x14ac:dyDescent="0.25">
      <c r="W577" s="301"/>
      <c r="X577" s="301"/>
      <c r="AM577" s="301"/>
    </row>
    <row r="578" spans="23:39" x14ac:dyDescent="0.25">
      <c r="W578" s="301"/>
      <c r="X578" s="301"/>
      <c r="AM578" s="301"/>
    </row>
    <row r="579" spans="23:39" x14ac:dyDescent="0.25">
      <c r="W579" s="301"/>
      <c r="X579" s="301"/>
      <c r="AM579" s="301"/>
    </row>
    <row r="580" spans="23:39" x14ac:dyDescent="0.25">
      <c r="W580" s="301"/>
      <c r="X580" s="301"/>
      <c r="AM580" s="301"/>
    </row>
    <row r="581" spans="23:39" x14ac:dyDescent="0.25">
      <c r="W581" s="301"/>
      <c r="X581" s="301"/>
      <c r="AM581" s="301"/>
    </row>
    <row r="582" spans="23:39" x14ac:dyDescent="0.25">
      <c r="W582" s="301"/>
      <c r="X582" s="301"/>
      <c r="AM582" s="301"/>
    </row>
    <row r="583" spans="23:39" x14ac:dyDescent="0.25">
      <c r="W583" s="301"/>
      <c r="X583" s="301"/>
      <c r="AM583" s="301"/>
    </row>
    <row r="584" spans="23:39" x14ac:dyDescent="0.25">
      <c r="W584" s="301"/>
      <c r="X584" s="301"/>
      <c r="AM584" s="301"/>
    </row>
    <row r="585" spans="23:39" x14ac:dyDescent="0.25">
      <c r="W585" s="301"/>
      <c r="X585" s="301"/>
      <c r="AM585" s="301"/>
    </row>
    <row r="586" spans="23:39" x14ac:dyDescent="0.25">
      <c r="W586" s="301"/>
      <c r="X586" s="301"/>
      <c r="AM586" s="301"/>
    </row>
    <row r="587" spans="23:39" x14ac:dyDescent="0.25">
      <c r="W587" s="301"/>
      <c r="X587" s="301"/>
      <c r="AM587" s="301"/>
    </row>
    <row r="588" spans="23:39" x14ac:dyDescent="0.25">
      <c r="W588" s="301"/>
      <c r="X588" s="301"/>
      <c r="AM588" s="301"/>
    </row>
    <row r="589" spans="23:39" x14ac:dyDescent="0.25">
      <c r="W589" s="301"/>
      <c r="X589" s="301"/>
      <c r="AM589" s="301"/>
    </row>
    <row r="590" spans="23:39" x14ac:dyDescent="0.25">
      <c r="W590" s="301"/>
      <c r="X590" s="301"/>
      <c r="AM590" s="301"/>
    </row>
    <row r="591" spans="23:39" x14ac:dyDescent="0.25">
      <c r="W591" s="301"/>
      <c r="X591" s="301"/>
      <c r="AM591" s="301"/>
    </row>
    <row r="592" spans="23:39" x14ac:dyDescent="0.25">
      <c r="W592" s="301"/>
      <c r="X592" s="301"/>
      <c r="AM592" s="301"/>
    </row>
    <row r="593" spans="23:39" x14ac:dyDescent="0.25">
      <c r="W593" s="301"/>
      <c r="X593" s="301"/>
      <c r="AM593" s="301"/>
    </row>
    <row r="594" spans="23:39" x14ac:dyDescent="0.25">
      <c r="W594" s="301"/>
      <c r="X594" s="301"/>
      <c r="AM594" s="301"/>
    </row>
    <row r="595" spans="23:39" x14ac:dyDescent="0.25">
      <c r="W595" s="301"/>
      <c r="X595" s="301"/>
      <c r="AM595" s="301"/>
    </row>
    <row r="596" spans="23:39" x14ac:dyDescent="0.25">
      <c r="W596" s="301"/>
      <c r="X596" s="301"/>
      <c r="AM596" s="301"/>
    </row>
    <row r="597" spans="23:39" x14ac:dyDescent="0.25">
      <c r="W597" s="301"/>
      <c r="X597" s="301"/>
      <c r="AM597" s="301"/>
    </row>
    <row r="598" spans="23:39" x14ac:dyDescent="0.25">
      <c r="W598" s="301"/>
      <c r="X598" s="301"/>
      <c r="AM598" s="301"/>
    </row>
    <row r="599" spans="23:39" x14ac:dyDescent="0.25">
      <c r="W599" s="301"/>
      <c r="X599" s="301"/>
      <c r="AM599" s="301"/>
    </row>
    <row r="600" spans="23:39" x14ac:dyDescent="0.25">
      <c r="W600" s="301"/>
      <c r="X600" s="301"/>
      <c r="AM600" s="301"/>
    </row>
    <row r="601" spans="23:39" x14ac:dyDescent="0.25">
      <c r="W601" s="301"/>
      <c r="X601" s="301"/>
      <c r="AM601" s="301"/>
    </row>
    <row r="602" spans="23:39" x14ac:dyDescent="0.25">
      <c r="W602" s="301"/>
      <c r="X602" s="301"/>
      <c r="AM602" s="301"/>
    </row>
    <row r="603" spans="23:39" x14ac:dyDescent="0.25">
      <c r="W603" s="301"/>
      <c r="X603" s="301"/>
      <c r="AM603" s="301"/>
    </row>
    <row r="604" spans="23:39" x14ac:dyDescent="0.25">
      <c r="W604" s="301"/>
      <c r="X604" s="301"/>
      <c r="AM604" s="301"/>
    </row>
    <row r="605" spans="23:39" x14ac:dyDescent="0.25">
      <c r="W605" s="301"/>
      <c r="X605" s="301"/>
      <c r="AM605" s="301"/>
    </row>
    <row r="606" spans="23:39" x14ac:dyDescent="0.25">
      <c r="W606" s="301"/>
      <c r="X606" s="301"/>
      <c r="AM606" s="301"/>
    </row>
    <row r="607" spans="23:39" x14ac:dyDescent="0.25">
      <c r="W607" s="301"/>
      <c r="X607" s="301"/>
      <c r="AM607" s="301"/>
    </row>
    <row r="608" spans="23:39" x14ac:dyDescent="0.25">
      <c r="W608" s="301"/>
      <c r="X608" s="301"/>
      <c r="AM608" s="301"/>
    </row>
    <row r="609" spans="23:39" x14ac:dyDescent="0.25">
      <c r="W609" s="301"/>
      <c r="X609" s="301"/>
      <c r="AM609" s="301"/>
    </row>
    <row r="610" spans="23:39" x14ac:dyDescent="0.25">
      <c r="W610" s="301"/>
      <c r="X610" s="301"/>
      <c r="AM610" s="301"/>
    </row>
    <row r="611" spans="23:39" x14ac:dyDescent="0.25">
      <c r="W611" s="301"/>
      <c r="X611" s="301"/>
      <c r="AM611" s="301"/>
    </row>
    <row r="612" spans="23:39" x14ac:dyDescent="0.25">
      <c r="W612" s="301"/>
      <c r="X612" s="301"/>
      <c r="AM612" s="301"/>
    </row>
    <row r="613" spans="23:39" x14ac:dyDescent="0.25">
      <c r="W613" s="301"/>
      <c r="X613" s="301"/>
      <c r="AM613" s="301"/>
    </row>
    <row r="614" spans="23:39" x14ac:dyDescent="0.25">
      <c r="W614" s="301"/>
      <c r="X614" s="301"/>
      <c r="AM614" s="301"/>
    </row>
    <row r="615" spans="23:39" x14ac:dyDescent="0.25">
      <c r="W615" s="301"/>
      <c r="X615" s="301"/>
      <c r="AM615" s="301"/>
    </row>
    <row r="616" spans="23:39" x14ac:dyDescent="0.25">
      <c r="W616" s="301"/>
      <c r="X616" s="301"/>
      <c r="AM616" s="301"/>
    </row>
    <row r="617" spans="23:39" x14ac:dyDescent="0.25">
      <c r="W617" s="301"/>
      <c r="X617" s="301"/>
      <c r="AM617" s="301"/>
    </row>
    <row r="618" spans="23:39" x14ac:dyDescent="0.25">
      <c r="W618" s="301"/>
      <c r="X618" s="301"/>
      <c r="AM618" s="301"/>
    </row>
    <row r="619" spans="23:39" x14ac:dyDescent="0.25">
      <c r="W619" s="301"/>
      <c r="X619" s="301"/>
      <c r="AM619" s="301"/>
    </row>
    <row r="620" spans="23:39" x14ac:dyDescent="0.25">
      <c r="W620" s="301"/>
      <c r="X620" s="301"/>
      <c r="AM620" s="301"/>
    </row>
    <row r="621" spans="23:39" x14ac:dyDescent="0.25">
      <c r="W621" s="301"/>
      <c r="X621" s="301"/>
      <c r="AM621" s="301"/>
    </row>
    <row r="622" spans="23:39" x14ac:dyDescent="0.25">
      <c r="W622" s="301"/>
      <c r="X622" s="301"/>
      <c r="AM622" s="301"/>
    </row>
    <row r="623" spans="23:39" x14ac:dyDescent="0.25">
      <c r="W623" s="301"/>
      <c r="X623" s="301"/>
      <c r="AM623" s="301"/>
    </row>
    <row r="624" spans="23:39" x14ac:dyDescent="0.25">
      <c r="W624" s="301"/>
      <c r="X624" s="301"/>
      <c r="AM624" s="301"/>
    </row>
    <row r="625" spans="23:39" x14ac:dyDescent="0.25">
      <c r="W625" s="301"/>
      <c r="X625" s="301"/>
      <c r="AM625" s="301"/>
    </row>
    <row r="626" spans="23:39" x14ac:dyDescent="0.25">
      <c r="W626" s="301"/>
      <c r="X626" s="301"/>
      <c r="AM626" s="301"/>
    </row>
    <row r="627" spans="23:39" x14ac:dyDescent="0.25">
      <c r="W627" s="301"/>
      <c r="X627" s="301"/>
      <c r="AM627" s="301"/>
    </row>
    <row r="628" spans="23:39" x14ac:dyDescent="0.25">
      <c r="W628" s="301"/>
      <c r="X628" s="301"/>
      <c r="AM628" s="301"/>
    </row>
    <row r="629" spans="23:39" x14ac:dyDescent="0.25">
      <c r="W629" s="301"/>
      <c r="X629" s="301"/>
      <c r="AM629" s="301"/>
    </row>
    <row r="630" spans="23:39" x14ac:dyDescent="0.25">
      <c r="W630" s="301"/>
      <c r="X630" s="301"/>
      <c r="AM630" s="301"/>
    </row>
    <row r="631" spans="23:39" x14ac:dyDescent="0.25">
      <c r="W631" s="301"/>
      <c r="X631" s="301"/>
      <c r="AM631" s="301"/>
    </row>
    <row r="632" spans="23:39" x14ac:dyDescent="0.25">
      <c r="W632" s="301"/>
      <c r="X632" s="301"/>
      <c r="AM632" s="301"/>
    </row>
    <row r="633" spans="23:39" x14ac:dyDescent="0.25">
      <c r="W633" s="301"/>
      <c r="X633" s="301"/>
      <c r="AM633" s="301"/>
    </row>
    <row r="634" spans="23:39" x14ac:dyDescent="0.25">
      <c r="W634" s="301"/>
      <c r="X634" s="301"/>
      <c r="AM634" s="301"/>
    </row>
    <row r="635" spans="23:39" x14ac:dyDescent="0.25">
      <c r="W635" s="301"/>
      <c r="X635" s="301"/>
      <c r="AM635" s="301"/>
    </row>
    <row r="636" spans="23:39" x14ac:dyDescent="0.25">
      <c r="W636" s="301"/>
      <c r="X636" s="301"/>
      <c r="AM636" s="301"/>
    </row>
    <row r="637" spans="23:39" x14ac:dyDescent="0.25">
      <c r="W637" s="301"/>
      <c r="X637" s="301"/>
      <c r="AM637" s="301"/>
    </row>
    <row r="638" spans="23:39" x14ac:dyDescent="0.25">
      <c r="W638" s="301"/>
      <c r="X638" s="301"/>
      <c r="AM638" s="301"/>
    </row>
    <row r="639" spans="23:39" x14ac:dyDescent="0.25">
      <c r="W639" s="301"/>
      <c r="X639" s="301"/>
      <c r="AM639" s="301"/>
    </row>
    <row r="640" spans="23:39" x14ac:dyDescent="0.25">
      <c r="W640" s="301"/>
      <c r="X640" s="301"/>
      <c r="AM640" s="301"/>
    </row>
    <row r="641" spans="23:39" x14ac:dyDescent="0.25">
      <c r="W641" s="301"/>
      <c r="X641" s="301"/>
      <c r="AM641" s="301"/>
    </row>
    <row r="642" spans="23:39" x14ac:dyDescent="0.25">
      <c r="W642" s="301"/>
      <c r="X642" s="301"/>
      <c r="AM642" s="301"/>
    </row>
    <row r="643" spans="23:39" x14ac:dyDescent="0.25">
      <c r="W643" s="301"/>
      <c r="X643" s="301"/>
      <c r="AM643" s="301"/>
    </row>
    <row r="644" spans="23:39" x14ac:dyDescent="0.25">
      <c r="W644" s="301"/>
      <c r="X644" s="301"/>
      <c r="AM644" s="301"/>
    </row>
    <row r="645" spans="23:39" x14ac:dyDescent="0.25">
      <c r="W645" s="301"/>
      <c r="X645" s="301"/>
      <c r="AM645" s="301"/>
    </row>
    <row r="646" spans="23:39" x14ac:dyDescent="0.25">
      <c r="W646" s="301"/>
      <c r="X646" s="301"/>
      <c r="AM646" s="301"/>
    </row>
    <row r="647" spans="23:39" x14ac:dyDescent="0.25">
      <c r="W647" s="301"/>
      <c r="X647" s="301"/>
      <c r="AM647" s="301"/>
    </row>
    <row r="648" spans="23:39" x14ac:dyDescent="0.25">
      <c r="W648" s="301"/>
      <c r="X648" s="301"/>
      <c r="AM648" s="301"/>
    </row>
    <row r="649" spans="23:39" x14ac:dyDescent="0.25">
      <c r="W649" s="301"/>
      <c r="X649" s="301"/>
      <c r="AM649" s="301"/>
    </row>
    <row r="650" spans="23:39" x14ac:dyDescent="0.25">
      <c r="W650" s="301"/>
      <c r="X650" s="301"/>
      <c r="AM650" s="301"/>
    </row>
    <row r="651" spans="23:39" x14ac:dyDescent="0.25">
      <c r="W651" s="301"/>
      <c r="X651" s="301"/>
      <c r="AM651" s="301"/>
    </row>
    <row r="652" spans="23:39" x14ac:dyDescent="0.25">
      <c r="W652" s="301"/>
      <c r="X652" s="301"/>
      <c r="AM652" s="301"/>
    </row>
    <row r="653" spans="23:39" x14ac:dyDescent="0.25">
      <c r="W653" s="301"/>
      <c r="X653" s="301"/>
      <c r="AM653" s="301"/>
    </row>
    <row r="654" spans="23:39" x14ac:dyDescent="0.25">
      <c r="W654" s="301"/>
      <c r="X654" s="301"/>
      <c r="AM654" s="301"/>
    </row>
    <row r="655" spans="23:39" x14ac:dyDescent="0.25">
      <c r="W655" s="301"/>
      <c r="X655" s="301"/>
      <c r="AM655" s="301"/>
    </row>
    <row r="656" spans="23:39" x14ac:dyDescent="0.25">
      <c r="W656" s="301"/>
      <c r="X656" s="301"/>
      <c r="AM656" s="301"/>
    </row>
    <row r="657" spans="23:39" x14ac:dyDescent="0.25">
      <c r="W657" s="301"/>
      <c r="X657" s="301"/>
      <c r="AM657" s="301"/>
    </row>
    <row r="658" spans="23:39" x14ac:dyDescent="0.25">
      <c r="W658" s="301"/>
      <c r="X658" s="301"/>
      <c r="AM658" s="301"/>
    </row>
    <row r="659" spans="23:39" x14ac:dyDescent="0.25">
      <c r="W659" s="301"/>
      <c r="X659" s="301"/>
      <c r="AM659" s="301"/>
    </row>
    <row r="660" spans="23:39" x14ac:dyDescent="0.25">
      <c r="W660" s="301"/>
      <c r="X660" s="301"/>
      <c r="AM660" s="301"/>
    </row>
    <row r="661" spans="23:39" x14ac:dyDescent="0.25">
      <c r="W661" s="301"/>
      <c r="X661" s="301"/>
      <c r="AM661" s="301"/>
    </row>
    <row r="662" spans="23:39" x14ac:dyDescent="0.25">
      <c r="W662" s="301"/>
      <c r="X662" s="301"/>
      <c r="AM662" s="301"/>
    </row>
    <row r="663" spans="23:39" x14ac:dyDescent="0.25">
      <c r="W663" s="301"/>
      <c r="X663" s="301"/>
      <c r="AM663" s="301"/>
    </row>
    <row r="664" spans="23:39" x14ac:dyDescent="0.25">
      <c r="W664" s="301"/>
      <c r="X664" s="301"/>
      <c r="AM664" s="301"/>
    </row>
    <row r="665" spans="23:39" x14ac:dyDescent="0.25">
      <c r="W665" s="301"/>
      <c r="X665" s="301"/>
      <c r="AM665" s="301"/>
    </row>
    <row r="666" spans="23:39" x14ac:dyDescent="0.25">
      <c r="W666" s="301"/>
      <c r="X666" s="301"/>
      <c r="AM666" s="301"/>
    </row>
    <row r="667" spans="23:39" x14ac:dyDescent="0.25">
      <c r="W667" s="301"/>
      <c r="X667" s="301"/>
      <c r="AM667" s="301"/>
    </row>
    <row r="668" spans="23:39" x14ac:dyDescent="0.25">
      <c r="W668" s="301"/>
      <c r="X668" s="301"/>
      <c r="AM668" s="301"/>
    </row>
    <row r="669" spans="23:39" x14ac:dyDescent="0.25">
      <c r="W669" s="301"/>
      <c r="X669" s="301"/>
      <c r="AM669" s="301"/>
    </row>
    <row r="670" spans="23:39" x14ac:dyDescent="0.25">
      <c r="W670" s="301"/>
      <c r="X670" s="301"/>
      <c r="AM670" s="301"/>
    </row>
    <row r="671" spans="23:39" x14ac:dyDescent="0.25">
      <c r="W671" s="301"/>
      <c r="X671" s="301"/>
      <c r="AM671" s="301"/>
    </row>
    <row r="672" spans="23:39" x14ac:dyDescent="0.25">
      <c r="W672" s="301"/>
      <c r="X672" s="301"/>
      <c r="AM672" s="301"/>
    </row>
    <row r="673" spans="23:39" x14ac:dyDescent="0.25">
      <c r="W673" s="301"/>
      <c r="X673" s="301"/>
      <c r="AM673" s="301"/>
    </row>
    <row r="674" spans="23:39" x14ac:dyDescent="0.25">
      <c r="W674" s="301"/>
      <c r="X674" s="301"/>
      <c r="AM674" s="301"/>
    </row>
    <row r="675" spans="23:39" x14ac:dyDescent="0.25">
      <c r="W675" s="301"/>
      <c r="X675" s="301"/>
      <c r="AM675" s="301"/>
    </row>
    <row r="676" spans="23:39" x14ac:dyDescent="0.25">
      <c r="W676" s="301"/>
      <c r="X676" s="301"/>
      <c r="AM676" s="301"/>
    </row>
    <row r="677" spans="23:39" x14ac:dyDescent="0.25">
      <c r="W677" s="301"/>
      <c r="X677" s="301"/>
      <c r="AM677" s="301"/>
    </row>
    <row r="678" spans="23:39" x14ac:dyDescent="0.25">
      <c r="W678" s="301"/>
      <c r="X678" s="301"/>
      <c r="AM678" s="301"/>
    </row>
    <row r="679" spans="23:39" x14ac:dyDescent="0.25">
      <c r="W679" s="301"/>
      <c r="X679" s="301"/>
      <c r="AM679" s="301"/>
    </row>
    <row r="680" spans="23:39" x14ac:dyDescent="0.25">
      <c r="W680" s="301"/>
      <c r="X680" s="301"/>
      <c r="AM680" s="301"/>
    </row>
    <row r="681" spans="23:39" x14ac:dyDescent="0.25">
      <c r="W681" s="301"/>
      <c r="X681" s="301"/>
      <c r="AM681" s="301"/>
    </row>
    <row r="682" spans="23:39" x14ac:dyDescent="0.25">
      <c r="W682" s="301"/>
      <c r="X682" s="301"/>
      <c r="AM682" s="301"/>
    </row>
    <row r="683" spans="23:39" x14ac:dyDescent="0.25">
      <c r="W683" s="301"/>
      <c r="X683" s="301"/>
      <c r="AM683" s="301"/>
    </row>
    <row r="684" spans="23:39" x14ac:dyDescent="0.25">
      <c r="W684" s="301"/>
      <c r="X684" s="301"/>
      <c r="AM684" s="301"/>
    </row>
    <row r="685" spans="23:39" x14ac:dyDescent="0.25">
      <c r="W685" s="301"/>
      <c r="X685" s="301"/>
      <c r="AM685" s="301"/>
    </row>
    <row r="686" spans="23:39" x14ac:dyDescent="0.25">
      <c r="W686" s="301"/>
      <c r="X686" s="301"/>
      <c r="AM686" s="301"/>
    </row>
    <row r="687" spans="23:39" x14ac:dyDescent="0.25">
      <c r="W687" s="301"/>
      <c r="X687" s="301"/>
      <c r="AM687" s="301"/>
    </row>
    <row r="688" spans="23:39" x14ac:dyDescent="0.25">
      <c r="W688" s="301"/>
      <c r="X688" s="301"/>
      <c r="AM688" s="301"/>
    </row>
    <row r="689" spans="23:39" x14ac:dyDescent="0.25">
      <c r="W689" s="301"/>
      <c r="X689" s="301"/>
      <c r="AM689" s="301"/>
    </row>
    <row r="690" spans="23:39" x14ac:dyDescent="0.25">
      <c r="W690" s="301"/>
      <c r="X690" s="301"/>
      <c r="AM690" s="301"/>
    </row>
    <row r="691" spans="23:39" x14ac:dyDescent="0.25">
      <c r="W691" s="301"/>
      <c r="X691" s="301"/>
      <c r="AM691" s="301"/>
    </row>
    <row r="692" spans="23:39" x14ac:dyDescent="0.25">
      <c r="W692" s="301"/>
      <c r="X692" s="301"/>
      <c r="AM692" s="301"/>
    </row>
    <row r="693" spans="23:39" x14ac:dyDescent="0.25">
      <c r="W693" s="301"/>
      <c r="X693" s="301"/>
      <c r="AM693" s="301"/>
    </row>
    <row r="694" spans="23:39" x14ac:dyDescent="0.25">
      <c r="W694" s="301"/>
      <c r="X694" s="301"/>
      <c r="AM694" s="301"/>
    </row>
    <row r="695" spans="23:39" x14ac:dyDescent="0.25">
      <c r="W695" s="301"/>
      <c r="X695" s="301"/>
      <c r="AM695" s="301"/>
    </row>
    <row r="696" spans="23:39" x14ac:dyDescent="0.25">
      <c r="W696" s="301"/>
      <c r="X696" s="301"/>
      <c r="AM696" s="301"/>
    </row>
    <row r="697" spans="23:39" x14ac:dyDescent="0.25">
      <c r="W697" s="301"/>
      <c r="X697" s="301"/>
      <c r="AM697" s="301"/>
    </row>
    <row r="698" spans="23:39" x14ac:dyDescent="0.25">
      <c r="W698" s="301"/>
      <c r="X698" s="301"/>
      <c r="AM698" s="301"/>
    </row>
    <row r="699" spans="23:39" x14ac:dyDescent="0.25">
      <c r="W699" s="301"/>
      <c r="X699" s="301"/>
      <c r="AM699" s="301"/>
    </row>
    <row r="700" spans="23:39" x14ac:dyDescent="0.25">
      <c r="W700" s="301"/>
      <c r="X700" s="301"/>
      <c r="AM700" s="301"/>
    </row>
    <row r="701" spans="23:39" x14ac:dyDescent="0.25">
      <c r="W701" s="301"/>
      <c r="X701" s="301"/>
      <c r="AM701" s="301"/>
    </row>
    <row r="702" spans="23:39" x14ac:dyDescent="0.25">
      <c r="W702" s="301"/>
      <c r="X702" s="301"/>
      <c r="AM702" s="301"/>
    </row>
    <row r="703" spans="23:39" x14ac:dyDescent="0.25">
      <c r="W703" s="301"/>
      <c r="X703" s="301"/>
      <c r="AM703" s="301"/>
    </row>
    <row r="704" spans="23:39" x14ac:dyDescent="0.25">
      <c r="W704" s="301"/>
      <c r="X704" s="301"/>
      <c r="AM704" s="301"/>
    </row>
    <row r="705" spans="23:39" x14ac:dyDescent="0.25">
      <c r="W705" s="301"/>
      <c r="X705" s="301"/>
      <c r="AM705" s="301"/>
    </row>
    <row r="706" spans="23:39" x14ac:dyDescent="0.25">
      <c r="W706" s="301"/>
      <c r="X706" s="301"/>
      <c r="AM706" s="301"/>
    </row>
    <row r="707" spans="23:39" x14ac:dyDescent="0.25">
      <c r="W707" s="301"/>
      <c r="X707" s="301"/>
      <c r="AM707" s="301"/>
    </row>
    <row r="708" spans="23:39" x14ac:dyDescent="0.25">
      <c r="W708" s="301"/>
      <c r="X708" s="301"/>
      <c r="AM708" s="301"/>
    </row>
    <row r="709" spans="23:39" x14ac:dyDescent="0.25">
      <c r="W709" s="301"/>
      <c r="X709" s="301"/>
      <c r="AM709" s="301"/>
    </row>
    <row r="710" spans="23:39" x14ac:dyDescent="0.25">
      <c r="W710" s="301"/>
      <c r="X710" s="301"/>
      <c r="AM710" s="301"/>
    </row>
    <row r="711" spans="23:39" x14ac:dyDescent="0.25">
      <c r="W711" s="301"/>
      <c r="X711" s="301"/>
      <c r="AM711" s="301"/>
    </row>
    <row r="712" spans="23:39" x14ac:dyDescent="0.25">
      <c r="W712" s="301"/>
      <c r="X712" s="301"/>
      <c r="AM712" s="301"/>
    </row>
    <row r="713" spans="23:39" x14ac:dyDescent="0.25">
      <c r="W713" s="301"/>
      <c r="X713" s="301"/>
      <c r="AM713" s="301"/>
    </row>
    <row r="714" spans="23:39" x14ac:dyDescent="0.25">
      <c r="W714" s="301"/>
      <c r="X714" s="301"/>
      <c r="AM714" s="301"/>
    </row>
    <row r="715" spans="23:39" x14ac:dyDescent="0.25">
      <c r="W715" s="301"/>
      <c r="X715" s="301"/>
      <c r="AM715" s="301"/>
    </row>
    <row r="716" spans="23:39" x14ac:dyDescent="0.25">
      <c r="W716" s="301"/>
      <c r="X716" s="301"/>
      <c r="AM716" s="301"/>
    </row>
    <row r="717" spans="23:39" x14ac:dyDescent="0.25">
      <c r="W717" s="301"/>
      <c r="X717" s="301"/>
      <c r="AM717" s="301"/>
    </row>
    <row r="718" spans="23:39" x14ac:dyDescent="0.25">
      <c r="W718" s="301"/>
      <c r="X718" s="301"/>
      <c r="AM718" s="301"/>
    </row>
    <row r="719" spans="23:39" x14ac:dyDescent="0.25">
      <c r="W719" s="301"/>
      <c r="X719" s="301"/>
      <c r="AM719" s="301"/>
    </row>
    <row r="720" spans="23:39" x14ac:dyDescent="0.25">
      <c r="W720" s="301"/>
      <c r="X720" s="301"/>
      <c r="AM720" s="301"/>
    </row>
    <row r="721" spans="23:39" x14ac:dyDescent="0.25">
      <c r="W721" s="301"/>
      <c r="X721" s="301"/>
      <c r="AM721" s="301"/>
    </row>
    <row r="722" spans="23:39" x14ac:dyDescent="0.25">
      <c r="W722" s="301"/>
      <c r="X722" s="301"/>
      <c r="AM722" s="301"/>
    </row>
    <row r="723" spans="23:39" x14ac:dyDescent="0.25">
      <c r="W723" s="301"/>
      <c r="X723" s="301"/>
      <c r="AM723" s="301"/>
    </row>
    <row r="724" spans="23:39" x14ac:dyDescent="0.25">
      <c r="W724" s="301"/>
      <c r="X724" s="301"/>
      <c r="AM724" s="301"/>
    </row>
    <row r="725" spans="23:39" x14ac:dyDescent="0.25">
      <c r="W725" s="301"/>
      <c r="X725" s="301"/>
      <c r="AM725" s="301"/>
    </row>
    <row r="726" spans="23:39" x14ac:dyDescent="0.25">
      <c r="W726" s="301"/>
      <c r="X726" s="301"/>
      <c r="AM726" s="301"/>
    </row>
    <row r="727" spans="23:39" x14ac:dyDescent="0.25">
      <c r="W727" s="301"/>
      <c r="X727" s="301"/>
      <c r="AM727" s="301"/>
    </row>
    <row r="728" spans="23:39" x14ac:dyDescent="0.25">
      <c r="W728" s="301"/>
      <c r="X728" s="301"/>
      <c r="AM728" s="301"/>
    </row>
    <row r="729" spans="23:39" x14ac:dyDescent="0.25">
      <c r="W729" s="301"/>
      <c r="X729" s="301"/>
      <c r="AM729" s="301"/>
    </row>
    <row r="730" spans="23:39" x14ac:dyDescent="0.25">
      <c r="W730" s="301"/>
      <c r="X730" s="301"/>
      <c r="AM730" s="301"/>
    </row>
    <row r="731" spans="23:39" x14ac:dyDescent="0.25">
      <c r="W731" s="301"/>
      <c r="X731" s="301"/>
      <c r="AM731" s="301"/>
    </row>
    <row r="732" spans="23:39" x14ac:dyDescent="0.25">
      <c r="W732" s="301"/>
      <c r="X732" s="301"/>
      <c r="AM732" s="301"/>
    </row>
    <row r="733" spans="23:39" x14ac:dyDescent="0.25">
      <c r="W733" s="301"/>
      <c r="X733" s="301"/>
      <c r="AM733" s="301"/>
    </row>
    <row r="734" spans="23:39" x14ac:dyDescent="0.25">
      <c r="W734" s="301"/>
      <c r="X734" s="301"/>
      <c r="AM734" s="301"/>
    </row>
    <row r="735" spans="23:39" x14ac:dyDescent="0.25">
      <c r="W735" s="301"/>
      <c r="X735" s="301"/>
      <c r="AM735" s="301"/>
    </row>
    <row r="736" spans="23:39" x14ac:dyDescent="0.25">
      <c r="W736" s="301"/>
      <c r="X736" s="301"/>
      <c r="AM736" s="301"/>
    </row>
    <row r="737" spans="23:39" x14ac:dyDescent="0.25">
      <c r="W737" s="301"/>
      <c r="X737" s="301"/>
      <c r="AM737" s="301"/>
    </row>
    <row r="738" spans="23:39" x14ac:dyDescent="0.25">
      <c r="W738" s="301"/>
      <c r="X738" s="301"/>
      <c r="AM738" s="301"/>
    </row>
    <row r="739" spans="23:39" x14ac:dyDescent="0.25">
      <c r="W739" s="301"/>
      <c r="X739" s="301"/>
      <c r="AM739" s="301"/>
    </row>
    <row r="740" spans="23:39" x14ac:dyDescent="0.25">
      <c r="W740" s="301"/>
      <c r="X740" s="301"/>
      <c r="AM740" s="301"/>
    </row>
    <row r="741" spans="23:39" x14ac:dyDescent="0.25">
      <c r="W741" s="301"/>
      <c r="X741" s="301"/>
      <c r="AM741" s="301"/>
    </row>
    <row r="742" spans="23:39" x14ac:dyDescent="0.25">
      <c r="W742" s="301"/>
      <c r="X742" s="301"/>
      <c r="AM742" s="301"/>
    </row>
    <row r="743" spans="23:39" x14ac:dyDescent="0.25">
      <c r="W743" s="301"/>
      <c r="X743" s="301"/>
      <c r="AM743" s="301"/>
    </row>
    <row r="744" spans="23:39" x14ac:dyDescent="0.25">
      <c r="W744" s="301"/>
      <c r="X744" s="301"/>
      <c r="AM744" s="301"/>
    </row>
    <row r="745" spans="23:39" x14ac:dyDescent="0.25">
      <c r="W745" s="301"/>
      <c r="X745" s="301"/>
      <c r="AM745" s="301"/>
    </row>
    <row r="746" spans="23:39" x14ac:dyDescent="0.25">
      <c r="W746" s="301"/>
      <c r="X746" s="301"/>
      <c r="AM746" s="301"/>
    </row>
    <row r="747" spans="23:39" x14ac:dyDescent="0.25">
      <c r="W747" s="301"/>
      <c r="X747" s="301"/>
      <c r="AM747" s="301"/>
    </row>
    <row r="748" spans="23:39" x14ac:dyDescent="0.25">
      <c r="W748" s="301"/>
      <c r="X748" s="301"/>
      <c r="AM748" s="301"/>
    </row>
    <row r="749" spans="23:39" x14ac:dyDescent="0.25">
      <c r="W749" s="301"/>
      <c r="X749" s="301"/>
      <c r="AM749" s="301"/>
    </row>
    <row r="750" spans="23:39" x14ac:dyDescent="0.25">
      <c r="W750" s="301"/>
      <c r="X750" s="301"/>
      <c r="AM750" s="301"/>
    </row>
    <row r="751" spans="23:39" x14ac:dyDescent="0.25">
      <c r="W751" s="301"/>
      <c r="X751" s="301"/>
      <c r="AM751" s="301"/>
    </row>
    <row r="752" spans="23:39" x14ac:dyDescent="0.25">
      <c r="W752" s="301"/>
      <c r="X752" s="301"/>
      <c r="AM752" s="301"/>
    </row>
    <row r="753" spans="23:39" x14ac:dyDescent="0.25">
      <c r="W753" s="301"/>
      <c r="X753" s="301"/>
      <c r="AM753" s="301"/>
    </row>
    <row r="754" spans="23:39" x14ac:dyDescent="0.25">
      <c r="W754" s="301"/>
      <c r="X754" s="301"/>
      <c r="AM754" s="301"/>
    </row>
    <row r="755" spans="23:39" x14ac:dyDescent="0.25">
      <c r="W755" s="301"/>
      <c r="X755" s="301"/>
      <c r="AM755" s="301"/>
    </row>
    <row r="756" spans="23:39" x14ac:dyDescent="0.25">
      <c r="W756" s="301"/>
      <c r="X756" s="301"/>
      <c r="AM756" s="301"/>
    </row>
    <row r="757" spans="23:39" x14ac:dyDescent="0.25">
      <c r="W757" s="301"/>
      <c r="X757" s="301"/>
      <c r="AM757" s="301"/>
    </row>
    <row r="758" spans="23:39" x14ac:dyDescent="0.25">
      <c r="W758" s="301"/>
      <c r="X758" s="301"/>
      <c r="AM758" s="301"/>
    </row>
    <row r="759" spans="23:39" x14ac:dyDescent="0.25">
      <c r="W759" s="301"/>
      <c r="X759" s="301"/>
      <c r="AM759" s="301"/>
    </row>
    <row r="760" spans="23:39" x14ac:dyDescent="0.25">
      <c r="W760" s="301"/>
      <c r="X760" s="301"/>
      <c r="AM760" s="301"/>
    </row>
    <row r="761" spans="23:39" x14ac:dyDescent="0.25">
      <c r="W761" s="301"/>
      <c r="X761" s="301"/>
      <c r="AM761" s="301"/>
    </row>
    <row r="762" spans="23:39" x14ac:dyDescent="0.25">
      <c r="W762" s="301"/>
      <c r="X762" s="301"/>
      <c r="AM762" s="301"/>
    </row>
    <row r="763" spans="23:39" x14ac:dyDescent="0.25">
      <c r="W763" s="301"/>
      <c r="X763" s="301"/>
      <c r="AM763" s="301"/>
    </row>
    <row r="764" spans="23:39" x14ac:dyDescent="0.25">
      <c r="W764" s="301"/>
      <c r="X764" s="301"/>
      <c r="AM764" s="301"/>
    </row>
    <row r="765" spans="23:39" x14ac:dyDescent="0.25">
      <c r="W765" s="301"/>
      <c r="X765" s="301"/>
      <c r="AM765" s="301"/>
    </row>
    <row r="766" spans="23:39" x14ac:dyDescent="0.25">
      <c r="W766" s="301"/>
      <c r="X766" s="301"/>
      <c r="AM766" s="301"/>
    </row>
    <row r="767" spans="23:39" x14ac:dyDescent="0.25">
      <c r="W767" s="301"/>
      <c r="X767" s="301"/>
      <c r="AM767" s="301"/>
    </row>
    <row r="768" spans="23:39" x14ac:dyDescent="0.25">
      <c r="W768" s="301"/>
      <c r="X768" s="301"/>
      <c r="AM768" s="301"/>
    </row>
    <row r="769" spans="23:39" x14ac:dyDescent="0.25">
      <c r="W769" s="301"/>
      <c r="X769" s="301"/>
      <c r="AM769" s="301"/>
    </row>
    <row r="770" spans="23:39" x14ac:dyDescent="0.25">
      <c r="W770" s="301"/>
      <c r="X770" s="301"/>
      <c r="AM770" s="301"/>
    </row>
    <row r="771" spans="23:39" x14ac:dyDescent="0.25">
      <c r="W771" s="301"/>
      <c r="X771" s="301"/>
      <c r="AM771" s="301"/>
    </row>
    <row r="772" spans="23:39" x14ac:dyDescent="0.25">
      <c r="W772" s="301"/>
      <c r="X772" s="301"/>
      <c r="AM772" s="301"/>
    </row>
    <row r="773" spans="23:39" x14ac:dyDescent="0.25">
      <c r="W773" s="301"/>
      <c r="X773" s="301"/>
      <c r="AM773" s="301"/>
    </row>
    <row r="774" spans="23:39" x14ac:dyDescent="0.25">
      <c r="W774" s="301"/>
      <c r="X774" s="301"/>
      <c r="AM774" s="301"/>
    </row>
    <row r="775" spans="23:39" x14ac:dyDescent="0.25">
      <c r="W775" s="301"/>
      <c r="X775" s="301"/>
      <c r="AM775" s="301"/>
    </row>
    <row r="776" spans="23:39" x14ac:dyDescent="0.25">
      <c r="W776" s="301"/>
      <c r="X776" s="301"/>
      <c r="AM776" s="301"/>
    </row>
    <row r="777" spans="23:39" x14ac:dyDescent="0.25">
      <c r="W777" s="301"/>
      <c r="X777" s="301"/>
      <c r="AM777" s="301"/>
    </row>
    <row r="778" spans="23:39" x14ac:dyDescent="0.25">
      <c r="W778" s="301"/>
      <c r="X778" s="301"/>
      <c r="AM778" s="301"/>
    </row>
    <row r="779" spans="23:39" x14ac:dyDescent="0.25">
      <c r="W779" s="301"/>
      <c r="X779" s="301"/>
      <c r="AM779" s="301"/>
    </row>
    <row r="780" spans="23:39" x14ac:dyDescent="0.25">
      <c r="W780" s="301"/>
      <c r="X780" s="301"/>
      <c r="AM780" s="301"/>
    </row>
    <row r="781" spans="23:39" x14ac:dyDescent="0.25">
      <c r="W781" s="301"/>
      <c r="X781" s="301"/>
      <c r="AM781" s="301"/>
    </row>
    <row r="782" spans="23:39" x14ac:dyDescent="0.25">
      <c r="W782" s="301"/>
      <c r="X782" s="301"/>
      <c r="AM782" s="301"/>
    </row>
    <row r="783" spans="23:39" x14ac:dyDescent="0.25">
      <c r="W783" s="301"/>
      <c r="X783" s="301"/>
      <c r="AM783" s="301"/>
    </row>
    <row r="784" spans="23:39" x14ac:dyDescent="0.25">
      <c r="W784" s="301"/>
      <c r="X784" s="301"/>
      <c r="AM784" s="301"/>
    </row>
    <row r="785" spans="23:39" x14ac:dyDescent="0.25">
      <c r="W785" s="301"/>
      <c r="X785" s="301"/>
      <c r="AM785" s="301"/>
    </row>
    <row r="786" spans="23:39" x14ac:dyDescent="0.25">
      <c r="W786" s="301"/>
      <c r="X786" s="301"/>
      <c r="AM786" s="301"/>
    </row>
    <row r="787" spans="23:39" x14ac:dyDescent="0.25">
      <c r="W787" s="301"/>
      <c r="X787" s="301"/>
      <c r="AM787" s="301"/>
    </row>
    <row r="788" spans="23:39" x14ac:dyDescent="0.25">
      <c r="W788" s="301"/>
      <c r="X788" s="301"/>
      <c r="AM788" s="301"/>
    </row>
    <row r="789" spans="23:39" x14ac:dyDescent="0.25">
      <c r="W789" s="301"/>
      <c r="X789" s="301"/>
      <c r="AM789" s="301"/>
    </row>
    <row r="790" spans="23:39" x14ac:dyDescent="0.25">
      <c r="W790" s="301"/>
      <c r="X790" s="301"/>
      <c r="AM790" s="301"/>
    </row>
    <row r="791" spans="23:39" x14ac:dyDescent="0.25">
      <c r="W791" s="301"/>
      <c r="X791" s="301"/>
      <c r="AM791" s="301"/>
    </row>
    <row r="792" spans="23:39" x14ac:dyDescent="0.25">
      <c r="W792" s="301"/>
      <c r="X792" s="301"/>
      <c r="AM792" s="301"/>
    </row>
    <row r="793" spans="23:39" x14ac:dyDescent="0.25">
      <c r="W793" s="301"/>
      <c r="X793" s="301"/>
      <c r="AM793" s="301"/>
    </row>
    <row r="794" spans="23:39" x14ac:dyDescent="0.25">
      <c r="W794" s="301"/>
      <c r="X794" s="301"/>
      <c r="AM794" s="301"/>
    </row>
    <row r="795" spans="23:39" x14ac:dyDescent="0.25">
      <c r="W795" s="301"/>
      <c r="X795" s="301"/>
      <c r="AM795" s="301"/>
    </row>
    <row r="796" spans="23:39" x14ac:dyDescent="0.25">
      <c r="W796" s="301"/>
      <c r="X796" s="301"/>
      <c r="AM796" s="301"/>
    </row>
    <row r="797" spans="23:39" x14ac:dyDescent="0.25">
      <c r="W797" s="301"/>
      <c r="X797" s="301"/>
      <c r="AM797" s="301"/>
    </row>
    <row r="798" spans="23:39" x14ac:dyDescent="0.25">
      <c r="W798" s="301"/>
      <c r="X798" s="301"/>
      <c r="AM798" s="301"/>
    </row>
    <row r="799" spans="23:39" x14ac:dyDescent="0.25">
      <c r="W799" s="301"/>
      <c r="X799" s="301"/>
      <c r="AM799" s="301"/>
    </row>
    <row r="800" spans="23:39" x14ac:dyDescent="0.25">
      <c r="W800" s="301"/>
      <c r="X800" s="301"/>
      <c r="AM800" s="301"/>
    </row>
    <row r="801" spans="23:39" x14ac:dyDescent="0.25">
      <c r="W801" s="301"/>
      <c r="X801" s="301"/>
      <c r="AM801" s="301"/>
    </row>
    <row r="802" spans="23:39" x14ac:dyDescent="0.25">
      <c r="W802" s="301"/>
      <c r="X802" s="301"/>
      <c r="AM802" s="301"/>
    </row>
    <row r="803" spans="23:39" x14ac:dyDescent="0.25">
      <c r="W803" s="301"/>
      <c r="X803" s="301"/>
      <c r="AM803" s="301"/>
    </row>
    <row r="804" spans="23:39" x14ac:dyDescent="0.25">
      <c r="W804" s="301"/>
      <c r="X804" s="301"/>
      <c r="AM804" s="301"/>
    </row>
    <row r="805" spans="23:39" x14ac:dyDescent="0.25">
      <c r="W805" s="301"/>
      <c r="X805" s="301"/>
      <c r="AM805" s="301"/>
    </row>
    <row r="806" spans="23:39" x14ac:dyDescent="0.25">
      <c r="W806" s="301"/>
      <c r="X806" s="301"/>
      <c r="AM806" s="301"/>
    </row>
    <row r="807" spans="23:39" x14ac:dyDescent="0.25">
      <c r="W807" s="301"/>
      <c r="X807" s="301"/>
      <c r="AM807" s="301"/>
    </row>
    <row r="808" spans="23:39" x14ac:dyDescent="0.25">
      <c r="W808" s="301"/>
      <c r="X808" s="301"/>
      <c r="AM808" s="301"/>
    </row>
    <row r="809" spans="23:39" x14ac:dyDescent="0.25">
      <c r="W809" s="301"/>
      <c r="X809" s="301"/>
      <c r="AM809" s="301"/>
    </row>
    <row r="810" spans="23:39" x14ac:dyDescent="0.25">
      <c r="W810" s="301"/>
      <c r="X810" s="301"/>
      <c r="AM810" s="301"/>
    </row>
    <row r="811" spans="23:39" x14ac:dyDescent="0.25">
      <c r="W811" s="301"/>
      <c r="X811" s="301"/>
      <c r="AM811" s="301"/>
    </row>
    <row r="812" spans="23:39" x14ac:dyDescent="0.25">
      <c r="W812" s="301"/>
      <c r="X812" s="301"/>
      <c r="AM812" s="301"/>
    </row>
    <row r="813" spans="23:39" x14ac:dyDescent="0.25">
      <c r="W813" s="301"/>
      <c r="X813" s="301"/>
      <c r="AM813" s="301"/>
    </row>
    <row r="814" spans="23:39" x14ac:dyDescent="0.25">
      <c r="W814" s="301"/>
      <c r="X814" s="301"/>
      <c r="AM814" s="301"/>
    </row>
    <row r="815" spans="23:39" x14ac:dyDescent="0.25">
      <c r="W815" s="301"/>
      <c r="X815" s="301"/>
      <c r="AM815" s="301"/>
    </row>
    <row r="816" spans="23:39" x14ac:dyDescent="0.25">
      <c r="W816" s="301"/>
      <c r="X816" s="301"/>
      <c r="AM816" s="301"/>
    </row>
    <row r="817" spans="23:39" x14ac:dyDescent="0.25">
      <c r="W817" s="301"/>
      <c r="X817" s="301"/>
      <c r="AM817" s="301"/>
    </row>
    <row r="818" spans="23:39" x14ac:dyDescent="0.25">
      <c r="W818" s="301"/>
      <c r="X818" s="301"/>
      <c r="AM818" s="301"/>
    </row>
    <row r="819" spans="23:39" x14ac:dyDescent="0.25">
      <c r="W819" s="301"/>
      <c r="X819" s="301"/>
      <c r="AM819" s="301"/>
    </row>
    <row r="820" spans="23:39" x14ac:dyDescent="0.25">
      <c r="W820" s="301"/>
      <c r="X820" s="301"/>
      <c r="AM820" s="301"/>
    </row>
    <row r="821" spans="23:39" x14ac:dyDescent="0.25">
      <c r="W821" s="301"/>
      <c r="X821" s="301"/>
      <c r="AM821" s="301"/>
    </row>
    <row r="822" spans="23:39" x14ac:dyDescent="0.25">
      <c r="W822" s="301"/>
      <c r="X822" s="301"/>
      <c r="AM822" s="301"/>
    </row>
    <row r="823" spans="23:39" x14ac:dyDescent="0.25">
      <c r="W823" s="301"/>
      <c r="X823" s="301"/>
      <c r="AM823" s="301"/>
    </row>
    <row r="824" spans="23:39" x14ac:dyDescent="0.25">
      <c r="W824" s="301"/>
      <c r="X824" s="301"/>
      <c r="AM824" s="301"/>
    </row>
    <row r="825" spans="23:39" x14ac:dyDescent="0.25">
      <c r="W825" s="301"/>
      <c r="X825" s="301"/>
      <c r="AM825" s="301"/>
    </row>
    <row r="826" spans="23:39" x14ac:dyDescent="0.25">
      <c r="W826" s="301"/>
      <c r="X826" s="301"/>
      <c r="AM826" s="301"/>
    </row>
    <row r="827" spans="23:39" x14ac:dyDescent="0.25">
      <c r="W827" s="301"/>
      <c r="X827" s="301"/>
      <c r="AM827" s="301"/>
    </row>
    <row r="828" spans="23:39" x14ac:dyDescent="0.25">
      <c r="W828" s="301"/>
      <c r="X828" s="301"/>
      <c r="AM828" s="301"/>
    </row>
    <row r="829" spans="23:39" x14ac:dyDescent="0.25">
      <c r="W829" s="301"/>
      <c r="X829" s="301"/>
      <c r="AM829" s="301"/>
    </row>
    <row r="830" spans="23:39" x14ac:dyDescent="0.25">
      <c r="W830" s="301"/>
      <c r="X830" s="301"/>
      <c r="AM830" s="301"/>
    </row>
    <row r="831" spans="23:39" x14ac:dyDescent="0.25">
      <c r="W831" s="301"/>
      <c r="X831" s="301"/>
      <c r="AM831" s="301"/>
    </row>
    <row r="832" spans="23:39" x14ac:dyDescent="0.25">
      <c r="W832" s="301"/>
      <c r="X832" s="301"/>
      <c r="AM832" s="301"/>
    </row>
    <row r="833" spans="23:39" x14ac:dyDescent="0.25">
      <c r="W833" s="301"/>
      <c r="X833" s="301"/>
      <c r="AM833" s="301"/>
    </row>
    <row r="834" spans="23:39" x14ac:dyDescent="0.25">
      <c r="W834" s="301"/>
      <c r="X834" s="301"/>
      <c r="AM834" s="301"/>
    </row>
    <row r="835" spans="23:39" x14ac:dyDescent="0.25">
      <c r="W835" s="301"/>
      <c r="X835" s="301"/>
      <c r="AM835" s="301"/>
    </row>
    <row r="836" spans="23:39" x14ac:dyDescent="0.25">
      <c r="W836" s="301"/>
      <c r="X836" s="301"/>
      <c r="AM836" s="301"/>
    </row>
    <row r="837" spans="23:39" x14ac:dyDescent="0.25">
      <c r="W837" s="301"/>
      <c r="X837" s="301"/>
      <c r="AM837" s="301"/>
    </row>
    <row r="838" spans="23:39" x14ac:dyDescent="0.25">
      <c r="W838" s="301"/>
      <c r="X838" s="301"/>
      <c r="AM838" s="301"/>
    </row>
    <row r="839" spans="23:39" x14ac:dyDescent="0.25">
      <c r="W839" s="301"/>
      <c r="X839" s="301"/>
      <c r="AM839" s="301"/>
    </row>
    <row r="840" spans="23:39" x14ac:dyDescent="0.25">
      <c r="W840" s="301"/>
      <c r="X840" s="301"/>
      <c r="AM840" s="301"/>
    </row>
    <row r="841" spans="23:39" x14ac:dyDescent="0.25">
      <c r="W841" s="301"/>
      <c r="X841" s="301"/>
      <c r="AM841" s="301"/>
    </row>
    <row r="842" spans="23:39" x14ac:dyDescent="0.25">
      <c r="W842" s="301"/>
      <c r="X842" s="301"/>
      <c r="AM842" s="301"/>
    </row>
    <row r="843" spans="23:39" x14ac:dyDescent="0.25">
      <c r="W843" s="301"/>
      <c r="X843" s="301"/>
      <c r="AM843" s="301"/>
    </row>
    <row r="844" spans="23:39" x14ac:dyDescent="0.25">
      <c r="W844" s="301"/>
      <c r="X844" s="301"/>
      <c r="AM844" s="301"/>
    </row>
    <row r="845" spans="23:39" x14ac:dyDescent="0.25">
      <c r="W845" s="301"/>
      <c r="X845" s="301"/>
      <c r="AM845" s="301"/>
    </row>
    <row r="846" spans="23:39" x14ac:dyDescent="0.25">
      <c r="W846" s="301"/>
      <c r="X846" s="301"/>
      <c r="AM846" s="301"/>
    </row>
    <row r="847" spans="23:39" x14ac:dyDescent="0.25">
      <c r="W847" s="301"/>
      <c r="X847" s="301"/>
      <c r="AM847" s="301"/>
    </row>
    <row r="848" spans="23:39" x14ac:dyDescent="0.25">
      <c r="W848" s="301"/>
      <c r="X848" s="301"/>
      <c r="AM848" s="301"/>
    </row>
    <row r="849" spans="23:39" x14ac:dyDescent="0.25">
      <c r="W849" s="301"/>
      <c r="X849" s="301"/>
      <c r="AM849" s="301"/>
    </row>
    <row r="850" spans="23:39" x14ac:dyDescent="0.25">
      <c r="W850" s="301"/>
      <c r="X850" s="301"/>
      <c r="AM850" s="301"/>
    </row>
    <row r="851" spans="23:39" x14ac:dyDescent="0.25">
      <c r="W851" s="301"/>
      <c r="X851" s="301"/>
      <c r="AM851" s="301"/>
    </row>
    <row r="852" spans="23:39" x14ac:dyDescent="0.25">
      <c r="W852" s="301"/>
      <c r="X852" s="301"/>
      <c r="AM852" s="301"/>
    </row>
    <row r="853" spans="23:39" x14ac:dyDescent="0.25">
      <c r="W853" s="301"/>
      <c r="X853" s="301"/>
      <c r="AM853" s="301"/>
    </row>
    <row r="854" spans="23:39" x14ac:dyDescent="0.25">
      <c r="W854" s="301"/>
      <c r="X854" s="301"/>
      <c r="AM854" s="301"/>
    </row>
    <row r="855" spans="23:39" x14ac:dyDescent="0.25">
      <c r="W855" s="301"/>
      <c r="X855" s="301"/>
      <c r="AM855" s="301"/>
    </row>
    <row r="856" spans="23:39" x14ac:dyDescent="0.25">
      <c r="W856" s="301"/>
      <c r="X856" s="301"/>
      <c r="AM856" s="301"/>
    </row>
    <row r="857" spans="23:39" x14ac:dyDescent="0.25">
      <c r="W857" s="301"/>
      <c r="X857" s="301"/>
      <c r="AM857" s="301"/>
    </row>
    <row r="858" spans="23:39" x14ac:dyDescent="0.25">
      <c r="W858" s="301"/>
      <c r="X858" s="301"/>
      <c r="AM858" s="301"/>
    </row>
    <row r="859" spans="23:39" x14ac:dyDescent="0.25">
      <c r="W859" s="301"/>
      <c r="X859" s="301"/>
      <c r="AM859" s="301"/>
    </row>
    <row r="860" spans="23:39" x14ac:dyDescent="0.25">
      <c r="W860" s="301"/>
      <c r="X860" s="301"/>
      <c r="AM860" s="301"/>
    </row>
    <row r="861" spans="23:39" x14ac:dyDescent="0.25">
      <c r="W861" s="301"/>
      <c r="X861" s="301"/>
      <c r="AM861" s="301"/>
    </row>
    <row r="862" spans="23:39" x14ac:dyDescent="0.25">
      <c r="W862" s="301"/>
      <c r="X862" s="301"/>
      <c r="AM862" s="301"/>
    </row>
    <row r="863" spans="23:39" x14ac:dyDescent="0.25">
      <c r="W863" s="301"/>
      <c r="X863" s="301"/>
      <c r="AM863" s="301"/>
    </row>
    <row r="864" spans="23:39" x14ac:dyDescent="0.25">
      <c r="W864" s="301"/>
      <c r="X864" s="301"/>
      <c r="AM864" s="301"/>
    </row>
    <row r="865" spans="23:39" x14ac:dyDescent="0.25">
      <c r="W865" s="301"/>
      <c r="X865" s="301"/>
      <c r="AM865" s="301"/>
    </row>
    <row r="866" spans="23:39" x14ac:dyDescent="0.25">
      <c r="W866" s="301"/>
      <c r="X866" s="301"/>
      <c r="AM866" s="301"/>
    </row>
    <row r="867" spans="23:39" x14ac:dyDescent="0.25">
      <c r="W867" s="301"/>
      <c r="X867" s="301"/>
      <c r="AM867" s="301"/>
    </row>
    <row r="868" spans="23:39" x14ac:dyDescent="0.25">
      <c r="W868" s="301"/>
      <c r="X868" s="301"/>
      <c r="AM868" s="301"/>
    </row>
    <row r="869" spans="23:39" x14ac:dyDescent="0.25">
      <c r="W869" s="301"/>
      <c r="X869" s="301"/>
      <c r="AM869" s="301"/>
    </row>
    <row r="870" spans="23:39" x14ac:dyDescent="0.25">
      <c r="W870" s="301"/>
      <c r="X870" s="301"/>
      <c r="AM870" s="301"/>
    </row>
    <row r="871" spans="23:39" x14ac:dyDescent="0.25">
      <c r="W871" s="301"/>
      <c r="X871" s="301"/>
      <c r="AM871" s="301"/>
    </row>
    <row r="872" spans="23:39" x14ac:dyDescent="0.25">
      <c r="W872" s="301"/>
      <c r="X872" s="301"/>
      <c r="AM872" s="301"/>
    </row>
    <row r="873" spans="23:39" x14ac:dyDescent="0.25">
      <c r="W873" s="301"/>
      <c r="X873" s="301"/>
      <c r="AM873" s="301"/>
    </row>
    <row r="874" spans="23:39" x14ac:dyDescent="0.25">
      <c r="W874" s="301"/>
      <c r="X874" s="301"/>
      <c r="AM874" s="301"/>
    </row>
    <row r="875" spans="23:39" x14ac:dyDescent="0.25">
      <c r="W875" s="301"/>
      <c r="X875" s="301"/>
      <c r="AM875" s="301"/>
    </row>
    <row r="876" spans="23:39" x14ac:dyDescent="0.25">
      <c r="W876" s="301"/>
      <c r="X876" s="301"/>
      <c r="AM876" s="301"/>
    </row>
    <row r="877" spans="23:39" x14ac:dyDescent="0.25">
      <c r="W877" s="301"/>
      <c r="X877" s="301"/>
      <c r="AM877" s="301"/>
    </row>
    <row r="878" spans="23:39" x14ac:dyDescent="0.25">
      <c r="W878" s="301"/>
      <c r="X878" s="301"/>
      <c r="AM878" s="301"/>
    </row>
    <row r="879" spans="23:39" x14ac:dyDescent="0.25">
      <c r="W879" s="301"/>
      <c r="X879" s="301"/>
      <c r="AM879" s="301"/>
    </row>
    <row r="880" spans="23:39" x14ac:dyDescent="0.25">
      <c r="W880" s="301"/>
      <c r="X880" s="301"/>
      <c r="AM880" s="301"/>
    </row>
    <row r="881" spans="23:39" x14ac:dyDescent="0.25">
      <c r="W881" s="301"/>
      <c r="X881" s="301"/>
      <c r="AM881" s="301"/>
    </row>
    <row r="882" spans="23:39" x14ac:dyDescent="0.25">
      <c r="W882" s="301"/>
      <c r="X882" s="301"/>
      <c r="AM882" s="301"/>
    </row>
    <row r="883" spans="23:39" x14ac:dyDescent="0.25">
      <c r="W883" s="301"/>
      <c r="X883" s="301"/>
      <c r="AM883" s="301"/>
    </row>
    <row r="884" spans="23:39" x14ac:dyDescent="0.25">
      <c r="W884" s="301"/>
      <c r="X884" s="301"/>
      <c r="AM884" s="301"/>
    </row>
    <row r="885" spans="23:39" x14ac:dyDescent="0.25">
      <c r="W885" s="301"/>
      <c r="X885" s="301"/>
      <c r="AM885" s="301"/>
    </row>
    <row r="886" spans="23:39" x14ac:dyDescent="0.25">
      <c r="W886" s="301"/>
      <c r="X886" s="301"/>
      <c r="AM886" s="301"/>
    </row>
    <row r="887" spans="23:39" x14ac:dyDescent="0.25">
      <c r="W887" s="301"/>
      <c r="X887" s="301"/>
      <c r="AM887" s="301"/>
    </row>
    <row r="888" spans="23:39" x14ac:dyDescent="0.25">
      <c r="W888" s="301"/>
      <c r="X888" s="301"/>
      <c r="AM888" s="301"/>
    </row>
    <row r="889" spans="23:39" x14ac:dyDescent="0.25">
      <c r="W889" s="301"/>
      <c r="X889" s="301"/>
      <c r="AM889" s="301"/>
    </row>
    <row r="890" spans="23:39" x14ac:dyDescent="0.25">
      <c r="W890" s="301"/>
      <c r="X890" s="301"/>
      <c r="AM890" s="301"/>
    </row>
    <row r="891" spans="23:39" x14ac:dyDescent="0.25">
      <c r="W891" s="301"/>
      <c r="X891" s="301"/>
      <c r="AM891" s="301"/>
    </row>
    <row r="892" spans="23:39" x14ac:dyDescent="0.25">
      <c r="W892" s="301"/>
      <c r="X892" s="301"/>
      <c r="AM892" s="301"/>
    </row>
    <row r="893" spans="23:39" x14ac:dyDescent="0.25">
      <c r="W893" s="301"/>
      <c r="X893" s="301"/>
      <c r="AM893" s="301"/>
    </row>
    <row r="894" spans="23:39" x14ac:dyDescent="0.25">
      <c r="W894" s="301"/>
      <c r="X894" s="301"/>
      <c r="AM894" s="301"/>
    </row>
    <row r="895" spans="23:39" x14ac:dyDescent="0.25">
      <c r="W895" s="301"/>
      <c r="X895" s="301"/>
      <c r="AM895" s="301"/>
    </row>
    <row r="896" spans="23:39" x14ac:dyDescent="0.25">
      <c r="W896" s="301"/>
      <c r="X896" s="301"/>
      <c r="AM896" s="301"/>
    </row>
    <row r="897" spans="23:39" x14ac:dyDescent="0.25">
      <c r="W897" s="301"/>
      <c r="X897" s="301"/>
      <c r="AM897" s="301"/>
    </row>
    <row r="898" spans="23:39" x14ac:dyDescent="0.25">
      <c r="W898" s="301"/>
      <c r="X898" s="301"/>
      <c r="AM898" s="301"/>
    </row>
    <row r="899" spans="23:39" x14ac:dyDescent="0.25">
      <c r="W899" s="301"/>
      <c r="X899" s="301"/>
      <c r="AM899" s="301"/>
    </row>
    <row r="900" spans="23:39" x14ac:dyDescent="0.25">
      <c r="W900" s="301"/>
      <c r="X900" s="301"/>
      <c r="AM900" s="301"/>
    </row>
    <row r="901" spans="23:39" x14ac:dyDescent="0.25">
      <c r="W901" s="301"/>
      <c r="X901" s="301"/>
      <c r="AM901" s="301"/>
    </row>
    <row r="902" spans="23:39" x14ac:dyDescent="0.25">
      <c r="W902" s="301"/>
      <c r="X902" s="301"/>
      <c r="AM902" s="301"/>
    </row>
    <row r="903" spans="23:39" x14ac:dyDescent="0.25">
      <c r="W903" s="301"/>
      <c r="X903" s="301"/>
      <c r="AM903" s="301"/>
    </row>
    <row r="904" spans="23:39" x14ac:dyDescent="0.25">
      <c r="W904" s="301"/>
      <c r="X904" s="301"/>
      <c r="AM904" s="301"/>
    </row>
    <row r="905" spans="23:39" x14ac:dyDescent="0.25">
      <c r="W905" s="301"/>
      <c r="X905" s="301"/>
      <c r="AM905" s="301"/>
    </row>
    <row r="906" spans="23:39" x14ac:dyDescent="0.25">
      <c r="W906" s="301"/>
      <c r="X906" s="301"/>
      <c r="AM906" s="301"/>
    </row>
    <row r="907" spans="23:39" x14ac:dyDescent="0.25">
      <c r="W907" s="301"/>
      <c r="X907" s="301"/>
      <c r="AM907" s="301"/>
    </row>
    <row r="908" spans="23:39" x14ac:dyDescent="0.25">
      <c r="W908" s="301"/>
      <c r="X908" s="301"/>
      <c r="AM908" s="301"/>
    </row>
    <row r="909" spans="23:39" x14ac:dyDescent="0.25">
      <c r="W909" s="301"/>
      <c r="X909" s="301"/>
      <c r="AM909" s="301"/>
    </row>
    <row r="910" spans="23:39" x14ac:dyDescent="0.25">
      <c r="W910" s="301"/>
      <c r="X910" s="301"/>
      <c r="AM910" s="301"/>
    </row>
    <row r="911" spans="23:39" x14ac:dyDescent="0.25">
      <c r="W911" s="301"/>
      <c r="X911" s="301"/>
      <c r="AM911" s="301"/>
    </row>
    <row r="912" spans="23:39" x14ac:dyDescent="0.25">
      <c r="W912" s="301"/>
      <c r="X912" s="301"/>
      <c r="AM912" s="301"/>
    </row>
    <row r="913" spans="23:39" x14ac:dyDescent="0.25">
      <c r="W913" s="301"/>
      <c r="X913" s="301"/>
      <c r="AM913" s="301"/>
    </row>
    <row r="914" spans="23:39" x14ac:dyDescent="0.25">
      <c r="W914" s="301"/>
      <c r="X914" s="301"/>
      <c r="AM914" s="301"/>
    </row>
    <row r="915" spans="23:39" x14ac:dyDescent="0.25">
      <c r="W915" s="301"/>
      <c r="X915" s="301"/>
      <c r="AM915" s="301"/>
    </row>
    <row r="916" spans="23:39" x14ac:dyDescent="0.25">
      <c r="W916" s="301"/>
      <c r="X916" s="301"/>
      <c r="AM916" s="301"/>
    </row>
    <row r="917" spans="23:39" x14ac:dyDescent="0.25">
      <c r="W917" s="301"/>
      <c r="X917" s="301"/>
      <c r="AM917" s="301"/>
    </row>
    <row r="918" spans="23:39" x14ac:dyDescent="0.25">
      <c r="W918" s="301"/>
      <c r="X918" s="301"/>
      <c r="AM918" s="301"/>
    </row>
    <row r="919" spans="23:39" x14ac:dyDescent="0.25">
      <c r="W919" s="301"/>
      <c r="X919" s="301"/>
      <c r="AM919" s="301"/>
    </row>
    <row r="920" spans="23:39" x14ac:dyDescent="0.25">
      <c r="W920" s="301"/>
      <c r="X920" s="301"/>
      <c r="AM920" s="301"/>
    </row>
    <row r="921" spans="23:39" x14ac:dyDescent="0.25">
      <c r="W921" s="301"/>
      <c r="X921" s="301"/>
      <c r="AM921" s="301"/>
    </row>
    <row r="922" spans="23:39" x14ac:dyDescent="0.25">
      <c r="W922" s="301"/>
      <c r="X922" s="301"/>
      <c r="AM922" s="301"/>
    </row>
    <row r="923" spans="23:39" x14ac:dyDescent="0.25">
      <c r="W923" s="301"/>
      <c r="X923" s="301"/>
      <c r="AM923" s="301"/>
    </row>
    <row r="924" spans="23:39" x14ac:dyDescent="0.25">
      <c r="W924" s="301"/>
      <c r="X924" s="301"/>
      <c r="AM924" s="301"/>
    </row>
    <row r="925" spans="23:39" x14ac:dyDescent="0.25">
      <c r="W925" s="301"/>
      <c r="X925" s="301"/>
      <c r="AM925" s="301"/>
    </row>
    <row r="926" spans="23:39" x14ac:dyDescent="0.25">
      <c r="W926" s="301"/>
      <c r="X926" s="301"/>
      <c r="AM926" s="301"/>
    </row>
    <row r="927" spans="23:39" x14ac:dyDescent="0.25">
      <c r="W927" s="301"/>
      <c r="X927" s="301"/>
      <c r="AM927" s="301"/>
    </row>
    <row r="928" spans="23:39" x14ac:dyDescent="0.25">
      <c r="W928" s="301"/>
      <c r="X928" s="301"/>
      <c r="AM928" s="301"/>
    </row>
    <row r="929" spans="23:39" x14ac:dyDescent="0.25">
      <c r="W929" s="301"/>
      <c r="X929" s="301"/>
      <c r="AM929" s="301"/>
    </row>
    <row r="930" spans="23:39" x14ac:dyDescent="0.25">
      <c r="W930" s="301"/>
      <c r="X930" s="301"/>
      <c r="AM930" s="301"/>
    </row>
    <row r="931" spans="23:39" x14ac:dyDescent="0.25">
      <c r="W931" s="301"/>
      <c r="X931" s="301"/>
      <c r="AM931" s="301"/>
    </row>
    <row r="932" spans="23:39" x14ac:dyDescent="0.25">
      <c r="W932" s="301"/>
      <c r="X932" s="301"/>
      <c r="AM932" s="301"/>
    </row>
    <row r="933" spans="23:39" x14ac:dyDescent="0.25">
      <c r="W933" s="301"/>
      <c r="X933" s="301"/>
      <c r="AM933" s="301"/>
    </row>
    <row r="934" spans="23:39" x14ac:dyDescent="0.25">
      <c r="W934" s="301"/>
      <c r="X934" s="301"/>
      <c r="AM934" s="301"/>
    </row>
    <row r="935" spans="23:39" x14ac:dyDescent="0.25">
      <c r="W935" s="301"/>
      <c r="X935" s="301"/>
      <c r="AM935" s="301"/>
    </row>
    <row r="936" spans="23:39" x14ac:dyDescent="0.25">
      <c r="W936" s="301"/>
      <c r="X936" s="301"/>
      <c r="AM936" s="301"/>
    </row>
    <row r="937" spans="23:39" x14ac:dyDescent="0.25">
      <c r="W937" s="301"/>
      <c r="X937" s="301"/>
      <c r="AM937" s="301"/>
    </row>
    <row r="938" spans="23:39" x14ac:dyDescent="0.25">
      <c r="W938" s="301"/>
      <c r="X938" s="301"/>
      <c r="AM938" s="301"/>
    </row>
    <row r="939" spans="23:39" x14ac:dyDescent="0.25">
      <c r="W939" s="301"/>
      <c r="X939" s="301"/>
      <c r="AM939" s="301"/>
    </row>
    <row r="940" spans="23:39" x14ac:dyDescent="0.25">
      <c r="W940" s="301"/>
      <c r="X940" s="301"/>
      <c r="AM940" s="301"/>
    </row>
    <row r="941" spans="23:39" x14ac:dyDescent="0.25">
      <c r="W941" s="301"/>
      <c r="X941" s="301"/>
      <c r="AM941" s="301"/>
    </row>
    <row r="942" spans="23:39" x14ac:dyDescent="0.25">
      <c r="W942" s="301"/>
      <c r="X942" s="301"/>
      <c r="AM942" s="301"/>
    </row>
    <row r="943" spans="23:39" x14ac:dyDescent="0.25">
      <c r="W943" s="301"/>
      <c r="X943" s="301"/>
      <c r="AM943" s="301"/>
    </row>
    <row r="944" spans="23:39" x14ac:dyDescent="0.25">
      <c r="W944" s="301"/>
      <c r="X944" s="301"/>
      <c r="AM944" s="301"/>
    </row>
    <row r="945" spans="23:39" x14ac:dyDescent="0.25">
      <c r="W945" s="301"/>
      <c r="X945" s="301"/>
      <c r="AM945" s="301"/>
    </row>
    <row r="946" spans="23:39" x14ac:dyDescent="0.25">
      <c r="W946" s="301"/>
      <c r="X946" s="301"/>
      <c r="AM946" s="301"/>
    </row>
    <row r="947" spans="23:39" x14ac:dyDescent="0.25">
      <c r="W947" s="301"/>
      <c r="X947" s="301"/>
      <c r="AM947" s="301"/>
    </row>
    <row r="948" spans="23:39" x14ac:dyDescent="0.25">
      <c r="W948" s="301"/>
      <c r="X948" s="301"/>
      <c r="AM948" s="301"/>
    </row>
    <row r="949" spans="23:39" x14ac:dyDescent="0.25">
      <c r="W949" s="301"/>
      <c r="X949" s="301"/>
      <c r="AM949" s="301"/>
    </row>
    <row r="950" spans="23:39" x14ac:dyDescent="0.25">
      <c r="W950" s="301"/>
      <c r="X950" s="301"/>
      <c r="AM950" s="301"/>
    </row>
    <row r="951" spans="23:39" x14ac:dyDescent="0.25">
      <c r="W951" s="301"/>
      <c r="X951" s="301"/>
      <c r="AM951" s="301"/>
    </row>
    <row r="952" spans="23:39" x14ac:dyDescent="0.25">
      <c r="W952" s="301"/>
      <c r="X952" s="301"/>
      <c r="AM952" s="301"/>
    </row>
    <row r="953" spans="23:39" x14ac:dyDescent="0.25">
      <c r="W953" s="301"/>
      <c r="X953" s="301"/>
      <c r="AM953" s="301"/>
    </row>
    <row r="954" spans="23:39" x14ac:dyDescent="0.25">
      <c r="W954" s="301"/>
      <c r="X954" s="301"/>
      <c r="AM954" s="301"/>
    </row>
    <row r="955" spans="23:39" x14ac:dyDescent="0.25">
      <c r="W955" s="301"/>
      <c r="X955" s="301"/>
      <c r="AM955" s="301"/>
    </row>
    <row r="956" spans="23:39" x14ac:dyDescent="0.25">
      <c r="W956" s="301"/>
      <c r="X956" s="301"/>
      <c r="AM956" s="301"/>
    </row>
    <row r="957" spans="23:39" x14ac:dyDescent="0.25">
      <c r="W957" s="301"/>
      <c r="X957" s="301"/>
      <c r="AM957" s="301"/>
    </row>
    <row r="958" spans="23:39" x14ac:dyDescent="0.25">
      <c r="W958" s="301"/>
      <c r="X958" s="301"/>
      <c r="AM958" s="301"/>
    </row>
    <row r="959" spans="23:39" x14ac:dyDescent="0.25">
      <c r="W959" s="301"/>
      <c r="X959" s="301"/>
      <c r="AM959" s="301"/>
    </row>
    <row r="960" spans="23:39" x14ac:dyDescent="0.25">
      <c r="W960" s="301"/>
      <c r="X960" s="301"/>
      <c r="AM960" s="301"/>
    </row>
    <row r="961" spans="23:39" x14ac:dyDescent="0.25">
      <c r="W961" s="301"/>
      <c r="X961" s="301"/>
      <c r="AM961" s="301"/>
    </row>
    <row r="962" spans="23:39" x14ac:dyDescent="0.25">
      <c r="W962" s="301"/>
      <c r="X962" s="301"/>
      <c r="AM962" s="301"/>
    </row>
    <row r="963" spans="23:39" x14ac:dyDescent="0.25">
      <c r="W963" s="301"/>
      <c r="X963" s="301"/>
      <c r="AM963" s="301"/>
    </row>
    <row r="964" spans="23:39" x14ac:dyDescent="0.25">
      <c r="W964" s="301"/>
      <c r="X964" s="301"/>
      <c r="AM964" s="301"/>
    </row>
    <row r="965" spans="23:39" x14ac:dyDescent="0.25">
      <c r="W965" s="301"/>
      <c r="X965" s="301"/>
      <c r="AM965" s="301"/>
    </row>
    <row r="966" spans="23:39" x14ac:dyDescent="0.25">
      <c r="W966" s="301"/>
      <c r="X966" s="301"/>
      <c r="AM966" s="301"/>
    </row>
    <row r="967" spans="23:39" x14ac:dyDescent="0.25">
      <c r="W967" s="301"/>
      <c r="X967" s="301"/>
      <c r="AM967" s="301"/>
    </row>
    <row r="968" spans="23:39" x14ac:dyDescent="0.25">
      <c r="W968" s="301"/>
      <c r="X968" s="301"/>
      <c r="AM968" s="301"/>
    </row>
    <row r="969" spans="23:39" x14ac:dyDescent="0.25">
      <c r="W969" s="301"/>
      <c r="X969" s="301"/>
      <c r="AM969" s="301"/>
    </row>
    <row r="970" spans="23:39" x14ac:dyDescent="0.25">
      <c r="W970" s="301"/>
      <c r="X970" s="301"/>
      <c r="AM970" s="301"/>
    </row>
    <row r="971" spans="23:39" x14ac:dyDescent="0.25">
      <c r="W971" s="301"/>
      <c r="X971" s="301"/>
      <c r="AM971" s="301"/>
    </row>
    <row r="972" spans="23:39" x14ac:dyDescent="0.25">
      <c r="W972" s="301"/>
      <c r="X972" s="301"/>
      <c r="AM972" s="301"/>
    </row>
    <row r="973" spans="23:39" x14ac:dyDescent="0.25">
      <c r="W973" s="301"/>
      <c r="X973" s="301"/>
      <c r="AM973" s="301"/>
    </row>
    <row r="974" spans="23:39" x14ac:dyDescent="0.25">
      <c r="W974" s="301"/>
      <c r="X974" s="301"/>
      <c r="AM974" s="301"/>
    </row>
    <row r="975" spans="23:39" x14ac:dyDescent="0.25">
      <c r="W975" s="301"/>
      <c r="X975" s="301"/>
      <c r="AM975" s="301"/>
    </row>
    <row r="976" spans="23:39" x14ac:dyDescent="0.25">
      <c r="W976" s="301"/>
      <c r="X976" s="301"/>
      <c r="AM976" s="301"/>
    </row>
    <row r="977" spans="23:39" x14ac:dyDescent="0.25">
      <c r="W977" s="301"/>
      <c r="X977" s="301"/>
      <c r="AM977" s="301"/>
    </row>
    <row r="978" spans="23:39" x14ac:dyDescent="0.25">
      <c r="W978" s="301"/>
      <c r="X978" s="301"/>
      <c r="AM978" s="301"/>
    </row>
    <row r="979" spans="23:39" x14ac:dyDescent="0.25">
      <c r="W979" s="301"/>
      <c r="X979" s="301"/>
      <c r="AM979" s="301"/>
    </row>
    <row r="980" spans="23:39" x14ac:dyDescent="0.25">
      <c r="W980" s="301"/>
      <c r="X980" s="301"/>
      <c r="AM980" s="301"/>
    </row>
    <row r="981" spans="23:39" x14ac:dyDescent="0.25">
      <c r="W981" s="301"/>
      <c r="X981" s="301"/>
      <c r="AM981" s="301"/>
    </row>
    <row r="982" spans="23:39" x14ac:dyDescent="0.25">
      <c r="W982" s="301"/>
      <c r="X982" s="301"/>
      <c r="AM982" s="301"/>
    </row>
    <row r="983" spans="23:39" x14ac:dyDescent="0.25">
      <c r="W983" s="301"/>
      <c r="X983" s="301"/>
      <c r="AM983" s="301"/>
    </row>
    <row r="984" spans="23:39" x14ac:dyDescent="0.25">
      <c r="W984" s="301"/>
      <c r="X984" s="301"/>
      <c r="AM984" s="301"/>
    </row>
    <row r="985" spans="23:39" x14ac:dyDescent="0.25">
      <c r="W985" s="301"/>
      <c r="X985" s="301"/>
      <c r="AM985" s="301"/>
    </row>
    <row r="986" spans="23:39" x14ac:dyDescent="0.25">
      <c r="W986" s="301"/>
      <c r="X986" s="301"/>
      <c r="AM986" s="301"/>
    </row>
    <row r="987" spans="23:39" x14ac:dyDescent="0.25">
      <c r="W987" s="301"/>
      <c r="X987" s="301"/>
      <c r="AM987" s="301"/>
    </row>
    <row r="988" spans="23:39" x14ac:dyDescent="0.25">
      <c r="W988" s="301"/>
      <c r="X988" s="301"/>
      <c r="AM988" s="301"/>
    </row>
    <row r="989" spans="23:39" x14ac:dyDescent="0.25">
      <c r="W989" s="301"/>
      <c r="X989" s="301"/>
      <c r="AM989" s="301"/>
    </row>
    <row r="990" spans="23:39" x14ac:dyDescent="0.25">
      <c r="W990" s="301"/>
      <c r="X990" s="301"/>
      <c r="AM990" s="301"/>
    </row>
    <row r="991" spans="23:39" x14ac:dyDescent="0.25">
      <c r="W991" s="301"/>
      <c r="X991" s="301"/>
      <c r="AM991" s="301"/>
    </row>
    <row r="992" spans="23:39" x14ac:dyDescent="0.25">
      <c r="W992" s="301"/>
      <c r="X992" s="301"/>
      <c r="AM992" s="301"/>
    </row>
    <row r="993" spans="23:39" x14ac:dyDescent="0.25">
      <c r="W993" s="301"/>
      <c r="X993" s="301"/>
      <c r="AM993" s="301"/>
    </row>
    <row r="994" spans="23:39" x14ac:dyDescent="0.25">
      <c r="W994" s="301"/>
      <c r="X994" s="301"/>
      <c r="AM994" s="301"/>
    </row>
    <row r="995" spans="23:39" x14ac:dyDescent="0.25">
      <c r="W995" s="301"/>
      <c r="X995" s="301"/>
      <c r="AM995" s="301"/>
    </row>
    <row r="996" spans="23:39" x14ac:dyDescent="0.25">
      <c r="W996" s="301"/>
      <c r="X996" s="301"/>
      <c r="AM996" s="301"/>
    </row>
    <row r="997" spans="23:39" x14ac:dyDescent="0.25">
      <c r="W997" s="301"/>
      <c r="X997" s="301"/>
      <c r="AM997" s="301"/>
    </row>
    <row r="998" spans="23:39" x14ac:dyDescent="0.25">
      <c r="W998" s="301"/>
      <c r="X998" s="301"/>
      <c r="AM998" s="301"/>
    </row>
    <row r="999" spans="23:39" x14ac:dyDescent="0.25">
      <c r="W999" s="301"/>
      <c r="X999" s="301"/>
      <c r="AM999" s="301"/>
    </row>
    <row r="1000" spans="23:39" x14ac:dyDescent="0.25">
      <c r="W1000" s="301"/>
      <c r="X1000" s="301"/>
      <c r="AM1000" s="301"/>
    </row>
  </sheetData>
  <mergeCells count="219">
    <mergeCell ref="AQ69:AQ74"/>
    <mergeCell ref="AR69:AR74"/>
    <mergeCell ref="AP81:AP86"/>
    <mergeCell ref="AP63:AP68"/>
    <mergeCell ref="AP69:AP74"/>
    <mergeCell ref="AP75:AP80"/>
    <mergeCell ref="AS63:AS68"/>
    <mergeCell ref="AQ63:AQ68"/>
    <mergeCell ref="AR63:AR68"/>
    <mergeCell ref="AQ99:AQ104"/>
    <mergeCell ref="AS99:AS104"/>
    <mergeCell ref="AR99:AR104"/>
    <mergeCell ref="AQ75:AQ80"/>
    <mergeCell ref="AR75:AR80"/>
    <mergeCell ref="AP87:AP92"/>
    <mergeCell ref="AP93:AP98"/>
    <mergeCell ref="AQ87:AQ92"/>
    <mergeCell ref="AP99:AP104"/>
    <mergeCell ref="AR93:AR98"/>
    <mergeCell ref="AR87:AR92"/>
    <mergeCell ref="AQ93:AQ98"/>
    <mergeCell ref="AQ81:AQ86"/>
    <mergeCell ref="AS81:AS86"/>
    <mergeCell ref="AR81:AR86"/>
    <mergeCell ref="C99:C104"/>
    <mergeCell ref="C111:C116"/>
    <mergeCell ref="C81:C86"/>
    <mergeCell ref="B81:B86"/>
    <mergeCell ref="D93:D98"/>
    <mergeCell ref="B87:B92"/>
    <mergeCell ref="D57:D62"/>
    <mergeCell ref="D111:D116"/>
    <mergeCell ref="D75:D80"/>
    <mergeCell ref="D87:D92"/>
    <mergeCell ref="D81:D86"/>
    <mergeCell ref="C57:C62"/>
    <mergeCell ref="C63:C68"/>
    <mergeCell ref="B63:B68"/>
    <mergeCell ref="B69:B74"/>
    <mergeCell ref="D69:D74"/>
    <mergeCell ref="D63:D68"/>
    <mergeCell ref="AR57:AR62"/>
    <mergeCell ref="AQ51:AQ56"/>
    <mergeCell ref="AP51:AP56"/>
    <mergeCell ref="B39:B44"/>
    <mergeCell ref="B45:B50"/>
    <mergeCell ref="B51:B56"/>
    <mergeCell ref="D39:D44"/>
    <mergeCell ref="D33:D38"/>
    <mergeCell ref="C45:C50"/>
    <mergeCell ref="B33:B38"/>
    <mergeCell ref="C33:C38"/>
    <mergeCell ref="C39:C44"/>
    <mergeCell ref="D45:D50"/>
    <mergeCell ref="C51:C56"/>
    <mergeCell ref="D51:D56"/>
    <mergeCell ref="B57:B62"/>
    <mergeCell ref="E39:E44"/>
    <mergeCell ref="E63:E68"/>
    <mergeCell ref="E33:E38"/>
    <mergeCell ref="E27:E32"/>
    <mergeCell ref="E69:E74"/>
    <mergeCell ref="E45:E50"/>
    <mergeCell ref="AR9:AR14"/>
    <mergeCell ref="AR6:AR8"/>
    <mergeCell ref="AT9:AT14"/>
    <mergeCell ref="AT6:AT8"/>
    <mergeCell ref="AS6:AS8"/>
    <mergeCell ref="AS9:AS14"/>
    <mergeCell ref="AQ15:AQ20"/>
    <mergeCell ref="AQ21:AQ26"/>
    <mergeCell ref="AQ33:AQ38"/>
    <mergeCell ref="AP9:AP14"/>
    <mergeCell ref="AQ9:AQ14"/>
    <mergeCell ref="AR15:AR20"/>
    <mergeCell ref="AR33:AR38"/>
    <mergeCell ref="AP33:AP38"/>
    <mergeCell ref="AT63:AT68"/>
    <mergeCell ref="AT69:AT74"/>
    <mergeCell ref="AT27:AT32"/>
    <mergeCell ref="AP27:AP32"/>
    <mergeCell ref="AS27:AS32"/>
    <mergeCell ref="A9:A26"/>
    <mergeCell ref="B21:B26"/>
    <mergeCell ref="B15:B20"/>
    <mergeCell ref="B9:B14"/>
    <mergeCell ref="C9:C14"/>
    <mergeCell ref="D9:D14"/>
    <mergeCell ref="D21:D26"/>
    <mergeCell ref="D15:D20"/>
    <mergeCell ref="A27:A44"/>
    <mergeCell ref="C15:C20"/>
    <mergeCell ref="C21:C26"/>
    <mergeCell ref="C27:C32"/>
    <mergeCell ref="B27:B32"/>
    <mergeCell ref="D27:D32"/>
    <mergeCell ref="A45:A50"/>
    <mergeCell ref="A6:A8"/>
    <mergeCell ref="A1:E4"/>
    <mergeCell ref="H6:H8"/>
    <mergeCell ref="G6:G8"/>
    <mergeCell ref="B6:D7"/>
    <mergeCell ref="E87:E92"/>
    <mergeCell ref="E81:E86"/>
    <mergeCell ref="E57:E62"/>
    <mergeCell ref="E51:E56"/>
    <mergeCell ref="F6:F8"/>
    <mergeCell ref="E6:E8"/>
    <mergeCell ref="E9:E14"/>
    <mergeCell ref="F9:F128"/>
    <mergeCell ref="E15:E20"/>
    <mergeCell ref="E21:E26"/>
    <mergeCell ref="E75:E80"/>
    <mergeCell ref="E123:E128"/>
    <mergeCell ref="D105:D110"/>
    <mergeCell ref="D99:D104"/>
    <mergeCell ref="C123:C128"/>
    <mergeCell ref="A123:A128"/>
    <mergeCell ref="B123:B128"/>
    <mergeCell ref="A51:A68"/>
    <mergeCell ref="AT123:AT128"/>
    <mergeCell ref="AT117:AT122"/>
    <mergeCell ref="AT33:AT38"/>
    <mergeCell ref="AS33:AS38"/>
    <mergeCell ref="AT39:AT44"/>
    <mergeCell ref="AT51:AT56"/>
    <mergeCell ref="AT57:AT62"/>
    <mergeCell ref="AS57:AS62"/>
    <mergeCell ref="AT45:AT50"/>
    <mergeCell ref="AS117:AS122"/>
    <mergeCell ref="AT105:AT110"/>
    <mergeCell ref="AS105:AS110"/>
    <mergeCell ref="AT75:AT80"/>
    <mergeCell ref="AS75:AS80"/>
    <mergeCell ref="AT81:AT86"/>
    <mergeCell ref="AT87:AT92"/>
    <mergeCell ref="AT93:AT98"/>
    <mergeCell ref="AT99:AT104"/>
    <mergeCell ref="AT111:AT116"/>
    <mergeCell ref="AS111:AS116"/>
    <mergeCell ref="AS51:AS56"/>
    <mergeCell ref="AS87:AS92"/>
    <mergeCell ref="AS93:AS98"/>
    <mergeCell ref="AS69:AS74"/>
    <mergeCell ref="AR117:AR122"/>
    <mergeCell ref="AS39:AS44"/>
    <mergeCell ref="AS45:AS50"/>
    <mergeCell ref="AS123:AS128"/>
    <mergeCell ref="AP123:AP128"/>
    <mergeCell ref="AQ123:AQ128"/>
    <mergeCell ref="AR123:AR128"/>
    <mergeCell ref="AP117:AP122"/>
    <mergeCell ref="AQ117:AQ122"/>
    <mergeCell ref="AP105:AP110"/>
    <mergeCell ref="AP111:AP116"/>
    <mergeCell ref="AQ111:AQ116"/>
    <mergeCell ref="AR111:AR116"/>
    <mergeCell ref="AR105:AR110"/>
    <mergeCell ref="AQ105:AQ110"/>
    <mergeCell ref="AQ45:AQ50"/>
    <mergeCell ref="AQ39:AQ44"/>
    <mergeCell ref="AP39:AP44"/>
    <mergeCell ref="AP45:AP50"/>
    <mergeCell ref="AP57:AP62"/>
    <mergeCell ref="AQ57:AQ62"/>
    <mergeCell ref="AR51:AR56"/>
    <mergeCell ref="AR39:AR44"/>
    <mergeCell ref="AR45:AR50"/>
    <mergeCell ref="A132:AT132"/>
    <mergeCell ref="A117:A122"/>
    <mergeCell ref="C117:C122"/>
    <mergeCell ref="C93:C98"/>
    <mergeCell ref="C87:C92"/>
    <mergeCell ref="D123:D128"/>
    <mergeCell ref="E117:E122"/>
    <mergeCell ref="E111:E116"/>
    <mergeCell ref="E93:E98"/>
    <mergeCell ref="A129:F131"/>
    <mergeCell ref="B105:B110"/>
    <mergeCell ref="B99:B104"/>
    <mergeCell ref="A69:A98"/>
    <mergeCell ref="B75:B80"/>
    <mergeCell ref="C75:C80"/>
    <mergeCell ref="C69:C74"/>
    <mergeCell ref="B93:B98"/>
    <mergeCell ref="B117:B122"/>
    <mergeCell ref="B111:B116"/>
    <mergeCell ref="C105:C110"/>
    <mergeCell ref="A99:A116"/>
    <mergeCell ref="E99:E104"/>
    <mergeCell ref="E105:E110"/>
    <mergeCell ref="D117:D122"/>
    <mergeCell ref="AR27:AR32"/>
    <mergeCell ref="AT15:AT20"/>
    <mergeCell ref="AT21:AT26"/>
    <mergeCell ref="AS15:AS20"/>
    <mergeCell ref="AS21:AS26"/>
    <mergeCell ref="AR21:AR26"/>
    <mergeCell ref="AP21:AP26"/>
    <mergeCell ref="AP15:AP20"/>
    <mergeCell ref="AQ27:AQ32"/>
    <mergeCell ref="M7:R7"/>
    <mergeCell ref="S7:X7"/>
    <mergeCell ref="F4:P4"/>
    <mergeCell ref="Q4:AT4"/>
    <mergeCell ref="F2:AT2"/>
    <mergeCell ref="F1:AT1"/>
    <mergeCell ref="Q3:AT3"/>
    <mergeCell ref="F3:P3"/>
    <mergeCell ref="I7:L7"/>
    <mergeCell ref="I6:AI6"/>
    <mergeCell ref="Y7:AD7"/>
    <mergeCell ref="AJ6:AM6"/>
    <mergeCell ref="AJ7:AM7"/>
    <mergeCell ref="AE7:AI7"/>
    <mergeCell ref="AN6:AN8"/>
    <mergeCell ref="AO6:AO8"/>
    <mergeCell ref="AP6:AP8"/>
    <mergeCell ref="AQ6:AQ8"/>
  </mergeCells>
  <printOptions horizontalCentered="1" verticalCentered="1"/>
  <pageMargins left="0.23622047244094491" right="0.23622047244094491" top="0.19685039370078741" bottom="0.15748031496062992" header="0" footer="0"/>
  <pageSetup orientation="landscape" r:id="rId1"/>
  <rowBreaks count="3" manualBreakCount="3">
    <brk id="98" man="1"/>
    <brk id="131" man="1"/>
    <brk id="7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60" zoomScaleNormal="60" workbookViewId="0">
      <selection activeCell="P11" sqref="P11"/>
    </sheetView>
  </sheetViews>
  <sheetFormatPr baseColWidth="10" defaultColWidth="14.42578125" defaultRowHeight="15" customHeight="1" x14ac:dyDescent="0.25"/>
  <cols>
    <col min="1" max="1" width="15.42578125" customWidth="1"/>
    <col min="2" max="2" width="35.42578125" style="281" customWidth="1"/>
    <col min="3" max="3" width="15.5703125" customWidth="1"/>
    <col min="4" max="4" width="8" customWidth="1"/>
    <col min="5" max="5" width="7.5703125" customWidth="1"/>
    <col min="6" max="6" width="13.28515625" customWidth="1"/>
    <col min="7" max="9" width="8.7109375" customWidth="1"/>
    <col min="10" max="10" width="9.140625" customWidth="1"/>
    <col min="11" max="15" width="8.7109375" customWidth="1"/>
    <col min="16" max="18" width="8.7109375" style="302" customWidth="1"/>
    <col min="19" max="19" width="13.28515625" customWidth="1"/>
    <col min="20" max="20" width="13" customWidth="1"/>
    <col min="21" max="21" width="12.7109375" customWidth="1"/>
    <col min="22" max="22" width="66.7109375" customWidth="1"/>
    <col min="23" max="23" width="19.140625" customWidth="1"/>
    <col min="24" max="24" width="21.140625" customWidth="1"/>
    <col min="25" max="26" width="14.7109375" customWidth="1"/>
  </cols>
  <sheetData>
    <row r="1" spans="1:26" ht="33" customHeight="1" x14ac:dyDescent="0.25">
      <c r="A1" s="475"/>
      <c r="B1" s="453"/>
      <c r="C1" s="472" t="s">
        <v>0</v>
      </c>
      <c r="D1" s="384"/>
      <c r="E1" s="384"/>
      <c r="F1" s="384"/>
      <c r="G1" s="384"/>
      <c r="H1" s="384"/>
      <c r="I1" s="384"/>
      <c r="J1" s="384"/>
      <c r="K1" s="384"/>
      <c r="L1" s="384"/>
      <c r="M1" s="384"/>
      <c r="N1" s="384"/>
      <c r="O1" s="384"/>
      <c r="P1" s="384"/>
      <c r="Q1" s="384"/>
      <c r="R1" s="384"/>
      <c r="S1" s="384"/>
      <c r="T1" s="384"/>
      <c r="U1" s="384"/>
      <c r="V1" s="408"/>
      <c r="W1" s="6"/>
      <c r="X1" s="6"/>
      <c r="Y1" s="6"/>
      <c r="Z1" s="6"/>
    </row>
    <row r="2" spans="1:26" ht="26.25" customHeight="1" x14ac:dyDescent="0.25">
      <c r="A2" s="389"/>
      <c r="B2" s="454"/>
      <c r="C2" s="473" t="s">
        <v>3</v>
      </c>
      <c r="D2" s="396"/>
      <c r="E2" s="396"/>
      <c r="F2" s="396"/>
      <c r="G2" s="396"/>
      <c r="H2" s="396"/>
      <c r="I2" s="396"/>
      <c r="J2" s="396"/>
      <c r="K2" s="396"/>
      <c r="L2" s="396"/>
      <c r="M2" s="396"/>
      <c r="N2" s="396"/>
      <c r="O2" s="396"/>
      <c r="P2" s="396"/>
      <c r="Q2" s="396"/>
      <c r="R2" s="396"/>
      <c r="S2" s="396"/>
      <c r="T2" s="396"/>
      <c r="U2" s="396"/>
      <c r="V2" s="434"/>
      <c r="W2" s="6"/>
      <c r="X2" s="6"/>
      <c r="Y2" s="6"/>
      <c r="Z2" s="6"/>
    </row>
    <row r="3" spans="1:26" ht="27.75" customHeight="1" x14ac:dyDescent="0.25">
      <c r="A3" s="389"/>
      <c r="B3" s="454"/>
      <c r="C3" s="7" t="s">
        <v>4</v>
      </c>
      <c r="D3" s="471" t="s">
        <v>5</v>
      </c>
      <c r="E3" s="396"/>
      <c r="F3" s="396"/>
      <c r="G3" s="396"/>
      <c r="H3" s="396"/>
      <c r="I3" s="396"/>
      <c r="J3" s="396"/>
      <c r="K3" s="396"/>
      <c r="L3" s="396"/>
      <c r="M3" s="396"/>
      <c r="N3" s="396"/>
      <c r="O3" s="396"/>
      <c r="P3" s="396"/>
      <c r="Q3" s="396"/>
      <c r="R3" s="396"/>
      <c r="S3" s="396"/>
      <c r="T3" s="396"/>
      <c r="U3" s="396"/>
      <c r="V3" s="434"/>
      <c r="W3" s="6"/>
      <c r="X3" s="6"/>
      <c r="Y3" s="6"/>
      <c r="Z3" s="6"/>
    </row>
    <row r="4" spans="1:26" ht="27.75" customHeight="1" x14ac:dyDescent="0.25">
      <c r="A4" s="392"/>
      <c r="B4" s="455"/>
      <c r="C4" s="8" t="s">
        <v>6</v>
      </c>
      <c r="D4" s="474" t="s">
        <v>7</v>
      </c>
      <c r="E4" s="405"/>
      <c r="F4" s="405"/>
      <c r="G4" s="405"/>
      <c r="H4" s="405"/>
      <c r="I4" s="405"/>
      <c r="J4" s="405"/>
      <c r="K4" s="405"/>
      <c r="L4" s="405"/>
      <c r="M4" s="405"/>
      <c r="N4" s="405"/>
      <c r="O4" s="405"/>
      <c r="P4" s="405"/>
      <c r="Q4" s="405"/>
      <c r="R4" s="405"/>
      <c r="S4" s="405"/>
      <c r="T4" s="405"/>
      <c r="U4" s="405"/>
      <c r="V4" s="406"/>
      <c r="W4" s="6"/>
      <c r="X4" s="6"/>
      <c r="Y4" s="6"/>
      <c r="Z4" s="6"/>
    </row>
    <row r="5" spans="1:26" ht="22.5" customHeight="1" x14ac:dyDescent="0.25">
      <c r="A5" s="9"/>
      <c r="B5" s="6"/>
      <c r="C5" s="10"/>
      <c r="D5" s="6"/>
      <c r="E5" s="6"/>
      <c r="F5" s="6"/>
      <c r="G5" s="6"/>
      <c r="H5" s="6"/>
      <c r="I5" s="6"/>
      <c r="J5" s="6"/>
      <c r="K5" s="6"/>
      <c r="L5" s="6"/>
      <c r="M5" s="6"/>
      <c r="N5" s="11"/>
      <c r="O5" s="12"/>
      <c r="P5" s="358"/>
      <c r="Q5" s="358"/>
      <c r="R5" s="358"/>
      <c r="S5" s="12"/>
      <c r="T5" s="12"/>
      <c r="U5" s="12"/>
      <c r="V5" s="13"/>
      <c r="W5" s="6"/>
      <c r="X5" s="6"/>
      <c r="Y5" s="6"/>
      <c r="Z5" s="6"/>
    </row>
    <row r="6" spans="1:26" ht="42.75" customHeight="1" x14ac:dyDescent="0.25">
      <c r="A6" s="468" t="s">
        <v>10</v>
      </c>
      <c r="B6" s="492" t="s">
        <v>11</v>
      </c>
      <c r="C6" s="492" t="s">
        <v>12</v>
      </c>
      <c r="D6" s="493" t="s">
        <v>13</v>
      </c>
      <c r="E6" s="399"/>
      <c r="F6" s="476" t="s">
        <v>14</v>
      </c>
      <c r="G6" s="384"/>
      <c r="H6" s="384"/>
      <c r="I6" s="384"/>
      <c r="J6" s="384"/>
      <c r="K6" s="384"/>
      <c r="L6" s="384"/>
      <c r="M6" s="384"/>
      <c r="N6" s="384"/>
      <c r="O6" s="384"/>
      <c r="P6" s="384"/>
      <c r="Q6" s="384"/>
      <c r="R6" s="384"/>
      <c r="S6" s="399"/>
      <c r="T6" s="476" t="s">
        <v>15</v>
      </c>
      <c r="U6" s="399"/>
      <c r="V6" s="478" t="s">
        <v>610</v>
      </c>
      <c r="W6" s="22"/>
      <c r="X6" s="22"/>
      <c r="Y6" s="22"/>
      <c r="Z6" s="22"/>
    </row>
    <row r="7" spans="1:26" ht="44.25" customHeight="1" x14ac:dyDescent="0.25">
      <c r="A7" s="451"/>
      <c r="B7" s="440"/>
      <c r="C7" s="466"/>
      <c r="D7" s="26" t="s">
        <v>16</v>
      </c>
      <c r="E7" s="26" t="s">
        <v>20</v>
      </c>
      <c r="F7" s="27" t="s">
        <v>21</v>
      </c>
      <c r="G7" s="28" t="s">
        <v>22</v>
      </c>
      <c r="H7" s="28" t="s">
        <v>24</v>
      </c>
      <c r="I7" s="28" t="s">
        <v>25</v>
      </c>
      <c r="J7" s="28" t="s">
        <v>26</v>
      </c>
      <c r="K7" s="28" t="s">
        <v>27</v>
      </c>
      <c r="L7" s="28" t="s">
        <v>28</v>
      </c>
      <c r="M7" s="28" t="s">
        <v>29</v>
      </c>
      <c r="N7" s="29" t="s">
        <v>30</v>
      </c>
      <c r="O7" s="29" t="s">
        <v>33</v>
      </c>
      <c r="P7" s="29" t="s">
        <v>34</v>
      </c>
      <c r="Q7" s="29" t="s">
        <v>37</v>
      </c>
      <c r="R7" s="29" t="s">
        <v>38</v>
      </c>
      <c r="S7" s="29" t="s">
        <v>39</v>
      </c>
      <c r="T7" s="30" t="s">
        <v>41</v>
      </c>
      <c r="U7" s="30" t="s">
        <v>42</v>
      </c>
      <c r="V7" s="466"/>
      <c r="W7" s="22"/>
      <c r="X7" s="22"/>
      <c r="Y7" s="22"/>
      <c r="Z7" s="22"/>
    </row>
    <row r="8" spans="1:26" ht="49.5" customHeight="1" x14ac:dyDescent="0.25">
      <c r="A8" s="469" t="s">
        <v>43</v>
      </c>
      <c r="B8" s="672" t="s">
        <v>45</v>
      </c>
      <c r="C8" s="668" t="s">
        <v>48</v>
      </c>
      <c r="D8" s="467" t="s">
        <v>55</v>
      </c>
      <c r="E8" s="467" t="s">
        <v>55</v>
      </c>
      <c r="F8" s="31" t="s">
        <v>56</v>
      </c>
      <c r="G8" s="33"/>
      <c r="H8" s="359"/>
      <c r="I8" s="359">
        <v>0.25</v>
      </c>
      <c r="J8" s="359"/>
      <c r="K8" s="359"/>
      <c r="L8" s="359">
        <v>0.25</v>
      </c>
      <c r="M8" s="359"/>
      <c r="N8" s="359"/>
      <c r="O8" s="359">
        <v>0.25</v>
      </c>
      <c r="P8" s="359"/>
      <c r="Q8" s="359"/>
      <c r="R8" s="360">
        <v>0.25</v>
      </c>
      <c r="S8" s="31">
        <f t="shared" ref="S8:S20" si="0">SUM(G8:R8)</f>
        <v>1</v>
      </c>
      <c r="T8" s="477">
        <v>0.01</v>
      </c>
      <c r="U8" s="477">
        <v>0.01</v>
      </c>
      <c r="V8" s="646" t="s">
        <v>60</v>
      </c>
      <c r="W8" s="37"/>
      <c r="X8" s="22"/>
      <c r="Y8" s="22"/>
      <c r="Z8" s="22"/>
    </row>
    <row r="9" spans="1:26" ht="49.5" customHeight="1" x14ac:dyDescent="0.25">
      <c r="A9" s="389"/>
      <c r="B9" s="673"/>
      <c r="C9" s="669"/>
      <c r="D9" s="466"/>
      <c r="E9" s="466"/>
      <c r="F9" s="38" t="s">
        <v>62</v>
      </c>
      <c r="G9" s="39"/>
      <c r="H9" s="361"/>
      <c r="I9" s="361">
        <v>0.25</v>
      </c>
      <c r="J9" s="361"/>
      <c r="K9" s="361"/>
      <c r="L9" s="361">
        <v>0.25</v>
      </c>
      <c r="M9" s="361"/>
      <c r="N9" s="361"/>
      <c r="O9" s="361">
        <v>0.25</v>
      </c>
      <c r="P9" s="361"/>
      <c r="Q9" s="361"/>
      <c r="R9" s="362">
        <v>0.25</v>
      </c>
      <c r="S9" s="38">
        <f t="shared" si="0"/>
        <v>1</v>
      </c>
      <c r="T9" s="466"/>
      <c r="U9" s="466"/>
      <c r="V9" s="647"/>
      <c r="W9" s="37"/>
      <c r="X9" s="22"/>
      <c r="Y9" s="22"/>
      <c r="Z9" s="22"/>
    </row>
    <row r="10" spans="1:26" ht="49.5" customHeight="1" x14ac:dyDescent="0.25">
      <c r="A10" s="389"/>
      <c r="B10" s="672" t="s">
        <v>75</v>
      </c>
      <c r="C10" s="668" t="s">
        <v>76</v>
      </c>
      <c r="D10" s="467" t="s">
        <v>55</v>
      </c>
      <c r="E10" s="467" t="s">
        <v>55</v>
      </c>
      <c r="F10" s="31" t="s">
        <v>56</v>
      </c>
      <c r="G10" s="33"/>
      <c r="H10" s="359"/>
      <c r="I10" s="359">
        <v>0.25</v>
      </c>
      <c r="J10" s="359"/>
      <c r="K10" s="359"/>
      <c r="L10" s="359">
        <v>0.25</v>
      </c>
      <c r="M10" s="359"/>
      <c r="N10" s="359"/>
      <c r="O10" s="359">
        <v>0.25</v>
      </c>
      <c r="P10" s="359"/>
      <c r="Q10" s="359"/>
      <c r="R10" s="362">
        <v>0.25</v>
      </c>
      <c r="S10" s="31">
        <f t="shared" si="0"/>
        <v>1</v>
      </c>
      <c r="T10" s="477">
        <v>0.08</v>
      </c>
      <c r="U10" s="477">
        <v>0.08</v>
      </c>
      <c r="V10" s="648" t="s">
        <v>80</v>
      </c>
      <c r="W10" s="37"/>
      <c r="X10" s="22"/>
      <c r="Y10" s="22"/>
      <c r="Z10" s="22"/>
    </row>
    <row r="11" spans="1:26" ht="49.5" customHeight="1" x14ac:dyDescent="0.25">
      <c r="A11" s="389"/>
      <c r="B11" s="673"/>
      <c r="C11" s="669"/>
      <c r="D11" s="466"/>
      <c r="E11" s="466"/>
      <c r="F11" s="38" t="s">
        <v>62</v>
      </c>
      <c r="G11" s="39"/>
      <c r="H11" s="361"/>
      <c r="I11" s="361">
        <v>0.19</v>
      </c>
      <c r="J11" s="361"/>
      <c r="K11" s="361"/>
      <c r="L11" s="361">
        <v>0.30499999999999999</v>
      </c>
      <c r="M11" s="361"/>
      <c r="N11" s="361"/>
      <c r="O11" s="361">
        <v>0.255</v>
      </c>
      <c r="P11" s="361"/>
      <c r="Q11" s="361"/>
      <c r="R11" s="362">
        <v>0.25</v>
      </c>
      <c r="S11" s="38">
        <f t="shared" si="0"/>
        <v>1</v>
      </c>
      <c r="T11" s="466"/>
      <c r="U11" s="466"/>
      <c r="V11" s="647"/>
      <c r="W11" s="37"/>
      <c r="X11" s="22"/>
      <c r="Y11" s="22"/>
      <c r="Z11" s="22"/>
    </row>
    <row r="12" spans="1:26" ht="49.5" customHeight="1" x14ac:dyDescent="0.25">
      <c r="A12" s="389"/>
      <c r="B12" s="672" t="s">
        <v>84</v>
      </c>
      <c r="C12" s="668" t="s">
        <v>85</v>
      </c>
      <c r="D12" s="467" t="s">
        <v>55</v>
      </c>
      <c r="E12" s="467" t="s">
        <v>55</v>
      </c>
      <c r="F12" s="31" t="s">
        <v>56</v>
      </c>
      <c r="G12" s="33"/>
      <c r="H12" s="359"/>
      <c r="I12" s="359">
        <v>0</v>
      </c>
      <c r="J12" s="359"/>
      <c r="K12" s="359"/>
      <c r="L12" s="359">
        <v>0</v>
      </c>
      <c r="M12" s="359"/>
      <c r="N12" s="359"/>
      <c r="O12" s="359">
        <v>0</v>
      </c>
      <c r="P12" s="359"/>
      <c r="Q12" s="359"/>
      <c r="R12" s="362">
        <v>0</v>
      </c>
      <c r="S12" s="31">
        <f t="shared" si="0"/>
        <v>0</v>
      </c>
      <c r="T12" s="477">
        <v>0.11</v>
      </c>
      <c r="U12" s="477">
        <v>0.11</v>
      </c>
      <c r="V12" s="648" t="s">
        <v>88</v>
      </c>
      <c r="W12" s="37"/>
      <c r="X12" s="22"/>
      <c r="Y12" s="22"/>
      <c r="Z12" s="22"/>
    </row>
    <row r="13" spans="1:26" ht="49.5" customHeight="1" x14ac:dyDescent="0.25">
      <c r="A13" s="389"/>
      <c r="B13" s="673"/>
      <c r="C13" s="669"/>
      <c r="D13" s="466"/>
      <c r="E13" s="466"/>
      <c r="F13" s="38" t="s">
        <v>62</v>
      </c>
      <c r="G13" s="39"/>
      <c r="H13" s="361"/>
      <c r="I13" s="361">
        <v>0</v>
      </c>
      <c r="J13" s="361"/>
      <c r="K13" s="361"/>
      <c r="L13" s="361">
        <v>0</v>
      </c>
      <c r="M13" s="361"/>
      <c r="N13" s="361"/>
      <c r="O13" s="361">
        <v>0</v>
      </c>
      <c r="P13" s="361"/>
      <c r="Q13" s="361"/>
      <c r="R13" s="362">
        <v>0</v>
      </c>
      <c r="S13" s="38">
        <f t="shared" si="0"/>
        <v>0</v>
      </c>
      <c r="T13" s="466"/>
      <c r="U13" s="466"/>
      <c r="V13" s="647"/>
      <c r="W13" s="37"/>
      <c r="X13" s="22"/>
      <c r="Y13" s="22"/>
      <c r="Z13" s="22"/>
    </row>
    <row r="14" spans="1:26" ht="49.5" customHeight="1" x14ac:dyDescent="0.25">
      <c r="A14" s="389"/>
      <c r="B14" s="672" t="s">
        <v>90</v>
      </c>
      <c r="C14" s="668" t="s">
        <v>94</v>
      </c>
      <c r="D14" s="467" t="s">
        <v>55</v>
      </c>
      <c r="E14" s="467" t="s">
        <v>55</v>
      </c>
      <c r="F14" s="31" t="s">
        <v>56</v>
      </c>
      <c r="G14" s="33"/>
      <c r="H14" s="359"/>
      <c r="I14" s="359">
        <v>0.25</v>
      </c>
      <c r="J14" s="359"/>
      <c r="K14" s="359"/>
      <c r="L14" s="359">
        <v>0.25</v>
      </c>
      <c r="M14" s="359"/>
      <c r="N14" s="359"/>
      <c r="O14" s="359">
        <v>0.25</v>
      </c>
      <c r="P14" s="359"/>
      <c r="Q14" s="359"/>
      <c r="R14" s="362">
        <v>0.25</v>
      </c>
      <c r="S14" s="31">
        <f t="shared" si="0"/>
        <v>1</v>
      </c>
      <c r="T14" s="477">
        <v>0.02</v>
      </c>
      <c r="U14" s="477">
        <v>0.02</v>
      </c>
      <c r="V14" s="648" t="s">
        <v>103</v>
      </c>
      <c r="W14" s="37"/>
      <c r="X14" s="22"/>
      <c r="Y14" s="22"/>
      <c r="Z14" s="22"/>
    </row>
    <row r="15" spans="1:26" ht="49.5" customHeight="1" x14ac:dyDescent="0.25">
      <c r="A15" s="470"/>
      <c r="B15" s="673"/>
      <c r="C15" s="669"/>
      <c r="D15" s="466"/>
      <c r="E15" s="466"/>
      <c r="F15" s="38" t="s">
        <v>62</v>
      </c>
      <c r="G15" s="39"/>
      <c r="H15" s="361"/>
      <c r="I15" s="662">
        <v>0.25</v>
      </c>
      <c r="J15" s="361"/>
      <c r="K15" s="361"/>
      <c r="L15" s="361">
        <v>0.252</v>
      </c>
      <c r="M15" s="361"/>
      <c r="N15" s="361"/>
      <c r="O15" s="361">
        <v>0.25</v>
      </c>
      <c r="P15" s="361"/>
      <c r="Q15" s="361"/>
      <c r="R15" s="362">
        <v>0.248</v>
      </c>
      <c r="S15" s="38">
        <f t="shared" si="0"/>
        <v>1</v>
      </c>
      <c r="T15" s="466"/>
      <c r="U15" s="466"/>
      <c r="V15" s="647"/>
      <c r="W15" s="37"/>
      <c r="X15" s="22"/>
      <c r="Y15" s="22"/>
      <c r="Z15" s="22"/>
    </row>
    <row r="16" spans="1:26" ht="49.5" customHeight="1" x14ac:dyDescent="0.25">
      <c r="A16" s="469" t="s">
        <v>106</v>
      </c>
      <c r="B16" s="672" t="s">
        <v>107</v>
      </c>
      <c r="C16" s="668" t="s">
        <v>108</v>
      </c>
      <c r="D16" s="467" t="s">
        <v>55</v>
      </c>
      <c r="E16" s="467" t="s">
        <v>55</v>
      </c>
      <c r="F16" s="31" t="s">
        <v>56</v>
      </c>
      <c r="G16" s="33"/>
      <c r="H16" s="359"/>
      <c r="I16" s="359">
        <v>0</v>
      </c>
      <c r="J16" s="359"/>
      <c r="K16" s="359"/>
      <c r="L16" s="359">
        <v>0.1</v>
      </c>
      <c r="M16" s="359"/>
      <c r="N16" s="359"/>
      <c r="O16" s="359">
        <v>0.3</v>
      </c>
      <c r="P16" s="359"/>
      <c r="Q16" s="359"/>
      <c r="R16" s="359">
        <v>0.6</v>
      </c>
      <c r="S16" s="31">
        <f t="shared" si="0"/>
        <v>1</v>
      </c>
      <c r="T16" s="477">
        <v>0.15</v>
      </c>
      <c r="U16" s="477">
        <v>0.1</v>
      </c>
      <c r="V16" s="649" t="s">
        <v>556</v>
      </c>
      <c r="W16" s="22"/>
      <c r="X16" s="22"/>
      <c r="Y16" s="22"/>
      <c r="Z16" s="22"/>
    </row>
    <row r="17" spans="1:26" ht="49.5" customHeight="1" x14ac:dyDescent="0.25">
      <c r="A17" s="389"/>
      <c r="B17" s="674"/>
      <c r="C17" s="670"/>
      <c r="D17" s="421"/>
      <c r="E17" s="421"/>
      <c r="F17" s="45" t="s">
        <v>62</v>
      </c>
      <c r="G17" s="46"/>
      <c r="H17" s="357"/>
      <c r="I17" s="357">
        <v>0</v>
      </c>
      <c r="J17" s="357"/>
      <c r="K17" s="357"/>
      <c r="L17" s="357">
        <v>0.1</v>
      </c>
      <c r="M17" s="357"/>
      <c r="N17" s="357"/>
      <c r="O17" s="663">
        <v>0.18</v>
      </c>
      <c r="P17" s="357"/>
      <c r="Q17" s="357"/>
      <c r="R17" s="357">
        <v>0.72</v>
      </c>
      <c r="S17" s="45">
        <f t="shared" si="0"/>
        <v>1</v>
      </c>
      <c r="T17" s="412"/>
      <c r="U17" s="421"/>
      <c r="V17" s="650"/>
      <c r="W17" s="22"/>
      <c r="X17" s="22"/>
      <c r="Y17" s="22"/>
      <c r="Z17" s="22"/>
    </row>
    <row r="18" spans="1:26" ht="49.5" customHeight="1" x14ac:dyDescent="0.25">
      <c r="A18" s="389"/>
      <c r="B18" s="674"/>
      <c r="C18" s="671" t="s">
        <v>111</v>
      </c>
      <c r="D18" s="465" t="s">
        <v>55</v>
      </c>
      <c r="E18" s="465" t="s">
        <v>55</v>
      </c>
      <c r="F18" s="50" t="s">
        <v>56</v>
      </c>
      <c r="G18" s="46"/>
      <c r="H18" s="357"/>
      <c r="I18" s="357">
        <v>0.05</v>
      </c>
      <c r="J18" s="357"/>
      <c r="K18" s="357"/>
      <c r="L18" s="357">
        <v>0.15</v>
      </c>
      <c r="M18" s="357"/>
      <c r="N18" s="357"/>
      <c r="O18" s="357">
        <v>0.4</v>
      </c>
      <c r="P18" s="357"/>
      <c r="Q18" s="357"/>
      <c r="R18" s="357">
        <v>0.4</v>
      </c>
      <c r="S18" s="50">
        <f t="shared" si="0"/>
        <v>1</v>
      </c>
      <c r="T18" s="412"/>
      <c r="U18" s="490">
        <v>0.05</v>
      </c>
      <c r="V18" s="651" t="s">
        <v>574</v>
      </c>
      <c r="W18" s="22"/>
      <c r="X18" s="22"/>
      <c r="Y18" s="22"/>
      <c r="Z18" s="22"/>
    </row>
    <row r="19" spans="1:26" ht="49.5" customHeight="1" x14ac:dyDescent="0.25">
      <c r="A19" s="389"/>
      <c r="B19" s="673"/>
      <c r="C19" s="669"/>
      <c r="D19" s="466"/>
      <c r="E19" s="466"/>
      <c r="F19" s="38" t="s">
        <v>62</v>
      </c>
      <c r="G19" s="39"/>
      <c r="H19" s="361"/>
      <c r="I19" s="361">
        <v>0.05</v>
      </c>
      <c r="J19" s="361"/>
      <c r="K19" s="361"/>
      <c r="L19" s="361">
        <v>0.15</v>
      </c>
      <c r="M19" s="361"/>
      <c r="N19" s="361"/>
      <c r="O19" s="361">
        <v>0.4</v>
      </c>
      <c r="P19" s="361"/>
      <c r="Q19" s="361"/>
      <c r="R19" s="361">
        <v>0.4</v>
      </c>
      <c r="S19" s="38">
        <f t="shared" si="0"/>
        <v>1</v>
      </c>
      <c r="T19" s="466"/>
      <c r="U19" s="466"/>
      <c r="V19" s="652"/>
      <c r="W19" s="22"/>
      <c r="X19" s="22"/>
      <c r="Y19" s="22"/>
      <c r="Z19" s="22"/>
    </row>
    <row r="20" spans="1:26" ht="49.5" customHeight="1" x14ac:dyDescent="0.25">
      <c r="A20" s="389"/>
      <c r="B20" s="672" t="s">
        <v>116</v>
      </c>
      <c r="C20" s="668" t="s">
        <v>117</v>
      </c>
      <c r="D20" s="467" t="s">
        <v>55</v>
      </c>
      <c r="E20" s="467" t="s">
        <v>55</v>
      </c>
      <c r="F20" s="31" t="s">
        <v>56</v>
      </c>
      <c r="G20" s="33"/>
      <c r="H20" s="359"/>
      <c r="I20" s="359">
        <v>0.2</v>
      </c>
      <c r="J20" s="359"/>
      <c r="K20" s="359"/>
      <c r="L20" s="359">
        <v>0.2</v>
      </c>
      <c r="M20" s="359"/>
      <c r="N20" s="359"/>
      <c r="O20" s="359">
        <v>0.25</v>
      </c>
      <c r="P20" s="359"/>
      <c r="Q20" s="359"/>
      <c r="R20" s="359">
        <v>0.35</v>
      </c>
      <c r="S20" s="31">
        <f t="shared" si="0"/>
        <v>1</v>
      </c>
      <c r="T20" s="477">
        <v>7.0000000000000007E-2</v>
      </c>
      <c r="U20" s="477">
        <v>7.0000000000000007E-2</v>
      </c>
      <c r="V20" s="649" t="s">
        <v>118</v>
      </c>
      <c r="W20" s="22"/>
      <c r="X20" s="22"/>
      <c r="Y20" s="22"/>
      <c r="Z20" s="22"/>
    </row>
    <row r="21" spans="1:26" ht="49.5" customHeight="1" x14ac:dyDescent="0.25">
      <c r="A21" s="389"/>
      <c r="B21" s="673"/>
      <c r="C21" s="669"/>
      <c r="D21" s="466"/>
      <c r="E21" s="466"/>
      <c r="F21" s="38" t="s">
        <v>62</v>
      </c>
      <c r="G21" s="39"/>
      <c r="H21" s="361"/>
      <c r="I21" s="361">
        <v>0.1</v>
      </c>
      <c r="J21" s="361"/>
      <c r="K21" s="361"/>
      <c r="L21" s="361">
        <v>0.2</v>
      </c>
      <c r="M21" s="361"/>
      <c r="N21" s="361"/>
      <c r="O21" s="361">
        <v>0.25</v>
      </c>
      <c r="P21" s="361"/>
      <c r="Q21" s="361"/>
      <c r="R21" s="361">
        <v>0.4</v>
      </c>
      <c r="S21" s="38">
        <f>I21+L21+O21+R21</f>
        <v>0.95000000000000007</v>
      </c>
      <c r="T21" s="466"/>
      <c r="U21" s="466"/>
      <c r="V21" s="557"/>
      <c r="W21" s="22"/>
      <c r="X21" s="22"/>
      <c r="Y21" s="22"/>
      <c r="Z21" s="22"/>
    </row>
    <row r="22" spans="1:26" ht="49.5" customHeight="1" x14ac:dyDescent="0.25">
      <c r="A22" s="389"/>
      <c r="B22" s="672" t="s">
        <v>120</v>
      </c>
      <c r="C22" s="668" t="s">
        <v>122</v>
      </c>
      <c r="D22" s="467" t="s">
        <v>55</v>
      </c>
      <c r="E22" s="467"/>
      <c r="F22" s="31" t="s">
        <v>56</v>
      </c>
      <c r="G22" s="33"/>
      <c r="H22" s="359"/>
      <c r="I22" s="359">
        <v>0.25</v>
      </c>
      <c r="J22" s="359"/>
      <c r="K22" s="359"/>
      <c r="L22" s="359">
        <v>0.25</v>
      </c>
      <c r="M22" s="359"/>
      <c r="N22" s="359"/>
      <c r="O22" s="359">
        <v>0.25</v>
      </c>
      <c r="P22" s="359"/>
      <c r="Q22" s="359"/>
      <c r="R22" s="359">
        <v>0.25</v>
      </c>
      <c r="S22" s="31">
        <f>SUM(G22:R22)</f>
        <v>1</v>
      </c>
      <c r="T22" s="477">
        <v>0.02</v>
      </c>
      <c r="U22" s="477">
        <v>0.02</v>
      </c>
      <c r="V22" s="653" t="s">
        <v>557</v>
      </c>
      <c r="W22" s="22"/>
      <c r="X22" s="22"/>
      <c r="Y22" s="22"/>
      <c r="Z22" s="22"/>
    </row>
    <row r="23" spans="1:26" ht="49.5" customHeight="1" thickBot="1" x14ac:dyDescent="0.3">
      <c r="A23" s="470"/>
      <c r="B23" s="673"/>
      <c r="C23" s="669"/>
      <c r="D23" s="466"/>
      <c r="E23" s="466"/>
      <c r="F23" s="38" t="s">
        <v>62</v>
      </c>
      <c r="G23" s="39"/>
      <c r="H23" s="361"/>
      <c r="I23" s="361">
        <v>0.25</v>
      </c>
      <c r="J23" s="361"/>
      <c r="K23" s="361"/>
      <c r="L23" s="361">
        <v>0.1</v>
      </c>
      <c r="M23" s="361"/>
      <c r="N23" s="361"/>
      <c r="O23" s="361">
        <v>0.05</v>
      </c>
      <c r="P23" s="361"/>
      <c r="Q23" s="361"/>
      <c r="R23" s="361">
        <v>0.4</v>
      </c>
      <c r="S23" s="54">
        <f>SUM(G23:R23)</f>
        <v>0.8</v>
      </c>
      <c r="T23" s="466"/>
      <c r="U23" s="466"/>
      <c r="V23" s="654"/>
      <c r="W23" s="22"/>
      <c r="X23" s="22"/>
      <c r="Y23" s="22"/>
      <c r="Z23" s="22"/>
    </row>
    <row r="24" spans="1:26" ht="49.5" customHeight="1" x14ac:dyDescent="0.25">
      <c r="A24" s="469" t="s">
        <v>129</v>
      </c>
      <c r="B24" s="672" t="s">
        <v>130</v>
      </c>
      <c r="C24" s="668" t="s">
        <v>131</v>
      </c>
      <c r="D24" s="467" t="s">
        <v>55</v>
      </c>
      <c r="E24" s="467" t="s">
        <v>55</v>
      </c>
      <c r="F24" s="31" t="s">
        <v>56</v>
      </c>
      <c r="G24" s="33"/>
      <c r="H24" s="359"/>
      <c r="I24" s="359">
        <v>0.2</v>
      </c>
      <c r="J24" s="359"/>
      <c r="K24" s="359"/>
      <c r="L24" s="359">
        <v>0.25</v>
      </c>
      <c r="M24" s="359"/>
      <c r="N24" s="359"/>
      <c r="O24" s="359">
        <v>0.25</v>
      </c>
      <c r="P24" s="359"/>
      <c r="Q24" s="363"/>
      <c r="R24" s="359">
        <v>0.3</v>
      </c>
      <c r="S24" s="31">
        <f>SUM(G24:R24)</f>
        <v>1</v>
      </c>
      <c r="T24" s="486">
        <v>0.05</v>
      </c>
      <c r="U24" s="485">
        <v>1.9E-2</v>
      </c>
      <c r="V24" s="653" t="s">
        <v>568</v>
      </c>
      <c r="W24" s="22"/>
      <c r="X24" s="22"/>
      <c r="Y24" s="22"/>
      <c r="Z24" s="22"/>
    </row>
    <row r="25" spans="1:26" ht="49.5" customHeight="1" thickBot="1" x14ac:dyDescent="0.3">
      <c r="A25" s="389"/>
      <c r="B25" s="674"/>
      <c r="C25" s="670"/>
      <c r="D25" s="421"/>
      <c r="E25" s="421"/>
      <c r="F25" s="45" t="s">
        <v>62</v>
      </c>
      <c r="G25" s="46"/>
      <c r="H25" s="357"/>
      <c r="I25" s="357">
        <v>0.14000000000000001</v>
      </c>
      <c r="J25" s="357"/>
      <c r="K25" s="357"/>
      <c r="L25" s="357">
        <v>0.2</v>
      </c>
      <c r="M25" s="357"/>
      <c r="N25" s="357"/>
      <c r="O25" s="357">
        <v>0.24</v>
      </c>
      <c r="P25" s="357"/>
      <c r="Q25" s="357"/>
      <c r="R25" s="357">
        <v>0.42</v>
      </c>
      <c r="S25" s="45">
        <f>+R25+O25+L25+I25</f>
        <v>0.99999999999999989</v>
      </c>
      <c r="T25" s="412"/>
      <c r="U25" s="421"/>
      <c r="V25" s="654"/>
      <c r="W25" s="22"/>
      <c r="X25" s="22"/>
      <c r="Y25" s="22"/>
      <c r="Z25" s="22"/>
    </row>
    <row r="26" spans="1:26" ht="49.5" customHeight="1" x14ac:dyDescent="0.25">
      <c r="A26" s="389"/>
      <c r="B26" s="674"/>
      <c r="C26" s="671" t="s">
        <v>133</v>
      </c>
      <c r="D26" s="465" t="s">
        <v>55</v>
      </c>
      <c r="E26" s="465" t="s">
        <v>55</v>
      </c>
      <c r="F26" s="50" t="s">
        <v>56</v>
      </c>
      <c r="G26" s="46"/>
      <c r="H26" s="357"/>
      <c r="I26" s="357">
        <v>0.2</v>
      </c>
      <c r="J26" s="357"/>
      <c r="K26" s="357"/>
      <c r="L26" s="357">
        <v>0.25</v>
      </c>
      <c r="M26" s="357"/>
      <c r="N26" s="357"/>
      <c r="O26" s="357">
        <v>0.25</v>
      </c>
      <c r="P26" s="357"/>
      <c r="Q26" s="357"/>
      <c r="R26" s="357">
        <v>0.3</v>
      </c>
      <c r="S26" s="50">
        <f t="shared" ref="S26:S83" si="1">SUM(G26:R26)</f>
        <v>1</v>
      </c>
      <c r="T26" s="412"/>
      <c r="U26" s="479">
        <v>1.2E-2</v>
      </c>
      <c r="V26" s="653" t="s">
        <v>569</v>
      </c>
      <c r="W26" s="22"/>
      <c r="X26" s="22"/>
      <c r="Y26" s="22"/>
      <c r="Z26" s="22"/>
    </row>
    <row r="27" spans="1:26" ht="49.5" customHeight="1" thickBot="1" x14ac:dyDescent="0.3">
      <c r="A27" s="389"/>
      <c r="B27" s="674"/>
      <c r="C27" s="670"/>
      <c r="D27" s="421"/>
      <c r="E27" s="421"/>
      <c r="F27" s="45" t="s">
        <v>62</v>
      </c>
      <c r="G27" s="46"/>
      <c r="H27" s="357"/>
      <c r="I27" s="357">
        <v>0.05</v>
      </c>
      <c r="J27" s="357"/>
      <c r="K27" s="357"/>
      <c r="L27" s="357">
        <v>0.2</v>
      </c>
      <c r="M27" s="357"/>
      <c r="N27" s="357"/>
      <c r="O27" s="357">
        <v>0.33</v>
      </c>
      <c r="P27" s="357"/>
      <c r="Q27" s="357"/>
      <c r="R27" s="357">
        <v>0.42</v>
      </c>
      <c r="S27" s="45">
        <f t="shared" si="1"/>
        <v>1</v>
      </c>
      <c r="T27" s="412"/>
      <c r="U27" s="421"/>
      <c r="V27" s="654"/>
      <c r="W27" s="22"/>
      <c r="X27" s="22"/>
      <c r="Y27" s="22"/>
      <c r="Z27" s="22"/>
    </row>
    <row r="28" spans="1:26" ht="49.5" customHeight="1" x14ac:dyDescent="0.25">
      <c r="A28" s="389"/>
      <c r="B28" s="674"/>
      <c r="C28" s="671" t="s">
        <v>135</v>
      </c>
      <c r="D28" s="465" t="s">
        <v>55</v>
      </c>
      <c r="E28" s="465" t="s">
        <v>55</v>
      </c>
      <c r="F28" s="50" t="s">
        <v>56</v>
      </c>
      <c r="G28" s="46"/>
      <c r="H28" s="357"/>
      <c r="I28" s="357">
        <v>0.2</v>
      </c>
      <c r="J28" s="357"/>
      <c r="K28" s="357"/>
      <c r="L28" s="357">
        <v>0.25</v>
      </c>
      <c r="M28" s="357"/>
      <c r="N28" s="357"/>
      <c r="O28" s="357">
        <v>0.25</v>
      </c>
      <c r="P28" s="357"/>
      <c r="Q28" s="357"/>
      <c r="R28" s="357">
        <v>0.3</v>
      </c>
      <c r="S28" s="50">
        <f t="shared" si="1"/>
        <v>1</v>
      </c>
      <c r="T28" s="412"/>
      <c r="U28" s="479">
        <v>1.9E-2</v>
      </c>
      <c r="V28" s="653" t="s">
        <v>570</v>
      </c>
      <c r="W28" s="22"/>
      <c r="X28" s="22"/>
      <c r="Y28" s="22"/>
      <c r="Z28" s="22"/>
    </row>
    <row r="29" spans="1:26" ht="49.5" customHeight="1" thickBot="1" x14ac:dyDescent="0.3">
      <c r="A29" s="470"/>
      <c r="B29" s="673"/>
      <c r="C29" s="669"/>
      <c r="D29" s="466"/>
      <c r="E29" s="466"/>
      <c r="F29" s="38" t="s">
        <v>62</v>
      </c>
      <c r="G29" s="39"/>
      <c r="H29" s="361"/>
      <c r="I29" s="361">
        <v>0.15</v>
      </c>
      <c r="J29" s="361"/>
      <c r="K29" s="361"/>
      <c r="L29" s="361">
        <v>0.2</v>
      </c>
      <c r="M29" s="361"/>
      <c r="N29" s="361"/>
      <c r="O29" s="361">
        <v>0.23</v>
      </c>
      <c r="P29" s="361"/>
      <c r="Q29" s="361"/>
      <c r="R29" s="361">
        <v>0.42</v>
      </c>
      <c r="S29" s="38">
        <f t="shared" si="1"/>
        <v>1</v>
      </c>
      <c r="T29" s="466"/>
      <c r="U29" s="466"/>
      <c r="V29" s="654"/>
      <c r="W29" s="22"/>
      <c r="X29" s="22"/>
      <c r="Y29" s="22"/>
      <c r="Z29" s="22"/>
    </row>
    <row r="30" spans="1:26" ht="162.75" customHeight="1" x14ac:dyDescent="0.25">
      <c r="A30" s="469" t="s">
        <v>140</v>
      </c>
      <c r="B30" s="672" t="s">
        <v>125</v>
      </c>
      <c r="C30" s="668" t="s">
        <v>141</v>
      </c>
      <c r="D30" s="467" t="s">
        <v>55</v>
      </c>
      <c r="E30" s="467" t="s">
        <v>55</v>
      </c>
      <c r="F30" s="31" t="s">
        <v>56</v>
      </c>
      <c r="G30" s="33"/>
      <c r="H30" s="359"/>
      <c r="I30" s="359">
        <v>0.2</v>
      </c>
      <c r="J30" s="359"/>
      <c r="K30" s="359"/>
      <c r="L30" s="359">
        <v>0.2</v>
      </c>
      <c r="M30" s="359"/>
      <c r="N30" s="359"/>
      <c r="O30" s="359">
        <v>0.25</v>
      </c>
      <c r="P30" s="359"/>
      <c r="Q30" s="359"/>
      <c r="R30" s="359">
        <v>0.35</v>
      </c>
      <c r="S30" s="31">
        <f t="shared" si="1"/>
        <v>1</v>
      </c>
      <c r="T30" s="485">
        <v>0.06</v>
      </c>
      <c r="U30" s="485">
        <v>1.4999999999999999E-2</v>
      </c>
      <c r="V30" s="655" t="s">
        <v>589</v>
      </c>
      <c r="W30" s="494"/>
      <c r="X30" s="495"/>
      <c r="Y30" s="22"/>
      <c r="Z30" s="22"/>
    </row>
    <row r="31" spans="1:26" ht="162.75" customHeight="1" x14ac:dyDescent="0.25">
      <c r="A31" s="389"/>
      <c r="B31" s="674"/>
      <c r="C31" s="670"/>
      <c r="D31" s="421"/>
      <c r="E31" s="421"/>
      <c r="F31" s="45" t="s">
        <v>62</v>
      </c>
      <c r="G31" s="46"/>
      <c r="H31" s="357"/>
      <c r="I31" s="357">
        <v>0.15</v>
      </c>
      <c r="J31" s="357"/>
      <c r="K31" s="357"/>
      <c r="L31" s="357">
        <v>0.2</v>
      </c>
      <c r="M31" s="357"/>
      <c r="N31" s="357"/>
      <c r="O31" s="357">
        <v>0.25</v>
      </c>
      <c r="P31" s="357"/>
      <c r="Q31" s="357"/>
      <c r="R31" s="357">
        <v>0.4</v>
      </c>
      <c r="S31" s="45">
        <f t="shared" si="1"/>
        <v>1</v>
      </c>
      <c r="T31" s="412"/>
      <c r="U31" s="421"/>
      <c r="V31" s="656"/>
      <c r="W31" s="496"/>
      <c r="X31" s="449"/>
      <c r="Y31" s="22"/>
      <c r="Z31" s="22"/>
    </row>
    <row r="32" spans="1:26" ht="49.5" customHeight="1" x14ac:dyDescent="0.25">
      <c r="A32" s="389"/>
      <c r="B32" s="674"/>
      <c r="C32" s="671" t="s">
        <v>143</v>
      </c>
      <c r="D32" s="465" t="s">
        <v>55</v>
      </c>
      <c r="E32" s="465" t="s">
        <v>55</v>
      </c>
      <c r="F32" s="50" t="s">
        <v>56</v>
      </c>
      <c r="G32" s="46">
        <v>0.04</v>
      </c>
      <c r="H32" s="357">
        <v>0.06</v>
      </c>
      <c r="I32" s="357">
        <v>0.08</v>
      </c>
      <c r="J32" s="357">
        <v>0.08</v>
      </c>
      <c r="K32" s="357">
        <v>0.08</v>
      </c>
      <c r="L32" s="357">
        <v>0.08</v>
      </c>
      <c r="M32" s="357">
        <v>0.08</v>
      </c>
      <c r="N32" s="357">
        <v>0.1</v>
      </c>
      <c r="O32" s="357">
        <v>0.1</v>
      </c>
      <c r="P32" s="357">
        <v>0.1</v>
      </c>
      <c r="Q32" s="357">
        <v>0.1</v>
      </c>
      <c r="R32" s="357">
        <v>0.1</v>
      </c>
      <c r="S32" s="50">
        <f t="shared" si="1"/>
        <v>0.99999999999999989</v>
      </c>
      <c r="T32" s="412"/>
      <c r="U32" s="479">
        <v>0.03</v>
      </c>
      <c r="V32" s="657" t="s">
        <v>144</v>
      </c>
      <c r="W32" s="68"/>
      <c r="X32" s="68"/>
      <c r="Y32" s="22"/>
      <c r="Z32" s="22"/>
    </row>
    <row r="33" spans="1:26" ht="49.5" customHeight="1" x14ac:dyDescent="0.25">
      <c r="A33" s="389"/>
      <c r="B33" s="674"/>
      <c r="C33" s="670"/>
      <c r="D33" s="421"/>
      <c r="E33" s="421"/>
      <c r="F33" s="45" t="s">
        <v>62</v>
      </c>
      <c r="G33" s="46">
        <v>0.04</v>
      </c>
      <c r="H33" s="357">
        <v>0.06</v>
      </c>
      <c r="I33" s="357">
        <v>0.08</v>
      </c>
      <c r="J33" s="357">
        <v>0.08</v>
      </c>
      <c r="K33" s="357">
        <v>0.08</v>
      </c>
      <c r="L33" s="357">
        <v>0.08</v>
      </c>
      <c r="M33" s="357">
        <v>0.08</v>
      </c>
      <c r="N33" s="357">
        <v>0.1</v>
      </c>
      <c r="O33" s="357">
        <v>0.1</v>
      </c>
      <c r="P33" s="357">
        <v>0.1</v>
      </c>
      <c r="Q33" s="357">
        <v>0.1</v>
      </c>
      <c r="R33" s="357">
        <v>0.1</v>
      </c>
      <c r="S33" s="45">
        <f t="shared" si="1"/>
        <v>0.99999999999999989</v>
      </c>
      <c r="T33" s="412"/>
      <c r="U33" s="421"/>
      <c r="V33" s="598"/>
      <c r="W33" s="68"/>
      <c r="X33" s="68"/>
      <c r="Y33" s="22"/>
      <c r="Z33" s="22"/>
    </row>
    <row r="34" spans="1:26" ht="49.5" customHeight="1" x14ac:dyDescent="0.25">
      <c r="A34" s="389"/>
      <c r="B34" s="674"/>
      <c r="C34" s="671" t="s">
        <v>146</v>
      </c>
      <c r="D34" s="465" t="s">
        <v>55</v>
      </c>
      <c r="E34" s="465" t="s">
        <v>55</v>
      </c>
      <c r="F34" s="50" t="s">
        <v>56</v>
      </c>
      <c r="G34" s="46">
        <v>0.04</v>
      </c>
      <c r="H34" s="357">
        <v>0.06</v>
      </c>
      <c r="I34" s="357">
        <v>0.08</v>
      </c>
      <c r="J34" s="357">
        <v>0.08</v>
      </c>
      <c r="K34" s="357">
        <v>0.08</v>
      </c>
      <c r="L34" s="357">
        <v>0.08</v>
      </c>
      <c r="M34" s="357">
        <v>0.08</v>
      </c>
      <c r="N34" s="357">
        <v>0.1</v>
      </c>
      <c r="O34" s="357">
        <v>0.1</v>
      </c>
      <c r="P34" s="357">
        <v>0.1</v>
      </c>
      <c r="Q34" s="357">
        <v>0.1</v>
      </c>
      <c r="R34" s="357">
        <v>0.1</v>
      </c>
      <c r="S34" s="50">
        <f t="shared" si="1"/>
        <v>0.99999999999999989</v>
      </c>
      <c r="T34" s="412"/>
      <c r="U34" s="479">
        <v>1.4999999999999999E-2</v>
      </c>
      <c r="V34" s="658" t="s">
        <v>147</v>
      </c>
      <c r="W34" s="68"/>
      <c r="X34" s="68"/>
      <c r="Y34" s="22"/>
      <c r="Z34" s="22"/>
    </row>
    <row r="35" spans="1:26" ht="49.5" customHeight="1" x14ac:dyDescent="0.25">
      <c r="A35" s="389"/>
      <c r="B35" s="673"/>
      <c r="C35" s="669"/>
      <c r="D35" s="466"/>
      <c r="E35" s="466"/>
      <c r="F35" s="38" t="s">
        <v>62</v>
      </c>
      <c r="G35" s="39">
        <v>0</v>
      </c>
      <c r="H35" s="361">
        <v>0</v>
      </c>
      <c r="I35" s="361">
        <v>0</v>
      </c>
      <c r="J35" s="361">
        <v>0.08</v>
      </c>
      <c r="K35" s="361">
        <v>0.08</v>
      </c>
      <c r="L35" s="361">
        <v>0.08</v>
      </c>
      <c r="M35" s="361">
        <v>0.08</v>
      </c>
      <c r="N35" s="361">
        <v>0.1</v>
      </c>
      <c r="O35" s="361">
        <v>0.1</v>
      </c>
      <c r="P35" s="361">
        <v>0.15</v>
      </c>
      <c r="Q35" s="361">
        <v>0.18</v>
      </c>
      <c r="R35" s="361">
        <v>0.15</v>
      </c>
      <c r="S35" s="38">
        <f t="shared" si="1"/>
        <v>1</v>
      </c>
      <c r="T35" s="466"/>
      <c r="U35" s="466"/>
      <c r="V35" s="557"/>
      <c r="W35" s="68"/>
      <c r="X35" s="68"/>
      <c r="Y35" s="22"/>
      <c r="Z35" s="22"/>
    </row>
    <row r="36" spans="1:26" ht="49.5" customHeight="1" x14ac:dyDescent="0.25">
      <c r="A36" s="389"/>
      <c r="B36" s="672" t="s">
        <v>149</v>
      </c>
      <c r="C36" s="668" t="s">
        <v>150</v>
      </c>
      <c r="D36" s="72" t="s">
        <v>55</v>
      </c>
      <c r="E36" s="72" t="s">
        <v>55</v>
      </c>
      <c r="F36" s="31" t="s">
        <v>56</v>
      </c>
      <c r="G36" s="33">
        <v>0.04</v>
      </c>
      <c r="H36" s="359">
        <v>0.06</v>
      </c>
      <c r="I36" s="359">
        <v>0.08</v>
      </c>
      <c r="J36" s="359">
        <v>0.08</v>
      </c>
      <c r="K36" s="359">
        <v>0.08</v>
      </c>
      <c r="L36" s="359">
        <v>0.08</v>
      </c>
      <c r="M36" s="359">
        <v>0.08</v>
      </c>
      <c r="N36" s="359">
        <v>0.1</v>
      </c>
      <c r="O36" s="359">
        <v>0.1</v>
      </c>
      <c r="P36" s="359">
        <v>0.1</v>
      </c>
      <c r="Q36" s="359">
        <v>0.1</v>
      </c>
      <c r="R36" s="359">
        <v>0.1</v>
      </c>
      <c r="S36" s="31">
        <f t="shared" si="1"/>
        <v>0.99999999999999989</v>
      </c>
      <c r="T36" s="477">
        <v>0.02</v>
      </c>
      <c r="U36" s="75">
        <v>0.01</v>
      </c>
      <c r="V36" s="655" t="s">
        <v>156</v>
      </c>
      <c r="W36" s="22"/>
      <c r="X36" s="22"/>
      <c r="Y36" s="22"/>
      <c r="Z36" s="22"/>
    </row>
    <row r="37" spans="1:26" ht="49.5" customHeight="1" x14ac:dyDescent="0.25">
      <c r="A37" s="389"/>
      <c r="B37" s="674"/>
      <c r="C37" s="670"/>
      <c r="D37" s="77"/>
      <c r="E37" s="77"/>
      <c r="F37" s="45" t="s">
        <v>62</v>
      </c>
      <c r="G37" s="46">
        <v>0.04</v>
      </c>
      <c r="H37" s="357">
        <v>6.9000000000000006E-2</v>
      </c>
      <c r="I37" s="357">
        <v>0.08</v>
      </c>
      <c r="J37" s="357">
        <v>0.08</v>
      </c>
      <c r="K37" s="357">
        <v>0.08</v>
      </c>
      <c r="L37" s="357">
        <v>0.08</v>
      </c>
      <c r="M37" s="357">
        <v>7.8E-2</v>
      </c>
      <c r="N37" s="357">
        <v>0.04</v>
      </c>
      <c r="O37" s="357">
        <v>0.08</v>
      </c>
      <c r="P37" s="357">
        <v>0.1</v>
      </c>
      <c r="Q37" s="357">
        <v>0.15</v>
      </c>
      <c r="R37" s="357">
        <v>0.123</v>
      </c>
      <c r="S37" s="45">
        <f t="shared" si="1"/>
        <v>1</v>
      </c>
      <c r="T37" s="412"/>
      <c r="U37" s="79"/>
      <c r="V37" s="598"/>
      <c r="W37" s="22"/>
      <c r="X37" s="22"/>
      <c r="Y37" s="22"/>
      <c r="Z37" s="22"/>
    </row>
    <row r="38" spans="1:26" ht="49.5" customHeight="1" x14ac:dyDescent="0.25">
      <c r="A38" s="389"/>
      <c r="B38" s="674"/>
      <c r="C38" s="671" t="s">
        <v>158</v>
      </c>
      <c r="D38" s="465" t="s">
        <v>55</v>
      </c>
      <c r="E38" s="465" t="s">
        <v>55</v>
      </c>
      <c r="F38" s="50" t="s">
        <v>56</v>
      </c>
      <c r="G38" s="46">
        <v>0.04</v>
      </c>
      <c r="H38" s="357">
        <v>0.06</v>
      </c>
      <c r="I38" s="357">
        <v>0.08</v>
      </c>
      <c r="J38" s="357">
        <v>0.08</v>
      </c>
      <c r="K38" s="357">
        <v>0.08</v>
      </c>
      <c r="L38" s="357">
        <v>0.08</v>
      </c>
      <c r="M38" s="357">
        <v>0.08</v>
      </c>
      <c r="N38" s="357">
        <v>0.1</v>
      </c>
      <c r="O38" s="357">
        <v>0.1</v>
      </c>
      <c r="P38" s="357">
        <v>0.1</v>
      </c>
      <c r="Q38" s="357">
        <v>0.1</v>
      </c>
      <c r="R38" s="357">
        <v>0.1</v>
      </c>
      <c r="S38" s="50">
        <f t="shared" si="1"/>
        <v>0.99999999999999989</v>
      </c>
      <c r="T38" s="412"/>
      <c r="U38" s="479">
        <v>0.01</v>
      </c>
      <c r="V38" s="658" t="s">
        <v>163</v>
      </c>
      <c r="W38" s="82"/>
      <c r="X38" s="82"/>
      <c r="Y38" s="82"/>
      <c r="Z38" s="22"/>
    </row>
    <row r="39" spans="1:26" ht="49.5" customHeight="1" x14ac:dyDescent="0.25">
      <c r="A39" s="389"/>
      <c r="B39" s="673"/>
      <c r="C39" s="669"/>
      <c r="D39" s="466"/>
      <c r="E39" s="466"/>
      <c r="F39" s="38" t="s">
        <v>62</v>
      </c>
      <c r="G39" s="39">
        <v>0.04</v>
      </c>
      <c r="H39" s="361">
        <v>0.06</v>
      </c>
      <c r="I39" s="361">
        <v>0.08</v>
      </c>
      <c r="J39" s="361">
        <v>0.08</v>
      </c>
      <c r="K39" s="361">
        <v>0.08</v>
      </c>
      <c r="L39" s="361">
        <v>0.08</v>
      </c>
      <c r="M39" s="361">
        <v>0.08</v>
      </c>
      <c r="N39" s="361">
        <v>0.1</v>
      </c>
      <c r="O39" s="361">
        <v>0.1</v>
      </c>
      <c r="P39" s="361">
        <v>0.1</v>
      </c>
      <c r="Q39" s="361">
        <v>0.1</v>
      </c>
      <c r="R39" s="361">
        <v>0.1</v>
      </c>
      <c r="S39" s="38">
        <f t="shared" si="1"/>
        <v>0.99999999999999989</v>
      </c>
      <c r="T39" s="466"/>
      <c r="U39" s="466"/>
      <c r="V39" s="557"/>
      <c r="W39" s="82"/>
      <c r="X39" s="82"/>
      <c r="Y39" s="82"/>
      <c r="Z39" s="22"/>
    </row>
    <row r="40" spans="1:26" ht="49.5" customHeight="1" x14ac:dyDescent="0.25">
      <c r="A40" s="389"/>
      <c r="B40" s="672" t="s">
        <v>165</v>
      </c>
      <c r="C40" s="668" t="s">
        <v>166</v>
      </c>
      <c r="D40" s="467" t="s">
        <v>55</v>
      </c>
      <c r="E40" s="467"/>
      <c r="F40" s="31" t="s">
        <v>56</v>
      </c>
      <c r="G40" s="33"/>
      <c r="H40" s="359"/>
      <c r="I40" s="359">
        <v>0.05</v>
      </c>
      <c r="J40" s="363"/>
      <c r="K40" s="359"/>
      <c r="L40" s="359">
        <v>0.15</v>
      </c>
      <c r="M40" s="363"/>
      <c r="N40" s="359"/>
      <c r="O40" s="359">
        <v>0.4</v>
      </c>
      <c r="P40" s="363"/>
      <c r="Q40" s="359"/>
      <c r="R40" s="359">
        <v>0.4</v>
      </c>
      <c r="S40" s="31">
        <f t="shared" si="1"/>
        <v>1</v>
      </c>
      <c r="T40" s="485">
        <v>0.02</v>
      </c>
      <c r="U40" s="485">
        <v>0.02</v>
      </c>
      <c r="V40" s="649" t="s">
        <v>168</v>
      </c>
      <c r="W40" s="22"/>
      <c r="X40" s="22"/>
      <c r="Y40" s="22"/>
      <c r="Z40" s="22"/>
    </row>
    <row r="41" spans="1:26" ht="49.5" customHeight="1" x14ac:dyDescent="0.25">
      <c r="A41" s="470"/>
      <c r="B41" s="673"/>
      <c r="C41" s="669"/>
      <c r="D41" s="466"/>
      <c r="E41" s="466"/>
      <c r="F41" s="38" t="s">
        <v>62</v>
      </c>
      <c r="G41" s="39"/>
      <c r="H41" s="361"/>
      <c r="I41" s="361">
        <v>0.05</v>
      </c>
      <c r="J41" s="361"/>
      <c r="K41" s="361"/>
      <c r="L41" s="361">
        <v>0.15</v>
      </c>
      <c r="M41" s="361"/>
      <c r="N41" s="361"/>
      <c r="O41" s="361">
        <v>0.02</v>
      </c>
      <c r="P41" s="361"/>
      <c r="Q41" s="361"/>
      <c r="R41" s="361">
        <v>0</v>
      </c>
      <c r="S41" s="38">
        <f t="shared" si="1"/>
        <v>0.22</v>
      </c>
      <c r="T41" s="466"/>
      <c r="U41" s="466"/>
      <c r="V41" s="557"/>
      <c r="W41" s="22"/>
      <c r="X41" s="22"/>
      <c r="Y41" s="22"/>
      <c r="Z41" s="22"/>
    </row>
    <row r="42" spans="1:26" ht="49.5" customHeight="1" x14ac:dyDescent="0.25">
      <c r="A42" s="469" t="s">
        <v>169</v>
      </c>
      <c r="B42" s="672" t="s">
        <v>170</v>
      </c>
      <c r="C42" s="668" t="s">
        <v>171</v>
      </c>
      <c r="D42" s="467" t="s">
        <v>55</v>
      </c>
      <c r="E42" s="467" t="s">
        <v>55</v>
      </c>
      <c r="F42" s="31" t="s">
        <v>56</v>
      </c>
      <c r="G42" s="33">
        <v>0.04</v>
      </c>
      <c r="H42" s="359">
        <v>0.06</v>
      </c>
      <c r="I42" s="359">
        <v>0.08</v>
      </c>
      <c r="J42" s="359">
        <v>0.08</v>
      </c>
      <c r="K42" s="359">
        <v>0.08</v>
      </c>
      <c r="L42" s="359">
        <v>0.08</v>
      </c>
      <c r="M42" s="359">
        <v>0.08</v>
      </c>
      <c r="N42" s="359">
        <v>0.1</v>
      </c>
      <c r="O42" s="359">
        <v>0.1</v>
      </c>
      <c r="P42" s="359">
        <v>0.1</v>
      </c>
      <c r="Q42" s="359">
        <v>0.1</v>
      </c>
      <c r="R42" s="359">
        <v>0.1</v>
      </c>
      <c r="S42" s="31">
        <f t="shared" si="1"/>
        <v>0.99999999999999989</v>
      </c>
      <c r="T42" s="491">
        <v>0.09</v>
      </c>
      <c r="U42" s="485">
        <f>T42/4</f>
        <v>2.2499999999999999E-2</v>
      </c>
      <c r="V42" s="649" t="s">
        <v>588</v>
      </c>
      <c r="W42" s="22"/>
      <c r="X42" s="22"/>
      <c r="Y42" s="22"/>
      <c r="Z42" s="22"/>
    </row>
    <row r="43" spans="1:26" ht="49.5" customHeight="1" thickBot="1" x14ac:dyDescent="0.3">
      <c r="A43" s="389"/>
      <c r="B43" s="674"/>
      <c r="C43" s="670"/>
      <c r="D43" s="421"/>
      <c r="E43" s="421"/>
      <c r="F43" s="45" t="s">
        <v>62</v>
      </c>
      <c r="G43" s="46">
        <v>0.04</v>
      </c>
      <c r="H43" s="357">
        <v>0.06</v>
      </c>
      <c r="I43" s="357">
        <v>0.08</v>
      </c>
      <c r="J43" s="357">
        <v>0.08</v>
      </c>
      <c r="K43" s="357">
        <v>0.08</v>
      </c>
      <c r="L43" s="357">
        <v>0.08</v>
      </c>
      <c r="M43" s="357">
        <v>0.3</v>
      </c>
      <c r="N43" s="357">
        <v>0.23</v>
      </c>
      <c r="O43" s="357">
        <v>0.05</v>
      </c>
      <c r="P43" s="357">
        <v>0</v>
      </c>
      <c r="Q43" s="357">
        <v>0</v>
      </c>
      <c r="R43" s="357">
        <v>0</v>
      </c>
      <c r="S43" s="38">
        <f t="shared" si="1"/>
        <v>1</v>
      </c>
      <c r="T43" s="412"/>
      <c r="U43" s="421"/>
      <c r="V43" s="598"/>
      <c r="W43" s="22"/>
      <c r="X43" s="22"/>
      <c r="Y43" s="22"/>
      <c r="Z43" s="22"/>
    </row>
    <row r="44" spans="1:26" ht="49.5" customHeight="1" x14ac:dyDescent="0.25">
      <c r="A44" s="389"/>
      <c r="B44" s="674"/>
      <c r="C44" s="671" t="s">
        <v>173</v>
      </c>
      <c r="D44" s="465" t="s">
        <v>55</v>
      </c>
      <c r="E44" s="465" t="s">
        <v>55</v>
      </c>
      <c r="F44" s="50" t="s">
        <v>56</v>
      </c>
      <c r="G44" s="46">
        <v>0.04</v>
      </c>
      <c r="H44" s="357">
        <v>0.06</v>
      </c>
      <c r="I44" s="357">
        <v>0.08</v>
      </c>
      <c r="J44" s="357">
        <v>0.08</v>
      </c>
      <c r="K44" s="357">
        <v>0.08</v>
      </c>
      <c r="L44" s="357">
        <v>0.08</v>
      </c>
      <c r="M44" s="357">
        <v>0.08</v>
      </c>
      <c r="N44" s="357">
        <v>0.1</v>
      </c>
      <c r="O44" s="357">
        <v>0.1</v>
      </c>
      <c r="P44" s="357">
        <v>0.1</v>
      </c>
      <c r="Q44" s="357">
        <v>0.1</v>
      </c>
      <c r="R44" s="357">
        <v>0.1</v>
      </c>
      <c r="S44" s="50">
        <f t="shared" si="1"/>
        <v>0.99999999999999989</v>
      </c>
      <c r="T44" s="412"/>
      <c r="U44" s="479">
        <v>2.2499999999999999E-2</v>
      </c>
      <c r="V44" s="651" t="s">
        <v>174</v>
      </c>
      <c r="W44" s="22"/>
      <c r="X44" s="22"/>
      <c r="Y44" s="22"/>
      <c r="Z44" s="22"/>
    </row>
    <row r="45" spans="1:26" ht="49.5" customHeight="1" x14ac:dyDescent="0.25">
      <c r="A45" s="389"/>
      <c r="B45" s="674"/>
      <c r="C45" s="670"/>
      <c r="D45" s="421"/>
      <c r="E45" s="421"/>
      <c r="F45" s="45" t="s">
        <v>62</v>
      </c>
      <c r="G45" s="46">
        <v>0.04</v>
      </c>
      <c r="H45" s="357">
        <v>0.06</v>
      </c>
      <c r="I45" s="357">
        <v>0.08</v>
      </c>
      <c r="J45" s="357">
        <v>0.08</v>
      </c>
      <c r="K45" s="357">
        <v>0.08</v>
      </c>
      <c r="L45" s="357">
        <v>0.08</v>
      </c>
      <c r="M45" s="357">
        <v>0.08</v>
      </c>
      <c r="N45" s="357">
        <v>0.1</v>
      </c>
      <c r="O45" s="357">
        <v>0.1</v>
      </c>
      <c r="P45" s="357">
        <v>0.1</v>
      </c>
      <c r="Q45" s="357">
        <v>0.1</v>
      </c>
      <c r="R45" s="357">
        <v>0.1</v>
      </c>
      <c r="S45" s="45">
        <f t="shared" si="1"/>
        <v>0.99999999999999989</v>
      </c>
      <c r="T45" s="412"/>
      <c r="U45" s="421"/>
      <c r="V45" s="656"/>
      <c r="W45" s="22"/>
      <c r="X45" s="22"/>
      <c r="Y45" s="22"/>
      <c r="Z45" s="22"/>
    </row>
    <row r="46" spans="1:26" ht="49.5" customHeight="1" x14ac:dyDescent="0.25">
      <c r="A46" s="389"/>
      <c r="B46" s="674"/>
      <c r="C46" s="671" t="s">
        <v>175</v>
      </c>
      <c r="D46" s="465" t="s">
        <v>55</v>
      </c>
      <c r="E46" s="465" t="s">
        <v>55</v>
      </c>
      <c r="F46" s="50" t="s">
        <v>56</v>
      </c>
      <c r="G46" s="46">
        <v>0.04</v>
      </c>
      <c r="H46" s="357">
        <v>0.06</v>
      </c>
      <c r="I46" s="357">
        <v>0.08</v>
      </c>
      <c r="J46" s="357">
        <v>0.08</v>
      </c>
      <c r="K46" s="357">
        <v>0.08</v>
      </c>
      <c r="L46" s="357">
        <v>0.08</v>
      </c>
      <c r="M46" s="357">
        <v>0.08</v>
      </c>
      <c r="N46" s="357">
        <v>0.1</v>
      </c>
      <c r="O46" s="357">
        <v>0.1</v>
      </c>
      <c r="P46" s="357">
        <v>0.1</v>
      </c>
      <c r="Q46" s="357">
        <v>0.1</v>
      </c>
      <c r="R46" s="357">
        <v>0.1</v>
      </c>
      <c r="S46" s="50">
        <f t="shared" si="1"/>
        <v>0.99999999999999989</v>
      </c>
      <c r="T46" s="412"/>
      <c r="U46" s="479">
        <v>2.2499999999999999E-2</v>
      </c>
      <c r="V46" s="651" t="s">
        <v>177</v>
      </c>
      <c r="W46" s="22"/>
      <c r="X46" s="22"/>
      <c r="Y46" s="22"/>
      <c r="Z46" s="22"/>
    </row>
    <row r="47" spans="1:26" ht="49.5" customHeight="1" x14ac:dyDescent="0.25">
      <c r="A47" s="389"/>
      <c r="B47" s="674"/>
      <c r="C47" s="670"/>
      <c r="D47" s="421"/>
      <c r="E47" s="421"/>
      <c r="F47" s="45" t="s">
        <v>62</v>
      </c>
      <c r="G47" s="46">
        <v>0.04</v>
      </c>
      <c r="H47" s="357">
        <v>0.06</v>
      </c>
      <c r="I47" s="357">
        <v>0.08</v>
      </c>
      <c r="J47" s="357">
        <v>0.08</v>
      </c>
      <c r="K47" s="357">
        <v>0.08</v>
      </c>
      <c r="L47" s="357">
        <v>0.08</v>
      </c>
      <c r="M47" s="357">
        <v>0.08</v>
      </c>
      <c r="N47" s="357">
        <v>0.1</v>
      </c>
      <c r="O47" s="357">
        <v>0.1</v>
      </c>
      <c r="P47" s="357">
        <v>0.1</v>
      </c>
      <c r="Q47" s="357">
        <v>0.1</v>
      </c>
      <c r="R47" s="357">
        <v>0.1</v>
      </c>
      <c r="S47" s="45">
        <f t="shared" si="1"/>
        <v>0.99999999999999989</v>
      </c>
      <c r="T47" s="412"/>
      <c r="U47" s="421"/>
      <c r="V47" s="656"/>
      <c r="W47" s="22"/>
      <c r="X47" s="22"/>
      <c r="Y47" s="22"/>
      <c r="Z47" s="22"/>
    </row>
    <row r="48" spans="1:26" ht="49.5" customHeight="1" x14ac:dyDescent="0.25">
      <c r="A48" s="389"/>
      <c r="B48" s="674"/>
      <c r="C48" s="671" t="s">
        <v>179</v>
      </c>
      <c r="D48" s="465" t="s">
        <v>55</v>
      </c>
      <c r="E48" s="465" t="s">
        <v>55</v>
      </c>
      <c r="F48" s="50" t="s">
        <v>56</v>
      </c>
      <c r="G48" s="46">
        <v>0.04</v>
      </c>
      <c r="H48" s="357">
        <v>0.06</v>
      </c>
      <c r="I48" s="357">
        <v>0.08</v>
      </c>
      <c r="J48" s="357">
        <v>0.08</v>
      </c>
      <c r="K48" s="357">
        <v>0.08</v>
      </c>
      <c r="L48" s="357">
        <v>0.08</v>
      </c>
      <c r="M48" s="357">
        <v>0.08</v>
      </c>
      <c r="N48" s="357">
        <v>0.1</v>
      </c>
      <c r="O48" s="357">
        <v>0.1</v>
      </c>
      <c r="P48" s="357">
        <v>0.1</v>
      </c>
      <c r="Q48" s="357">
        <v>0.1</v>
      </c>
      <c r="R48" s="357">
        <v>0.1</v>
      </c>
      <c r="S48" s="50">
        <f t="shared" si="1"/>
        <v>0.99999999999999989</v>
      </c>
      <c r="T48" s="412"/>
      <c r="U48" s="479">
        <v>2.2499999999999999E-2</v>
      </c>
      <c r="V48" s="651" t="s">
        <v>558</v>
      </c>
      <c r="W48" s="22"/>
      <c r="X48" s="22"/>
      <c r="Y48" s="22"/>
      <c r="Z48" s="22"/>
    </row>
    <row r="49" spans="1:26" ht="49.5" customHeight="1" thickBot="1" x14ac:dyDescent="0.3">
      <c r="A49" s="389"/>
      <c r="B49" s="673"/>
      <c r="C49" s="669"/>
      <c r="D49" s="466"/>
      <c r="E49" s="466"/>
      <c r="F49" s="38" t="s">
        <v>62</v>
      </c>
      <c r="G49" s="39">
        <v>0.04</v>
      </c>
      <c r="H49" s="361">
        <v>0.06</v>
      </c>
      <c r="I49" s="361">
        <v>0.08</v>
      </c>
      <c r="J49" s="361">
        <v>0.08</v>
      </c>
      <c r="K49" s="361">
        <v>0.08</v>
      </c>
      <c r="L49" s="361">
        <v>0.08</v>
      </c>
      <c r="M49" s="361">
        <v>0.08</v>
      </c>
      <c r="N49" s="361">
        <v>0.1</v>
      </c>
      <c r="O49" s="361">
        <v>0.1</v>
      </c>
      <c r="P49" s="361">
        <v>0.1</v>
      </c>
      <c r="Q49" s="361">
        <v>0.1</v>
      </c>
      <c r="R49" s="361">
        <v>0.1</v>
      </c>
      <c r="S49" s="38">
        <f t="shared" si="1"/>
        <v>0.99999999999999989</v>
      </c>
      <c r="T49" s="466"/>
      <c r="U49" s="466"/>
      <c r="V49" s="652"/>
      <c r="W49" s="22"/>
      <c r="X49" s="22"/>
      <c r="Y49" s="22"/>
      <c r="Z49" s="22"/>
    </row>
    <row r="50" spans="1:26" ht="49.5" customHeight="1" x14ac:dyDescent="0.25">
      <c r="A50" s="389"/>
      <c r="B50" s="672" t="s">
        <v>183</v>
      </c>
      <c r="C50" s="668" t="s">
        <v>184</v>
      </c>
      <c r="D50" s="467" t="s">
        <v>55</v>
      </c>
      <c r="E50" s="467" t="s">
        <v>55</v>
      </c>
      <c r="F50" s="31" t="s">
        <v>56</v>
      </c>
      <c r="G50" s="33">
        <v>0.04</v>
      </c>
      <c r="H50" s="359">
        <v>0.06</v>
      </c>
      <c r="I50" s="359">
        <v>0.08</v>
      </c>
      <c r="J50" s="359">
        <v>0.08</v>
      </c>
      <c r="K50" s="359">
        <v>0.08</v>
      </c>
      <c r="L50" s="359">
        <v>0.08</v>
      </c>
      <c r="M50" s="359">
        <v>0.08</v>
      </c>
      <c r="N50" s="359">
        <v>0.1</v>
      </c>
      <c r="O50" s="359">
        <v>0.1</v>
      </c>
      <c r="P50" s="359">
        <v>0.1</v>
      </c>
      <c r="Q50" s="359">
        <v>0.1</v>
      </c>
      <c r="R50" s="359">
        <v>0.1</v>
      </c>
      <c r="S50" s="31">
        <f t="shared" si="1"/>
        <v>0.99999999999999989</v>
      </c>
      <c r="T50" s="491">
        <v>0.01</v>
      </c>
      <c r="U50" s="477">
        <v>5.0000000000000001E-3</v>
      </c>
      <c r="V50" s="659" t="s">
        <v>185</v>
      </c>
      <c r="W50" s="37"/>
      <c r="X50" s="22"/>
      <c r="Y50" s="22"/>
      <c r="Z50" s="22"/>
    </row>
    <row r="51" spans="1:26" ht="49.5" customHeight="1" x14ac:dyDescent="0.25">
      <c r="A51" s="389"/>
      <c r="B51" s="674"/>
      <c r="C51" s="670"/>
      <c r="D51" s="421"/>
      <c r="E51" s="421"/>
      <c r="F51" s="45" t="s">
        <v>62</v>
      </c>
      <c r="G51" s="46">
        <v>0.04</v>
      </c>
      <c r="H51" s="357">
        <v>0.06</v>
      </c>
      <c r="I51" s="357">
        <v>0.08</v>
      </c>
      <c r="J51" s="357">
        <v>0.08</v>
      </c>
      <c r="K51" s="357">
        <v>0.08</v>
      </c>
      <c r="L51" s="357">
        <v>0.08</v>
      </c>
      <c r="M51" s="357">
        <v>0.08</v>
      </c>
      <c r="N51" s="357">
        <v>0.1</v>
      </c>
      <c r="O51" s="357">
        <v>0.1</v>
      </c>
      <c r="P51" s="357">
        <v>0.1</v>
      </c>
      <c r="Q51" s="357">
        <v>0.1</v>
      </c>
      <c r="R51" s="357">
        <v>0.1</v>
      </c>
      <c r="S51" s="45">
        <f t="shared" si="1"/>
        <v>0.99999999999999989</v>
      </c>
      <c r="T51" s="412"/>
      <c r="U51" s="421"/>
      <c r="V51" s="598"/>
      <c r="W51" s="37"/>
      <c r="X51" s="22"/>
      <c r="Y51" s="22"/>
      <c r="Z51" s="22"/>
    </row>
    <row r="52" spans="1:26" ht="49.5" customHeight="1" x14ac:dyDescent="0.25">
      <c r="A52" s="389"/>
      <c r="B52" s="674"/>
      <c r="C52" s="671" t="s">
        <v>186</v>
      </c>
      <c r="D52" s="465" t="s">
        <v>55</v>
      </c>
      <c r="E52" s="465" t="s">
        <v>55</v>
      </c>
      <c r="F52" s="50" t="s">
        <v>56</v>
      </c>
      <c r="G52" s="46">
        <v>0.04</v>
      </c>
      <c r="H52" s="357">
        <v>0.06</v>
      </c>
      <c r="I52" s="357">
        <v>0.08</v>
      </c>
      <c r="J52" s="357">
        <v>0.08</v>
      </c>
      <c r="K52" s="357">
        <v>0.08</v>
      </c>
      <c r="L52" s="357">
        <v>0.08</v>
      </c>
      <c r="M52" s="357">
        <v>0.08</v>
      </c>
      <c r="N52" s="357">
        <v>0.1</v>
      </c>
      <c r="O52" s="357">
        <v>0.1</v>
      </c>
      <c r="P52" s="357">
        <v>0.1</v>
      </c>
      <c r="Q52" s="357">
        <v>0.1</v>
      </c>
      <c r="R52" s="357">
        <v>0.1</v>
      </c>
      <c r="S52" s="50">
        <f t="shared" si="1"/>
        <v>0.99999999999999989</v>
      </c>
      <c r="T52" s="412"/>
      <c r="U52" s="479">
        <v>5.0000000000000001E-3</v>
      </c>
      <c r="V52" s="659" t="s">
        <v>187</v>
      </c>
      <c r="W52" s="37"/>
      <c r="X52" s="22"/>
      <c r="Y52" s="22"/>
      <c r="Z52" s="22"/>
    </row>
    <row r="53" spans="1:26" ht="49.5" customHeight="1" x14ac:dyDescent="0.25">
      <c r="A53" s="389"/>
      <c r="B53" s="673"/>
      <c r="C53" s="669"/>
      <c r="D53" s="466"/>
      <c r="E53" s="466"/>
      <c r="F53" s="38" t="s">
        <v>62</v>
      </c>
      <c r="G53" s="39">
        <v>0.04</v>
      </c>
      <c r="H53" s="361">
        <v>0.06</v>
      </c>
      <c r="I53" s="361">
        <v>0.08</v>
      </c>
      <c r="J53" s="361">
        <v>0.08</v>
      </c>
      <c r="K53" s="361">
        <v>0.08</v>
      </c>
      <c r="L53" s="361">
        <v>0.08</v>
      </c>
      <c r="M53" s="361">
        <v>0.08</v>
      </c>
      <c r="N53" s="361">
        <v>0.1</v>
      </c>
      <c r="O53" s="361">
        <v>0.1</v>
      </c>
      <c r="P53" s="361">
        <v>0.1</v>
      </c>
      <c r="Q53" s="361">
        <v>0.1</v>
      </c>
      <c r="R53" s="361">
        <v>0.1</v>
      </c>
      <c r="S53" s="38">
        <f t="shared" si="1"/>
        <v>0.99999999999999989</v>
      </c>
      <c r="T53" s="466"/>
      <c r="U53" s="466"/>
      <c r="V53" s="598"/>
      <c r="W53" s="37"/>
      <c r="X53" s="22"/>
      <c r="Y53" s="22"/>
      <c r="Z53" s="22"/>
    </row>
    <row r="54" spans="1:26" ht="49.5" customHeight="1" x14ac:dyDescent="0.25">
      <c r="A54" s="389"/>
      <c r="B54" s="672" t="s">
        <v>190</v>
      </c>
      <c r="C54" s="668" t="s">
        <v>191</v>
      </c>
      <c r="D54" s="467" t="s">
        <v>55</v>
      </c>
      <c r="E54" s="467" t="s">
        <v>55</v>
      </c>
      <c r="F54" s="31" t="s">
        <v>56</v>
      </c>
      <c r="G54" s="33">
        <v>0.04</v>
      </c>
      <c r="H54" s="359">
        <v>0.06</v>
      </c>
      <c r="I54" s="359">
        <v>0.08</v>
      </c>
      <c r="J54" s="359">
        <v>0.08</v>
      </c>
      <c r="K54" s="359">
        <v>0.08</v>
      </c>
      <c r="L54" s="359">
        <v>0.08</v>
      </c>
      <c r="M54" s="359">
        <v>0.08</v>
      </c>
      <c r="N54" s="359">
        <v>0.1</v>
      </c>
      <c r="O54" s="359">
        <v>0.1</v>
      </c>
      <c r="P54" s="359">
        <v>0.1</v>
      </c>
      <c r="Q54" s="359">
        <v>0.1</v>
      </c>
      <c r="R54" s="359">
        <v>0.1</v>
      </c>
      <c r="S54" s="31">
        <f t="shared" si="1"/>
        <v>0.99999999999999989</v>
      </c>
      <c r="T54" s="491">
        <v>0.08</v>
      </c>
      <c r="U54" s="477">
        <v>0.08</v>
      </c>
      <c r="V54" s="649" t="s">
        <v>194</v>
      </c>
      <c r="W54" s="22"/>
      <c r="X54" s="22"/>
      <c r="Y54" s="22"/>
      <c r="Z54" s="22"/>
    </row>
    <row r="55" spans="1:26" ht="49.5" customHeight="1" thickBot="1" x14ac:dyDescent="0.3">
      <c r="A55" s="389"/>
      <c r="B55" s="673"/>
      <c r="C55" s="669"/>
      <c r="D55" s="466"/>
      <c r="E55" s="466"/>
      <c r="F55" s="38" t="s">
        <v>62</v>
      </c>
      <c r="G55" s="39">
        <v>0.04</v>
      </c>
      <c r="H55" s="361">
        <v>0.06</v>
      </c>
      <c r="I55" s="361">
        <v>0.08</v>
      </c>
      <c r="J55" s="361">
        <v>0.08</v>
      </c>
      <c r="K55" s="361">
        <v>0.08</v>
      </c>
      <c r="L55" s="361">
        <v>0.08</v>
      </c>
      <c r="M55" s="361">
        <v>0.08</v>
      </c>
      <c r="N55" s="361">
        <v>0.1</v>
      </c>
      <c r="O55" s="361">
        <v>0.1</v>
      </c>
      <c r="P55" s="361">
        <v>0.1</v>
      </c>
      <c r="Q55" s="361">
        <v>0.1</v>
      </c>
      <c r="R55" s="361">
        <v>0.1</v>
      </c>
      <c r="S55" s="38">
        <f t="shared" si="1"/>
        <v>0.99999999999999989</v>
      </c>
      <c r="T55" s="466"/>
      <c r="U55" s="466"/>
      <c r="V55" s="557"/>
      <c r="W55" s="22"/>
      <c r="X55" s="22"/>
      <c r="Y55" s="22"/>
      <c r="Z55" s="22"/>
    </row>
    <row r="56" spans="1:26" ht="87" customHeight="1" x14ac:dyDescent="0.25">
      <c r="A56" s="389"/>
      <c r="B56" s="672" t="s">
        <v>196</v>
      </c>
      <c r="C56" s="668" t="s">
        <v>197</v>
      </c>
      <c r="D56" s="467" t="s">
        <v>55</v>
      </c>
      <c r="E56" s="467" t="s">
        <v>55</v>
      </c>
      <c r="F56" s="31" t="s">
        <v>56</v>
      </c>
      <c r="G56" s="33">
        <v>0.04</v>
      </c>
      <c r="H56" s="359">
        <v>0.06</v>
      </c>
      <c r="I56" s="359">
        <v>0.08</v>
      </c>
      <c r="J56" s="359">
        <v>0.08</v>
      </c>
      <c r="K56" s="359">
        <v>0.08</v>
      </c>
      <c r="L56" s="359">
        <v>0.08</v>
      </c>
      <c r="M56" s="359">
        <v>0.08</v>
      </c>
      <c r="N56" s="359">
        <v>0.1</v>
      </c>
      <c r="O56" s="359">
        <v>0.1</v>
      </c>
      <c r="P56" s="359">
        <v>0.1</v>
      </c>
      <c r="Q56" s="359">
        <v>0.1</v>
      </c>
      <c r="R56" s="359">
        <v>0.1</v>
      </c>
      <c r="S56" s="31">
        <f t="shared" si="1"/>
        <v>0.99999999999999989</v>
      </c>
      <c r="T56" s="491">
        <v>7.0000000000000007E-2</v>
      </c>
      <c r="U56" s="477">
        <v>2.5000000000000001E-2</v>
      </c>
      <c r="V56" s="649" t="s">
        <v>580</v>
      </c>
      <c r="W56" s="22"/>
      <c r="X56" s="22"/>
      <c r="Y56" s="22"/>
      <c r="Z56" s="22"/>
    </row>
    <row r="57" spans="1:26" ht="87" customHeight="1" x14ac:dyDescent="0.25">
      <c r="A57" s="389"/>
      <c r="B57" s="674"/>
      <c r="C57" s="670"/>
      <c r="D57" s="421"/>
      <c r="E57" s="421"/>
      <c r="F57" s="45" t="s">
        <v>62</v>
      </c>
      <c r="G57" s="46">
        <v>0.04</v>
      </c>
      <c r="H57" s="357">
        <v>0.04</v>
      </c>
      <c r="I57" s="357">
        <v>4.1200000000000001E-2</v>
      </c>
      <c r="J57" s="357">
        <v>0.08</v>
      </c>
      <c r="K57" s="357">
        <v>0.08</v>
      </c>
      <c r="L57" s="357">
        <v>0.08</v>
      </c>
      <c r="M57" s="357">
        <v>7.0000000000000007E-2</v>
      </c>
      <c r="N57" s="357">
        <v>7.0000000000000007E-2</v>
      </c>
      <c r="O57" s="357">
        <v>4.9599999999999998E-2</v>
      </c>
      <c r="P57" s="357">
        <v>5.7000000000000002E-2</v>
      </c>
      <c r="Q57" s="664">
        <v>7.4999999999999997E-2</v>
      </c>
      <c r="R57" s="664">
        <v>7.4999999999999997E-2</v>
      </c>
      <c r="S57" s="105">
        <f t="shared" si="1"/>
        <v>0.75780000000000003</v>
      </c>
      <c r="T57" s="412"/>
      <c r="U57" s="421"/>
      <c r="V57" s="656"/>
      <c r="W57" s="22"/>
      <c r="X57" s="22"/>
      <c r="Y57" s="22"/>
      <c r="Z57" s="22"/>
    </row>
    <row r="58" spans="1:26" ht="49.5" customHeight="1" x14ac:dyDescent="0.25">
      <c r="A58" s="389"/>
      <c r="B58" s="674"/>
      <c r="C58" s="671" t="s">
        <v>201</v>
      </c>
      <c r="D58" s="465" t="s">
        <v>55</v>
      </c>
      <c r="E58" s="465" t="s">
        <v>55</v>
      </c>
      <c r="F58" s="50" t="s">
        <v>56</v>
      </c>
      <c r="G58" s="46">
        <v>0.04</v>
      </c>
      <c r="H58" s="357">
        <v>0.06</v>
      </c>
      <c r="I58" s="357">
        <v>0.08</v>
      </c>
      <c r="J58" s="357">
        <v>0.08</v>
      </c>
      <c r="K58" s="357">
        <v>0.08</v>
      </c>
      <c r="L58" s="357">
        <v>0.08</v>
      </c>
      <c r="M58" s="357">
        <v>0.08</v>
      </c>
      <c r="N58" s="357">
        <v>0.1</v>
      </c>
      <c r="O58" s="357">
        <v>0.1</v>
      </c>
      <c r="P58" s="357">
        <v>0.1</v>
      </c>
      <c r="Q58" s="357">
        <v>0.1</v>
      </c>
      <c r="R58" s="357">
        <v>0.1</v>
      </c>
      <c r="S58" s="50">
        <f t="shared" si="1"/>
        <v>0.99999999999999989</v>
      </c>
      <c r="T58" s="412"/>
      <c r="U58" s="490">
        <v>2.5000000000000001E-2</v>
      </c>
      <c r="V58" s="651" t="s">
        <v>177</v>
      </c>
      <c r="W58" s="22"/>
      <c r="X58" s="22"/>
      <c r="Y58" s="22"/>
      <c r="Z58" s="22"/>
    </row>
    <row r="59" spans="1:26" ht="49.5" customHeight="1" x14ac:dyDescent="0.25">
      <c r="A59" s="389"/>
      <c r="B59" s="674"/>
      <c r="C59" s="670"/>
      <c r="D59" s="421"/>
      <c r="E59" s="421"/>
      <c r="F59" s="45" t="s">
        <v>62</v>
      </c>
      <c r="G59" s="46">
        <v>0.04</v>
      </c>
      <c r="H59" s="357">
        <v>0.06</v>
      </c>
      <c r="I59" s="357">
        <v>0.08</v>
      </c>
      <c r="J59" s="357">
        <v>0.08</v>
      </c>
      <c r="K59" s="357">
        <v>0.08</v>
      </c>
      <c r="L59" s="357">
        <v>0.08</v>
      </c>
      <c r="M59" s="357">
        <v>0.08</v>
      </c>
      <c r="N59" s="357">
        <v>0.1</v>
      </c>
      <c r="O59" s="357">
        <v>0.1</v>
      </c>
      <c r="P59" s="357">
        <v>0.1</v>
      </c>
      <c r="Q59" s="357">
        <v>0.1</v>
      </c>
      <c r="R59" s="357">
        <v>0.1</v>
      </c>
      <c r="S59" s="45">
        <f t="shared" si="1"/>
        <v>0.99999999999999989</v>
      </c>
      <c r="T59" s="412"/>
      <c r="U59" s="421"/>
      <c r="V59" s="598"/>
      <c r="W59" s="22"/>
      <c r="X59" s="22"/>
      <c r="Y59" s="22"/>
      <c r="Z59" s="22"/>
    </row>
    <row r="60" spans="1:26" ht="49.5" customHeight="1" x14ac:dyDescent="0.25">
      <c r="A60" s="389"/>
      <c r="B60" s="674"/>
      <c r="C60" s="671" t="s">
        <v>204</v>
      </c>
      <c r="D60" s="465" t="s">
        <v>55</v>
      </c>
      <c r="E60" s="465" t="s">
        <v>55</v>
      </c>
      <c r="F60" s="50" t="s">
        <v>56</v>
      </c>
      <c r="G60" s="46">
        <v>0.04</v>
      </c>
      <c r="H60" s="357">
        <v>0.06</v>
      </c>
      <c r="I60" s="357">
        <v>0.08</v>
      </c>
      <c r="J60" s="357">
        <v>0.08</v>
      </c>
      <c r="K60" s="357">
        <v>0.08</v>
      </c>
      <c r="L60" s="357">
        <v>0.08</v>
      </c>
      <c r="M60" s="357">
        <v>0.08</v>
      </c>
      <c r="N60" s="357">
        <v>0.1</v>
      </c>
      <c r="O60" s="357">
        <v>0.1</v>
      </c>
      <c r="P60" s="357">
        <v>0.1</v>
      </c>
      <c r="Q60" s="357">
        <v>0.1</v>
      </c>
      <c r="R60" s="357">
        <v>0.1</v>
      </c>
      <c r="S60" s="50">
        <f t="shared" si="1"/>
        <v>0.99999999999999989</v>
      </c>
      <c r="T60" s="412"/>
      <c r="U60" s="490">
        <v>0.02</v>
      </c>
      <c r="V60" s="651" t="s">
        <v>558</v>
      </c>
      <c r="W60" s="22"/>
      <c r="X60" s="22"/>
      <c r="Y60" s="22"/>
      <c r="Z60" s="22"/>
    </row>
    <row r="61" spans="1:26" ht="49.5" customHeight="1" thickBot="1" x14ac:dyDescent="0.3">
      <c r="A61" s="389"/>
      <c r="B61" s="673"/>
      <c r="C61" s="669"/>
      <c r="D61" s="466"/>
      <c r="E61" s="466"/>
      <c r="F61" s="38" t="s">
        <v>62</v>
      </c>
      <c r="G61" s="39">
        <v>0.04</v>
      </c>
      <c r="H61" s="361">
        <v>0.06</v>
      </c>
      <c r="I61" s="361">
        <v>0.08</v>
      </c>
      <c r="J61" s="361">
        <v>0.08</v>
      </c>
      <c r="K61" s="361">
        <v>0.08</v>
      </c>
      <c r="L61" s="361">
        <v>0.08</v>
      </c>
      <c r="M61" s="361">
        <v>0.08</v>
      </c>
      <c r="N61" s="361">
        <v>0.1</v>
      </c>
      <c r="O61" s="361">
        <v>0.1</v>
      </c>
      <c r="P61" s="361">
        <v>0.1</v>
      </c>
      <c r="Q61" s="361">
        <v>0.1</v>
      </c>
      <c r="R61" s="361">
        <v>0.1</v>
      </c>
      <c r="S61" s="38">
        <f t="shared" si="1"/>
        <v>0.99999999999999989</v>
      </c>
      <c r="T61" s="466"/>
      <c r="U61" s="466"/>
      <c r="V61" s="652"/>
      <c r="W61" s="22"/>
      <c r="X61" s="22"/>
      <c r="Y61" s="22"/>
      <c r="Z61" s="22"/>
    </row>
    <row r="62" spans="1:26" ht="49.5" customHeight="1" x14ac:dyDescent="0.25">
      <c r="A62" s="389"/>
      <c r="B62" s="672" t="s">
        <v>206</v>
      </c>
      <c r="C62" s="668" t="s">
        <v>207</v>
      </c>
      <c r="D62" s="467" t="s">
        <v>55</v>
      </c>
      <c r="E62" s="467"/>
      <c r="F62" s="31" t="s">
        <v>56</v>
      </c>
      <c r="G62" s="33"/>
      <c r="H62" s="359"/>
      <c r="I62" s="359">
        <v>0.05</v>
      </c>
      <c r="J62" s="359"/>
      <c r="K62" s="359"/>
      <c r="L62" s="359">
        <v>0.05</v>
      </c>
      <c r="M62" s="359"/>
      <c r="N62" s="359"/>
      <c r="O62" s="359">
        <v>0.4</v>
      </c>
      <c r="P62" s="359"/>
      <c r="Q62" s="359"/>
      <c r="R62" s="359">
        <v>0.5</v>
      </c>
      <c r="S62" s="31">
        <f t="shared" si="1"/>
        <v>1</v>
      </c>
      <c r="T62" s="491">
        <v>0.01</v>
      </c>
      <c r="U62" s="477">
        <v>0.01</v>
      </c>
      <c r="V62" s="649" t="s">
        <v>208</v>
      </c>
      <c r="W62" s="22"/>
      <c r="X62" s="22"/>
      <c r="Y62" s="22"/>
      <c r="Z62" s="22"/>
    </row>
    <row r="63" spans="1:26" ht="49.5" customHeight="1" x14ac:dyDescent="0.25">
      <c r="A63" s="470"/>
      <c r="B63" s="673"/>
      <c r="C63" s="669"/>
      <c r="D63" s="466"/>
      <c r="E63" s="466"/>
      <c r="F63" s="38" t="s">
        <v>62</v>
      </c>
      <c r="G63" s="39"/>
      <c r="H63" s="361"/>
      <c r="I63" s="361">
        <v>0.05</v>
      </c>
      <c r="J63" s="361"/>
      <c r="K63" s="361"/>
      <c r="L63" s="361">
        <v>0.05</v>
      </c>
      <c r="M63" s="361"/>
      <c r="N63" s="361"/>
      <c r="O63" s="361">
        <v>0.05</v>
      </c>
      <c r="P63" s="361"/>
      <c r="Q63" s="361"/>
      <c r="R63" s="361">
        <v>0</v>
      </c>
      <c r="S63" s="38">
        <f t="shared" si="1"/>
        <v>0.15000000000000002</v>
      </c>
      <c r="T63" s="466"/>
      <c r="U63" s="466"/>
      <c r="V63" s="557"/>
      <c r="W63" s="22"/>
      <c r="X63" s="22"/>
      <c r="Y63" s="22"/>
      <c r="Z63" s="22"/>
    </row>
    <row r="64" spans="1:26" ht="49.5" customHeight="1" x14ac:dyDescent="0.25">
      <c r="A64" s="469" t="s">
        <v>209</v>
      </c>
      <c r="B64" s="672" t="s">
        <v>210</v>
      </c>
      <c r="C64" s="668" t="s">
        <v>211</v>
      </c>
      <c r="D64" s="467" t="s">
        <v>55</v>
      </c>
      <c r="E64" s="467" t="s">
        <v>55</v>
      </c>
      <c r="F64" s="31" t="s">
        <v>56</v>
      </c>
      <c r="G64" s="33">
        <v>0.04</v>
      </c>
      <c r="H64" s="359">
        <v>0.06</v>
      </c>
      <c r="I64" s="359">
        <v>0.08</v>
      </c>
      <c r="J64" s="359">
        <v>0.08</v>
      </c>
      <c r="K64" s="359">
        <v>0.08</v>
      </c>
      <c r="L64" s="359">
        <v>0.08</v>
      </c>
      <c r="M64" s="359">
        <v>0.08</v>
      </c>
      <c r="N64" s="359">
        <v>0.1</v>
      </c>
      <c r="O64" s="359">
        <v>0.1</v>
      </c>
      <c r="P64" s="359">
        <v>0.1</v>
      </c>
      <c r="Q64" s="359">
        <v>0.1</v>
      </c>
      <c r="R64" s="359">
        <v>0.1</v>
      </c>
      <c r="S64" s="31">
        <f t="shared" si="1"/>
        <v>0.99999999999999989</v>
      </c>
      <c r="T64" s="491">
        <v>0.06</v>
      </c>
      <c r="U64" s="477">
        <v>0.02</v>
      </c>
      <c r="V64" s="660" t="s">
        <v>212</v>
      </c>
      <c r="W64" s="22"/>
      <c r="X64" s="22"/>
      <c r="Y64" s="22"/>
      <c r="Z64" s="22"/>
    </row>
    <row r="65" spans="1:26" ht="49.5" customHeight="1" x14ac:dyDescent="0.25">
      <c r="A65" s="389"/>
      <c r="B65" s="674"/>
      <c r="C65" s="670"/>
      <c r="D65" s="421"/>
      <c r="E65" s="421"/>
      <c r="F65" s="45" t="s">
        <v>62</v>
      </c>
      <c r="G65" s="46">
        <v>0.04</v>
      </c>
      <c r="H65" s="357">
        <v>0.06</v>
      </c>
      <c r="I65" s="357">
        <v>0.08</v>
      </c>
      <c r="J65" s="357">
        <v>0.08</v>
      </c>
      <c r="K65" s="357">
        <v>0.08</v>
      </c>
      <c r="L65" s="357">
        <v>0.08</v>
      </c>
      <c r="M65" s="357">
        <v>0.08</v>
      </c>
      <c r="N65" s="357">
        <v>0.1</v>
      </c>
      <c r="O65" s="357">
        <v>0.1358</v>
      </c>
      <c r="P65" s="357">
        <v>0.1</v>
      </c>
      <c r="Q65" s="357">
        <v>0.1</v>
      </c>
      <c r="R65" s="357">
        <v>6.4000000000000001E-2</v>
      </c>
      <c r="S65" s="45">
        <f t="shared" si="1"/>
        <v>0.99980000000000002</v>
      </c>
      <c r="T65" s="412"/>
      <c r="U65" s="421"/>
      <c r="V65" s="618"/>
      <c r="W65" s="22"/>
      <c r="X65" s="22"/>
      <c r="Y65" s="22"/>
      <c r="Z65" s="22"/>
    </row>
    <row r="66" spans="1:26" ht="49.5" customHeight="1" x14ac:dyDescent="0.25">
      <c r="A66" s="389"/>
      <c r="B66" s="674"/>
      <c r="C66" s="671" t="s">
        <v>213</v>
      </c>
      <c r="D66" s="465" t="s">
        <v>55</v>
      </c>
      <c r="E66" s="465" t="s">
        <v>55</v>
      </c>
      <c r="F66" s="50" t="s">
        <v>56</v>
      </c>
      <c r="G66" s="46">
        <v>0.04</v>
      </c>
      <c r="H66" s="357">
        <v>0.06</v>
      </c>
      <c r="I66" s="364">
        <v>0.08</v>
      </c>
      <c r="J66" s="364">
        <v>0.08</v>
      </c>
      <c r="K66" s="364">
        <v>0.08</v>
      </c>
      <c r="L66" s="364">
        <v>0.08</v>
      </c>
      <c r="M66" s="364">
        <v>0.08</v>
      </c>
      <c r="N66" s="364">
        <v>0.1</v>
      </c>
      <c r="O66" s="364">
        <v>0.1</v>
      </c>
      <c r="P66" s="364">
        <v>0.1</v>
      </c>
      <c r="Q66" s="357">
        <v>0.1</v>
      </c>
      <c r="R66" s="357">
        <v>0.1</v>
      </c>
      <c r="S66" s="50">
        <f t="shared" si="1"/>
        <v>0.99999999999999989</v>
      </c>
      <c r="T66" s="412"/>
      <c r="U66" s="490">
        <v>0.02</v>
      </c>
      <c r="V66" s="651" t="s">
        <v>563</v>
      </c>
      <c r="W66" s="22"/>
      <c r="X66" s="22"/>
      <c r="Y66" s="22"/>
      <c r="Z66" s="22"/>
    </row>
    <row r="67" spans="1:26" ht="49.5" customHeight="1" x14ac:dyDescent="0.25">
      <c r="A67" s="389"/>
      <c r="B67" s="674"/>
      <c r="C67" s="670"/>
      <c r="D67" s="421"/>
      <c r="E67" s="421"/>
      <c r="F67" s="45" t="s">
        <v>62</v>
      </c>
      <c r="G67" s="46">
        <v>0.04</v>
      </c>
      <c r="H67" s="357">
        <v>0.06</v>
      </c>
      <c r="I67" s="364">
        <v>0.08</v>
      </c>
      <c r="J67" s="665">
        <v>8.3000000000000004E-2</v>
      </c>
      <c r="K67" s="665">
        <v>8.3000000000000004E-2</v>
      </c>
      <c r="L67" s="665">
        <v>8.3000000000000004E-2</v>
      </c>
      <c r="M67" s="364">
        <v>0.1</v>
      </c>
      <c r="N67" s="364">
        <v>0.1</v>
      </c>
      <c r="O67" s="364">
        <v>0.107</v>
      </c>
      <c r="P67" s="665">
        <v>0.1</v>
      </c>
      <c r="Q67" s="664">
        <v>0.1</v>
      </c>
      <c r="R67" s="664">
        <v>6.4000000000000001E-2</v>
      </c>
      <c r="S67" s="105">
        <f t="shared" si="1"/>
        <v>1</v>
      </c>
      <c r="T67" s="412"/>
      <c r="U67" s="421"/>
      <c r="V67" s="656"/>
      <c r="W67" s="22"/>
      <c r="X67" s="22"/>
      <c r="Y67" s="22"/>
      <c r="Z67" s="22"/>
    </row>
    <row r="68" spans="1:26" ht="49.5" customHeight="1" x14ac:dyDescent="0.25">
      <c r="A68" s="389"/>
      <c r="B68" s="674"/>
      <c r="C68" s="671" t="s">
        <v>217</v>
      </c>
      <c r="D68" s="465" t="s">
        <v>55</v>
      </c>
      <c r="E68" s="465" t="s">
        <v>55</v>
      </c>
      <c r="F68" s="50" t="s">
        <v>56</v>
      </c>
      <c r="G68" s="46">
        <v>0.04</v>
      </c>
      <c r="H68" s="357">
        <v>0.06</v>
      </c>
      <c r="I68" s="357">
        <v>0.08</v>
      </c>
      <c r="J68" s="357">
        <v>0.08</v>
      </c>
      <c r="K68" s="357">
        <v>0.08</v>
      </c>
      <c r="L68" s="357">
        <v>0.08</v>
      </c>
      <c r="M68" s="357">
        <v>0.08</v>
      </c>
      <c r="N68" s="357">
        <v>0.1</v>
      </c>
      <c r="O68" s="357">
        <v>0.1</v>
      </c>
      <c r="P68" s="357">
        <v>0.1</v>
      </c>
      <c r="Q68" s="357">
        <v>0.1</v>
      </c>
      <c r="R68" s="357">
        <v>0.1</v>
      </c>
      <c r="S68" s="50">
        <f t="shared" si="1"/>
        <v>0.99999999999999989</v>
      </c>
      <c r="T68" s="412"/>
      <c r="U68" s="490">
        <v>5.0000000000000001E-3</v>
      </c>
      <c r="V68" s="661" t="s">
        <v>564</v>
      </c>
      <c r="W68" s="37"/>
      <c r="X68" s="22"/>
      <c r="Y68" s="22"/>
      <c r="Z68" s="22"/>
    </row>
    <row r="69" spans="1:26" ht="49.5" customHeight="1" x14ac:dyDescent="0.25">
      <c r="A69" s="389"/>
      <c r="B69" s="674"/>
      <c r="C69" s="670"/>
      <c r="D69" s="421"/>
      <c r="E69" s="421"/>
      <c r="F69" s="45" t="s">
        <v>62</v>
      </c>
      <c r="G69" s="46">
        <v>0</v>
      </c>
      <c r="H69" s="357">
        <v>0</v>
      </c>
      <c r="I69" s="357">
        <v>0</v>
      </c>
      <c r="J69" s="357">
        <v>0.08</v>
      </c>
      <c r="K69" s="357">
        <v>0.08</v>
      </c>
      <c r="L69" s="357">
        <v>0.08</v>
      </c>
      <c r="M69" s="357">
        <v>0.08</v>
      </c>
      <c r="N69" s="357">
        <v>0.1</v>
      </c>
      <c r="O69" s="357">
        <v>0.1</v>
      </c>
      <c r="P69" s="357">
        <v>0.16</v>
      </c>
      <c r="Q69" s="357">
        <v>0.16</v>
      </c>
      <c r="R69" s="357">
        <v>0.16</v>
      </c>
      <c r="S69" s="105">
        <f t="shared" si="1"/>
        <v>1</v>
      </c>
      <c r="T69" s="412"/>
      <c r="U69" s="421"/>
      <c r="V69" s="598"/>
      <c r="W69" s="37"/>
      <c r="X69" s="22"/>
      <c r="Y69" s="22"/>
      <c r="Z69" s="22"/>
    </row>
    <row r="70" spans="1:26" ht="49.5" customHeight="1" x14ac:dyDescent="0.25">
      <c r="A70" s="389"/>
      <c r="B70" s="674"/>
      <c r="C70" s="671" t="s">
        <v>223</v>
      </c>
      <c r="D70" s="465" t="s">
        <v>55</v>
      </c>
      <c r="E70" s="465" t="s">
        <v>55</v>
      </c>
      <c r="F70" s="50" t="s">
        <v>56</v>
      </c>
      <c r="G70" s="46">
        <v>0.04</v>
      </c>
      <c r="H70" s="357">
        <v>0.06</v>
      </c>
      <c r="I70" s="357">
        <v>0.08</v>
      </c>
      <c r="J70" s="357">
        <v>0.08</v>
      </c>
      <c r="K70" s="357">
        <v>0.08</v>
      </c>
      <c r="L70" s="357">
        <v>0.08</v>
      </c>
      <c r="M70" s="357">
        <v>0.08</v>
      </c>
      <c r="N70" s="357">
        <v>0.1</v>
      </c>
      <c r="O70" s="357">
        <v>0.1</v>
      </c>
      <c r="P70" s="357">
        <v>0.1</v>
      </c>
      <c r="Q70" s="357">
        <v>0.1</v>
      </c>
      <c r="R70" s="357">
        <v>0.1</v>
      </c>
      <c r="S70" s="50">
        <f t="shared" si="1"/>
        <v>0.99999999999999989</v>
      </c>
      <c r="T70" s="412"/>
      <c r="U70" s="490">
        <v>1.4999999999999999E-2</v>
      </c>
      <c r="V70" s="661" t="s">
        <v>224</v>
      </c>
      <c r="W70" s="37"/>
      <c r="X70" s="22"/>
      <c r="Y70" s="22"/>
      <c r="Z70" s="22"/>
    </row>
    <row r="71" spans="1:26" ht="49.5" customHeight="1" x14ac:dyDescent="0.25">
      <c r="A71" s="389"/>
      <c r="B71" s="673"/>
      <c r="C71" s="669"/>
      <c r="D71" s="466"/>
      <c r="E71" s="466"/>
      <c r="F71" s="38" t="s">
        <v>62</v>
      </c>
      <c r="G71" s="39">
        <v>0.04</v>
      </c>
      <c r="H71" s="361">
        <v>0.06</v>
      </c>
      <c r="I71" s="361">
        <v>0.08</v>
      </c>
      <c r="J71" s="361">
        <v>0.08</v>
      </c>
      <c r="K71" s="361">
        <v>0.08</v>
      </c>
      <c r="L71" s="361">
        <v>0.08</v>
      </c>
      <c r="M71" s="361">
        <v>0.08</v>
      </c>
      <c r="N71" s="361">
        <v>0.1</v>
      </c>
      <c r="O71" s="361">
        <v>0.1</v>
      </c>
      <c r="P71" s="361">
        <v>0.1</v>
      </c>
      <c r="Q71" s="361">
        <v>0.1</v>
      </c>
      <c r="R71" s="361">
        <v>0.1</v>
      </c>
      <c r="S71" s="38">
        <f t="shared" si="1"/>
        <v>0.99999999999999989</v>
      </c>
      <c r="T71" s="466"/>
      <c r="U71" s="466"/>
      <c r="V71" s="598"/>
      <c r="W71" s="37"/>
      <c r="X71" s="22"/>
      <c r="Y71" s="22"/>
      <c r="Z71" s="22"/>
    </row>
    <row r="72" spans="1:26" ht="38.25" customHeight="1" x14ac:dyDescent="0.25">
      <c r="A72" s="389"/>
      <c r="B72" s="672" t="s">
        <v>225</v>
      </c>
      <c r="C72" s="668" t="s">
        <v>226</v>
      </c>
      <c r="D72" s="467" t="s">
        <v>55</v>
      </c>
      <c r="E72" s="467" t="s">
        <v>55</v>
      </c>
      <c r="F72" s="31" t="s">
        <v>56</v>
      </c>
      <c r="G72" s="33">
        <v>0.16600000000000001</v>
      </c>
      <c r="H72" s="359">
        <v>0.16600000000000001</v>
      </c>
      <c r="I72" s="359">
        <v>0.16600000000000001</v>
      </c>
      <c r="J72" s="359">
        <v>0.16600000000000001</v>
      </c>
      <c r="K72" s="359">
        <v>0.16600000000000001</v>
      </c>
      <c r="L72" s="359">
        <v>0.17</v>
      </c>
      <c r="M72" s="359"/>
      <c r="N72" s="359"/>
      <c r="O72" s="359"/>
      <c r="P72" s="359"/>
      <c r="Q72" s="359"/>
      <c r="R72" s="359"/>
      <c r="S72" s="31">
        <f t="shared" si="1"/>
        <v>1</v>
      </c>
      <c r="T72" s="486">
        <v>0.02</v>
      </c>
      <c r="U72" s="485">
        <v>0.01</v>
      </c>
      <c r="V72" s="649" t="s">
        <v>230</v>
      </c>
      <c r="W72" s="22"/>
      <c r="X72" s="22"/>
      <c r="Y72" s="22"/>
      <c r="Z72" s="22"/>
    </row>
    <row r="73" spans="1:26" ht="28.5" customHeight="1" x14ac:dyDescent="0.25">
      <c r="A73" s="389"/>
      <c r="B73" s="674"/>
      <c r="C73" s="670"/>
      <c r="D73" s="421"/>
      <c r="E73" s="421"/>
      <c r="F73" s="45" t="s">
        <v>62</v>
      </c>
      <c r="G73" s="46">
        <v>0.16600000000000001</v>
      </c>
      <c r="H73" s="357">
        <v>0.16600000000000001</v>
      </c>
      <c r="I73" s="357">
        <v>0.16600000000000001</v>
      </c>
      <c r="J73" s="357">
        <v>0.12</v>
      </c>
      <c r="K73" s="357">
        <v>0.1</v>
      </c>
      <c r="L73" s="357">
        <v>8.2000000000000003E-2</v>
      </c>
      <c r="M73" s="357"/>
      <c r="N73" s="357"/>
      <c r="O73" s="357"/>
      <c r="P73" s="357"/>
      <c r="Q73" s="357"/>
      <c r="R73" s="357"/>
      <c r="S73" s="45">
        <f t="shared" si="1"/>
        <v>0.79999999999999993</v>
      </c>
      <c r="T73" s="412"/>
      <c r="U73" s="421"/>
      <c r="V73" s="598"/>
      <c r="W73" s="22"/>
      <c r="X73" s="22"/>
      <c r="Y73" s="22"/>
      <c r="Z73" s="22"/>
    </row>
    <row r="74" spans="1:26" ht="49.5" customHeight="1" x14ac:dyDescent="0.25">
      <c r="A74" s="389"/>
      <c r="B74" s="674"/>
      <c r="C74" s="671" t="s">
        <v>231</v>
      </c>
      <c r="D74" s="465" t="s">
        <v>55</v>
      </c>
      <c r="E74" s="465" t="s">
        <v>55</v>
      </c>
      <c r="F74" s="50" t="s">
        <v>56</v>
      </c>
      <c r="G74" s="46"/>
      <c r="H74" s="357"/>
      <c r="I74" s="357">
        <v>0.05</v>
      </c>
      <c r="J74" s="357"/>
      <c r="K74" s="357"/>
      <c r="L74" s="357">
        <v>0.25</v>
      </c>
      <c r="M74" s="357"/>
      <c r="N74" s="357"/>
      <c r="O74" s="357">
        <v>0.3</v>
      </c>
      <c r="P74" s="357"/>
      <c r="Q74" s="357"/>
      <c r="R74" s="357">
        <v>0.4</v>
      </c>
      <c r="S74" s="50">
        <f t="shared" si="1"/>
        <v>1</v>
      </c>
      <c r="T74" s="412"/>
      <c r="U74" s="479">
        <v>0.01</v>
      </c>
      <c r="V74" s="651" t="s">
        <v>232</v>
      </c>
      <c r="W74" s="22"/>
      <c r="X74" s="22"/>
      <c r="Y74" s="22"/>
      <c r="Z74" s="22"/>
    </row>
    <row r="75" spans="1:26" ht="49.5" customHeight="1" x14ac:dyDescent="0.25">
      <c r="A75" s="389"/>
      <c r="B75" s="673"/>
      <c r="C75" s="669"/>
      <c r="D75" s="466"/>
      <c r="E75" s="466"/>
      <c r="F75" s="38" t="s">
        <v>62</v>
      </c>
      <c r="G75" s="39"/>
      <c r="H75" s="361"/>
      <c r="I75" s="361">
        <v>0</v>
      </c>
      <c r="J75" s="361"/>
      <c r="K75" s="361"/>
      <c r="L75" s="361">
        <v>0</v>
      </c>
      <c r="M75" s="361"/>
      <c r="N75" s="361"/>
      <c r="O75" s="361">
        <v>0</v>
      </c>
      <c r="P75" s="361"/>
      <c r="Q75" s="361"/>
      <c r="R75" s="361">
        <v>0</v>
      </c>
      <c r="S75" s="38">
        <f t="shared" si="1"/>
        <v>0</v>
      </c>
      <c r="T75" s="466"/>
      <c r="U75" s="466"/>
      <c r="V75" s="557"/>
      <c r="W75" s="22"/>
      <c r="X75" s="22"/>
      <c r="Y75" s="22"/>
      <c r="Z75" s="22"/>
    </row>
    <row r="76" spans="1:26" ht="49.5" customHeight="1" x14ac:dyDescent="0.25">
      <c r="A76" s="389"/>
      <c r="B76" s="672" t="s">
        <v>238</v>
      </c>
      <c r="C76" s="668" t="s">
        <v>239</v>
      </c>
      <c r="D76" s="467" t="s">
        <v>55</v>
      </c>
      <c r="E76" s="467" t="s">
        <v>55</v>
      </c>
      <c r="F76" s="31" t="s">
        <v>56</v>
      </c>
      <c r="G76" s="33">
        <v>0.04</v>
      </c>
      <c r="H76" s="359">
        <v>0.06</v>
      </c>
      <c r="I76" s="359">
        <v>0.08</v>
      </c>
      <c r="J76" s="359">
        <v>0.16200000000000001</v>
      </c>
      <c r="K76" s="359">
        <v>0.126</v>
      </c>
      <c r="L76" s="359">
        <v>9.0999999999999998E-2</v>
      </c>
      <c r="M76" s="359">
        <v>0.05</v>
      </c>
      <c r="N76" s="359">
        <v>0.05</v>
      </c>
      <c r="O76" s="359">
        <v>0.08</v>
      </c>
      <c r="P76" s="359">
        <v>0.08</v>
      </c>
      <c r="Q76" s="359">
        <v>8.1000000000000003E-2</v>
      </c>
      <c r="R76" s="359">
        <v>0.1</v>
      </c>
      <c r="S76" s="31">
        <f t="shared" si="1"/>
        <v>0.99999999999999989</v>
      </c>
      <c r="T76" s="486">
        <v>0.03</v>
      </c>
      <c r="U76" s="485">
        <v>0.03</v>
      </c>
      <c r="V76" s="649" t="s">
        <v>240</v>
      </c>
      <c r="W76" s="22"/>
      <c r="X76" s="22"/>
      <c r="Y76" s="22"/>
      <c r="Z76" s="22"/>
    </row>
    <row r="77" spans="1:26" ht="49.5" customHeight="1" x14ac:dyDescent="0.25">
      <c r="A77" s="470"/>
      <c r="B77" s="673"/>
      <c r="C77" s="669"/>
      <c r="D77" s="466"/>
      <c r="E77" s="466"/>
      <c r="F77" s="38" t="s">
        <v>62</v>
      </c>
      <c r="G77" s="39">
        <v>0.04</v>
      </c>
      <c r="H77" s="361">
        <v>0.06</v>
      </c>
      <c r="I77" s="361">
        <v>0.08</v>
      </c>
      <c r="J77" s="361">
        <v>0.16170000000000001</v>
      </c>
      <c r="K77" s="361">
        <v>0.1258</v>
      </c>
      <c r="L77" s="361">
        <v>9.0899999999999995E-2</v>
      </c>
      <c r="M77" s="361">
        <v>0.1</v>
      </c>
      <c r="N77" s="361">
        <v>0.11</v>
      </c>
      <c r="O77" s="361">
        <v>0.1149</v>
      </c>
      <c r="P77" s="361">
        <v>3.9E-2</v>
      </c>
      <c r="Q77" s="361">
        <v>5.1999999999999998E-2</v>
      </c>
      <c r="R77" s="361">
        <v>2.5000000000000001E-2</v>
      </c>
      <c r="S77" s="132">
        <f t="shared" si="1"/>
        <v>0.99930000000000008</v>
      </c>
      <c r="T77" s="466"/>
      <c r="U77" s="466"/>
      <c r="V77" s="557"/>
      <c r="W77" s="22"/>
      <c r="X77" s="22"/>
      <c r="Y77" s="22"/>
      <c r="Z77" s="22"/>
    </row>
    <row r="78" spans="1:26" ht="49.5" customHeight="1" x14ac:dyDescent="0.25">
      <c r="A78" s="487" t="s">
        <v>246</v>
      </c>
      <c r="B78" s="672" t="s">
        <v>249</v>
      </c>
      <c r="C78" s="668" t="s">
        <v>252</v>
      </c>
      <c r="D78" s="467" t="s">
        <v>55</v>
      </c>
      <c r="E78" s="467" t="s">
        <v>55</v>
      </c>
      <c r="F78" s="31" t="s">
        <v>56</v>
      </c>
      <c r="G78" s="33">
        <v>0.08</v>
      </c>
      <c r="H78" s="359">
        <v>0.08</v>
      </c>
      <c r="I78" s="359">
        <v>0.08</v>
      </c>
      <c r="J78" s="359">
        <v>0.09</v>
      </c>
      <c r="K78" s="359">
        <v>0.08</v>
      </c>
      <c r="L78" s="359">
        <v>0.08</v>
      </c>
      <c r="M78" s="359">
        <v>0.08</v>
      </c>
      <c r="N78" s="359">
        <v>0.09</v>
      </c>
      <c r="O78" s="359">
        <v>0.08</v>
      </c>
      <c r="P78" s="375">
        <v>0.08</v>
      </c>
      <c r="Q78" s="375">
        <v>0.08</v>
      </c>
      <c r="R78" s="375">
        <v>0.1</v>
      </c>
      <c r="S78" s="31">
        <f t="shared" si="1"/>
        <v>0.99999999999999978</v>
      </c>
      <c r="T78" s="486">
        <v>0.02</v>
      </c>
      <c r="U78" s="485">
        <v>0.01</v>
      </c>
      <c r="V78" s="646" t="s">
        <v>253</v>
      </c>
      <c r="W78" s="22"/>
      <c r="X78" s="22"/>
      <c r="Y78" s="22"/>
      <c r="Z78" s="22"/>
    </row>
    <row r="79" spans="1:26" ht="49.5" customHeight="1" x14ac:dyDescent="0.25">
      <c r="A79" s="488"/>
      <c r="B79" s="674"/>
      <c r="C79" s="670"/>
      <c r="D79" s="421"/>
      <c r="E79" s="421"/>
      <c r="F79" s="45" t="s">
        <v>62</v>
      </c>
      <c r="G79" s="46">
        <v>0</v>
      </c>
      <c r="H79" s="357">
        <v>0.08</v>
      </c>
      <c r="I79" s="357">
        <v>0.08</v>
      </c>
      <c r="J79" s="357">
        <v>0.09</v>
      </c>
      <c r="K79" s="357">
        <v>0.08</v>
      </c>
      <c r="L79" s="357">
        <v>0.08</v>
      </c>
      <c r="M79" s="357">
        <v>0.08</v>
      </c>
      <c r="N79" s="357">
        <v>0.08</v>
      </c>
      <c r="O79" s="666">
        <v>0.08</v>
      </c>
      <c r="P79" s="667">
        <v>0.08</v>
      </c>
      <c r="Q79" s="667">
        <v>0.08</v>
      </c>
      <c r="R79" s="667">
        <v>0.19</v>
      </c>
      <c r="S79" s="374">
        <f t="shared" si="1"/>
        <v>1</v>
      </c>
      <c r="T79" s="412"/>
      <c r="U79" s="421"/>
      <c r="V79" s="598"/>
      <c r="W79" s="22"/>
      <c r="X79" s="22"/>
      <c r="Y79" s="22"/>
      <c r="Z79" s="22"/>
    </row>
    <row r="80" spans="1:26" ht="49.5" customHeight="1" x14ac:dyDescent="0.25">
      <c r="A80" s="488"/>
      <c r="B80" s="674"/>
      <c r="C80" s="671" t="s">
        <v>254</v>
      </c>
      <c r="D80" s="465" t="s">
        <v>55</v>
      </c>
      <c r="E80" s="465" t="s">
        <v>55</v>
      </c>
      <c r="F80" s="50" t="s">
        <v>56</v>
      </c>
      <c r="G80" s="46"/>
      <c r="H80" s="357"/>
      <c r="I80" s="357"/>
      <c r="J80" s="357"/>
      <c r="K80" s="357"/>
      <c r="L80" s="357"/>
      <c r="M80" s="357"/>
      <c r="N80" s="357">
        <v>0.5</v>
      </c>
      <c r="O80" s="357"/>
      <c r="P80" s="376"/>
      <c r="Q80" s="376"/>
      <c r="R80" s="376">
        <v>0.5</v>
      </c>
      <c r="S80" s="50">
        <f t="shared" si="1"/>
        <v>1</v>
      </c>
      <c r="T80" s="412"/>
      <c r="U80" s="479">
        <v>5.0000000000000001E-3</v>
      </c>
      <c r="V80" s="646" t="s">
        <v>255</v>
      </c>
      <c r="W80" s="37"/>
      <c r="X80" s="22"/>
      <c r="Y80" s="22"/>
      <c r="Z80" s="22"/>
    </row>
    <row r="81" spans="1:26" ht="49.5" customHeight="1" x14ac:dyDescent="0.25">
      <c r="A81" s="488"/>
      <c r="B81" s="674"/>
      <c r="C81" s="670"/>
      <c r="D81" s="421"/>
      <c r="E81" s="421"/>
      <c r="F81" s="45" t="s">
        <v>62</v>
      </c>
      <c r="G81" s="46"/>
      <c r="H81" s="357"/>
      <c r="I81" s="357"/>
      <c r="J81" s="357"/>
      <c r="K81" s="357"/>
      <c r="L81" s="357"/>
      <c r="M81" s="357"/>
      <c r="N81" s="357">
        <v>0.5</v>
      </c>
      <c r="O81" s="357"/>
      <c r="P81" s="357"/>
      <c r="Q81" s="357"/>
      <c r="R81" s="357">
        <v>0.5</v>
      </c>
      <c r="S81" s="45">
        <f t="shared" si="1"/>
        <v>1</v>
      </c>
      <c r="T81" s="412"/>
      <c r="U81" s="421"/>
      <c r="V81" s="598"/>
      <c r="W81" s="37"/>
      <c r="X81" s="22"/>
      <c r="Y81" s="22"/>
      <c r="Z81" s="22"/>
    </row>
    <row r="82" spans="1:26" ht="49.5" customHeight="1" x14ac:dyDescent="0.25">
      <c r="A82" s="488"/>
      <c r="B82" s="674"/>
      <c r="C82" s="671" t="s">
        <v>260</v>
      </c>
      <c r="D82" s="465" t="s">
        <v>55</v>
      </c>
      <c r="E82" s="465" t="s">
        <v>55</v>
      </c>
      <c r="F82" s="50" t="s">
        <v>56</v>
      </c>
      <c r="G82" s="46"/>
      <c r="H82" s="357"/>
      <c r="I82" s="357"/>
      <c r="J82" s="357"/>
      <c r="K82" s="357"/>
      <c r="L82" s="357"/>
      <c r="M82" s="357"/>
      <c r="N82" s="357"/>
      <c r="O82" s="357">
        <v>0.8</v>
      </c>
      <c r="P82" s="357"/>
      <c r="Q82" s="357"/>
      <c r="R82" s="357">
        <v>0.2</v>
      </c>
      <c r="S82" s="50">
        <f t="shared" si="1"/>
        <v>1</v>
      </c>
      <c r="T82" s="412"/>
      <c r="U82" s="479">
        <v>5.0000000000000001E-3</v>
      </c>
      <c r="V82" s="648" t="s">
        <v>264</v>
      </c>
      <c r="W82" s="37"/>
      <c r="X82" s="22"/>
      <c r="Y82" s="22"/>
      <c r="Z82" s="22"/>
    </row>
    <row r="83" spans="1:26" ht="49.5" customHeight="1" x14ac:dyDescent="0.25">
      <c r="A83" s="489"/>
      <c r="B83" s="673"/>
      <c r="C83" s="669"/>
      <c r="D83" s="466"/>
      <c r="E83" s="466"/>
      <c r="F83" s="38" t="s">
        <v>62</v>
      </c>
      <c r="G83" s="39"/>
      <c r="H83" s="361"/>
      <c r="I83" s="361"/>
      <c r="J83" s="361"/>
      <c r="K83" s="361"/>
      <c r="L83" s="361"/>
      <c r="M83" s="361"/>
      <c r="N83" s="361"/>
      <c r="O83" s="361">
        <v>0.8</v>
      </c>
      <c r="P83" s="361"/>
      <c r="Q83" s="361"/>
      <c r="R83" s="361">
        <v>0.1</v>
      </c>
      <c r="S83" s="38">
        <f t="shared" si="1"/>
        <v>0.9</v>
      </c>
      <c r="T83" s="466"/>
      <c r="U83" s="466"/>
      <c r="V83" s="557"/>
      <c r="W83" s="37"/>
      <c r="X83" s="22"/>
      <c r="Y83" s="22"/>
      <c r="Z83" s="22"/>
    </row>
    <row r="84" spans="1:26" ht="63.75" customHeight="1" x14ac:dyDescent="0.25">
      <c r="A84" s="483" t="s">
        <v>267</v>
      </c>
      <c r="B84" s="484"/>
      <c r="C84" s="480"/>
      <c r="D84" s="481"/>
      <c r="E84" s="481"/>
      <c r="F84" s="481"/>
      <c r="G84" s="481"/>
      <c r="H84" s="481"/>
      <c r="I84" s="481"/>
      <c r="J84" s="481"/>
      <c r="K84" s="481"/>
      <c r="L84" s="481"/>
      <c r="M84" s="481"/>
      <c r="N84" s="481"/>
      <c r="O84" s="481"/>
      <c r="P84" s="481"/>
      <c r="Q84" s="481"/>
      <c r="R84" s="481"/>
      <c r="S84" s="482"/>
      <c r="T84" s="143">
        <f>SUM(T8:T83)</f>
        <v>1.0000000000000002</v>
      </c>
      <c r="U84" s="143">
        <f>SUM(U8:U83)</f>
        <v>1</v>
      </c>
      <c r="V84" s="144"/>
      <c r="W84" s="145"/>
      <c r="X84" s="145"/>
      <c r="Y84" s="145"/>
      <c r="Z84" s="145"/>
    </row>
    <row r="85" spans="1:26" ht="30.75" customHeight="1" x14ac:dyDescent="0.25">
      <c r="A85" s="146"/>
      <c r="B85" s="148"/>
      <c r="C85" s="149"/>
      <c r="D85" s="146"/>
      <c r="E85" s="146"/>
      <c r="F85" s="146"/>
      <c r="G85" s="148"/>
      <c r="H85" s="148"/>
      <c r="I85" s="148"/>
      <c r="J85" s="148"/>
      <c r="K85" s="148"/>
      <c r="L85" s="148"/>
      <c r="M85" s="148"/>
      <c r="N85" s="150"/>
      <c r="O85" s="148"/>
      <c r="P85" s="365"/>
      <c r="Q85" s="365"/>
      <c r="R85" s="365"/>
      <c r="S85" s="148"/>
      <c r="T85" s="151"/>
      <c r="U85" s="151"/>
      <c r="V85" s="152" t="s">
        <v>276</v>
      </c>
      <c r="W85" s="145"/>
      <c r="X85" s="145"/>
      <c r="Y85" s="145"/>
      <c r="Z85" s="145"/>
    </row>
    <row r="86" spans="1:26" ht="15.75" customHeight="1" x14ac:dyDescent="0.25">
      <c r="A86" s="153"/>
      <c r="B86" s="366"/>
      <c r="C86" s="154"/>
      <c r="D86" s="153"/>
      <c r="E86" s="153"/>
      <c r="F86" s="153"/>
      <c r="G86" s="153"/>
      <c r="H86" s="153"/>
      <c r="I86" s="153"/>
      <c r="J86" s="153"/>
      <c r="K86" s="153"/>
      <c r="L86" s="153"/>
      <c r="M86" s="153"/>
      <c r="N86" s="156"/>
      <c r="O86" s="153"/>
      <c r="P86" s="301"/>
      <c r="Q86" s="301"/>
      <c r="R86" s="301"/>
      <c r="S86" s="153"/>
      <c r="T86" s="153"/>
      <c r="U86" s="153"/>
      <c r="V86" s="153"/>
      <c r="W86" s="153"/>
      <c r="X86" s="153"/>
      <c r="Y86" s="153"/>
      <c r="Z86" s="153"/>
    </row>
    <row r="87" spans="1:26" ht="15.75" customHeight="1" x14ac:dyDescent="0.25">
      <c r="A87" s="153"/>
      <c r="B87" s="366"/>
      <c r="C87" s="154"/>
      <c r="D87" s="153"/>
      <c r="E87" s="153"/>
      <c r="F87" s="153"/>
      <c r="G87" s="153"/>
      <c r="H87" s="153"/>
      <c r="I87" s="153"/>
      <c r="J87" s="153"/>
      <c r="K87" s="153"/>
      <c r="L87" s="153"/>
      <c r="M87" s="153"/>
      <c r="N87" s="156"/>
      <c r="O87" s="153"/>
      <c r="P87" s="301"/>
      <c r="Q87" s="301"/>
      <c r="R87" s="301"/>
      <c r="S87" s="153"/>
      <c r="T87" s="153"/>
      <c r="U87" s="153"/>
      <c r="V87" s="153"/>
      <c r="W87" s="153"/>
      <c r="X87" s="153"/>
      <c r="Y87" s="153"/>
      <c r="Z87" s="153"/>
    </row>
    <row r="88" spans="1:26" ht="15.75" customHeight="1" x14ac:dyDescent="0.25">
      <c r="A88" s="153"/>
      <c r="B88" s="366"/>
      <c r="C88" s="154"/>
      <c r="D88" s="153"/>
      <c r="E88" s="153"/>
      <c r="F88" s="153"/>
      <c r="G88" s="153"/>
      <c r="H88" s="153"/>
      <c r="I88" s="153"/>
      <c r="J88" s="153"/>
      <c r="K88" s="153"/>
      <c r="L88" s="153"/>
      <c r="M88" s="153"/>
      <c r="N88" s="156"/>
      <c r="O88" s="153"/>
      <c r="P88" s="301"/>
      <c r="Q88" s="301"/>
      <c r="R88" s="301"/>
      <c r="S88" s="153"/>
      <c r="T88" s="153"/>
      <c r="U88" s="153"/>
      <c r="V88" s="153"/>
      <c r="W88" s="153"/>
      <c r="X88" s="153"/>
      <c r="Y88" s="153"/>
      <c r="Z88" s="153"/>
    </row>
    <row r="89" spans="1:26" ht="15.75" customHeight="1" x14ac:dyDescent="0.25">
      <c r="A89" s="153"/>
      <c r="B89" s="366"/>
      <c r="C89" s="154"/>
      <c r="D89" s="153"/>
      <c r="E89" s="153"/>
      <c r="F89" s="153"/>
      <c r="G89" s="153"/>
      <c r="H89" s="153"/>
      <c r="I89" s="153"/>
      <c r="J89" s="153"/>
      <c r="K89" s="153"/>
      <c r="L89" s="153"/>
      <c r="M89" s="153"/>
      <c r="N89" s="156"/>
      <c r="O89" s="153"/>
      <c r="P89" s="301"/>
      <c r="Q89" s="301"/>
      <c r="R89" s="301"/>
      <c r="S89" s="153"/>
      <c r="T89" s="153"/>
      <c r="U89" s="153"/>
      <c r="V89" s="153"/>
      <c r="W89" s="153"/>
      <c r="X89" s="153"/>
      <c r="Y89" s="153"/>
      <c r="Z89" s="153"/>
    </row>
    <row r="90" spans="1:26" ht="15.75" customHeight="1" x14ac:dyDescent="0.25">
      <c r="A90" s="153"/>
      <c r="B90" s="366"/>
      <c r="C90" s="154"/>
      <c r="D90" s="153"/>
      <c r="E90" s="153"/>
      <c r="F90" s="153"/>
      <c r="G90" s="153"/>
      <c r="H90" s="153"/>
      <c r="I90" s="153"/>
      <c r="J90" s="153"/>
      <c r="K90" s="153"/>
      <c r="L90" s="153"/>
      <c r="M90" s="153"/>
      <c r="N90" s="156"/>
      <c r="O90" s="153"/>
      <c r="P90" s="301"/>
      <c r="Q90" s="301"/>
      <c r="R90" s="301"/>
      <c r="S90" s="153"/>
      <c r="T90" s="153"/>
      <c r="U90" s="153"/>
      <c r="V90" s="153"/>
      <c r="W90" s="153"/>
      <c r="X90" s="153"/>
      <c r="Y90" s="153"/>
      <c r="Z90" s="153"/>
    </row>
    <row r="91" spans="1:26" ht="15.75" customHeight="1" x14ac:dyDescent="0.25">
      <c r="A91" s="153"/>
      <c r="B91" s="366"/>
      <c r="C91" s="154"/>
      <c r="D91" s="153"/>
      <c r="E91" s="153"/>
      <c r="F91" s="153"/>
      <c r="G91" s="153"/>
      <c r="H91" s="153"/>
      <c r="I91" s="153"/>
      <c r="J91" s="153"/>
      <c r="K91" s="153"/>
      <c r="L91" s="153"/>
      <c r="M91" s="153"/>
      <c r="N91" s="156"/>
      <c r="O91" s="153"/>
      <c r="P91" s="301"/>
      <c r="Q91" s="301"/>
      <c r="R91" s="301"/>
      <c r="S91" s="153"/>
      <c r="T91" s="153"/>
      <c r="U91" s="153"/>
      <c r="V91" s="153"/>
      <c r="W91" s="153"/>
      <c r="X91" s="153"/>
      <c r="Y91" s="153"/>
      <c r="Z91" s="153"/>
    </row>
    <row r="92" spans="1:26" ht="15.75" customHeight="1" x14ac:dyDescent="0.25">
      <c r="A92" s="153"/>
      <c r="B92" s="366"/>
      <c r="C92" s="154"/>
      <c r="D92" s="153"/>
      <c r="E92" s="153"/>
      <c r="F92" s="153"/>
      <c r="G92" s="153"/>
      <c r="H92" s="153"/>
      <c r="I92" s="153"/>
      <c r="J92" s="153"/>
      <c r="K92" s="153"/>
      <c r="L92" s="153"/>
      <c r="M92" s="153"/>
      <c r="N92" s="156"/>
      <c r="O92" s="153"/>
      <c r="P92" s="301"/>
      <c r="Q92" s="301"/>
      <c r="R92" s="301"/>
      <c r="S92" s="153"/>
      <c r="T92" s="153"/>
      <c r="U92" s="153"/>
      <c r="V92" s="153"/>
      <c r="W92" s="153"/>
      <c r="X92" s="153"/>
      <c r="Y92" s="153"/>
      <c r="Z92" s="153"/>
    </row>
    <row r="93" spans="1:26" ht="15.75" customHeight="1" x14ac:dyDescent="0.25">
      <c r="A93" s="153"/>
      <c r="B93" s="366"/>
      <c r="C93" s="154"/>
      <c r="D93" s="153"/>
      <c r="E93" s="153"/>
      <c r="F93" s="153"/>
      <c r="G93" s="153"/>
      <c r="H93" s="153"/>
      <c r="I93" s="153"/>
      <c r="J93" s="153"/>
      <c r="K93" s="153"/>
      <c r="L93" s="153"/>
      <c r="M93" s="153"/>
      <c r="N93" s="156"/>
      <c r="O93" s="153"/>
      <c r="P93" s="301"/>
      <c r="Q93" s="301"/>
      <c r="R93" s="301"/>
      <c r="S93" s="153"/>
      <c r="T93" s="153"/>
      <c r="U93" s="153"/>
      <c r="V93" s="153"/>
      <c r="W93" s="153"/>
      <c r="X93" s="153"/>
      <c r="Y93" s="153"/>
      <c r="Z93" s="153"/>
    </row>
    <row r="94" spans="1:26" ht="15.75" customHeight="1" x14ac:dyDescent="0.25">
      <c r="A94" s="153"/>
      <c r="B94" s="366"/>
      <c r="C94" s="154"/>
      <c r="D94" s="153"/>
      <c r="E94" s="153"/>
      <c r="F94" s="153"/>
      <c r="G94" s="153"/>
      <c r="H94" s="153"/>
      <c r="I94" s="153"/>
      <c r="J94" s="153"/>
      <c r="K94" s="153"/>
      <c r="L94" s="153"/>
      <c r="M94" s="153"/>
      <c r="N94" s="156"/>
      <c r="O94" s="153"/>
      <c r="P94" s="301"/>
      <c r="Q94" s="301"/>
      <c r="R94" s="301"/>
      <c r="S94" s="153"/>
      <c r="T94" s="153"/>
      <c r="U94" s="153"/>
      <c r="V94" s="153"/>
      <c r="W94" s="153"/>
      <c r="X94" s="153"/>
      <c r="Y94" s="153"/>
      <c r="Z94" s="153"/>
    </row>
    <row r="95" spans="1:26" ht="15.75" customHeight="1" x14ac:dyDescent="0.25">
      <c r="A95" s="153"/>
      <c r="B95" s="366"/>
      <c r="C95" s="154"/>
      <c r="D95" s="153"/>
      <c r="E95" s="153"/>
      <c r="F95" s="153"/>
      <c r="G95" s="153"/>
      <c r="H95" s="153"/>
      <c r="I95" s="153"/>
      <c r="J95" s="153"/>
      <c r="K95" s="153"/>
      <c r="L95" s="153"/>
      <c r="M95" s="153"/>
      <c r="N95" s="156"/>
      <c r="O95" s="153"/>
      <c r="P95" s="301"/>
      <c r="Q95" s="301"/>
      <c r="R95" s="301"/>
      <c r="S95" s="153"/>
      <c r="T95" s="153"/>
      <c r="U95" s="153"/>
      <c r="V95" s="153"/>
      <c r="W95" s="153"/>
      <c r="X95" s="153"/>
      <c r="Y95" s="153"/>
      <c r="Z95" s="153"/>
    </row>
    <row r="96" spans="1:26" ht="15.75" customHeight="1" x14ac:dyDescent="0.25">
      <c r="A96" s="153"/>
      <c r="B96" s="366"/>
      <c r="C96" s="154"/>
      <c r="D96" s="153"/>
      <c r="E96" s="153"/>
      <c r="F96" s="153"/>
      <c r="G96" s="153"/>
      <c r="H96" s="153"/>
      <c r="I96" s="153"/>
      <c r="J96" s="153"/>
      <c r="K96" s="153"/>
      <c r="L96" s="153"/>
      <c r="M96" s="153"/>
      <c r="N96" s="156"/>
      <c r="O96" s="153"/>
      <c r="P96" s="301"/>
      <c r="Q96" s="301"/>
      <c r="R96" s="301"/>
      <c r="S96" s="153"/>
      <c r="T96" s="153"/>
      <c r="U96" s="153"/>
      <c r="V96" s="153"/>
      <c r="W96" s="153"/>
      <c r="X96" s="153"/>
      <c r="Y96" s="153"/>
      <c r="Z96" s="153"/>
    </row>
    <row r="97" spans="1:26" ht="15.75" customHeight="1" x14ac:dyDescent="0.25">
      <c r="A97" s="153"/>
      <c r="B97" s="366"/>
      <c r="C97" s="154"/>
      <c r="D97" s="153"/>
      <c r="E97" s="153"/>
      <c r="F97" s="153"/>
      <c r="G97" s="153"/>
      <c r="H97" s="153"/>
      <c r="I97" s="153"/>
      <c r="J97" s="153"/>
      <c r="K97" s="153"/>
      <c r="L97" s="153"/>
      <c r="M97" s="153"/>
      <c r="N97" s="156"/>
      <c r="O97" s="153"/>
      <c r="P97" s="301"/>
      <c r="Q97" s="301"/>
      <c r="R97" s="301"/>
      <c r="S97" s="153"/>
      <c r="T97" s="153"/>
      <c r="U97" s="153"/>
      <c r="V97" s="153"/>
      <c r="W97" s="153"/>
      <c r="X97" s="153"/>
      <c r="Y97" s="153"/>
      <c r="Z97" s="153"/>
    </row>
    <row r="98" spans="1:26" ht="15.75" customHeight="1" x14ac:dyDescent="0.25">
      <c r="A98" s="153"/>
      <c r="B98" s="366"/>
      <c r="C98" s="154"/>
      <c r="D98" s="153"/>
      <c r="E98" s="153"/>
      <c r="F98" s="153"/>
      <c r="G98" s="153"/>
      <c r="H98" s="153"/>
      <c r="I98" s="153"/>
      <c r="J98" s="153"/>
      <c r="K98" s="153"/>
      <c r="L98" s="153"/>
      <c r="M98" s="153"/>
      <c r="N98" s="156"/>
      <c r="O98" s="153"/>
      <c r="P98" s="301"/>
      <c r="Q98" s="301"/>
      <c r="R98" s="301"/>
      <c r="S98" s="153"/>
      <c r="T98" s="153"/>
      <c r="U98" s="153"/>
      <c r="V98" s="153"/>
      <c r="W98" s="153"/>
      <c r="X98" s="153"/>
      <c r="Y98" s="153"/>
      <c r="Z98" s="153"/>
    </row>
    <row r="99" spans="1:26" ht="15.75" customHeight="1" x14ac:dyDescent="0.25">
      <c r="A99" s="153"/>
      <c r="B99" s="366"/>
      <c r="C99" s="154"/>
      <c r="D99" s="153"/>
      <c r="E99" s="153"/>
      <c r="F99" s="153"/>
      <c r="G99" s="153"/>
      <c r="H99" s="153"/>
      <c r="I99" s="153"/>
      <c r="J99" s="153"/>
      <c r="K99" s="153"/>
      <c r="L99" s="153"/>
      <c r="M99" s="153"/>
      <c r="N99" s="156"/>
      <c r="O99" s="153"/>
      <c r="P99" s="301"/>
      <c r="Q99" s="301"/>
      <c r="R99" s="301"/>
      <c r="S99" s="153"/>
      <c r="T99" s="153"/>
      <c r="U99" s="153"/>
      <c r="V99" s="153"/>
      <c r="W99" s="153"/>
      <c r="X99" s="153"/>
      <c r="Y99" s="153"/>
      <c r="Z99" s="153"/>
    </row>
    <row r="100" spans="1:26" ht="15.75" customHeight="1" x14ac:dyDescent="0.25">
      <c r="A100" s="153"/>
      <c r="B100" s="366"/>
      <c r="C100" s="154"/>
      <c r="D100" s="153"/>
      <c r="E100" s="153"/>
      <c r="F100" s="153"/>
      <c r="G100" s="153"/>
      <c r="H100" s="153"/>
      <c r="I100" s="153"/>
      <c r="J100" s="153"/>
      <c r="K100" s="153"/>
      <c r="L100" s="153"/>
      <c r="M100" s="153"/>
      <c r="N100" s="156"/>
      <c r="O100" s="153"/>
      <c r="P100" s="301"/>
      <c r="Q100" s="301"/>
      <c r="R100" s="301"/>
      <c r="S100" s="153"/>
      <c r="T100" s="153"/>
      <c r="U100" s="153"/>
      <c r="V100" s="153"/>
      <c r="W100" s="153"/>
      <c r="X100" s="153"/>
      <c r="Y100" s="153"/>
      <c r="Z100" s="153"/>
    </row>
    <row r="101" spans="1:26" ht="15.75" customHeight="1" x14ac:dyDescent="0.25">
      <c r="A101" s="153"/>
      <c r="B101" s="366"/>
      <c r="C101" s="154"/>
      <c r="D101" s="153"/>
      <c r="E101" s="153"/>
      <c r="F101" s="153"/>
      <c r="G101" s="153"/>
      <c r="H101" s="153"/>
      <c r="I101" s="153"/>
      <c r="J101" s="153"/>
      <c r="K101" s="153"/>
      <c r="L101" s="153"/>
      <c r="M101" s="153"/>
      <c r="N101" s="156"/>
      <c r="O101" s="153"/>
      <c r="P101" s="301"/>
      <c r="Q101" s="301"/>
      <c r="R101" s="301"/>
      <c r="S101" s="153"/>
      <c r="T101" s="153"/>
      <c r="U101" s="153"/>
      <c r="V101" s="153"/>
      <c r="W101" s="153"/>
      <c r="X101" s="153"/>
      <c r="Y101" s="153"/>
      <c r="Z101" s="153"/>
    </row>
    <row r="102" spans="1:26" ht="15.75" customHeight="1" x14ac:dyDescent="0.25">
      <c r="A102" s="153"/>
      <c r="B102" s="366"/>
      <c r="C102" s="154"/>
      <c r="D102" s="153"/>
      <c r="E102" s="153"/>
      <c r="F102" s="153"/>
      <c r="G102" s="153"/>
      <c r="H102" s="153"/>
      <c r="I102" s="153"/>
      <c r="J102" s="153"/>
      <c r="K102" s="153"/>
      <c r="L102" s="153"/>
      <c r="M102" s="153"/>
      <c r="N102" s="156"/>
      <c r="O102" s="153"/>
      <c r="P102" s="301"/>
      <c r="Q102" s="301"/>
      <c r="R102" s="301"/>
      <c r="S102" s="153"/>
      <c r="T102" s="153"/>
      <c r="U102" s="153"/>
      <c r="V102" s="153"/>
      <c r="W102" s="153"/>
      <c r="X102" s="153"/>
      <c r="Y102" s="153"/>
      <c r="Z102" s="153"/>
    </row>
    <row r="103" spans="1:26" ht="15.75" customHeight="1" x14ac:dyDescent="0.25">
      <c r="A103" s="153"/>
      <c r="B103" s="366"/>
      <c r="C103" s="154"/>
      <c r="D103" s="153"/>
      <c r="E103" s="153"/>
      <c r="F103" s="153"/>
      <c r="G103" s="153"/>
      <c r="H103" s="153"/>
      <c r="I103" s="153"/>
      <c r="J103" s="153"/>
      <c r="K103" s="153"/>
      <c r="L103" s="153"/>
      <c r="M103" s="153"/>
      <c r="N103" s="156"/>
      <c r="O103" s="153"/>
      <c r="P103" s="301"/>
      <c r="Q103" s="301"/>
      <c r="R103" s="301"/>
      <c r="S103" s="153"/>
      <c r="T103" s="153"/>
      <c r="U103" s="153"/>
      <c r="V103" s="153"/>
      <c r="W103" s="153"/>
      <c r="X103" s="153"/>
      <c r="Y103" s="153"/>
      <c r="Z103" s="153"/>
    </row>
    <row r="104" spans="1:26" ht="15.75" customHeight="1" x14ac:dyDescent="0.25">
      <c r="A104" s="153"/>
      <c r="B104" s="366"/>
      <c r="C104" s="154"/>
      <c r="D104" s="153"/>
      <c r="E104" s="153"/>
      <c r="F104" s="153"/>
      <c r="G104" s="153"/>
      <c r="H104" s="153"/>
      <c r="I104" s="153"/>
      <c r="J104" s="153"/>
      <c r="K104" s="153"/>
      <c r="L104" s="153"/>
      <c r="M104" s="153"/>
      <c r="N104" s="156"/>
      <c r="O104" s="153"/>
      <c r="P104" s="301"/>
      <c r="Q104" s="301"/>
      <c r="R104" s="301"/>
      <c r="S104" s="153"/>
      <c r="T104" s="153"/>
      <c r="U104" s="153"/>
      <c r="V104" s="153"/>
      <c r="W104" s="153"/>
      <c r="X104" s="153"/>
      <c r="Y104" s="153"/>
      <c r="Z104" s="153"/>
    </row>
    <row r="105" spans="1:26" ht="15.75" customHeight="1" x14ac:dyDescent="0.25">
      <c r="A105" s="153"/>
      <c r="B105" s="366"/>
      <c r="C105" s="154"/>
      <c r="D105" s="153"/>
      <c r="E105" s="153"/>
      <c r="F105" s="153"/>
      <c r="G105" s="153"/>
      <c r="H105" s="153"/>
      <c r="I105" s="153"/>
      <c r="J105" s="153"/>
      <c r="K105" s="153"/>
      <c r="L105" s="153"/>
      <c r="M105" s="153"/>
      <c r="N105" s="156"/>
      <c r="O105" s="153"/>
      <c r="P105" s="301"/>
      <c r="Q105" s="301"/>
      <c r="R105" s="301"/>
      <c r="S105" s="153"/>
      <c r="T105" s="153"/>
      <c r="U105" s="153"/>
      <c r="V105" s="153"/>
      <c r="W105" s="153"/>
      <c r="X105" s="153"/>
      <c r="Y105" s="153"/>
      <c r="Z105" s="153"/>
    </row>
    <row r="106" spans="1:26" ht="15.75" customHeight="1" x14ac:dyDescent="0.25">
      <c r="A106" s="153"/>
      <c r="B106" s="366"/>
      <c r="C106" s="154"/>
      <c r="D106" s="153"/>
      <c r="E106" s="153"/>
      <c r="F106" s="153"/>
      <c r="G106" s="153"/>
      <c r="H106" s="153"/>
      <c r="I106" s="153"/>
      <c r="J106" s="153"/>
      <c r="K106" s="153"/>
      <c r="L106" s="153"/>
      <c r="M106" s="153"/>
      <c r="N106" s="156"/>
      <c r="O106" s="153"/>
      <c r="P106" s="301"/>
      <c r="Q106" s="301"/>
      <c r="R106" s="301"/>
      <c r="S106" s="153"/>
      <c r="T106" s="153"/>
      <c r="U106" s="153"/>
      <c r="V106" s="153"/>
      <c r="W106" s="153"/>
      <c r="X106" s="153"/>
      <c r="Y106" s="153"/>
      <c r="Z106" s="153"/>
    </row>
    <row r="107" spans="1:26" ht="15.75" customHeight="1" x14ac:dyDescent="0.25">
      <c r="A107" s="153"/>
      <c r="B107" s="366"/>
      <c r="C107" s="154"/>
      <c r="D107" s="153"/>
      <c r="E107" s="153"/>
      <c r="F107" s="153"/>
      <c r="G107" s="153"/>
      <c r="H107" s="153"/>
      <c r="I107" s="153"/>
      <c r="J107" s="153"/>
      <c r="K107" s="153"/>
      <c r="L107" s="153"/>
      <c r="M107" s="153"/>
      <c r="N107" s="156"/>
      <c r="O107" s="153"/>
      <c r="P107" s="301"/>
      <c r="Q107" s="301"/>
      <c r="R107" s="301"/>
      <c r="S107" s="153"/>
      <c r="T107" s="153"/>
      <c r="U107" s="153"/>
      <c r="V107" s="153"/>
      <c r="W107" s="153"/>
      <c r="X107" s="153"/>
      <c r="Y107" s="153"/>
      <c r="Z107" s="153"/>
    </row>
    <row r="108" spans="1:26" ht="15.75" customHeight="1" x14ac:dyDescent="0.25">
      <c r="A108" s="153"/>
      <c r="B108" s="366"/>
      <c r="C108" s="154"/>
      <c r="D108" s="153"/>
      <c r="E108" s="153"/>
      <c r="F108" s="153"/>
      <c r="G108" s="153"/>
      <c r="H108" s="153"/>
      <c r="I108" s="153"/>
      <c r="J108" s="153"/>
      <c r="K108" s="153"/>
      <c r="L108" s="153"/>
      <c r="M108" s="153"/>
      <c r="N108" s="156"/>
      <c r="O108" s="153"/>
      <c r="P108" s="301"/>
      <c r="Q108" s="301"/>
      <c r="R108" s="301"/>
      <c r="S108" s="153"/>
      <c r="T108" s="153"/>
      <c r="U108" s="153"/>
      <c r="V108" s="153"/>
      <c r="W108" s="153"/>
      <c r="X108" s="153"/>
      <c r="Y108" s="153"/>
      <c r="Z108" s="153"/>
    </row>
    <row r="109" spans="1:26" ht="15.75" customHeight="1" x14ac:dyDescent="0.25">
      <c r="A109" s="153"/>
      <c r="B109" s="366"/>
      <c r="C109" s="154"/>
      <c r="D109" s="153"/>
      <c r="E109" s="153"/>
      <c r="F109" s="153"/>
      <c r="G109" s="153"/>
      <c r="H109" s="153"/>
      <c r="I109" s="153"/>
      <c r="J109" s="153"/>
      <c r="K109" s="153"/>
      <c r="L109" s="153"/>
      <c r="M109" s="153"/>
      <c r="N109" s="156"/>
      <c r="O109" s="153"/>
      <c r="P109" s="301"/>
      <c r="Q109" s="301"/>
      <c r="R109" s="301"/>
      <c r="S109" s="153"/>
      <c r="T109" s="153"/>
      <c r="U109" s="153"/>
      <c r="V109" s="153"/>
      <c r="W109" s="153"/>
      <c r="X109" s="153"/>
      <c r="Y109" s="153"/>
      <c r="Z109" s="153"/>
    </row>
    <row r="110" spans="1:26" ht="15.75" customHeight="1" x14ac:dyDescent="0.25">
      <c r="A110" s="153"/>
      <c r="B110" s="366"/>
      <c r="C110" s="154"/>
      <c r="D110" s="153"/>
      <c r="E110" s="153"/>
      <c r="F110" s="153"/>
      <c r="G110" s="153"/>
      <c r="H110" s="153"/>
      <c r="I110" s="153"/>
      <c r="J110" s="153"/>
      <c r="K110" s="153"/>
      <c r="L110" s="153"/>
      <c r="M110" s="153"/>
      <c r="N110" s="156"/>
      <c r="O110" s="153"/>
      <c r="P110" s="301"/>
      <c r="Q110" s="301"/>
      <c r="R110" s="301"/>
      <c r="S110" s="153"/>
      <c r="T110" s="153"/>
      <c r="U110" s="153"/>
      <c r="V110" s="153"/>
      <c r="W110" s="153"/>
      <c r="X110" s="153"/>
      <c r="Y110" s="153"/>
      <c r="Z110" s="153"/>
    </row>
    <row r="111" spans="1:26" ht="15.75" customHeight="1" x14ac:dyDescent="0.25">
      <c r="A111" s="153"/>
      <c r="B111" s="366"/>
      <c r="C111" s="154"/>
      <c r="D111" s="153"/>
      <c r="E111" s="153"/>
      <c r="F111" s="153"/>
      <c r="G111" s="153"/>
      <c r="H111" s="153"/>
      <c r="I111" s="153"/>
      <c r="J111" s="153"/>
      <c r="K111" s="153"/>
      <c r="L111" s="153"/>
      <c r="M111" s="153"/>
      <c r="N111" s="156"/>
      <c r="O111" s="153"/>
      <c r="P111" s="301"/>
      <c r="Q111" s="301"/>
      <c r="R111" s="301"/>
      <c r="S111" s="153"/>
      <c r="T111" s="153"/>
      <c r="U111" s="153"/>
      <c r="V111" s="153"/>
      <c r="W111" s="153"/>
      <c r="X111" s="153"/>
      <c r="Y111" s="153"/>
      <c r="Z111" s="153"/>
    </row>
    <row r="112" spans="1:26" ht="15.75" customHeight="1" x14ac:dyDescent="0.25">
      <c r="A112" s="153"/>
      <c r="B112" s="366"/>
      <c r="C112" s="154"/>
      <c r="D112" s="153"/>
      <c r="E112" s="153"/>
      <c r="F112" s="153"/>
      <c r="G112" s="153"/>
      <c r="H112" s="153"/>
      <c r="I112" s="153"/>
      <c r="J112" s="153"/>
      <c r="K112" s="153"/>
      <c r="L112" s="153"/>
      <c r="M112" s="153"/>
      <c r="N112" s="156"/>
      <c r="O112" s="153"/>
      <c r="P112" s="301"/>
      <c r="Q112" s="301"/>
      <c r="R112" s="301"/>
      <c r="S112" s="153"/>
      <c r="T112" s="153"/>
      <c r="U112" s="153"/>
      <c r="V112" s="153"/>
      <c r="W112" s="153"/>
      <c r="X112" s="153"/>
      <c r="Y112" s="153"/>
      <c r="Z112" s="153"/>
    </row>
    <row r="113" spans="1:26" ht="15.75" customHeight="1" x14ac:dyDescent="0.25">
      <c r="A113" s="153"/>
      <c r="B113" s="366"/>
      <c r="C113" s="154"/>
      <c r="D113" s="153"/>
      <c r="E113" s="153"/>
      <c r="F113" s="153"/>
      <c r="G113" s="153"/>
      <c r="H113" s="153"/>
      <c r="I113" s="153"/>
      <c r="J113" s="153"/>
      <c r="K113" s="153"/>
      <c r="L113" s="153"/>
      <c r="M113" s="153"/>
      <c r="N113" s="156"/>
      <c r="O113" s="153"/>
      <c r="P113" s="301"/>
      <c r="Q113" s="301"/>
      <c r="R113" s="301"/>
      <c r="S113" s="153"/>
      <c r="T113" s="153"/>
      <c r="U113" s="153"/>
      <c r="V113" s="153"/>
      <c r="W113" s="153"/>
      <c r="X113" s="153"/>
      <c r="Y113" s="153"/>
      <c r="Z113" s="153"/>
    </row>
    <row r="114" spans="1:26" ht="15.75" customHeight="1" x14ac:dyDescent="0.25">
      <c r="A114" s="153"/>
      <c r="B114" s="366"/>
      <c r="C114" s="154"/>
      <c r="D114" s="153"/>
      <c r="E114" s="153"/>
      <c r="F114" s="153"/>
      <c r="G114" s="153"/>
      <c r="H114" s="153"/>
      <c r="I114" s="153"/>
      <c r="J114" s="153"/>
      <c r="K114" s="153"/>
      <c r="L114" s="153"/>
      <c r="M114" s="153"/>
      <c r="N114" s="156"/>
      <c r="O114" s="153"/>
      <c r="P114" s="301"/>
      <c r="Q114" s="301"/>
      <c r="R114" s="301"/>
      <c r="S114" s="153"/>
      <c r="T114" s="153"/>
      <c r="U114" s="153"/>
      <c r="V114" s="153"/>
      <c r="W114" s="153"/>
      <c r="X114" s="153"/>
      <c r="Y114" s="153"/>
      <c r="Z114" s="153"/>
    </row>
    <row r="115" spans="1:26" ht="15.75" customHeight="1" x14ac:dyDescent="0.25">
      <c r="A115" s="153"/>
      <c r="B115" s="366"/>
      <c r="C115" s="154"/>
      <c r="D115" s="153"/>
      <c r="E115" s="153"/>
      <c r="F115" s="153"/>
      <c r="G115" s="153"/>
      <c r="H115" s="153"/>
      <c r="I115" s="153"/>
      <c r="J115" s="153"/>
      <c r="K115" s="153"/>
      <c r="L115" s="153"/>
      <c r="M115" s="153"/>
      <c r="N115" s="156"/>
      <c r="O115" s="153"/>
      <c r="P115" s="301"/>
      <c r="Q115" s="301"/>
      <c r="R115" s="301"/>
      <c r="S115" s="153"/>
      <c r="T115" s="153"/>
      <c r="U115" s="153"/>
      <c r="V115" s="153"/>
      <c r="W115" s="153"/>
      <c r="X115" s="153"/>
      <c r="Y115" s="153"/>
      <c r="Z115" s="153"/>
    </row>
    <row r="116" spans="1:26" ht="15.75" customHeight="1" x14ac:dyDescent="0.25">
      <c r="A116" s="153"/>
      <c r="B116" s="366"/>
      <c r="C116" s="154"/>
      <c r="D116" s="153"/>
      <c r="E116" s="153"/>
      <c r="F116" s="153"/>
      <c r="G116" s="153"/>
      <c r="H116" s="153"/>
      <c r="I116" s="153"/>
      <c r="J116" s="153"/>
      <c r="K116" s="153"/>
      <c r="L116" s="153"/>
      <c r="M116" s="153"/>
      <c r="N116" s="156"/>
      <c r="O116" s="153"/>
      <c r="P116" s="301"/>
      <c r="Q116" s="301"/>
      <c r="R116" s="301"/>
      <c r="S116" s="153"/>
      <c r="T116" s="153"/>
      <c r="U116" s="153"/>
      <c r="V116" s="153"/>
      <c r="W116" s="153"/>
      <c r="X116" s="153"/>
      <c r="Y116" s="153"/>
      <c r="Z116" s="153"/>
    </row>
    <row r="117" spans="1:26" ht="15.75" customHeight="1" x14ac:dyDescent="0.25">
      <c r="A117" s="153"/>
      <c r="B117" s="366"/>
      <c r="C117" s="154"/>
      <c r="D117" s="153"/>
      <c r="E117" s="153"/>
      <c r="F117" s="153"/>
      <c r="G117" s="153"/>
      <c r="H117" s="153"/>
      <c r="I117" s="153"/>
      <c r="J117" s="153"/>
      <c r="K117" s="153"/>
      <c r="L117" s="153"/>
      <c r="M117" s="153"/>
      <c r="N117" s="156"/>
      <c r="O117" s="153"/>
      <c r="P117" s="301"/>
      <c r="Q117" s="301"/>
      <c r="R117" s="301"/>
      <c r="S117" s="153"/>
      <c r="T117" s="153"/>
      <c r="U117" s="153"/>
      <c r="V117" s="153"/>
      <c r="W117" s="153"/>
      <c r="X117" s="153"/>
      <c r="Y117" s="153"/>
      <c r="Z117" s="153"/>
    </row>
    <row r="118" spans="1:26" ht="15.75" customHeight="1" x14ac:dyDescent="0.25">
      <c r="A118" s="153"/>
      <c r="B118" s="366"/>
      <c r="C118" s="154"/>
      <c r="D118" s="153"/>
      <c r="E118" s="153"/>
      <c r="F118" s="153"/>
      <c r="G118" s="153"/>
      <c r="H118" s="153"/>
      <c r="I118" s="153"/>
      <c r="J118" s="153"/>
      <c r="K118" s="153"/>
      <c r="L118" s="153"/>
      <c r="M118" s="153"/>
      <c r="N118" s="156"/>
      <c r="O118" s="153"/>
      <c r="P118" s="301"/>
      <c r="Q118" s="301"/>
      <c r="R118" s="301"/>
      <c r="S118" s="153"/>
      <c r="T118" s="153"/>
      <c r="U118" s="153"/>
      <c r="V118" s="153"/>
      <c r="W118" s="153"/>
      <c r="X118" s="153"/>
      <c r="Y118" s="153"/>
      <c r="Z118" s="153"/>
    </row>
    <row r="119" spans="1:26" ht="15.75" customHeight="1" x14ac:dyDescent="0.25">
      <c r="A119" s="153"/>
      <c r="B119" s="366"/>
      <c r="C119" s="154"/>
      <c r="D119" s="153"/>
      <c r="E119" s="153"/>
      <c r="F119" s="153"/>
      <c r="G119" s="153"/>
      <c r="H119" s="153"/>
      <c r="I119" s="153"/>
      <c r="J119" s="153"/>
      <c r="K119" s="153"/>
      <c r="L119" s="153"/>
      <c r="M119" s="153"/>
      <c r="N119" s="156"/>
      <c r="O119" s="153"/>
      <c r="P119" s="301"/>
      <c r="Q119" s="301"/>
      <c r="R119" s="301"/>
      <c r="S119" s="153"/>
      <c r="T119" s="153"/>
      <c r="U119" s="153"/>
      <c r="V119" s="153"/>
      <c r="W119" s="153"/>
      <c r="X119" s="153"/>
      <c r="Y119" s="153"/>
      <c r="Z119" s="153"/>
    </row>
    <row r="120" spans="1:26" ht="15.75" customHeight="1" x14ac:dyDescent="0.25">
      <c r="A120" s="153"/>
      <c r="B120" s="366"/>
      <c r="C120" s="154"/>
      <c r="D120" s="153"/>
      <c r="E120" s="153"/>
      <c r="F120" s="153"/>
      <c r="G120" s="153"/>
      <c r="H120" s="153"/>
      <c r="I120" s="153"/>
      <c r="J120" s="153"/>
      <c r="K120" s="153"/>
      <c r="L120" s="153"/>
      <c r="M120" s="153"/>
      <c r="N120" s="156"/>
      <c r="O120" s="153"/>
      <c r="P120" s="301"/>
      <c r="Q120" s="301"/>
      <c r="R120" s="301"/>
      <c r="S120" s="153"/>
      <c r="T120" s="153"/>
      <c r="U120" s="153"/>
      <c r="V120" s="153"/>
      <c r="W120" s="153"/>
      <c r="X120" s="153"/>
      <c r="Y120" s="153"/>
      <c r="Z120" s="153"/>
    </row>
    <row r="121" spans="1:26" ht="15.75" customHeight="1" x14ac:dyDescent="0.25">
      <c r="A121" s="153"/>
      <c r="B121" s="366"/>
      <c r="C121" s="154"/>
      <c r="D121" s="153"/>
      <c r="E121" s="153"/>
      <c r="F121" s="153"/>
      <c r="G121" s="153"/>
      <c r="H121" s="153"/>
      <c r="I121" s="153"/>
      <c r="J121" s="153"/>
      <c r="K121" s="153"/>
      <c r="L121" s="153"/>
      <c r="M121" s="153"/>
      <c r="N121" s="156"/>
      <c r="O121" s="153"/>
      <c r="P121" s="301"/>
      <c r="Q121" s="301"/>
      <c r="R121" s="301"/>
      <c r="S121" s="153"/>
      <c r="T121" s="153"/>
      <c r="U121" s="153"/>
      <c r="V121" s="153"/>
      <c r="W121" s="153"/>
      <c r="X121" s="153"/>
      <c r="Y121" s="153"/>
      <c r="Z121" s="153"/>
    </row>
    <row r="122" spans="1:26" ht="15.75" customHeight="1" x14ac:dyDescent="0.25">
      <c r="A122" s="153"/>
      <c r="B122" s="366"/>
      <c r="C122" s="154"/>
      <c r="D122" s="153"/>
      <c r="E122" s="153"/>
      <c r="F122" s="153"/>
      <c r="G122" s="153"/>
      <c r="H122" s="153"/>
      <c r="I122" s="153"/>
      <c r="J122" s="153"/>
      <c r="K122" s="153"/>
      <c r="L122" s="153"/>
      <c r="M122" s="153"/>
      <c r="N122" s="156"/>
      <c r="O122" s="153"/>
      <c r="P122" s="301"/>
      <c r="Q122" s="301"/>
      <c r="R122" s="301"/>
      <c r="S122" s="153"/>
      <c r="T122" s="153"/>
      <c r="U122" s="153"/>
      <c r="V122" s="153"/>
      <c r="W122" s="153"/>
      <c r="X122" s="153"/>
      <c r="Y122" s="153"/>
      <c r="Z122" s="153"/>
    </row>
    <row r="123" spans="1:26" ht="15.75" customHeight="1" x14ac:dyDescent="0.25">
      <c r="A123" s="153"/>
      <c r="B123" s="366"/>
      <c r="C123" s="154"/>
      <c r="D123" s="153"/>
      <c r="E123" s="153"/>
      <c r="F123" s="153"/>
      <c r="G123" s="153"/>
      <c r="H123" s="153"/>
      <c r="I123" s="153"/>
      <c r="J123" s="153"/>
      <c r="K123" s="153"/>
      <c r="L123" s="153"/>
      <c r="M123" s="153"/>
      <c r="N123" s="156"/>
      <c r="O123" s="153"/>
      <c r="P123" s="301"/>
      <c r="Q123" s="301"/>
      <c r="R123" s="301"/>
      <c r="S123" s="153"/>
      <c r="T123" s="153"/>
      <c r="U123" s="153"/>
      <c r="V123" s="153"/>
      <c r="W123" s="153"/>
      <c r="X123" s="153"/>
      <c r="Y123" s="153"/>
      <c r="Z123" s="153"/>
    </row>
    <row r="124" spans="1:26" ht="15.75" customHeight="1" x14ac:dyDescent="0.25">
      <c r="A124" s="153"/>
      <c r="B124" s="366"/>
      <c r="C124" s="154"/>
      <c r="D124" s="153"/>
      <c r="E124" s="153"/>
      <c r="F124" s="153"/>
      <c r="G124" s="153"/>
      <c r="H124" s="153"/>
      <c r="I124" s="153"/>
      <c r="J124" s="153"/>
      <c r="K124" s="153"/>
      <c r="L124" s="153"/>
      <c r="M124" s="153"/>
      <c r="N124" s="156"/>
      <c r="O124" s="153"/>
      <c r="P124" s="301"/>
      <c r="Q124" s="301"/>
      <c r="R124" s="301"/>
      <c r="S124" s="153"/>
      <c r="T124" s="153"/>
      <c r="U124" s="153"/>
      <c r="V124" s="153"/>
      <c r="W124" s="153"/>
      <c r="X124" s="153"/>
      <c r="Y124" s="153"/>
      <c r="Z124" s="153"/>
    </row>
    <row r="125" spans="1:26" ht="15.75" customHeight="1" x14ac:dyDescent="0.25">
      <c r="A125" s="153"/>
      <c r="B125" s="366"/>
      <c r="C125" s="154"/>
      <c r="D125" s="153"/>
      <c r="E125" s="153"/>
      <c r="F125" s="153"/>
      <c r="G125" s="153"/>
      <c r="H125" s="153"/>
      <c r="I125" s="153"/>
      <c r="J125" s="153"/>
      <c r="K125" s="153"/>
      <c r="L125" s="153"/>
      <c r="M125" s="153"/>
      <c r="N125" s="156"/>
      <c r="O125" s="153"/>
      <c r="P125" s="301"/>
      <c r="Q125" s="301"/>
      <c r="R125" s="301"/>
      <c r="S125" s="153"/>
      <c r="T125" s="153"/>
      <c r="U125" s="153"/>
      <c r="V125" s="153"/>
      <c r="W125" s="153"/>
      <c r="X125" s="153"/>
      <c r="Y125" s="153"/>
      <c r="Z125" s="153"/>
    </row>
    <row r="126" spans="1:26" ht="15.75" customHeight="1" x14ac:dyDescent="0.25">
      <c r="A126" s="153"/>
      <c r="B126" s="366"/>
      <c r="C126" s="154"/>
      <c r="D126" s="153"/>
      <c r="E126" s="153"/>
      <c r="F126" s="153"/>
      <c r="G126" s="153"/>
      <c r="H126" s="153"/>
      <c r="I126" s="153"/>
      <c r="J126" s="153"/>
      <c r="K126" s="153"/>
      <c r="L126" s="153"/>
      <c r="M126" s="153"/>
      <c r="N126" s="156"/>
      <c r="O126" s="153"/>
      <c r="P126" s="301"/>
      <c r="Q126" s="301"/>
      <c r="R126" s="301"/>
      <c r="S126" s="153"/>
      <c r="T126" s="153"/>
      <c r="U126" s="153"/>
      <c r="V126" s="153"/>
      <c r="W126" s="153"/>
      <c r="X126" s="153"/>
      <c r="Y126" s="153"/>
      <c r="Z126" s="153"/>
    </row>
    <row r="127" spans="1:26" ht="15.75" customHeight="1" x14ac:dyDescent="0.25">
      <c r="A127" s="153"/>
      <c r="B127" s="366"/>
      <c r="C127" s="154"/>
      <c r="D127" s="153"/>
      <c r="E127" s="153"/>
      <c r="F127" s="153"/>
      <c r="G127" s="153"/>
      <c r="H127" s="153"/>
      <c r="I127" s="153"/>
      <c r="J127" s="153"/>
      <c r="K127" s="153"/>
      <c r="L127" s="153"/>
      <c r="M127" s="153"/>
      <c r="N127" s="156"/>
      <c r="O127" s="153"/>
      <c r="P127" s="301"/>
      <c r="Q127" s="301"/>
      <c r="R127" s="301"/>
      <c r="S127" s="153"/>
      <c r="T127" s="153"/>
      <c r="U127" s="153"/>
      <c r="V127" s="153"/>
      <c r="W127" s="153"/>
      <c r="X127" s="153"/>
      <c r="Y127" s="153"/>
      <c r="Z127" s="153"/>
    </row>
    <row r="128" spans="1:26" ht="15.75" customHeight="1" x14ac:dyDescent="0.25">
      <c r="A128" s="153"/>
      <c r="B128" s="366"/>
      <c r="C128" s="154"/>
      <c r="D128" s="153"/>
      <c r="E128" s="153"/>
      <c r="F128" s="153"/>
      <c r="G128" s="153"/>
      <c r="H128" s="153"/>
      <c r="I128" s="153"/>
      <c r="J128" s="153"/>
      <c r="K128" s="153"/>
      <c r="L128" s="153"/>
      <c r="M128" s="153"/>
      <c r="N128" s="156"/>
      <c r="O128" s="153"/>
      <c r="P128" s="301"/>
      <c r="Q128" s="301"/>
      <c r="R128" s="301"/>
      <c r="S128" s="153"/>
      <c r="T128" s="153"/>
      <c r="U128" s="153"/>
      <c r="V128" s="153"/>
      <c r="W128" s="153"/>
      <c r="X128" s="153"/>
      <c r="Y128" s="153"/>
      <c r="Z128" s="153"/>
    </row>
    <row r="129" spans="1:26" ht="15.75" customHeight="1" x14ac:dyDescent="0.25">
      <c r="A129" s="153"/>
      <c r="B129" s="366"/>
      <c r="C129" s="154"/>
      <c r="D129" s="153"/>
      <c r="E129" s="153"/>
      <c r="F129" s="153"/>
      <c r="G129" s="153"/>
      <c r="H129" s="153"/>
      <c r="I129" s="153"/>
      <c r="J129" s="153"/>
      <c r="K129" s="153"/>
      <c r="L129" s="153"/>
      <c r="M129" s="153"/>
      <c r="N129" s="156"/>
      <c r="O129" s="153"/>
      <c r="P129" s="301"/>
      <c r="Q129" s="301"/>
      <c r="R129" s="301"/>
      <c r="S129" s="153"/>
      <c r="T129" s="153"/>
      <c r="U129" s="153"/>
      <c r="V129" s="153"/>
      <c r="W129" s="153"/>
      <c r="X129" s="153"/>
      <c r="Y129" s="153"/>
      <c r="Z129" s="153"/>
    </row>
    <row r="130" spans="1:26" ht="15.75" customHeight="1" x14ac:dyDescent="0.25">
      <c r="A130" s="153"/>
      <c r="B130" s="366"/>
      <c r="C130" s="154"/>
      <c r="D130" s="153"/>
      <c r="E130" s="153"/>
      <c r="F130" s="153"/>
      <c r="G130" s="153"/>
      <c r="H130" s="153"/>
      <c r="I130" s="153"/>
      <c r="J130" s="153"/>
      <c r="K130" s="153"/>
      <c r="L130" s="153"/>
      <c r="M130" s="153"/>
      <c r="N130" s="156"/>
      <c r="O130" s="153"/>
      <c r="P130" s="301"/>
      <c r="Q130" s="301"/>
      <c r="R130" s="301"/>
      <c r="S130" s="153"/>
      <c r="T130" s="153"/>
      <c r="U130" s="153"/>
      <c r="V130" s="153"/>
      <c r="W130" s="153"/>
      <c r="X130" s="153"/>
      <c r="Y130" s="153"/>
      <c r="Z130" s="153"/>
    </row>
    <row r="131" spans="1:26" ht="15.75" customHeight="1" x14ac:dyDescent="0.25">
      <c r="A131" s="153"/>
      <c r="B131" s="366"/>
      <c r="C131" s="154"/>
      <c r="D131" s="153"/>
      <c r="E131" s="153"/>
      <c r="F131" s="153"/>
      <c r="G131" s="153"/>
      <c r="H131" s="153"/>
      <c r="I131" s="153"/>
      <c r="J131" s="153"/>
      <c r="K131" s="153"/>
      <c r="L131" s="153"/>
      <c r="M131" s="153"/>
      <c r="N131" s="156"/>
      <c r="O131" s="153"/>
      <c r="P131" s="301"/>
      <c r="Q131" s="301"/>
      <c r="R131" s="301"/>
      <c r="S131" s="153"/>
      <c r="T131" s="153"/>
      <c r="U131" s="153"/>
      <c r="V131" s="153"/>
      <c r="W131" s="153"/>
      <c r="X131" s="153"/>
      <c r="Y131" s="153"/>
      <c r="Z131" s="153"/>
    </row>
    <row r="132" spans="1:26" ht="15.75" customHeight="1" x14ac:dyDescent="0.25">
      <c r="A132" s="153"/>
      <c r="B132" s="366"/>
      <c r="C132" s="154"/>
      <c r="D132" s="153"/>
      <c r="E132" s="153"/>
      <c r="F132" s="153"/>
      <c r="G132" s="153"/>
      <c r="H132" s="153"/>
      <c r="I132" s="153"/>
      <c r="J132" s="153"/>
      <c r="K132" s="153"/>
      <c r="L132" s="153"/>
      <c r="M132" s="153"/>
      <c r="N132" s="156"/>
      <c r="O132" s="153"/>
      <c r="P132" s="301"/>
      <c r="Q132" s="301"/>
      <c r="R132" s="301"/>
      <c r="S132" s="153"/>
      <c r="T132" s="153"/>
      <c r="U132" s="153"/>
      <c r="V132" s="153"/>
      <c r="W132" s="153"/>
      <c r="X132" s="153"/>
      <c r="Y132" s="153"/>
      <c r="Z132" s="153"/>
    </row>
    <row r="133" spans="1:26" ht="15.75" customHeight="1" x14ac:dyDescent="0.25">
      <c r="A133" s="153"/>
      <c r="B133" s="366"/>
      <c r="C133" s="154"/>
      <c r="D133" s="153"/>
      <c r="E133" s="153"/>
      <c r="F133" s="153"/>
      <c r="G133" s="153"/>
      <c r="H133" s="153"/>
      <c r="I133" s="153"/>
      <c r="J133" s="153"/>
      <c r="K133" s="153"/>
      <c r="L133" s="153"/>
      <c r="M133" s="153"/>
      <c r="N133" s="156"/>
      <c r="O133" s="153"/>
      <c r="P133" s="301"/>
      <c r="Q133" s="301"/>
      <c r="R133" s="301"/>
      <c r="S133" s="153"/>
      <c r="T133" s="153"/>
      <c r="U133" s="153"/>
      <c r="V133" s="153"/>
      <c r="W133" s="153"/>
      <c r="X133" s="153"/>
      <c r="Y133" s="153"/>
      <c r="Z133" s="153"/>
    </row>
    <row r="134" spans="1:26" ht="15.75" customHeight="1" x14ac:dyDescent="0.25">
      <c r="A134" s="153"/>
      <c r="B134" s="366"/>
      <c r="C134" s="154"/>
      <c r="D134" s="153"/>
      <c r="E134" s="153"/>
      <c r="F134" s="153"/>
      <c r="G134" s="153"/>
      <c r="H134" s="153"/>
      <c r="I134" s="153"/>
      <c r="J134" s="153"/>
      <c r="K134" s="153"/>
      <c r="L134" s="153"/>
      <c r="M134" s="153"/>
      <c r="N134" s="156"/>
      <c r="O134" s="153"/>
      <c r="P134" s="301"/>
      <c r="Q134" s="301"/>
      <c r="R134" s="301"/>
      <c r="S134" s="153"/>
      <c r="T134" s="153"/>
      <c r="U134" s="153"/>
      <c r="V134" s="153"/>
      <c r="W134" s="153"/>
      <c r="X134" s="153"/>
      <c r="Y134" s="153"/>
      <c r="Z134" s="153"/>
    </row>
    <row r="135" spans="1:26" ht="15.75" customHeight="1" x14ac:dyDescent="0.25">
      <c r="A135" s="153"/>
      <c r="B135" s="366"/>
      <c r="C135" s="154"/>
      <c r="D135" s="153"/>
      <c r="E135" s="153"/>
      <c r="F135" s="153"/>
      <c r="G135" s="153"/>
      <c r="H135" s="153"/>
      <c r="I135" s="153"/>
      <c r="J135" s="153"/>
      <c r="K135" s="153"/>
      <c r="L135" s="153"/>
      <c r="M135" s="153"/>
      <c r="N135" s="156"/>
      <c r="O135" s="153"/>
      <c r="P135" s="301"/>
      <c r="Q135" s="301"/>
      <c r="R135" s="301"/>
      <c r="S135" s="153"/>
      <c r="T135" s="153"/>
      <c r="U135" s="153"/>
      <c r="V135" s="153"/>
      <c r="W135" s="153"/>
      <c r="X135" s="153"/>
      <c r="Y135" s="153"/>
      <c r="Z135" s="153"/>
    </row>
    <row r="136" spans="1:26" ht="15.75" customHeight="1" x14ac:dyDescent="0.25">
      <c r="A136" s="153"/>
      <c r="B136" s="366"/>
      <c r="C136" s="154"/>
      <c r="D136" s="153"/>
      <c r="E136" s="153"/>
      <c r="F136" s="153"/>
      <c r="G136" s="153"/>
      <c r="H136" s="153"/>
      <c r="I136" s="153"/>
      <c r="J136" s="153"/>
      <c r="K136" s="153"/>
      <c r="L136" s="153"/>
      <c r="M136" s="153"/>
      <c r="N136" s="156"/>
      <c r="O136" s="153"/>
      <c r="P136" s="301"/>
      <c r="Q136" s="301"/>
      <c r="R136" s="301"/>
      <c r="S136" s="153"/>
      <c r="T136" s="153"/>
      <c r="U136" s="153"/>
      <c r="V136" s="153"/>
      <c r="W136" s="153"/>
      <c r="X136" s="153"/>
      <c r="Y136" s="153"/>
      <c r="Z136" s="153"/>
    </row>
    <row r="137" spans="1:26" ht="15.75" customHeight="1" x14ac:dyDescent="0.25">
      <c r="A137" s="153"/>
      <c r="B137" s="366"/>
      <c r="C137" s="154"/>
      <c r="D137" s="153"/>
      <c r="E137" s="153"/>
      <c r="F137" s="153"/>
      <c r="G137" s="153"/>
      <c r="H137" s="153"/>
      <c r="I137" s="153"/>
      <c r="J137" s="153"/>
      <c r="K137" s="153"/>
      <c r="L137" s="153"/>
      <c r="M137" s="153"/>
      <c r="N137" s="156"/>
      <c r="O137" s="153"/>
      <c r="P137" s="301"/>
      <c r="Q137" s="301"/>
      <c r="R137" s="301"/>
      <c r="S137" s="153"/>
      <c r="T137" s="153"/>
      <c r="U137" s="153"/>
      <c r="V137" s="153"/>
      <c r="W137" s="153"/>
      <c r="X137" s="153"/>
      <c r="Y137" s="153"/>
      <c r="Z137" s="153"/>
    </row>
    <row r="138" spans="1:26" ht="15.75" customHeight="1" x14ac:dyDescent="0.25">
      <c r="A138" s="153"/>
      <c r="B138" s="366"/>
      <c r="C138" s="154"/>
      <c r="D138" s="153"/>
      <c r="E138" s="153"/>
      <c r="F138" s="153"/>
      <c r="G138" s="153"/>
      <c r="H138" s="153"/>
      <c r="I138" s="153"/>
      <c r="J138" s="153"/>
      <c r="K138" s="153"/>
      <c r="L138" s="153"/>
      <c r="M138" s="153"/>
      <c r="N138" s="156"/>
      <c r="O138" s="153"/>
      <c r="P138" s="301"/>
      <c r="Q138" s="301"/>
      <c r="R138" s="301"/>
      <c r="S138" s="153"/>
      <c r="T138" s="153"/>
      <c r="U138" s="153"/>
      <c r="V138" s="153"/>
      <c r="W138" s="153"/>
      <c r="X138" s="153"/>
      <c r="Y138" s="153"/>
      <c r="Z138" s="153"/>
    </row>
    <row r="139" spans="1:26" ht="15.75" customHeight="1" x14ac:dyDescent="0.25">
      <c r="A139" s="153"/>
      <c r="B139" s="366"/>
      <c r="C139" s="154"/>
      <c r="D139" s="153"/>
      <c r="E139" s="153"/>
      <c r="F139" s="153"/>
      <c r="G139" s="153"/>
      <c r="H139" s="153"/>
      <c r="I139" s="153"/>
      <c r="J139" s="153"/>
      <c r="K139" s="153"/>
      <c r="L139" s="153"/>
      <c r="M139" s="153"/>
      <c r="N139" s="156"/>
      <c r="O139" s="153"/>
      <c r="P139" s="301"/>
      <c r="Q139" s="301"/>
      <c r="R139" s="301"/>
      <c r="S139" s="153"/>
      <c r="T139" s="153"/>
      <c r="U139" s="153"/>
      <c r="V139" s="153"/>
      <c r="W139" s="153"/>
      <c r="X139" s="153"/>
      <c r="Y139" s="153"/>
      <c r="Z139" s="153"/>
    </row>
    <row r="140" spans="1:26" ht="15.75" customHeight="1" x14ac:dyDescent="0.25">
      <c r="A140" s="153"/>
      <c r="B140" s="366"/>
      <c r="C140" s="154"/>
      <c r="D140" s="153"/>
      <c r="E140" s="153"/>
      <c r="F140" s="153"/>
      <c r="G140" s="153"/>
      <c r="H140" s="153"/>
      <c r="I140" s="153"/>
      <c r="J140" s="153"/>
      <c r="K140" s="153"/>
      <c r="L140" s="153"/>
      <c r="M140" s="153"/>
      <c r="N140" s="156"/>
      <c r="O140" s="153"/>
      <c r="P140" s="301"/>
      <c r="Q140" s="301"/>
      <c r="R140" s="301"/>
      <c r="S140" s="153"/>
      <c r="T140" s="153"/>
      <c r="U140" s="153"/>
      <c r="V140" s="153"/>
      <c r="W140" s="153"/>
      <c r="X140" s="153"/>
      <c r="Y140" s="153"/>
      <c r="Z140" s="153"/>
    </row>
    <row r="141" spans="1:26" ht="15.75" customHeight="1" x14ac:dyDescent="0.25">
      <c r="A141" s="153"/>
      <c r="B141" s="366"/>
      <c r="C141" s="154"/>
      <c r="D141" s="153"/>
      <c r="E141" s="153"/>
      <c r="F141" s="153"/>
      <c r="G141" s="153"/>
      <c r="H141" s="153"/>
      <c r="I141" s="153"/>
      <c r="J141" s="153"/>
      <c r="K141" s="153"/>
      <c r="L141" s="153"/>
      <c r="M141" s="153"/>
      <c r="N141" s="156"/>
      <c r="O141" s="153"/>
      <c r="P141" s="301"/>
      <c r="Q141" s="301"/>
      <c r="R141" s="301"/>
      <c r="S141" s="153"/>
      <c r="T141" s="153"/>
      <c r="U141" s="153"/>
      <c r="V141" s="153"/>
      <c r="W141" s="153"/>
      <c r="X141" s="153"/>
      <c r="Y141" s="153"/>
      <c r="Z141" s="153"/>
    </row>
    <row r="142" spans="1:26" ht="15.75" customHeight="1" x14ac:dyDescent="0.25">
      <c r="A142" s="153"/>
      <c r="B142" s="366"/>
      <c r="C142" s="154"/>
      <c r="D142" s="153"/>
      <c r="E142" s="153"/>
      <c r="F142" s="153"/>
      <c r="G142" s="153"/>
      <c r="H142" s="153"/>
      <c r="I142" s="153"/>
      <c r="J142" s="153"/>
      <c r="K142" s="153"/>
      <c r="L142" s="153"/>
      <c r="M142" s="153"/>
      <c r="N142" s="156"/>
      <c r="O142" s="153"/>
      <c r="P142" s="301"/>
      <c r="Q142" s="301"/>
      <c r="R142" s="301"/>
      <c r="S142" s="153"/>
      <c r="T142" s="153"/>
      <c r="U142" s="153"/>
      <c r="V142" s="153"/>
      <c r="W142" s="153"/>
      <c r="X142" s="153"/>
      <c r="Y142" s="153"/>
      <c r="Z142" s="153"/>
    </row>
    <row r="143" spans="1:26" ht="15.75" customHeight="1" x14ac:dyDescent="0.25">
      <c r="A143" s="153"/>
      <c r="B143" s="366"/>
      <c r="C143" s="154"/>
      <c r="D143" s="153"/>
      <c r="E143" s="153"/>
      <c r="F143" s="153"/>
      <c r="G143" s="153"/>
      <c r="H143" s="153"/>
      <c r="I143" s="153"/>
      <c r="J143" s="153"/>
      <c r="K143" s="153"/>
      <c r="L143" s="153"/>
      <c r="M143" s="153"/>
      <c r="N143" s="156"/>
      <c r="O143" s="153"/>
      <c r="P143" s="301"/>
      <c r="Q143" s="301"/>
      <c r="R143" s="301"/>
      <c r="S143" s="153"/>
      <c r="T143" s="153"/>
      <c r="U143" s="153"/>
      <c r="V143" s="153"/>
      <c r="W143" s="153"/>
      <c r="X143" s="153"/>
      <c r="Y143" s="153"/>
      <c r="Z143" s="153"/>
    </row>
    <row r="144" spans="1:26" ht="15.75" customHeight="1" x14ac:dyDescent="0.25">
      <c r="A144" s="153"/>
      <c r="B144" s="366"/>
      <c r="C144" s="154"/>
      <c r="D144" s="153"/>
      <c r="E144" s="153"/>
      <c r="F144" s="153"/>
      <c r="G144" s="153"/>
      <c r="H144" s="153"/>
      <c r="I144" s="153"/>
      <c r="J144" s="153"/>
      <c r="K144" s="153"/>
      <c r="L144" s="153"/>
      <c r="M144" s="153"/>
      <c r="N144" s="156"/>
      <c r="O144" s="153"/>
      <c r="P144" s="301"/>
      <c r="Q144" s="301"/>
      <c r="R144" s="301"/>
      <c r="S144" s="153"/>
      <c r="T144" s="153"/>
      <c r="U144" s="153"/>
      <c r="V144" s="153"/>
      <c r="W144" s="153"/>
      <c r="X144" s="153"/>
      <c r="Y144" s="153"/>
      <c r="Z144" s="153"/>
    </row>
    <row r="145" spans="1:26" ht="15.75" customHeight="1" x14ac:dyDescent="0.25">
      <c r="A145" s="153"/>
      <c r="B145" s="366"/>
      <c r="C145" s="154"/>
      <c r="D145" s="153"/>
      <c r="E145" s="153"/>
      <c r="F145" s="153"/>
      <c r="G145" s="153"/>
      <c r="H145" s="153"/>
      <c r="I145" s="153"/>
      <c r="J145" s="153"/>
      <c r="K145" s="153"/>
      <c r="L145" s="153"/>
      <c r="M145" s="153"/>
      <c r="N145" s="156"/>
      <c r="O145" s="153"/>
      <c r="P145" s="301"/>
      <c r="Q145" s="301"/>
      <c r="R145" s="301"/>
      <c r="S145" s="153"/>
      <c r="T145" s="153"/>
      <c r="U145" s="153"/>
      <c r="V145" s="153"/>
      <c r="W145" s="153"/>
      <c r="X145" s="153"/>
      <c r="Y145" s="153"/>
      <c r="Z145" s="153"/>
    </row>
    <row r="146" spans="1:26" ht="15.75" customHeight="1" x14ac:dyDescent="0.25">
      <c r="A146" s="153"/>
      <c r="B146" s="366"/>
      <c r="C146" s="154"/>
      <c r="D146" s="153"/>
      <c r="E146" s="153"/>
      <c r="F146" s="153"/>
      <c r="G146" s="153"/>
      <c r="H146" s="153"/>
      <c r="I146" s="153"/>
      <c r="J146" s="153"/>
      <c r="K146" s="153"/>
      <c r="L146" s="153"/>
      <c r="M146" s="153"/>
      <c r="N146" s="156"/>
      <c r="O146" s="153"/>
      <c r="P146" s="301"/>
      <c r="Q146" s="301"/>
      <c r="R146" s="301"/>
      <c r="S146" s="153"/>
      <c r="T146" s="153"/>
      <c r="U146" s="153"/>
      <c r="V146" s="153"/>
      <c r="W146" s="153"/>
      <c r="X146" s="153"/>
      <c r="Y146" s="153"/>
      <c r="Z146" s="153"/>
    </row>
    <row r="147" spans="1:26" ht="15.75" customHeight="1" x14ac:dyDescent="0.25">
      <c r="A147" s="153"/>
      <c r="B147" s="366"/>
      <c r="C147" s="154"/>
      <c r="D147" s="153"/>
      <c r="E147" s="153"/>
      <c r="F147" s="153"/>
      <c r="G147" s="153"/>
      <c r="H147" s="153"/>
      <c r="I147" s="153"/>
      <c r="J147" s="153"/>
      <c r="K147" s="153"/>
      <c r="L147" s="153"/>
      <c r="M147" s="153"/>
      <c r="N147" s="156"/>
      <c r="O147" s="153"/>
      <c r="P147" s="301"/>
      <c r="Q147" s="301"/>
      <c r="R147" s="301"/>
      <c r="S147" s="153"/>
      <c r="T147" s="153"/>
      <c r="U147" s="153"/>
      <c r="V147" s="153"/>
      <c r="W147" s="153"/>
      <c r="X147" s="153"/>
      <c r="Y147" s="153"/>
      <c r="Z147" s="153"/>
    </row>
    <row r="148" spans="1:26" ht="15.75" customHeight="1" x14ac:dyDescent="0.25">
      <c r="A148" s="153"/>
      <c r="B148" s="366"/>
      <c r="C148" s="154"/>
      <c r="D148" s="153"/>
      <c r="E148" s="153"/>
      <c r="F148" s="153"/>
      <c r="G148" s="153"/>
      <c r="H148" s="153"/>
      <c r="I148" s="153"/>
      <c r="J148" s="153"/>
      <c r="K148" s="153"/>
      <c r="L148" s="153"/>
      <c r="M148" s="153"/>
      <c r="N148" s="156"/>
      <c r="O148" s="153"/>
      <c r="P148" s="301"/>
      <c r="Q148" s="301"/>
      <c r="R148" s="301"/>
      <c r="S148" s="153"/>
      <c r="T148" s="153"/>
      <c r="U148" s="153"/>
      <c r="V148" s="153"/>
      <c r="W148" s="153"/>
      <c r="X148" s="153"/>
      <c r="Y148" s="153"/>
      <c r="Z148" s="153"/>
    </row>
    <row r="149" spans="1:26" ht="15.75" customHeight="1" x14ac:dyDescent="0.25">
      <c r="A149" s="153"/>
      <c r="B149" s="366"/>
      <c r="C149" s="154"/>
      <c r="D149" s="153"/>
      <c r="E149" s="153"/>
      <c r="F149" s="153"/>
      <c r="G149" s="153"/>
      <c r="H149" s="153"/>
      <c r="I149" s="153"/>
      <c r="J149" s="153"/>
      <c r="K149" s="153"/>
      <c r="L149" s="153"/>
      <c r="M149" s="153"/>
      <c r="N149" s="156"/>
      <c r="O149" s="153"/>
      <c r="P149" s="301"/>
      <c r="Q149" s="301"/>
      <c r="R149" s="301"/>
      <c r="S149" s="153"/>
      <c r="T149" s="153"/>
      <c r="U149" s="153"/>
      <c r="V149" s="153"/>
      <c r="W149" s="153"/>
      <c r="X149" s="153"/>
      <c r="Y149" s="153"/>
      <c r="Z149" s="153"/>
    </row>
    <row r="150" spans="1:26" ht="15.75" customHeight="1" x14ac:dyDescent="0.25">
      <c r="A150" s="153"/>
      <c r="B150" s="366"/>
      <c r="C150" s="154"/>
      <c r="D150" s="153"/>
      <c r="E150" s="153"/>
      <c r="F150" s="153"/>
      <c r="G150" s="153"/>
      <c r="H150" s="153"/>
      <c r="I150" s="153"/>
      <c r="J150" s="153"/>
      <c r="K150" s="153"/>
      <c r="L150" s="153"/>
      <c r="M150" s="153"/>
      <c r="N150" s="156"/>
      <c r="O150" s="153"/>
      <c r="P150" s="301"/>
      <c r="Q150" s="301"/>
      <c r="R150" s="301"/>
      <c r="S150" s="153"/>
      <c r="T150" s="153"/>
      <c r="U150" s="153"/>
      <c r="V150" s="153"/>
      <c r="W150" s="153"/>
      <c r="X150" s="153"/>
      <c r="Y150" s="153"/>
      <c r="Z150" s="153"/>
    </row>
    <row r="151" spans="1:26" ht="15.75" customHeight="1" x14ac:dyDescent="0.25">
      <c r="A151" s="153"/>
      <c r="B151" s="366"/>
      <c r="C151" s="154"/>
      <c r="D151" s="153"/>
      <c r="E151" s="153"/>
      <c r="F151" s="153"/>
      <c r="G151" s="153"/>
      <c r="H151" s="153"/>
      <c r="I151" s="153"/>
      <c r="J151" s="153"/>
      <c r="K151" s="153"/>
      <c r="L151" s="153"/>
      <c r="M151" s="153"/>
      <c r="N151" s="156"/>
      <c r="O151" s="153"/>
      <c r="P151" s="301"/>
      <c r="Q151" s="301"/>
      <c r="R151" s="301"/>
      <c r="S151" s="153"/>
      <c r="T151" s="153"/>
      <c r="U151" s="153"/>
      <c r="V151" s="153"/>
      <c r="W151" s="153"/>
      <c r="X151" s="153"/>
      <c r="Y151" s="153"/>
      <c r="Z151" s="153"/>
    </row>
    <row r="152" spans="1:26" ht="15.75" customHeight="1" x14ac:dyDescent="0.25">
      <c r="A152" s="153"/>
      <c r="B152" s="366"/>
      <c r="C152" s="154"/>
      <c r="D152" s="153"/>
      <c r="E152" s="153"/>
      <c r="F152" s="153"/>
      <c r="G152" s="153"/>
      <c r="H152" s="153"/>
      <c r="I152" s="153"/>
      <c r="J152" s="153"/>
      <c r="K152" s="153"/>
      <c r="L152" s="153"/>
      <c r="M152" s="153"/>
      <c r="N152" s="156"/>
      <c r="O152" s="153"/>
      <c r="P152" s="301"/>
      <c r="Q152" s="301"/>
      <c r="R152" s="301"/>
      <c r="S152" s="153"/>
      <c r="T152" s="153"/>
      <c r="U152" s="153"/>
      <c r="V152" s="153"/>
      <c r="W152" s="153"/>
      <c r="X152" s="153"/>
      <c r="Y152" s="153"/>
      <c r="Z152" s="153"/>
    </row>
    <row r="153" spans="1:26" ht="15.75" customHeight="1" x14ac:dyDescent="0.25">
      <c r="A153" s="153"/>
      <c r="B153" s="366"/>
      <c r="C153" s="154"/>
      <c r="D153" s="153"/>
      <c r="E153" s="153"/>
      <c r="F153" s="153"/>
      <c r="G153" s="153"/>
      <c r="H153" s="153"/>
      <c r="I153" s="153"/>
      <c r="J153" s="153"/>
      <c r="K153" s="153"/>
      <c r="L153" s="153"/>
      <c r="M153" s="153"/>
      <c r="N153" s="156"/>
      <c r="O153" s="153"/>
      <c r="P153" s="301"/>
      <c r="Q153" s="301"/>
      <c r="R153" s="301"/>
      <c r="S153" s="153"/>
      <c r="T153" s="153"/>
      <c r="U153" s="153"/>
      <c r="V153" s="153"/>
      <c r="W153" s="153"/>
      <c r="X153" s="153"/>
      <c r="Y153" s="153"/>
      <c r="Z153" s="153"/>
    </row>
    <row r="154" spans="1:26" ht="15.75" customHeight="1" x14ac:dyDescent="0.25">
      <c r="A154" s="153"/>
      <c r="B154" s="366"/>
      <c r="C154" s="154"/>
      <c r="D154" s="153"/>
      <c r="E154" s="153"/>
      <c r="F154" s="153"/>
      <c r="G154" s="153"/>
      <c r="H154" s="153"/>
      <c r="I154" s="153"/>
      <c r="J154" s="153"/>
      <c r="K154" s="153"/>
      <c r="L154" s="153"/>
      <c r="M154" s="153"/>
      <c r="N154" s="156"/>
      <c r="O154" s="153"/>
      <c r="P154" s="301"/>
      <c r="Q154" s="301"/>
      <c r="R154" s="301"/>
      <c r="S154" s="153"/>
      <c r="T154" s="153"/>
      <c r="U154" s="153"/>
      <c r="V154" s="153"/>
      <c r="W154" s="153"/>
      <c r="X154" s="153"/>
      <c r="Y154" s="153"/>
      <c r="Z154" s="153"/>
    </row>
    <row r="155" spans="1:26" ht="15.75" customHeight="1" x14ac:dyDescent="0.25">
      <c r="A155" s="153"/>
      <c r="B155" s="366"/>
      <c r="C155" s="154"/>
      <c r="D155" s="153"/>
      <c r="E155" s="153"/>
      <c r="F155" s="153"/>
      <c r="G155" s="153"/>
      <c r="H155" s="153"/>
      <c r="I155" s="153"/>
      <c r="J155" s="153"/>
      <c r="K155" s="153"/>
      <c r="L155" s="153"/>
      <c r="M155" s="153"/>
      <c r="N155" s="156"/>
      <c r="O155" s="153"/>
      <c r="P155" s="301"/>
      <c r="Q155" s="301"/>
      <c r="R155" s="301"/>
      <c r="S155" s="153"/>
      <c r="T155" s="153"/>
      <c r="U155" s="153"/>
      <c r="V155" s="153"/>
      <c r="W155" s="153"/>
      <c r="X155" s="153"/>
      <c r="Y155" s="153"/>
      <c r="Z155" s="153"/>
    </row>
    <row r="156" spans="1:26" ht="15.75" customHeight="1" x14ac:dyDescent="0.25">
      <c r="A156" s="153"/>
      <c r="B156" s="366"/>
      <c r="C156" s="154"/>
      <c r="D156" s="153"/>
      <c r="E156" s="153"/>
      <c r="F156" s="153"/>
      <c r="G156" s="153"/>
      <c r="H156" s="153"/>
      <c r="I156" s="153"/>
      <c r="J156" s="153"/>
      <c r="K156" s="153"/>
      <c r="L156" s="153"/>
      <c r="M156" s="153"/>
      <c r="N156" s="156"/>
      <c r="O156" s="153"/>
      <c r="P156" s="301"/>
      <c r="Q156" s="301"/>
      <c r="R156" s="301"/>
      <c r="S156" s="153"/>
      <c r="T156" s="153"/>
      <c r="U156" s="153"/>
      <c r="V156" s="153"/>
      <c r="W156" s="153"/>
      <c r="X156" s="153"/>
      <c r="Y156" s="153"/>
      <c r="Z156" s="153"/>
    </row>
    <row r="157" spans="1:26" ht="15.75" customHeight="1" x14ac:dyDescent="0.25">
      <c r="A157" s="153"/>
      <c r="B157" s="366"/>
      <c r="C157" s="154"/>
      <c r="D157" s="153"/>
      <c r="E157" s="153"/>
      <c r="F157" s="153"/>
      <c r="G157" s="153"/>
      <c r="H157" s="153"/>
      <c r="I157" s="153"/>
      <c r="J157" s="153"/>
      <c r="K157" s="153"/>
      <c r="L157" s="153"/>
      <c r="M157" s="153"/>
      <c r="N157" s="156"/>
      <c r="O157" s="153"/>
      <c r="P157" s="301"/>
      <c r="Q157" s="301"/>
      <c r="R157" s="301"/>
      <c r="S157" s="153"/>
      <c r="T157" s="153"/>
      <c r="U157" s="153"/>
      <c r="V157" s="153"/>
      <c r="W157" s="153"/>
      <c r="X157" s="153"/>
      <c r="Y157" s="153"/>
      <c r="Z157" s="153"/>
    </row>
    <row r="158" spans="1:26" ht="15.75" customHeight="1" x14ac:dyDescent="0.25">
      <c r="A158" s="153"/>
      <c r="B158" s="366"/>
      <c r="C158" s="154"/>
      <c r="D158" s="153"/>
      <c r="E158" s="153"/>
      <c r="F158" s="153"/>
      <c r="G158" s="153"/>
      <c r="H158" s="153"/>
      <c r="I158" s="153"/>
      <c r="J158" s="153"/>
      <c r="K158" s="153"/>
      <c r="L158" s="153"/>
      <c r="M158" s="153"/>
      <c r="N158" s="156"/>
      <c r="O158" s="153"/>
      <c r="P158" s="301"/>
      <c r="Q158" s="301"/>
      <c r="R158" s="301"/>
      <c r="S158" s="153"/>
      <c r="T158" s="153"/>
      <c r="U158" s="153"/>
      <c r="V158" s="153"/>
      <c r="W158" s="153"/>
      <c r="X158" s="153"/>
      <c r="Y158" s="153"/>
      <c r="Z158" s="153"/>
    </row>
    <row r="159" spans="1:26" ht="15.75" customHeight="1" x14ac:dyDescent="0.25">
      <c r="A159" s="153"/>
      <c r="B159" s="366"/>
      <c r="C159" s="154"/>
      <c r="D159" s="153"/>
      <c r="E159" s="153"/>
      <c r="F159" s="153"/>
      <c r="G159" s="153"/>
      <c r="H159" s="153"/>
      <c r="I159" s="153"/>
      <c r="J159" s="153"/>
      <c r="K159" s="153"/>
      <c r="L159" s="153"/>
      <c r="M159" s="153"/>
      <c r="N159" s="156"/>
      <c r="O159" s="153"/>
      <c r="P159" s="301"/>
      <c r="Q159" s="301"/>
      <c r="R159" s="301"/>
      <c r="S159" s="153"/>
      <c r="T159" s="153"/>
      <c r="U159" s="153"/>
      <c r="V159" s="153"/>
      <c r="W159" s="153"/>
      <c r="X159" s="153"/>
      <c r="Y159" s="153"/>
      <c r="Z159" s="153"/>
    </row>
    <row r="160" spans="1:26" ht="15.75" customHeight="1" x14ac:dyDescent="0.25">
      <c r="A160" s="153"/>
      <c r="B160" s="366"/>
      <c r="C160" s="154"/>
      <c r="D160" s="153"/>
      <c r="E160" s="153"/>
      <c r="F160" s="153"/>
      <c r="G160" s="153"/>
      <c r="H160" s="153"/>
      <c r="I160" s="153"/>
      <c r="J160" s="153"/>
      <c r="K160" s="153"/>
      <c r="L160" s="153"/>
      <c r="M160" s="153"/>
      <c r="N160" s="156"/>
      <c r="O160" s="153"/>
      <c r="P160" s="301"/>
      <c r="Q160" s="301"/>
      <c r="R160" s="301"/>
      <c r="S160" s="153"/>
      <c r="T160" s="153"/>
      <c r="U160" s="153"/>
      <c r="V160" s="153"/>
      <c r="W160" s="153"/>
      <c r="X160" s="153"/>
      <c r="Y160" s="153"/>
      <c r="Z160" s="153"/>
    </row>
    <row r="161" spans="1:26" ht="15.75" customHeight="1" x14ac:dyDescent="0.25">
      <c r="A161" s="153"/>
      <c r="B161" s="366"/>
      <c r="C161" s="154"/>
      <c r="D161" s="153"/>
      <c r="E161" s="153"/>
      <c r="F161" s="153"/>
      <c r="G161" s="153"/>
      <c r="H161" s="153"/>
      <c r="I161" s="153"/>
      <c r="J161" s="153"/>
      <c r="K161" s="153"/>
      <c r="L161" s="153"/>
      <c r="M161" s="153"/>
      <c r="N161" s="156"/>
      <c r="O161" s="153"/>
      <c r="P161" s="301"/>
      <c r="Q161" s="301"/>
      <c r="R161" s="301"/>
      <c r="S161" s="153"/>
      <c r="T161" s="153"/>
      <c r="U161" s="153"/>
      <c r="V161" s="153"/>
      <c r="W161" s="153"/>
      <c r="X161" s="153"/>
      <c r="Y161" s="153"/>
      <c r="Z161" s="153"/>
    </row>
    <row r="162" spans="1:26" ht="15.75" customHeight="1" x14ac:dyDescent="0.25">
      <c r="A162" s="153"/>
      <c r="B162" s="366"/>
      <c r="C162" s="154"/>
      <c r="D162" s="153"/>
      <c r="E162" s="153"/>
      <c r="F162" s="153"/>
      <c r="G162" s="153"/>
      <c r="H162" s="153"/>
      <c r="I162" s="153"/>
      <c r="J162" s="153"/>
      <c r="K162" s="153"/>
      <c r="L162" s="153"/>
      <c r="M162" s="153"/>
      <c r="N162" s="156"/>
      <c r="O162" s="153"/>
      <c r="P162" s="301"/>
      <c r="Q162" s="301"/>
      <c r="R162" s="301"/>
      <c r="S162" s="153"/>
      <c r="T162" s="153"/>
      <c r="U162" s="153"/>
      <c r="V162" s="153"/>
      <c r="W162" s="153"/>
      <c r="X162" s="153"/>
      <c r="Y162" s="153"/>
      <c r="Z162" s="153"/>
    </row>
    <row r="163" spans="1:26" ht="15.75" customHeight="1" x14ac:dyDescent="0.25">
      <c r="A163" s="153"/>
      <c r="B163" s="366"/>
      <c r="C163" s="154"/>
      <c r="D163" s="153"/>
      <c r="E163" s="153"/>
      <c r="F163" s="153"/>
      <c r="G163" s="153"/>
      <c r="H163" s="153"/>
      <c r="I163" s="153"/>
      <c r="J163" s="153"/>
      <c r="K163" s="153"/>
      <c r="L163" s="153"/>
      <c r="M163" s="153"/>
      <c r="N163" s="156"/>
      <c r="O163" s="153"/>
      <c r="P163" s="301"/>
      <c r="Q163" s="301"/>
      <c r="R163" s="301"/>
      <c r="S163" s="153"/>
      <c r="T163" s="153"/>
      <c r="U163" s="153"/>
      <c r="V163" s="153"/>
      <c r="W163" s="153"/>
      <c r="X163" s="153"/>
      <c r="Y163" s="153"/>
      <c r="Z163" s="153"/>
    </row>
    <row r="164" spans="1:26" ht="15.75" customHeight="1" x14ac:dyDescent="0.25">
      <c r="A164" s="153"/>
      <c r="B164" s="366"/>
      <c r="C164" s="154"/>
      <c r="D164" s="153"/>
      <c r="E164" s="153"/>
      <c r="F164" s="153"/>
      <c r="G164" s="153"/>
      <c r="H164" s="153"/>
      <c r="I164" s="153"/>
      <c r="J164" s="153"/>
      <c r="K164" s="153"/>
      <c r="L164" s="153"/>
      <c r="M164" s="153"/>
      <c r="N164" s="156"/>
      <c r="O164" s="153"/>
      <c r="P164" s="301"/>
      <c r="Q164" s="301"/>
      <c r="R164" s="301"/>
      <c r="S164" s="153"/>
      <c r="T164" s="153"/>
      <c r="U164" s="153"/>
      <c r="V164" s="153"/>
      <c r="W164" s="153"/>
      <c r="X164" s="153"/>
      <c r="Y164" s="153"/>
      <c r="Z164" s="153"/>
    </row>
    <row r="165" spans="1:26" ht="15.75" customHeight="1" x14ac:dyDescent="0.25">
      <c r="A165" s="153"/>
      <c r="B165" s="366"/>
      <c r="C165" s="154"/>
      <c r="D165" s="153"/>
      <c r="E165" s="153"/>
      <c r="F165" s="153"/>
      <c r="G165" s="153"/>
      <c r="H165" s="153"/>
      <c r="I165" s="153"/>
      <c r="J165" s="153"/>
      <c r="K165" s="153"/>
      <c r="L165" s="153"/>
      <c r="M165" s="153"/>
      <c r="N165" s="156"/>
      <c r="O165" s="153"/>
      <c r="P165" s="301"/>
      <c r="Q165" s="301"/>
      <c r="R165" s="301"/>
      <c r="S165" s="153"/>
      <c r="T165" s="153"/>
      <c r="U165" s="153"/>
      <c r="V165" s="153"/>
      <c r="W165" s="153"/>
      <c r="X165" s="153"/>
      <c r="Y165" s="153"/>
      <c r="Z165" s="153"/>
    </row>
    <row r="166" spans="1:26" ht="15.75" customHeight="1" x14ac:dyDescent="0.25">
      <c r="A166" s="153"/>
      <c r="B166" s="366"/>
      <c r="C166" s="154"/>
      <c r="D166" s="153"/>
      <c r="E166" s="153"/>
      <c r="F166" s="153"/>
      <c r="G166" s="153"/>
      <c r="H166" s="153"/>
      <c r="I166" s="153"/>
      <c r="J166" s="153"/>
      <c r="K166" s="153"/>
      <c r="L166" s="153"/>
      <c r="M166" s="153"/>
      <c r="N166" s="156"/>
      <c r="O166" s="153"/>
      <c r="P166" s="301"/>
      <c r="Q166" s="301"/>
      <c r="R166" s="301"/>
      <c r="S166" s="153"/>
      <c r="T166" s="153"/>
      <c r="U166" s="153"/>
      <c r="V166" s="153"/>
      <c r="W166" s="153"/>
      <c r="X166" s="153"/>
      <c r="Y166" s="153"/>
      <c r="Z166" s="153"/>
    </row>
    <row r="167" spans="1:26" ht="15.75" customHeight="1" x14ac:dyDescent="0.25">
      <c r="A167" s="153"/>
      <c r="B167" s="366"/>
      <c r="C167" s="154"/>
      <c r="D167" s="153"/>
      <c r="E167" s="153"/>
      <c r="F167" s="153"/>
      <c r="G167" s="153"/>
      <c r="H167" s="153"/>
      <c r="I167" s="153"/>
      <c r="J167" s="153"/>
      <c r="K167" s="153"/>
      <c r="L167" s="153"/>
      <c r="M167" s="153"/>
      <c r="N167" s="156"/>
      <c r="O167" s="153"/>
      <c r="P167" s="301"/>
      <c r="Q167" s="301"/>
      <c r="R167" s="301"/>
      <c r="S167" s="153"/>
      <c r="T167" s="153"/>
      <c r="U167" s="153"/>
      <c r="V167" s="153"/>
      <c r="W167" s="153"/>
      <c r="X167" s="153"/>
      <c r="Y167" s="153"/>
      <c r="Z167" s="153"/>
    </row>
    <row r="168" spans="1:26" ht="15.75" customHeight="1" x14ac:dyDescent="0.25">
      <c r="A168" s="153"/>
      <c r="B168" s="366"/>
      <c r="C168" s="154"/>
      <c r="D168" s="153"/>
      <c r="E168" s="153"/>
      <c r="F168" s="153"/>
      <c r="G168" s="153"/>
      <c r="H168" s="153"/>
      <c r="I168" s="153"/>
      <c r="J168" s="153"/>
      <c r="K168" s="153"/>
      <c r="L168" s="153"/>
      <c r="M168" s="153"/>
      <c r="N168" s="156"/>
      <c r="O168" s="153"/>
      <c r="P168" s="301"/>
      <c r="Q168" s="301"/>
      <c r="R168" s="301"/>
      <c r="S168" s="153"/>
      <c r="T168" s="153"/>
      <c r="U168" s="153"/>
      <c r="V168" s="153"/>
      <c r="W168" s="153"/>
      <c r="X168" s="153"/>
      <c r="Y168" s="153"/>
      <c r="Z168" s="153"/>
    </row>
    <row r="169" spans="1:26" ht="15.75" customHeight="1" x14ac:dyDescent="0.25">
      <c r="A169" s="153"/>
      <c r="B169" s="366"/>
      <c r="C169" s="154"/>
      <c r="D169" s="153"/>
      <c r="E169" s="153"/>
      <c r="F169" s="153"/>
      <c r="G169" s="153"/>
      <c r="H169" s="153"/>
      <c r="I169" s="153"/>
      <c r="J169" s="153"/>
      <c r="K169" s="153"/>
      <c r="L169" s="153"/>
      <c r="M169" s="153"/>
      <c r="N169" s="156"/>
      <c r="O169" s="153"/>
      <c r="P169" s="301"/>
      <c r="Q169" s="301"/>
      <c r="R169" s="301"/>
      <c r="S169" s="153"/>
      <c r="T169" s="153"/>
      <c r="U169" s="153"/>
      <c r="V169" s="153"/>
      <c r="W169" s="153"/>
      <c r="X169" s="153"/>
      <c r="Y169" s="153"/>
      <c r="Z169" s="153"/>
    </row>
    <row r="170" spans="1:26" ht="15.75" customHeight="1" x14ac:dyDescent="0.25">
      <c r="A170" s="153"/>
      <c r="B170" s="366"/>
      <c r="C170" s="154"/>
      <c r="D170" s="153"/>
      <c r="E170" s="153"/>
      <c r="F170" s="153"/>
      <c r="G170" s="153"/>
      <c r="H170" s="153"/>
      <c r="I170" s="153"/>
      <c r="J170" s="153"/>
      <c r="K170" s="153"/>
      <c r="L170" s="153"/>
      <c r="M170" s="153"/>
      <c r="N170" s="156"/>
      <c r="O170" s="153"/>
      <c r="P170" s="301"/>
      <c r="Q170" s="301"/>
      <c r="R170" s="301"/>
      <c r="S170" s="153"/>
      <c r="T170" s="153"/>
      <c r="U170" s="153"/>
      <c r="V170" s="153"/>
      <c r="W170" s="153"/>
      <c r="X170" s="153"/>
      <c r="Y170" s="153"/>
      <c r="Z170" s="153"/>
    </row>
    <row r="171" spans="1:26" ht="15.75" customHeight="1" x14ac:dyDescent="0.25">
      <c r="A171" s="153"/>
      <c r="B171" s="366"/>
      <c r="C171" s="154"/>
      <c r="D171" s="153"/>
      <c r="E171" s="153"/>
      <c r="F171" s="153"/>
      <c r="G171" s="153"/>
      <c r="H171" s="153"/>
      <c r="I171" s="153"/>
      <c r="J171" s="153"/>
      <c r="K171" s="153"/>
      <c r="L171" s="153"/>
      <c r="M171" s="153"/>
      <c r="N171" s="156"/>
      <c r="O171" s="153"/>
      <c r="P171" s="301"/>
      <c r="Q171" s="301"/>
      <c r="R171" s="301"/>
      <c r="S171" s="153"/>
      <c r="T171" s="153"/>
      <c r="U171" s="153"/>
      <c r="V171" s="153"/>
      <c r="W171" s="153"/>
      <c r="X171" s="153"/>
      <c r="Y171" s="153"/>
      <c r="Z171" s="153"/>
    </row>
    <row r="172" spans="1:26" ht="15.75" customHeight="1" x14ac:dyDescent="0.25">
      <c r="A172" s="153"/>
      <c r="B172" s="366"/>
      <c r="C172" s="154"/>
      <c r="D172" s="153"/>
      <c r="E172" s="153"/>
      <c r="F172" s="153"/>
      <c r="G172" s="153"/>
      <c r="H172" s="153"/>
      <c r="I172" s="153"/>
      <c r="J172" s="153"/>
      <c r="K172" s="153"/>
      <c r="L172" s="153"/>
      <c r="M172" s="153"/>
      <c r="N172" s="156"/>
      <c r="O172" s="153"/>
      <c r="P172" s="301"/>
      <c r="Q172" s="301"/>
      <c r="R172" s="301"/>
      <c r="S172" s="153"/>
      <c r="T172" s="153"/>
      <c r="U172" s="153"/>
      <c r="V172" s="153"/>
      <c r="W172" s="153"/>
      <c r="X172" s="153"/>
      <c r="Y172" s="153"/>
      <c r="Z172" s="153"/>
    </row>
    <row r="173" spans="1:26" ht="15.75" customHeight="1" x14ac:dyDescent="0.25">
      <c r="A173" s="153"/>
      <c r="B173" s="366"/>
      <c r="C173" s="154"/>
      <c r="D173" s="153"/>
      <c r="E173" s="153"/>
      <c r="F173" s="153"/>
      <c r="G173" s="153"/>
      <c r="H173" s="153"/>
      <c r="I173" s="153"/>
      <c r="J173" s="153"/>
      <c r="K173" s="153"/>
      <c r="L173" s="153"/>
      <c r="M173" s="153"/>
      <c r="N173" s="156"/>
      <c r="O173" s="153"/>
      <c r="P173" s="301"/>
      <c r="Q173" s="301"/>
      <c r="R173" s="301"/>
      <c r="S173" s="153"/>
      <c r="T173" s="153"/>
      <c r="U173" s="153"/>
      <c r="V173" s="153"/>
      <c r="W173" s="153"/>
      <c r="X173" s="153"/>
      <c r="Y173" s="153"/>
      <c r="Z173" s="153"/>
    </row>
    <row r="174" spans="1:26" ht="15.75" customHeight="1" x14ac:dyDescent="0.25">
      <c r="A174" s="153"/>
      <c r="B174" s="366"/>
      <c r="C174" s="154"/>
      <c r="D174" s="153"/>
      <c r="E174" s="153"/>
      <c r="F174" s="153"/>
      <c r="G174" s="153"/>
      <c r="H174" s="153"/>
      <c r="I174" s="153"/>
      <c r="J174" s="153"/>
      <c r="K174" s="153"/>
      <c r="L174" s="153"/>
      <c r="M174" s="153"/>
      <c r="N174" s="156"/>
      <c r="O174" s="153"/>
      <c r="P174" s="301"/>
      <c r="Q174" s="301"/>
      <c r="R174" s="301"/>
      <c r="S174" s="153"/>
      <c r="T174" s="153"/>
      <c r="U174" s="153"/>
      <c r="V174" s="153"/>
      <c r="W174" s="153"/>
      <c r="X174" s="153"/>
      <c r="Y174" s="153"/>
      <c r="Z174" s="153"/>
    </row>
    <row r="175" spans="1:26" ht="15.75" customHeight="1" x14ac:dyDescent="0.25">
      <c r="A175" s="153"/>
      <c r="B175" s="366"/>
      <c r="C175" s="154"/>
      <c r="D175" s="153"/>
      <c r="E175" s="153"/>
      <c r="F175" s="153"/>
      <c r="G175" s="153"/>
      <c r="H175" s="153"/>
      <c r="I175" s="153"/>
      <c r="J175" s="153"/>
      <c r="K175" s="153"/>
      <c r="L175" s="153"/>
      <c r="M175" s="153"/>
      <c r="N175" s="156"/>
      <c r="O175" s="153"/>
      <c r="P175" s="301"/>
      <c r="Q175" s="301"/>
      <c r="R175" s="301"/>
      <c r="S175" s="153"/>
      <c r="T175" s="153"/>
      <c r="U175" s="153"/>
      <c r="V175" s="153"/>
      <c r="W175" s="153"/>
      <c r="X175" s="153"/>
      <c r="Y175" s="153"/>
      <c r="Z175" s="153"/>
    </row>
    <row r="176" spans="1:26" ht="15.75" customHeight="1" x14ac:dyDescent="0.25">
      <c r="A176" s="153"/>
      <c r="B176" s="366"/>
      <c r="C176" s="154"/>
      <c r="D176" s="153"/>
      <c r="E176" s="153"/>
      <c r="F176" s="153"/>
      <c r="G176" s="153"/>
      <c r="H176" s="153"/>
      <c r="I176" s="153"/>
      <c r="J176" s="153"/>
      <c r="K176" s="153"/>
      <c r="L176" s="153"/>
      <c r="M176" s="153"/>
      <c r="N176" s="156"/>
      <c r="O176" s="153"/>
      <c r="P176" s="301"/>
      <c r="Q176" s="301"/>
      <c r="R176" s="301"/>
      <c r="S176" s="153"/>
      <c r="T176" s="153"/>
      <c r="U176" s="153"/>
      <c r="V176" s="153"/>
      <c r="W176" s="153"/>
      <c r="X176" s="153"/>
      <c r="Y176" s="153"/>
      <c r="Z176" s="153"/>
    </row>
    <row r="177" spans="1:26" ht="15.75" customHeight="1" x14ac:dyDescent="0.25">
      <c r="A177" s="153"/>
      <c r="B177" s="366"/>
      <c r="C177" s="154"/>
      <c r="D177" s="153"/>
      <c r="E177" s="153"/>
      <c r="F177" s="153"/>
      <c r="G177" s="153"/>
      <c r="H177" s="153"/>
      <c r="I177" s="153"/>
      <c r="J177" s="153"/>
      <c r="K177" s="153"/>
      <c r="L177" s="153"/>
      <c r="M177" s="153"/>
      <c r="N177" s="156"/>
      <c r="O177" s="153"/>
      <c r="P177" s="301"/>
      <c r="Q177" s="301"/>
      <c r="R177" s="301"/>
      <c r="S177" s="153"/>
      <c r="T177" s="153"/>
      <c r="U177" s="153"/>
      <c r="V177" s="153"/>
      <c r="W177" s="153"/>
      <c r="X177" s="153"/>
      <c r="Y177" s="153"/>
      <c r="Z177" s="153"/>
    </row>
    <row r="178" spans="1:26" ht="15.75" customHeight="1" x14ac:dyDescent="0.25">
      <c r="A178" s="153"/>
      <c r="B178" s="366"/>
      <c r="C178" s="154"/>
      <c r="D178" s="153"/>
      <c r="E178" s="153"/>
      <c r="F178" s="153"/>
      <c r="G178" s="153"/>
      <c r="H178" s="153"/>
      <c r="I178" s="153"/>
      <c r="J178" s="153"/>
      <c r="K178" s="153"/>
      <c r="L178" s="153"/>
      <c r="M178" s="153"/>
      <c r="N178" s="156"/>
      <c r="O178" s="153"/>
      <c r="P178" s="301"/>
      <c r="Q178" s="301"/>
      <c r="R178" s="301"/>
      <c r="S178" s="153"/>
      <c r="T178" s="153"/>
      <c r="U178" s="153"/>
      <c r="V178" s="153"/>
      <c r="W178" s="153"/>
      <c r="X178" s="153"/>
      <c r="Y178" s="153"/>
      <c r="Z178" s="153"/>
    </row>
    <row r="179" spans="1:26" ht="15.75" customHeight="1" x14ac:dyDescent="0.25">
      <c r="A179" s="153"/>
      <c r="B179" s="366"/>
      <c r="C179" s="154"/>
      <c r="D179" s="153"/>
      <c r="E179" s="153"/>
      <c r="F179" s="153"/>
      <c r="G179" s="153"/>
      <c r="H179" s="153"/>
      <c r="I179" s="153"/>
      <c r="J179" s="153"/>
      <c r="K179" s="153"/>
      <c r="L179" s="153"/>
      <c r="M179" s="153"/>
      <c r="N179" s="156"/>
      <c r="O179" s="153"/>
      <c r="P179" s="301"/>
      <c r="Q179" s="301"/>
      <c r="R179" s="301"/>
      <c r="S179" s="153"/>
      <c r="T179" s="153"/>
      <c r="U179" s="153"/>
      <c r="V179" s="153"/>
      <c r="W179" s="153"/>
      <c r="X179" s="153"/>
      <c r="Y179" s="153"/>
      <c r="Z179" s="153"/>
    </row>
    <row r="180" spans="1:26" ht="15.75" customHeight="1" x14ac:dyDescent="0.25">
      <c r="A180" s="153"/>
      <c r="B180" s="366"/>
      <c r="C180" s="154"/>
      <c r="D180" s="153"/>
      <c r="E180" s="153"/>
      <c r="F180" s="153"/>
      <c r="G180" s="153"/>
      <c r="H180" s="153"/>
      <c r="I180" s="153"/>
      <c r="J180" s="153"/>
      <c r="K180" s="153"/>
      <c r="L180" s="153"/>
      <c r="M180" s="153"/>
      <c r="N180" s="156"/>
      <c r="O180" s="153"/>
      <c r="P180" s="301"/>
      <c r="Q180" s="301"/>
      <c r="R180" s="301"/>
      <c r="S180" s="153"/>
      <c r="T180" s="153"/>
      <c r="U180" s="153"/>
      <c r="V180" s="153"/>
      <c r="W180" s="153"/>
      <c r="X180" s="153"/>
      <c r="Y180" s="153"/>
      <c r="Z180" s="153"/>
    </row>
    <row r="181" spans="1:26" ht="15.75" customHeight="1" x14ac:dyDescent="0.25">
      <c r="A181" s="153"/>
      <c r="B181" s="366"/>
      <c r="C181" s="154"/>
      <c r="D181" s="153"/>
      <c r="E181" s="153"/>
      <c r="F181" s="153"/>
      <c r="G181" s="153"/>
      <c r="H181" s="153"/>
      <c r="I181" s="153"/>
      <c r="J181" s="153"/>
      <c r="K181" s="153"/>
      <c r="L181" s="153"/>
      <c r="M181" s="153"/>
      <c r="N181" s="156"/>
      <c r="O181" s="153"/>
      <c r="P181" s="301"/>
      <c r="Q181" s="301"/>
      <c r="R181" s="301"/>
      <c r="S181" s="153"/>
      <c r="T181" s="153"/>
      <c r="U181" s="153"/>
      <c r="V181" s="153"/>
      <c r="W181" s="153"/>
      <c r="X181" s="153"/>
      <c r="Y181" s="153"/>
      <c r="Z181" s="153"/>
    </row>
    <row r="182" spans="1:26" ht="15.75" customHeight="1" x14ac:dyDescent="0.25">
      <c r="A182" s="153"/>
      <c r="B182" s="366"/>
      <c r="C182" s="154"/>
      <c r="D182" s="153"/>
      <c r="E182" s="153"/>
      <c r="F182" s="153"/>
      <c r="G182" s="153"/>
      <c r="H182" s="153"/>
      <c r="I182" s="153"/>
      <c r="J182" s="153"/>
      <c r="K182" s="153"/>
      <c r="L182" s="153"/>
      <c r="M182" s="153"/>
      <c r="N182" s="156"/>
      <c r="O182" s="153"/>
      <c r="P182" s="301"/>
      <c r="Q182" s="301"/>
      <c r="R182" s="301"/>
      <c r="S182" s="153"/>
      <c r="T182" s="153"/>
      <c r="U182" s="153"/>
      <c r="V182" s="153"/>
      <c r="W182" s="153"/>
      <c r="X182" s="153"/>
      <c r="Y182" s="153"/>
      <c r="Z182" s="153"/>
    </row>
    <row r="183" spans="1:26" ht="15.75" customHeight="1" x14ac:dyDescent="0.25">
      <c r="A183" s="153"/>
      <c r="B183" s="366"/>
      <c r="C183" s="154"/>
      <c r="D183" s="153"/>
      <c r="E183" s="153"/>
      <c r="F183" s="153"/>
      <c r="G183" s="153"/>
      <c r="H183" s="153"/>
      <c r="I183" s="153"/>
      <c r="J183" s="153"/>
      <c r="K183" s="153"/>
      <c r="L183" s="153"/>
      <c r="M183" s="153"/>
      <c r="N183" s="156"/>
      <c r="O183" s="153"/>
      <c r="P183" s="301"/>
      <c r="Q183" s="301"/>
      <c r="R183" s="301"/>
      <c r="S183" s="153"/>
      <c r="T183" s="153"/>
      <c r="U183" s="153"/>
      <c r="V183" s="153"/>
      <c r="W183" s="153"/>
      <c r="X183" s="153"/>
      <c r="Y183" s="153"/>
      <c r="Z183" s="153"/>
    </row>
    <row r="184" spans="1:26" ht="15.75" customHeight="1" x14ac:dyDescent="0.25">
      <c r="A184" s="153"/>
      <c r="B184" s="366"/>
      <c r="C184" s="154"/>
      <c r="D184" s="153"/>
      <c r="E184" s="153"/>
      <c r="F184" s="153"/>
      <c r="G184" s="153"/>
      <c r="H184" s="153"/>
      <c r="I184" s="153"/>
      <c r="J184" s="153"/>
      <c r="K184" s="153"/>
      <c r="L184" s="153"/>
      <c r="M184" s="153"/>
      <c r="N184" s="156"/>
      <c r="O184" s="153"/>
      <c r="P184" s="301"/>
      <c r="Q184" s="301"/>
      <c r="R184" s="301"/>
      <c r="S184" s="153"/>
      <c r="T184" s="153"/>
      <c r="U184" s="153"/>
      <c r="V184" s="153"/>
      <c r="W184" s="153"/>
      <c r="X184" s="153"/>
      <c r="Y184" s="153"/>
      <c r="Z184" s="153"/>
    </row>
    <row r="185" spans="1:26" ht="15.75" customHeight="1" x14ac:dyDescent="0.25">
      <c r="A185" s="153"/>
      <c r="B185" s="366"/>
      <c r="C185" s="154"/>
      <c r="D185" s="153"/>
      <c r="E185" s="153"/>
      <c r="F185" s="153"/>
      <c r="G185" s="153"/>
      <c r="H185" s="153"/>
      <c r="I185" s="153"/>
      <c r="J185" s="153"/>
      <c r="K185" s="153"/>
      <c r="L185" s="153"/>
      <c r="M185" s="153"/>
      <c r="N185" s="156"/>
      <c r="O185" s="153"/>
      <c r="P185" s="301"/>
      <c r="Q185" s="301"/>
      <c r="R185" s="301"/>
      <c r="S185" s="153"/>
      <c r="T185" s="153"/>
      <c r="U185" s="153"/>
      <c r="V185" s="153"/>
      <c r="W185" s="153"/>
      <c r="X185" s="153"/>
      <c r="Y185" s="153"/>
      <c r="Z185" s="153"/>
    </row>
    <row r="186" spans="1:26" ht="15.75" customHeight="1" x14ac:dyDescent="0.25">
      <c r="A186" s="153"/>
      <c r="B186" s="366"/>
      <c r="C186" s="154"/>
      <c r="D186" s="153"/>
      <c r="E186" s="153"/>
      <c r="F186" s="153"/>
      <c r="G186" s="153"/>
      <c r="H186" s="153"/>
      <c r="I186" s="153"/>
      <c r="J186" s="153"/>
      <c r="K186" s="153"/>
      <c r="L186" s="153"/>
      <c r="M186" s="153"/>
      <c r="N186" s="156"/>
      <c r="O186" s="153"/>
      <c r="P186" s="301"/>
      <c r="Q186" s="301"/>
      <c r="R186" s="301"/>
      <c r="S186" s="153"/>
      <c r="T186" s="153"/>
      <c r="U186" s="153"/>
      <c r="V186" s="153"/>
      <c r="W186" s="153"/>
      <c r="X186" s="153"/>
      <c r="Y186" s="153"/>
      <c r="Z186" s="153"/>
    </row>
    <row r="187" spans="1:26" ht="15.75" customHeight="1" x14ac:dyDescent="0.25">
      <c r="A187" s="153"/>
      <c r="B187" s="366"/>
      <c r="C187" s="154"/>
      <c r="D187" s="153"/>
      <c r="E187" s="153"/>
      <c r="F187" s="153"/>
      <c r="G187" s="153"/>
      <c r="H187" s="153"/>
      <c r="I187" s="153"/>
      <c r="J187" s="153"/>
      <c r="K187" s="153"/>
      <c r="L187" s="153"/>
      <c r="M187" s="153"/>
      <c r="N187" s="156"/>
      <c r="O187" s="153"/>
      <c r="P187" s="301"/>
      <c r="Q187" s="301"/>
      <c r="R187" s="301"/>
      <c r="S187" s="153"/>
      <c r="T187" s="153"/>
      <c r="U187" s="153"/>
      <c r="V187" s="153"/>
      <c r="W187" s="153"/>
      <c r="X187" s="153"/>
      <c r="Y187" s="153"/>
      <c r="Z187" s="153"/>
    </row>
    <row r="188" spans="1:26" ht="15.75" customHeight="1" x14ac:dyDescent="0.25">
      <c r="A188" s="153"/>
      <c r="B188" s="366"/>
      <c r="C188" s="154"/>
      <c r="D188" s="153"/>
      <c r="E188" s="153"/>
      <c r="F188" s="153"/>
      <c r="G188" s="153"/>
      <c r="H188" s="153"/>
      <c r="I188" s="153"/>
      <c r="J188" s="153"/>
      <c r="K188" s="153"/>
      <c r="L188" s="153"/>
      <c r="M188" s="153"/>
      <c r="N188" s="156"/>
      <c r="O188" s="153"/>
      <c r="P188" s="301"/>
      <c r="Q188" s="301"/>
      <c r="R188" s="301"/>
      <c r="S188" s="153"/>
      <c r="T188" s="153"/>
      <c r="U188" s="153"/>
      <c r="V188" s="153"/>
      <c r="W188" s="153"/>
      <c r="X188" s="153"/>
      <c r="Y188" s="153"/>
      <c r="Z188" s="153"/>
    </row>
    <row r="189" spans="1:26" ht="15.75" customHeight="1" x14ac:dyDescent="0.25">
      <c r="A189" s="153"/>
      <c r="B189" s="366"/>
      <c r="C189" s="154"/>
      <c r="D189" s="153"/>
      <c r="E189" s="153"/>
      <c r="F189" s="153"/>
      <c r="G189" s="153"/>
      <c r="H189" s="153"/>
      <c r="I189" s="153"/>
      <c r="J189" s="153"/>
      <c r="K189" s="153"/>
      <c r="L189" s="153"/>
      <c r="M189" s="153"/>
      <c r="N189" s="156"/>
      <c r="O189" s="153"/>
      <c r="P189" s="301"/>
      <c r="Q189" s="301"/>
      <c r="R189" s="301"/>
      <c r="S189" s="153"/>
      <c r="T189" s="153"/>
      <c r="U189" s="153"/>
      <c r="V189" s="153"/>
      <c r="W189" s="153"/>
      <c r="X189" s="153"/>
      <c r="Y189" s="153"/>
      <c r="Z189" s="153"/>
    </row>
    <row r="190" spans="1:26" ht="15.75" customHeight="1" x14ac:dyDescent="0.25">
      <c r="A190" s="153"/>
      <c r="B190" s="366"/>
      <c r="C190" s="154"/>
      <c r="D190" s="153"/>
      <c r="E190" s="153"/>
      <c r="F190" s="153"/>
      <c r="G190" s="153"/>
      <c r="H190" s="153"/>
      <c r="I190" s="153"/>
      <c r="J190" s="153"/>
      <c r="K190" s="153"/>
      <c r="L190" s="153"/>
      <c r="M190" s="153"/>
      <c r="N190" s="156"/>
      <c r="O190" s="153"/>
      <c r="P190" s="301"/>
      <c r="Q190" s="301"/>
      <c r="R190" s="301"/>
      <c r="S190" s="153"/>
      <c r="T190" s="153"/>
      <c r="U190" s="153"/>
      <c r="V190" s="153"/>
      <c r="W190" s="153"/>
      <c r="X190" s="153"/>
      <c r="Y190" s="153"/>
      <c r="Z190" s="153"/>
    </row>
    <row r="191" spans="1:26" ht="15.75" customHeight="1" x14ac:dyDescent="0.25">
      <c r="A191" s="153"/>
      <c r="B191" s="366"/>
      <c r="C191" s="154"/>
      <c r="D191" s="153"/>
      <c r="E191" s="153"/>
      <c r="F191" s="153"/>
      <c r="G191" s="153"/>
      <c r="H191" s="153"/>
      <c r="I191" s="153"/>
      <c r="J191" s="153"/>
      <c r="K191" s="153"/>
      <c r="L191" s="153"/>
      <c r="M191" s="153"/>
      <c r="N191" s="156"/>
      <c r="O191" s="153"/>
      <c r="P191" s="301"/>
      <c r="Q191" s="301"/>
      <c r="R191" s="301"/>
      <c r="S191" s="153"/>
      <c r="T191" s="153"/>
      <c r="U191" s="153"/>
      <c r="V191" s="153"/>
      <c r="W191" s="153"/>
      <c r="X191" s="153"/>
      <c r="Y191" s="153"/>
      <c r="Z191" s="153"/>
    </row>
    <row r="192" spans="1:26" ht="15.75" customHeight="1" x14ac:dyDescent="0.25">
      <c r="A192" s="153"/>
      <c r="B192" s="366"/>
      <c r="C192" s="154"/>
      <c r="D192" s="153"/>
      <c r="E192" s="153"/>
      <c r="F192" s="153"/>
      <c r="G192" s="153"/>
      <c r="H192" s="153"/>
      <c r="I192" s="153"/>
      <c r="J192" s="153"/>
      <c r="K192" s="153"/>
      <c r="L192" s="153"/>
      <c r="M192" s="153"/>
      <c r="N192" s="156"/>
      <c r="O192" s="153"/>
      <c r="P192" s="301"/>
      <c r="Q192" s="301"/>
      <c r="R192" s="301"/>
      <c r="S192" s="153"/>
      <c r="T192" s="153"/>
      <c r="U192" s="153"/>
      <c r="V192" s="153"/>
      <c r="W192" s="153"/>
      <c r="X192" s="153"/>
      <c r="Y192" s="153"/>
      <c r="Z192" s="153"/>
    </row>
    <row r="193" spans="1:26" ht="15.75" customHeight="1" x14ac:dyDescent="0.25">
      <c r="A193" s="153"/>
      <c r="B193" s="366"/>
      <c r="C193" s="154"/>
      <c r="D193" s="153"/>
      <c r="E193" s="153"/>
      <c r="F193" s="153"/>
      <c r="G193" s="153"/>
      <c r="H193" s="153"/>
      <c r="I193" s="153"/>
      <c r="J193" s="153"/>
      <c r="K193" s="153"/>
      <c r="L193" s="153"/>
      <c r="M193" s="153"/>
      <c r="N193" s="156"/>
      <c r="O193" s="153"/>
      <c r="P193" s="301"/>
      <c r="Q193" s="301"/>
      <c r="R193" s="301"/>
      <c r="S193" s="153"/>
      <c r="T193" s="153"/>
      <c r="U193" s="153"/>
      <c r="V193" s="153"/>
      <c r="W193" s="153"/>
      <c r="X193" s="153"/>
      <c r="Y193" s="153"/>
      <c r="Z193" s="153"/>
    </row>
    <row r="194" spans="1:26" ht="15.75" customHeight="1" x14ac:dyDescent="0.25">
      <c r="A194" s="153"/>
      <c r="B194" s="366"/>
      <c r="C194" s="154"/>
      <c r="D194" s="153"/>
      <c r="E194" s="153"/>
      <c r="F194" s="153"/>
      <c r="G194" s="153"/>
      <c r="H194" s="153"/>
      <c r="I194" s="153"/>
      <c r="J194" s="153"/>
      <c r="K194" s="153"/>
      <c r="L194" s="153"/>
      <c r="M194" s="153"/>
      <c r="N194" s="156"/>
      <c r="O194" s="153"/>
      <c r="P194" s="301"/>
      <c r="Q194" s="301"/>
      <c r="R194" s="301"/>
      <c r="S194" s="153"/>
      <c r="T194" s="153"/>
      <c r="U194" s="153"/>
      <c r="V194" s="153"/>
      <c r="W194" s="153"/>
      <c r="X194" s="153"/>
      <c r="Y194" s="153"/>
      <c r="Z194" s="153"/>
    </row>
    <row r="195" spans="1:26" ht="15.75" customHeight="1" x14ac:dyDescent="0.25">
      <c r="A195" s="153"/>
      <c r="B195" s="366"/>
      <c r="C195" s="154"/>
      <c r="D195" s="153"/>
      <c r="E195" s="153"/>
      <c r="F195" s="153"/>
      <c r="G195" s="153"/>
      <c r="H195" s="153"/>
      <c r="I195" s="153"/>
      <c r="J195" s="153"/>
      <c r="K195" s="153"/>
      <c r="L195" s="153"/>
      <c r="M195" s="153"/>
      <c r="N195" s="156"/>
      <c r="O195" s="153"/>
      <c r="P195" s="301"/>
      <c r="Q195" s="301"/>
      <c r="R195" s="301"/>
      <c r="S195" s="153"/>
      <c r="T195" s="153"/>
      <c r="U195" s="153"/>
      <c r="V195" s="153"/>
      <c r="W195" s="153"/>
      <c r="X195" s="153"/>
      <c r="Y195" s="153"/>
      <c r="Z195" s="153"/>
    </row>
    <row r="196" spans="1:26" ht="15.75" customHeight="1" x14ac:dyDescent="0.25">
      <c r="A196" s="153"/>
      <c r="B196" s="366"/>
      <c r="C196" s="154"/>
      <c r="D196" s="153"/>
      <c r="E196" s="153"/>
      <c r="F196" s="153"/>
      <c r="G196" s="153"/>
      <c r="H196" s="153"/>
      <c r="I196" s="153"/>
      <c r="J196" s="153"/>
      <c r="K196" s="153"/>
      <c r="L196" s="153"/>
      <c r="M196" s="153"/>
      <c r="N196" s="156"/>
      <c r="O196" s="153"/>
      <c r="P196" s="301"/>
      <c r="Q196" s="301"/>
      <c r="R196" s="301"/>
      <c r="S196" s="153"/>
      <c r="T196" s="153"/>
      <c r="U196" s="153"/>
      <c r="V196" s="153"/>
      <c r="W196" s="153"/>
      <c r="X196" s="153"/>
      <c r="Y196" s="153"/>
      <c r="Z196" s="153"/>
    </row>
    <row r="197" spans="1:26" ht="15.75" customHeight="1" x14ac:dyDescent="0.25">
      <c r="A197" s="153"/>
      <c r="B197" s="366"/>
      <c r="C197" s="154"/>
      <c r="D197" s="153"/>
      <c r="E197" s="153"/>
      <c r="F197" s="153"/>
      <c r="G197" s="153"/>
      <c r="H197" s="153"/>
      <c r="I197" s="153"/>
      <c r="J197" s="153"/>
      <c r="K197" s="153"/>
      <c r="L197" s="153"/>
      <c r="M197" s="153"/>
      <c r="N197" s="156"/>
      <c r="O197" s="153"/>
      <c r="P197" s="301"/>
      <c r="Q197" s="301"/>
      <c r="R197" s="301"/>
      <c r="S197" s="153"/>
      <c r="T197" s="153"/>
      <c r="U197" s="153"/>
      <c r="V197" s="153"/>
      <c r="W197" s="153"/>
      <c r="X197" s="153"/>
      <c r="Y197" s="153"/>
      <c r="Z197" s="153"/>
    </row>
    <row r="198" spans="1:26" ht="15.75" customHeight="1" x14ac:dyDescent="0.25">
      <c r="A198" s="153"/>
      <c r="B198" s="366"/>
      <c r="C198" s="154"/>
      <c r="D198" s="153"/>
      <c r="E198" s="153"/>
      <c r="F198" s="153"/>
      <c r="G198" s="153"/>
      <c r="H198" s="153"/>
      <c r="I198" s="153"/>
      <c r="J198" s="153"/>
      <c r="K198" s="153"/>
      <c r="L198" s="153"/>
      <c r="M198" s="153"/>
      <c r="N198" s="156"/>
      <c r="O198" s="153"/>
      <c r="P198" s="301"/>
      <c r="Q198" s="301"/>
      <c r="R198" s="301"/>
      <c r="S198" s="153"/>
      <c r="T198" s="153"/>
      <c r="U198" s="153"/>
      <c r="V198" s="153"/>
      <c r="W198" s="153"/>
      <c r="X198" s="153"/>
      <c r="Y198" s="153"/>
      <c r="Z198" s="153"/>
    </row>
    <row r="199" spans="1:26" ht="15.75" customHeight="1" x14ac:dyDescent="0.25">
      <c r="A199" s="153"/>
      <c r="B199" s="366"/>
      <c r="C199" s="154"/>
      <c r="D199" s="153"/>
      <c r="E199" s="153"/>
      <c r="F199" s="153"/>
      <c r="G199" s="153"/>
      <c r="H199" s="153"/>
      <c r="I199" s="153"/>
      <c r="J199" s="153"/>
      <c r="K199" s="153"/>
      <c r="L199" s="153"/>
      <c r="M199" s="153"/>
      <c r="N199" s="156"/>
      <c r="O199" s="153"/>
      <c r="P199" s="301"/>
      <c r="Q199" s="301"/>
      <c r="R199" s="301"/>
      <c r="S199" s="153"/>
      <c r="T199" s="153"/>
      <c r="U199" s="153"/>
      <c r="V199" s="153"/>
      <c r="W199" s="153"/>
      <c r="X199" s="153"/>
      <c r="Y199" s="153"/>
      <c r="Z199" s="153"/>
    </row>
    <row r="200" spans="1:26" ht="15.75" customHeight="1" x14ac:dyDescent="0.25">
      <c r="A200" s="153"/>
      <c r="B200" s="366"/>
      <c r="C200" s="154"/>
      <c r="D200" s="153"/>
      <c r="E200" s="153"/>
      <c r="F200" s="153"/>
      <c r="G200" s="153"/>
      <c r="H200" s="153"/>
      <c r="I200" s="153"/>
      <c r="J200" s="153"/>
      <c r="K200" s="153"/>
      <c r="L200" s="153"/>
      <c r="M200" s="153"/>
      <c r="N200" s="156"/>
      <c r="O200" s="153"/>
      <c r="P200" s="301"/>
      <c r="Q200" s="301"/>
      <c r="R200" s="301"/>
      <c r="S200" s="153"/>
      <c r="T200" s="153"/>
      <c r="U200" s="153"/>
      <c r="V200" s="153"/>
      <c r="W200" s="153"/>
      <c r="X200" s="153"/>
      <c r="Y200" s="153"/>
      <c r="Z200" s="153"/>
    </row>
    <row r="201" spans="1:26" ht="15.75" customHeight="1" x14ac:dyDescent="0.25">
      <c r="A201" s="153"/>
      <c r="B201" s="366"/>
      <c r="C201" s="154"/>
      <c r="D201" s="153"/>
      <c r="E201" s="153"/>
      <c r="F201" s="153"/>
      <c r="G201" s="153"/>
      <c r="H201" s="153"/>
      <c r="I201" s="153"/>
      <c r="J201" s="153"/>
      <c r="K201" s="153"/>
      <c r="L201" s="153"/>
      <c r="M201" s="153"/>
      <c r="N201" s="156"/>
      <c r="O201" s="153"/>
      <c r="P201" s="301"/>
      <c r="Q201" s="301"/>
      <c r="R201" s="301"/>
      <c r="S201" s="153"/>
      <c r="T201" s="153"/>
      <c r="U201" s="153"/>
      <c r="V201" s="153"/>
      <c r="W201" s="153"/>
      <c r="X201" s="153"/>
      <c r="Y201" s="153"/>
      <c r="Z201" s="153"/>
    </row>
    <row r="202" spans="1:26" ht="15.75" customHeight="1" x14ac:dyDescent="0.25">
      <c r="A202" s="153"/>
      <c r="B202" s="366"/>
      <c r="C202" s="154"/>
      <c r="D202" s="153"/>
      <c r="E202" s="153"/>
      <c r="F202" s="153"/>
      <c r="G202" s="153"/>
      <c r="H202" s="153"/>
      <c r="I202" s="153"/>
      <c r="J202" s="153"/>
      <c r="K202" s="153"/>
      <c r="L202" s="153"/>
      <c r="M202" s="153"/>
      <c r="N202" s="156"/>
      <c r="O202" s="153"/>
      <c r="P202" s="301"/>
      <c r="Q202" s="301"/>
      <c r="R202" s="301"/>
      <c r="S202" s="153"/>
      <c r="T202" s="153"/>
      <c r="U202" s="153"/>
      <c r="V202" s="153"/>
      <c r="W202" s="153"/>
      <c r="X202" s="153"/>
      <c r="Y202" s="153"/>
      <c r="Z202" s="153"/>
    </row>
    <row r="203" spans="1:26" ht="15.75" customHeight="1" x14ac:dyDescent="0.25">
      <c r="A203" s="153"/>
      <c r="B203" s="366"/>
      <c r="C203" s="154"/>
      <c r="D203" s="153"/>
      <c r="E203" s="153"/>
      <c r="F203" s="153"/>
      <c r="G203" s="153"/>
      <c r="H203" s="153"/>
      <c r="I203" s="153"/>
      <c r="J203" s="153"/>
      <c r="K203" s="153"/>
      <c r="L203" s="153"/>
      <c r="M203" s="153"/>
      <c r="N203" s="156"/>
      <c r="O203" s="153"/>
      <c r="P203" s="301"/>
      <c r="Q203" s="301"/>
      <c r="R203" s="301"/>
      <c r="S203" s="153"/>
      <c r="T203" s="153"/>
      <c r="U203" s="153"/>
      <c r="V203" s="153"/>
      <c r="W203" s="153"/>
      <c r="X203" s="153"/>
      <c r="Y203" s="153"/>
      <c r="Z203" s="153"/>
    </row>
    <row r="204" spans="1:26" ht="15.75" customHeight="1" x14ac:dyDescent="0.25">
      <c r="A204" s="153"/>
      <c r="B204" s="366"/>
      <c r="C204" s="154"/>
      <c r="D204" s="153"/>
      <c r="E204" s="153"/>
      <c r="F204" s="153"/>
      <c r="G204" s="153"/>
      <c r="H204" s="153"/>
      <c r="I204" s="153"/>
      <c r="J204" s="153"/>
      <c r="K204" s="153"/>
      <c r="L204" s="153"/>
      <c r="M204" s="153"/>
      <c r="N204" s="156"/>
      <c r="O204" s="153"/>
      <c r="P204" s="301"/>
      <c r="Q204" s="301"/>
      <c r="R204" s="301"/>
      <c r="S204" s="153"/>
      <c r="T204" s="153"/>
      <c r="U204" s="153"/>
      <c r="V204" s="153"/>
      <c r="W204" s="153"/>
      <c r="X204" s="153"/>
      <c r="Y204" s="153"/>
      <c r="Z204" s="153"/>
    </row>
    <row r="205" spans="1:26" ht="15.75" customHeight="1" x14ac:dyDescent="0.25">
      <c r="A205" s="153"/>
      <c r="B205" s="366"/>
      <c r="C205" s="154"/>
      <c r="D205" s="153"/>
      <c r="E205" s="153"/>
      <c r="F205" s="153"/>
      <c r="G205" s="153"/>
      <c r="H205" s="153"/>
      <c r="I205" s="153"/>
      <c r="J205" s="153"/>
      <c r="K205" s="153"/>
      <c r="L205" s="153"/>
      <c r="M205" s="153"/>
      <c r="N205" s="156"/>
      <c r="O205" s="153"/>
      <c r="P205" s="301"/>
      <c r="Q205" s="301"/>
      <c r="R205" s="301"/>
      <c r="S205" s="153"/>
      <c r="T205" s="153"/>
      <c r="U205" s="153"/>
      <c r="V205" s="153"/>
      <c r="W205" s="153"/>
      <c r="X205" s="153"/>
      <c r="Y205" s="153"/>
      <c r="Z205" s="153"/>
    </row>
    <row r="206" spans="1:26" ht="15.75" customHeight="1" x14ac:dyDescent="0.25">
      <c r="A206" s="153"/>
      <c r="B206" s="366"/>
      <c r="C206" s="154"/>
      <c r="D206" s="153"/>
      <c r="E206" s="153"/>
      <c r="F206" s="153"/>
      <c r="G206" s="153"/>
      <c r="H206" s="153"/>
      <c r="I206" s="153"/>
      <c r="J206" s="153"/>
      <c r="K206" s="153"/>
      <c r="L206" s="153"/>
      <c r="M206" s="153"/>
      <c r="N206" s="156"/>
      <c r="O206" s="153"/>
      <c r="P206" s="301"/>
      <c r="Q206" s="301"/>
      <c r="R206" s="301"/>
      <c r="S206" s="153"/>
      <c r="T206" s="153"/>
      <c r="U206" s="153"/>
      <c r="V206" s="153"/>
      <c r="W206" s="153"/>
      <c r="X206" s="153"/>
      <c r="Y206" s="153"/>
      <c r="Z206" s="153"/>
    </row>
    <row r="207" spans="1:26" ht="15.75" customHeight="1" x14ac:dyDescent="0.25">
      <c r="A207" s="153"/>
      <c r="B207" s="366"/>
      <c r="C207" s="154"/>
      <c r="D207" s="153"/>
      <c r="E207" s="153"/>
      <c r="F207" s="153"/>
      <c r="G207" s="153"/>
      <c r="H207" s="153"/>
      <c r="I207" s="153"/>
      <c r="J207" s="153"/>
      <c r="K207" s="153"/>
      <c r="L207" s="153"/>
      <c r="M207" s="153"/>
      <c r="N207" s="156"/>
      <c r="O207" s="153"/>
      <c r="P207" s="301"/>
      <c r="Q207" s="301"/>
      <c r="R207" s="301"/>
      <c r="S207" s="153"/>
      <c r="T207" s="153"/>
      <c r="U207" s="153"/>
      <c r="V207" s="153"/>
      <c r="W207" s="153"/>
      <c r="X207" s="153"/>
      <c r="Y207" s="153"/>
      <c r="Z207" s="153"/>
    </row>
    <row r="208" spans="1:26" ht="15.75" customHeight="1" x14ac:dyDescent="0.25">
      <c r="A208" s="153"/>
      <c r="B208" s="366"/>
      <c r="C208" s="154"/>
      <c r="D208" s="153"/>
      <c r="E208" s="153"/>
      <c r="F208" s="153"/>
      <c r="G208" s="153"/>
      <c r="H208" s="153"/>
      <c r="I208" s="153"/>
      <c r="J208" s="153"/>
      <c r="K208" s="153"/>
      <c r="L208" s="153"/>
      <c r="M208" s="153"/>
      <c r="N208" s="156"/>
      <c r="O208" s="153"/>
      <c r="P208" s="301"/>
      <c r="Q208" s="301"/>
      <c r="R208" s="301"/>
      <c r="S208" s="153"/>
      <c r="T208" s="153"/>
      <c r="U208" s="153"/>
      <c r="V208" s="153"/>
      <c r="W208" s="153"/>
      <c r="X208" s="153"/>
      <c r="Y208" s="153"/>
      <c r="Z208" s="153"/>
    </row>
    <row r="209" spans="1:26" ht="15.75" customHeight="1" x14ac:dyDescent="0.25">
      <c r="A209" s="153"/>
      <c r="B209" s="366"/>
      <c r="C209" s="154"/>
      <c r="D209" s="153"/>
      <c r="E209" s="153"/>
      <c r="F209" s="153"/>
      <c r="G209" s="153"/>
      <c r="H209" s="153"/>
      <c r="I209" s="153"/>
      <c r="J209" s="153"/>
      <c r="K209" s="153"/>
      <c r="L209" s="153"/>
      <c r="M209" s="153"/>
      <c r="N209" s="156"/>
      <c r="O209" s="153"/>
      <c r="P209" s="301"/>
      <c r="Q209" s="301"/>
      <c r="R209" s="301"/>
      <c r="S209" s="153"/>
      <c r="T209" s="153"/>
      <c r="U209" s="153"/>
      <c r="V209" s="153"/>
      <c r="W209" s="153"/>
      <c r="X209" s="153"/>
      <c r="Y209" s="153"/>
      <c r="Z209" s="153"/>
    </row>
    <row r="210" spans="1:26" ht="15.75" customHeight="1" x14ac:dyDescent="0.25">
      <c r="A210" s="153"/>
      <c r="B210" s="366"/>
      <c r="C210" s="154"/>
      <c r="D210" s="153"/>
      <c r="E210" s="153"/>
      <c r="F210" s="153"/>
      <c r="G210" s="153"/>
      <c r="H210" s="153"/>
      <c r="I210" s="153"/>
      <c r="J210" s="153"/>
      <c r="K210" s="153"/>
      <c r="L210" s="153"/>
      <c r="M210" s="153"/>
      <c r="N210" s="156"/>
      <c r="O210" s="153"/>
      <c r="P210" s="301"/>
      <c r="Q210" s="301"/>
      <c r="R210" s="301"/>
      <c r="S210" s="153"/>
      <c r="T210" s="153"/>
      <c r="U210" s="153"/>
      <c r="V210" s="153"/>
      <c r="W210" s="153"/>
      <c r="X210" s="153"/>
      <c r="Y210" s="153"/>
      <c r="Z210" s="153"/>
    </row>
    <row r="211" spans="1:26" ht="15.75" customHeight="1" x14ac:dyDescent="0.25">
      <c r="A211" s="153"/>
      <c r="B211" s="366"/>
      <c r="C211" s="154"/>
      <c r="D211" s="153"/>
      <c r="E211" s="153"/>
      <c r="F211" s="153"/>
      <c r="G211" s="153"/>
      <c r="H211" s="153"/>
      <c r="I211" s="153"/>
      <c r="J211" s="153"/>
      <c r="K211" s="153"/>
      <c r="L211" s="153"/>
      <c r="M211" s="153"/>
      <c r="N211" s="156"/>
      <c r="O211" s="153"/>
      <c r="P211" s="301"/>
      <c r="Q211" s="301"/>
      <c r="R211" s="301"/>
      <c r="S211" s="153"/>
      <c r="T211" s="153"/>
      <c r="U211" s="153"/>
      <c r="V211" s="153"/>
      <c r="W211" s="153"/>
      <c r="X211" s="153"/>
      <c r="Y211" s="153"/>
      <c r="Z211" s="153"/>
    </row>
    <row r="212" spans="1:26" ht="15.75" customHeight="1" x14ac:dyDescent="0.25">
      <c r="A212" s="153"/>
      <c r="B212" s="366"/>
      <c r="C212" s="154"/>
      <c r="D212" s="153"/>
      <c r="E212" s="153"/>
      <c r="F212" s="153"/>
      <c r="G212" s="153"/>
      <c r="H212" s="153"/>
      <c r="I212" s="153"/>
      <c r="J212" s="153"/>
      <c r="K212" s="153"/>
      <c r="L212" s="153"/>
      <c r="M212" s="153"/>
      <c r="N212" s="156"/>
      <c r="O212" s="153"/>
      <c r="P212" s="301"/>
      <c r="Q212" s="301"/>
      <c r="R212" s="301"/>
      <c r="S212" s="153"/>
      <c r="T212" s="153"/>
      <c r="U212" s="153"/>
      <c r="V212" s="153"/>
      <c r="W212" s="153"/>
      <c r="X212" s="153"/>
      <c r="Y212" s="153"/>
      <c r="Z212" s="153"/>
    </row>
    <row r="213" spans="1:26" ht="15.75" customHeight="1" x14ac:dyDescent="0.25">
      <c r="A213" s="153"/>
      <c r="B213" s="366"/>
      <c r="C213" s="154"/>
      <c r="D213" s="153"/>
      <c r="E213" s="153"/>
      <c r="F213" s="153"/>
      <c r="G213" s="153"/>
      <c r="H213" s="153"/>
      <c r="I213" s="153"/>
      <c r="J213" s="153"/>
      <c r="K213" s="153"/>
      <c r="L213" s="153"/>
      <c r="M213" s="153"/>
      <c r="N213" s="156"/>
      <c r="O213" s="153"/>
      <c r="P213" s="301"/>
      <c r="Q213" s="301"/>
      <c r="R213" s="301"/>
      <c r="S213" s="153"/>
      <c r="T213" s="153"/>
      <c r="U213" s="153"/>
      <c r="V213" s="153"/>
      <c r="W213" s="153"/>
      <c r="X213" s="153"/>
      <c r="Y213" s="153"/>
      <c r="Z213" s="153"/>
    </row>
    <row r="214" spans="1:26" ht="15.75" customHeight="1" x14ac:dyDescent="0.25">
      <c r="A214" s="153"/>
      <c r="B214" s="366"/>
      <c r="C214" s="154"/>
      <c r="D214" s="153"/>
      <c r="E214" s="153"/>
      <c r="F214" s="153"/>
      <c r="G214" s="153"/>
      <c r="H214" s="153"/>
      <c r="I214" s="153"/>
      <c r="J214" s="153"/>
      <c r="K214" s="153"/>
      <c r="L214" s="153"/>
      <c r="M214" s="153"/>
      <c r="N214" s="156"/>
      <c r="O214" s="153"/>
      <c r="P214" s="301"/>
      <c r="Q214" s="301"/>
      <c r="R214" s="301"/>
      <c r="S214" s="153"/>
      <c r="T214" s="153"/>
      <c r="U214" s="153"/>
      <c r="V214" s="153"/>
      <c r="W214" s="153"/>
      <c r="X214" s="153"/>
      <c r="Y214" s="153"/>
      <c r="Z214" s="153"/>
    </row>
    <row r="215" spans="1:26" ht="15.75" customHeight="1" x14ac:dyDescent="0.25">
      <c r="A215" s="153"/>
      <c r="B215" s="366"/>
      <c r="C215" s="154"/>
      <c r="D215" s="153"/>
      <c r="E215" s="153"/>
      <c r="F215" s="153"/>
      <c r="G215" s="153"/>
      <c r="H215" s="153"/>
      <c r="I215" s="153"/>
      <c r="J215" s="153"/>
      <c r="K215" s="153"/>
      <c r="L215" s="153"/>
      <c r="M215" s="153"/>
      <c r="N215" s="156"/>
      <c r="O215" s="153"/>
      <c r="P215" s="301"/>
      <c r="Q215" s="301"/>
      <c r="R215" s="301"/>
      <c r="S215" s="153"/>
      <c r="T215" s="153"/>
      <c r="U215" s="153"/>
      <c r="V215" s="153"/>
      <c r="W215" s="153"/>
      <c r="X215" s="153"/>
      <c r="Y215" s="153"/>
      <c r="Z215" s="153"/>
    </row>
    <row r="216" spans="1:26" ht="15.75" customHeight="1" x14ac:dyDescent="0.25">
      <c r="A216" s="153"/>
      <c r="B216" s="366"/>
      <c r="C216" s="154"/>
      <c r="D216" s="153"/>
      <c r="E216" s="153"/>
      <c r="F216" s="153"/>
      <c r="G216" s="153"/>
      <c r="H216" s="153"/>
      <c r="I216" s="153"/>
      <c r="J216" s="153"/>
      <c r="K216" s="153"/>
      <c r="L216" s="153"/>
      <c r="M216" s="153"/>
      <c r="N216" s="156"/>
      <c r="O216" s="153"/>
      <c r="P216" s="301"/>
      <c r="Q216" s="301"/>
      <c r="R216" s="301"/>
      <c r="S216" s="153"/>
      <c r="T216" s="153"/>
      <c r="U216" s="153"/>
      <c r="V216" s="153"/>
      <c r="W216" s="153"/>
      <c r="X216" s="153"/>
      <c r="Y216" s="153"/>
      <c r="Z216" s="153"/>
    </row>
    <row r="217" spans="1:26" ht="15.75" customHeight="1" x14ac:dyDescent="0.25">
      <c r="A217" s="153"/>
      <c r="B217" s="366"/>
      <c r="C217" s="154"/>
      <c r="D217" s="153"/>
      <c r="E217" s="153"/>
      <c r="F217" s="153"/>
      <c r="G217" s="153"/>
      <c r="H217" s="153"/>
      <c r="I217" s="153"/>
      <c r="J217" s="153"/>
      <c r="K217" s="153"/>
      <c r="L217" s="153"/>
      <c r="M217" s="153"/>
      <c r="N217" s="156"/>
      <c r="O217" s="153"/>
      <c r="P217" s="301"/>
      <c r="Q217" s="301"/>
      <c r="R217" s="301"/>
      <c r="S217" s="153"/>
      <c r="T217" s="153"/>
      <c r="U217" s="153"/>
      <c r="V217" s="153"/>
      <c r="W217" s="153"/>
      <c r="X217" s="153"/>
      <c r="Y217" s="153"/>
      <c r="Z217" s="153"/>
    </row>
    <row r="218" spans="1:26" ht="15.75" customHeight="1" x14ac:dyDescent="0.25">
      <c r="A218" s="153"/>
      <c r="B218" s="366"/>
      <c r="C218" s="154"/>
      <c r="D218" s="153"/>
      <c r="E218" s="153"/>
      <c r="F218" s="153"/>
      <c r="G218" s="153"/>
      <c r="H218" s="153"/>
      <c r="I218" s="153"/>
      <c r="J218" s="153"/>
      <c r="K218" s="153"/>
      <c r="L218" s="153"/>
      <c r="M218" s="153"/>
      <c r="N218" s="156"/>
      <c r="O218" s="153"/>
      <c r="P218" s="301"/>
      <c r="Q218" s="301"/>
      <c r="R218" s="301"/>
      <c r="S218" s="153"/>
      <c r="T218" s="153"/>
      <c r="U218" s="153"/>
      <c r="V218" s="153"/>
      <c r="W218" s="153"/>
      <c r="X218" s="153"/>
      <c r="Y218" s="153"/>
      <c r="Z218" s="153"/>
    </row>
    <row r="219" spans="1:26" ht="15.75" customHeight="1" x14ac:dyDescent="0.25">
      <c r="A219" s="153"/>
      <c r="B219" s="366"/>
      <c r="C219" s="154"/>
      <c r="D219" s="153"/>
      <c r="E219" s="153"/>
      <c r="F219" s="153"/>
      <c r="G219" s="153"/>
      <c r="H219" s="153"/>
      <c r="I219" s="153"/>
      <c r="J219" s="153"/>
      <c r="K219" s="153"/>
      <c r="L219" s="153"/>
      <c r="M219" s="153"/>
      <c r="N219" s="156"/>
      <c r="O219" s="153"/>
      <c r="P219" s="301"/>
      <c r="Q219" s="301"/>
      <c r="R219" s="301"/>
      <c r="S219" s="153"/>
      <c r="T219" s="153"/>
      <c r="U219" s="153"/>
      <c r="V219" s="153"/>
      <c r="W219" s="153"/>
      <c r="X219" s="153"/>
      <c r="Y219" s="153"/>
      <c r="Z219" s="153"/>
    </row>
    <row r="220" spans="1:26" ht="15.75" customHeight="1" x14ac:dyDescent="0.25">
      <c r="A220" s="153"/>
      <c r="B220" s="366"/>
      <c r="C220" s="154"/>
      <c r="D220" s="153"/>
      <c r="E220" s="153"/>
      <c r="F220" s="153"/>
      <c r="G220" s="153"/>
      <c r="H220" s="153"/>
      <c r="I220" s="153"/>
      <c r="J220" s="153"/>
      <c r="K220" s="153"/>
      <c r="L220" s="153"/>
      <c r="M220" s="153"/>
      <c r="N220" s="156"/>
      <c r="O220" s="153"/>
      <c r="P220" s="301"/>
      <c r="Q220" s="301"/>
      <c r="R220" s="301"/>
      <c r="S220" s="153"/>
      <c r="T220" s="153"/>
      <c r="U220" s="153"/>
      <c r="V220" s="153"/>
      <c r="W220" s="153"/>
      <c r="X220" s="153"/>
      <c r="Y220" s="153"/>
      <c r="Z220" s="153"/>
    </row>
    <row r="221" spans="1:26" ht="15.75" customHeight="1" x14ac:dyDescent="0.25">
      <c r="A221" s="153"/>
      <c r="B221" s="366"/>
      <c r="C221" s="154"/>
      <c r="D221" s="153"/>
      <c r="E221" s="153"/>
      <c r="F221" s="153"/>
      <c r="G221" s="153"/>
      <c r="H221" s="153"/>
      <c r="I221" s="153"/>
      <c r="J221" s="153"/>
      <c r="K221" s="153"/>
      <c r="L221" s="153"/>
      <c r="M221" s="153"/>
      <c r="N221" s="156"/>
      <c r="O221" s="153"/>
      <c r="P221" s="301"/>
      <c r="Q221" s="301"/>
      <c r="R221" s="301"/>
      <c r="S221" s="153"/>
      <c r="T221" s="153"/>
      <c r="U221" s="153"/>
      <c r="V221" s="153"/>
      <c r="W221" s="153"/>
      <c r="X221" s="153"/>
      <c r="Y221" s="153"/>
      <c r="Z221" s="153"/>
    </row>
    <row r="222" spans="1:26" ht="15.75" customHeight="1" x14ac:dyDescent="0.25">
      <c r="A222" s="153"/>
      <c r="B222" s="366"/>
      <c r="C222" s="154"/>
      <c r="D222" s="153"/>
      <c r="E222" s="153"/>
      <c r="F222" s="153"/>
      <c r="G222" s="153"/>
      <c r="H222" s="153"/>
      <c r="I222" s="153"/>
      <c r="J222" s="153"/>
      <c r="K222" s="153"/>
      <c r="L222" s="153"/>
      <c r="M222" s="153"/>
      <c r="N222" s="156"/>
      <c r="O222" s="153"/>
      <c r="P222" s="301"/>
      <c r="Q222" s="301"/>
      <c r="R222" s="301"/>
      <c r="S222" s="153"/>
      <c r="T222" s="153"/>
      <c r="U222" s="153"/>
      <c r="V222" s="153"/>
      <c r="W222" s="153"/>
      <c r="X222" s="153"/>
      <c r="Y222" s="153"/>
      <c r="Z222" s="153"/>
    </row>
    <row r="223" spans="1:26" ht="15.75" customHeight="1" x14ac:dyDescent="0.25">
      <c r="A223" s="153"/>
      <c r="B223" s="366"/>
      <c r="C223" s="154"/>
      <c r="D223" s="153"/>
      <c r="E223" s="153"/>
      <c r="F223" s="153"/>
      <c r="G223" s="153"/>
      <c r="H223" s="153"/>
      <c r="I223" s="153"/>
      <c r="J223" s="153"/>
      <c r="K223" s="153"/>
      <c r="L223" s="153"/>
      <c r="M223" s="153"/>
      <c r="N223" s="156"/>
      <c r="O223" s="153"/>
      <c r="P223" s="301"/>
      <c r="Q223" s="301"/>
      <c r="R223" s="301"/>
      <c r="S223" s="153"/>
      <c r="T223" s="153"/>
      <c r="U223" s="153"/>
      <c r="V223" s="153"/>
      <c r="W223" s="153"/>
      <c r="X223" s="153"/>
      <c r="Y223" s="153"/>
      <c r="Z223" s="153"/>
    </row>
    <row r="224" spans="1:26" ht="15.75" customHeight="1" x14ac:dyDescent="0.25">
      <c r="A224" s="153"/>
      <c r="B224" s="366"/>
      <c r="C224" s="154"/>
      <c r="D224" s="153"/>
      <c r="E224" s="153"/>
      <c r="F224" s="153"/>
      <c r="G224" s="153"/>
      <c r="H224" s="153"/>
      <c r="I224" s="153"/>
      <c r="J224" s="153"/>
      <c r="K224" s="153"/>
      <c r="L224" s="153"/>
      <c r="M224" s="153"/>
      <c r="N224" s="156"/>
      <c r="O224" s="153"/>
      <c r="P224" s="301"/>
      <c r="Q224" s="301"/>
      <c r="R224" s="301"/>
      <c r="S224" s="153"/>
      <c r="T224" s="153"/>
      <c r="U224" s="153"/>
      <c r="V224" s="153"/>
      <c r="W224" s="153"/>
      <c r="X224" s="153"/>
      <c r="Y224" s="153"/>
      <c r="Z224" s="153"/>
    </row>
    <row r="225" spans="1:26" ht="15.75" customHeight="1" x14ac:dyDescent="0.25">
      <c r="A225" s="153"/>
      <c r="B225" s="366"/>
      <c r="C225" s="154"/>
      <c r="D225" s="153"/>
      <c r="E225" s="153"/>
      <c r="F225" s="153"/>
      <c r="G225" s="153"/>
      <c r="H225" s="153"/>
      <c r="I225" s="153"/>
      <c r="J225" s="153"/>
      <c r="K225" s="153"/>
      <c r="L225" s="153"/>
      <c r="M225" s="153"/>
      <c r="N225" s="156"/>
      <c r="O225" s="153"/>
      <c r="P225" s="301"/>
      <c r="Q225" s="301"/>
      <c r="R225" s="301"/>
      <c r="S225" s="153"/>
      <c r="T225" s="153"/>
      <c r="U225" s="153"/>
      <c r="V225" s="153"/>
      <c r="W225" s="153"/>
      <c r="X225" s="153"/>
      <c r="Y225" s="153"/>
      <c r="Z225" s="153"/>
    </row>
    <row r="226" spans="1:26" ht="15.75" customHeight="1" x14ac:dyDescent="0.25">
      <c r="A226" s="153"/>
      <c r="B226" s="366"/>
      <c r="C226" s="154"/>
      <c r="D226" s="153"/>
      <c r="E226" s="153"/>
      <c r="F226" s="153"/>
      <c r="G226" s="153"/>
      <c r="H226" s="153"/>
      <c r="I226" s="153"/>
      <c r="J226" s="153"/>
      <c r="K226" s="153"/>
      <c r="L226" s="153"/>
      <c r="M226" s="153"/>
      <c r="N226" s="156"/>
      <c r="O226" s="153"/>
      <c r="P226" s="301"/>
      <c r="Q226" s="301"/>
      <c r="R226" s="301"/>
      <c r="S226" s="153"/>
      <c r="T226" s="153"/>
      <c r="U226" s="153"/>
      <c r="V226" s="153"/>
      <c r="W226" s="153"/>
      <c r="X226" s="153"/>
      <c r="Y226" s="153"/>
      <c r="Z226" s="153"/>
    </row>
    <row r="227" spans="1:26" ht="15.75" customHeight="1" x14ac:dyDescent="0.25">
      <c r="A227" s="153"/>
      <c r="B227" s="366"/>
      <c r="C227" s="154"/>
      <c r="D227" s="153"/>
      <c r="E227" s="153"/>
      <c r="F227" s="153"/>
      <c r="G227" s="153"/>
      <c r="H227" s="153"/>
      <c r="I227" s="153"/>
      <c r="J227" s="153"/>
      <c r="K227" s="153"/>
      <c r="L227" s="153"/>
      <c r="M227" s="153"/>
      <c r="N227" s="156"/>
      <c r="O227" s="153"/>
      <c r="P227" s="301"/>
      <c r="Q227" s="301"/>
      <c r="R227" s="301"/>
      <c r="S227" s="153"/>
      <c r="T227" s="153"/>
      <c r="U227" s="153"/>
      <c r="V227" s="153"/>
      <c r="W227" s="153"/>
      <c r="X227" s="153"/>
      <c r="Y227" s="153"/>
      <c r="Z227" s="153"/>
    </row>
    <row r="228" spans="1:26" ht="15.75" customHeight="1" x14ac:dyDescent="0.25">
      <c r="A228" s="153"/>
      <c r="B228" s="366"/>
      <c r="C228" s="154"/>
      <c r="D228" s="153"/>
      <c r="E228" s="153"/>
      <c r="F228" s="153"/>
      <c r="G228" s="153"/>
      <c r="H228" s="153"/>
      <c r="I228" s="153"/>
      <c r="J228" s="153"/>
      <c r="K228" s="153"/>
      <c r="L228" s="153"/>
      <c r="M228" s="153"/>
      <c r="N228" s="156"/>
      <c r="O228" s="153"/>
      <c r="P228" s="301"/>
      <c r="Q228" s="301"/>
      <c r="R228" s="301"/>
      <c r="S228" s="153"/>
      <c r="T228" s="153"/>
      <c r="U228" s="153"/>
      <c r="V228" s="153"/>
      <c r="W228" s="153"/>
      <c r="X228" s="153"/>
      <c r="Y228" s="153"/>
      <c r="Z228" s="153"/>
    </row>
    <row r="229" spans="1:26" ht="15.75" customHeight="1" x14ac:dyDescent="0.25">
      <c r="A229" s="153"/>
      <c r="B229" s="366"/>
      <c r="C229" s="154"/>
      <c r="D229" s="153"/>
      <c r="E229" s="153"/>
      <c r="F229" s="153"/>
      <c r="G229" s="153"/>
      <c r="H229" s="153"/>
      <c r="I229" s="153"/>
      <c r="J229" s="153"/>
      <c r="K229" s="153"/>
      <c r="L229" s="153"/>
      <c r="M229" s="153"/>
      <c r="N229" s="156"/>
      <c r="O229" s="153"/>
      <c r="P229" s="301"/>
      <c r="Q229" s="301"/>
      <c r="R229" s="301"/>
      <c r="S229" s="153"/>
      <c r="T229" s="153"/>
      <c r="U229" s="153"/>
      <c r="V229" s="153"/>
      <c r="W229" s="153"/>
      <c r="X229" s="153"/>
      <c r="Y229" s="153"/>
      <c r="Z229" s="153"/>
    </row>
    <row r="230" spans="1:26" ht="15.75" customHeight="1" x14ac:dyDescent="0.25">
      <c r="A230" s="153"/>
      <c r="B230" s="366"/>
      <c r="C230" s="154"/>
      <c r="D230" s="153"/>
      <c r="E230" s="153"/>
      <c r="F230" s="153"/>
      <c r="G230" s="153"/>
      <c r="H230" s="153"/>
      <c r="I230" s="153"/>
      <c r="J230" s="153"/>
      <c r="K230" s="153"/>
      <c r="L230" s="153"/>
      <c r="M230" s="153"/>
      <c r="N230" s="156"/>
      <c r="O230" s="153"/>
      <c r="P230" s="301"/>
      <c r="Q230" s="301"/>
      <c r="R230" s="301"/>
      <c r="S230" s="153"/>
      <c r="T230" s="153"/>
      <c r="U230" s="153"/>
      <c r="V230" s="153"/>
      <c r="W230" s="153"/>
      <c r="X230" s="153"/>
      <c r="Y230" s="153"/>
      <c r="Z230" s="153"/>
    </row>
    <row r="231" spans="1:26" ht="15.75" customHeight="1" x14ac:dyDescent="0.25">
      <c r="A231" s="153"/>
      <c r="B231" s="366"/>
      <c r="C231" s="154"/>
      <c r="D231" s="153"/>
      <c r="E231" s="153"/>
      <c r="F231" s="153"/>
      <c r="G231" s="153"/>
      <c r="H231" s="153"/>
      <c r="I231" s="153"/>
      <c r="J231" s="153"/>
      <c r="K231" s="153"/>
      <c r="L231" s="153"/>
      <c r="M231" s="153"/>
      <c r="N231" s="156"/>
      <c r="O231" s="153"/>
      <c r="P231" s="301"/>
      <c r="Q231" s="301"/>
      <c r="R231" s="301"/>
      <c r="S231" s="153"/>
      <c r="T231" s="153"/>
      <c r="U231" s="153"/>
      <c r="V231" s="153"/>
      <c r="W231" s="153"/>
      <c r="X231" s="153"/>
      <c r="Y231" s="153"/>
      <c r="Z231" s="153"/>
    </row>
    <row r="232" spans="1:26" ht="15.75" customHeight="1" x14ac:dyDescent="0.25">
      <c r="A232" s="153"/>
      <c r="B232" s="366"/>
      <c r="C232" s="154"/>
      <c r="D232" s="153"/>
      <c r="E232" s="153"/>
      <c r="F232" s="153"/>
      <c r="G232" s="153"/>
      <c r="H232" s="153"/>
      <c r="I232" s="153"/>
      <c r="J232" s="153"/>
      <c r="K232" s="153"/>
      <c r="L232" s="153"/>
      <c r="M232" s="153"/>
      <c r="N232" s="156"/>
      <c r="O232" s="153"/>
      <c r="P232" s="301"/>
      <c r="Q232" s="301"/>
      <c r="R232" s="301"/>
      <c r="S232" s="153"/>
      <c r="T232" s="153"/>
      <c r="U232" s="153"/>
      <c r="V232" s="153"/>
      <c r="W232" s="153"/>
      <c r="X232" s="153"/>
      <c r="Y232" s="153"/>
      <c r="Z232" s="153"/>
    </row>
    <row r="233" spans="1:26" ht="15.75" customHeight="1" x14ac:dyDescent="0.25">
      <c r="A233" s="153"/>
      <c r="B233" s="366"/>
      <c r="C233" s="154"/>
      <c r="D233" s="153"/>
      <c r="E233" s="153"/>
      <c r="F233" s="153"/>
      <c r="G233" s="153"/>
      <c r="H233" s="153"/>
      <c r="I233" s="153"/>
      <c r="J233" s="153"/>
      <c r="K233" s="153"/>
      <c r="L233" s="153"/>
      <c r="M233" s="153"/>
      <c r="N233" s="156"/>
      <c r="O233" s="153"/>
      <c r="P233" s="301"/>
      <c r="Q233" s="301"/>
      <c r="R233" s="301"/>
      <c r="S233" s="153"/>
      <c r="T233" s="153"/>
      <c r="U233" s="153"/>
      <c r="V233" s="153"/>
      <c r="W233" s="153"/>
      <c r="X233" s="153"/>
      <c r="Y233" s="153"/>
      <c r="Z233" s="153"/>
    </row>
    <row r="234" spans="1:26" ht="15.75" customHeight="1" x14ac:dyDescent="0.25">
      <c r="A234" s="153"/>
      <c r="B234" s="366"/>
      <c r="C234" s="154"/>
      <c r="D234" s="153"/>
      <c r="E234" s="153"/>
      <c r="F234" s="153"/>
      <c r="G234" s="153"/>
      <c r="H234" s="153"/>
      <c r="I234" s="153"/>
      <c r="J234" s="153"/>
      <c r="K234" s="153"/>
      <c r="L234" s="153"/>
      <c r="M234" s="153"/>
      <c r="N234" s="156"/>
      <c r="O234" s="153"/>
      <c r="P234" s="301"/>
      <c r="Q234" s="301"/>
      <c r="R234" s="301"/>
      <c r="S234" s="153"/>
      <c r="T234" s="153"/>
      <c r="U234" s="153"/>
      <c r="V234" s="153"/>
      <c r="W234" s="153"/>
      <c r="X234" s="153"/>
      <c r="Y234" s="153"/>
      <c r="Z234" s="153"/>
    </row>
    <row r="235" spans="1:26" ht="15.75" customHeight="1" x14ac:dyDescent="0.25">
      <c r="A235" s="153"/>
      <c r="B235" s="366"/>
      <c r="C235" s="154"/>
      <c r="D235" s="153"/>
      <c r="E235" s="153"/>
      <c r="F235" s="153"/>
      <c r="G235" s="153"/>
      <c r="H235" s="153"/>
      <c r="I235" s="153"/>
      <c r="J235" s="153"/>
      <c r="K235" s="153"/>
      <c r="L235" s="153"/>
      <c r="M235" s="153"/>
      <c r="N235" s="156"/>
      <c r="O235" s="153"/>
      <c r="P235" s="301"/>
      <c r="Q235" s="301"/>
      <c r="R235" s="301"/>
      <c r="S235" s="153"/>
      <c r="T235" s="153"/>
      <c r="U235" s="153"/>
      <c r="V235" s="153"/>
      <c r="W235" s="153"/>
      <c r="X235" s="153"/>
      <c r="Y235" s="153"/>
      <c r="Z235" s="153"/>
    </row>
    <row r="236" spans="1:26" ht="15.75" customHeight="1" x14ac:dyDescent="0.25">
      <c r="A236" s="153"/>
      <c r="B236" s="366"/>
      <c r="C236" s="154"/>
      <c r="D236" s="153"/>
      <c r="E236" s="153"/>
      <c r="F236" s="153"/>
      <c r="G236" s="153"/>
      <c r="H236" s="153"/>
      <c r="I236" s="153"/>
      <c r="J236" s="153"/>
      <c r="K236" s="153"/>
      <c r="L236" s="153"/>
      <c r="M236" s="153"/>
      <c r="N236" s="156"/>
      <c r="O236" s="153"/>
      <c r="P236" s="301"/>
      <c r="Q236" s="301"/>
      <c r="R236" s="301"/>
      <c r="S236" s="153"/>
      <c r="T236" s="153"/>
      <c r="U236" s="153"/>
      <c r="V236" s="153"/>
      <c r="W236" s="153"/>
      <c r="X236" s="153"/>
      <c r="Y236" s="153"/>
      <c r="Z236" s="153"/>
    </row>
    <row r="237" spans="1:26" ht="15.75" customHeight="1" x14ac:dyDescent="0.25">
      <c r="A237" s="153"/>
      <c r="B237" s="366"/>
      <c r="C237" s="154"/>
      <c r="D237" s="153"/>
      <c r="E237" s="153"/>
      <c r="F237" s="153"/>
      <c r="G237" s="153"/>
      <c r="H237" s="153"/>
      <c r="I237" s="153"/>
      <c r="J237" s="153"/>
      <c r="K237" s="153"/>
      <c r="L237" s="153"/>
      <c r="M237" s="153"/>
      <c r="N237" s="156"/>
      <c r="O237" s="153"/>
      <c r="P237" s="301"/>
      <c r="Q237" s="301"/>
      <c r="R237" s="301"/>
      <c r="S237" s="153"/>
      <c r="T237" s="153"/>
      <c r="U237" s="153"/>
      <c r="V237" s="153"/>
      <c r="W237" s="153"/>
      <c r="X237" s="153"/>
      <c r="Y237" s="153"/>
      <c r="Z237" s="153"/>
    </row>
    <row r="238" spans="1:26" ht="15.75" customHeight="1" x14ac:dyDescent="0.25">
      <c r="A238" s="153"/>
      <c r="B238" s="366"/>
      <c r="C238" s="154"/>
      <c r="D238" s="153"/>
      <c r="E238" s="153"/>
      <c r="F238" s="153"/>
      <c r="G238" s="153"/>
      <c r="H238" s="153"/>
      <c r="I238" s="153"/>
      <c r="J238" s="153"/>
      <c r="K238" s="153"/>
      <c r="L238" s="153"/>
      <c r="M238" s="153"/>
      <c r="N238" s="156"/>
      <c r="O238" s="153"/>
      <c r="P238" s="301"/>
      <c r="Q238" s="301"/>
      <c r="R238" s="301"/>
      <c r="S238" s="153"/>
      <c r="T238" s="153"/>
      <c r="U238" s="153"/>
      <c r="V238" s="153"/>
      <c r="W238" s="153"/>
      <c r="X238" s="153"/>
      <c r="Y238" s="153"/>
      <c r="Z238" s="153"/>
    </row>
    <row r="239" spans="1:26" ht="15.75" customHeight="1" x14ac:dyDescent="0.25">
      <c r="A239" s="153"/>
      <c r="B239" s="366"/>
      <c r="C239" s="154"/>
      <c r="D239" s="153"/>
      <c r="E239" s="153"/>
      <c r="F239" s="153"/>
      <c r="G239" s="153"/>
      <c r="H239" s="153"/>
      <c r="I239" s="153"/>
      <c r="J239" s="153"/>
      <c r="K239" s="153"/>
      <c r="L239" s="153"/>
      <c r="M239" s="153"/>
      <c r="N239" s="156"/>
      <c r="O239" s="153"/>
      <c r="P239" s="301"/>
      <c r="Q239" s="301"/>
      <c r="R239" s="301"/>
      <c r="S239" s="153"/>
      <c r="T239" s="153"/>
      <c r="U239" s="153"/>
      <c r="V239" s="153"/>
      <c r="W239" s="153"/>
      <c r="X239" s="153"/>
      <c r="Y239" s="153"/>
      <c r="Z239" s="153"/>
    </row>
    <row r="240" spans="1:26" ht="15.75" customHeight="1" x14ac:dyDescent="0.25">
      <c r="A240" s="153"/>
      <c r="B240" s="366"/>
      <c r="C240" s="154"/>
      <c r="D240" s="153"/>
      <c r="E240" s="153"/>
      <c r="F240" s="153"/>
      <c r="G240" s="153"/>
      <c r="H240" s="153"/>
      <c r="I240" s="153"/>
      <c r="J240" s="153"/>
      <c r="K240" s="153"/>
      <c r="L240" s="153"/>
      <c r="M240" s="153"/>
      <c r="N240" s="156"/>
      <c r="O240" s="153"/>
      <c r="P240" s="301"/>
      <c r="Q240" s="301"/>
      <c r="R240" s="301"/>
      <c r="S240" s="153"/>
      <c r="T240" s="153"/>
      <c r="U240" s="153"/>
      <c r="V240" s="153"/>
      <c r="W240" s="153"/>
      <c r="X240" s="153"/>
      <c r="Y240" s="153"/>
      <c r="Z240" s="153"/>
    </row>
    <row r="241" spans="1:26" ht="15.75" customHeight="1" x14ac:dyDescent="0.25">
      <c r="A241" s="153"/>
      <c r="B241" s="366"/>
      <c r="C241" s="154"/>
      <c r="D241" s="153"/>
      <c r="E241" s="153"/>
      <c r="F241" s="153"/>
      <c r="G241" s="153"/>
      <c r="H241" s="153"/>
      <c r="I241" s="153"/>
      <c r="J241" s="153"/>
      <c r="K241" s="153"/>
      <c r="L241" s="153"/>
      <c r="M241" s="153"/>
      <c r="N241" s="156"/>
      <c r="O241" s="153"/>
      <c r="P241" s="301"/>
      <c r="Q241" s="301"/>
      <c r="R241" s="301"/>
      <c r="S241" s="153"/>
      <c r="T241" s="153"/>
      <c r="U241" s="153"/>
      <c r="V241" s="153"/>
      <c r="W241" s="153"/>
      <c r="X241" s="153"/>
      <c r="Y241" s="153"/>
      <c r="Z241" s="153"/>
    </row>
    <row r="242" spans="1:26" ht="15.75" customHeight="1" x14ac:dyDescent="0.25">
      <c r="A242" s="153"/>
      <c r="B242" s="366"/>
      <c r="C242" s="154"/>
      <c r="D242" s="153"/>
      <c r="E242" s="153"/>
      <c r="F242" s="153"/>
      <c r="G242" s="153"/>
      <c r="H242" s="153"/>
      <c r="I242" s="153"/>
      <c r="J242" s="153"/>
      <c r="K242" s="153"/>
      <c r="L242" s="153"/>
      <c r="M242" s="153"/>
      <c r="N242" s="156"/>
      <c r="O242" s="153"/>
      <c r="P242" s="301"/>
      <c r="Q242" s="301"/>
      <c r="R242" s="301"/>
      <c r="S242" s="153"/>
      <c r="T242" s="153"/>
      <c r="U242" s="153"/>
      <c r="V242" s="153"/>
      <c r="W242" s="153"/>
      <c r="X242" s="153"/>
      <c r="Y242" s="153"/>
      <c r="Z242" s="153"/>
    </row>
    <row r="243" spans="1:26" ht="15.75" customHeight="1" x14ac:dyDescent="0.25">
      <c r="A243" s="153"/>
      <c r="B243" s="366"/>
      <c r="C243" s="154"/>
      <c r="D243" s="153"/>
      <c r="E243" s="153"/>
      <c r="F243" s="153"/>
      <c r="G243" s="153"/>
      <c r="H243" s="153"/>
      <c r="I243" s="153"/>
      <c r="J243" s="153"/>
      <c r="K243" s="153"/>
      <c r="L243" s="153"/>
      <c r="M243" s="153"/>
      <c r="N243" s="156"/>
      <c r="O243" s="153"/>
      <c r="P243" s="301"/>
      <c r="Q243" s="301"/>
      <c r="R243" s="301"/>
      <c r="S243" s="153"/>
      <c r="T243" s="153"/>
      <c r="U243" s="153"/>
      <c r="V243" s="153"/>
      <c r="W243" s="153"/>
      <c r="X243" s="153"/>
      <c r="Y243" s="153"/>
      <c r="Z243" s="153"/>
    </row>
    <row r="244" spans="1:26" ht="15.75" customHeight="1" x14ac:dyDescent="0.25">
      <c r="A244" s="153"/>
      <c r="B244" s="366"/>
      <c r="C244" s="154"/>
      <c r="D244" s="153"/>
      <c r="E244" s="153"/>
      <c r="F244" s="153"/>
      <c r="G244" s="153"/>
      <c r="H244" s="153"/>
      <c r="I244" s="153"/>
      <c r="J244" s="153"/>
      <c r="K244" s="153"/>
      <c r="L244" s="153"/>
      <c r="M244" s="153"/>
      <c r="N244" s="156"/>
      <c r="O244" s="153"/>
      <c r="P244" s="301"/>
      <c r="Q244" s="301"/>
      <c r="R244" s="301"/>
      <c r="S244" s="153"/>
      <c r="T244" s="153"/>
      <c r="U244" s="153"/>
      <c r="V244" s="153"/>
      <c r="W244" s="153"/>
      <c r="X244" s="153"/>
      <c r="Y244" s="153"/>
      <c r="Z244" s="153"/>
    </row>
    <row r="245" spans="1:26" ht="15.75" customHeight="1" x14ac:dyDescent="0.25">
      <c r="A245" s="153"/>
      <c r="B245" s="366"/>
      <c r="C245" s="154"/>
      <c r="D245" s="153"/>
      <c r="E245" s="153"/>
      <c r="F245" s="153"/>
      <c r="G245" s="153"/>
      <c r="H245" s="153"/>
      <c r="I245" s="153"/>
      <c r="J245" s="153"/>
      <c r="K245" s="153"/>
      <c r="L245" s="153"/>
      <c r="M245" s="153"/>
      <c r="N245" s="156"/>
      <c r="O245" s="153"/>
      <c r="P245" s="301"/>
      <c r="Q245" s="301"/>
      <c r="R245" s="301"/>
      <c r="S245" s="153"/>
      <c r="T245" s="153"/>
      <c r="U245" s="153"/>
      <c r="V245" s="153"/>
      <c r="W245" s="153"/>
      <c r="X245" s="153"/>
      <c r="Y245" s="153"/>
      <c r="Z245" s="153"/>
    </row>
    <row r="246" spans="1:26" ht="15.75" customHeight="1" x14ac:dyDescent="0.25">
      <c r="A246" s="153"/>
      <c r="B246" s="366"/>
      <c r="C246" s="154"/>
      <c r="D246" s="153"/>
      <c r="E246" s="153"/>
      <c r="F246" s="153"/>
      <c r="G246" s="153"/>
      <c r="H246" s="153"/>
      <c r="I246" s="153"/>
      <c r="J246" s="153"/>
      <c r="K246" s="153"/>
      <c r="L246" s="153"/>
      <c r="M246" s="153"/>
      <c r="N246" s="156"/>
      <c r="O246" s="153"/>
      <c r="P246" s="301"/>
      <c r="Q246" s="301"/>
      <c r="R246" s="301"/>
      <c r="S246" s="153"/>
      <c r="T246" s="153"/>
      <c r="U246" s="153"/>
      <c r="V246" s="153"/>
      <c r="W246" s="153"/>
      <c r="X246" s="153"/>
      <c r="Y246" s="153"/>
      <c r="Z246" s="153"/>
    </row>
    <row r="247" spans="1:26" ht="15.75" customHeight="1" x14ac:dyDescent="0.25">
      <c r="A247" s="153"/>
      <c r="B247" s="366"/>
      <c r="C247" s="154"/>
      <c r="D247" s="153"/>
      <c r="E247" s="153"/>
      <c r="F247" s="153"/>
      <c r="G247" s="153"/>
      <c r="H247" s="153"/>
      <c r="I247" s="153"/>
      <c r="J247" s="153"/>
      <c r="K247" s="153"/>
      <c r="L247" s="153"/>
      <c r="M247" s="153"/>
      <c r="N247" s="156"/>
      <c r="O247" s="153"/>
      <c r="P247" s="301"/>
      <c r="Q247" s="301"/>
      <c r="R247" s="301"/>
      <c r="S247" s="153"/>
      <c r="T247" s="153"/>
      <c r="U247" s="153"/>
      <c r="V247" s="153"/>
      <c r="W247" s="153"/>
      <c r="X247" s="153"/>
      <c r="Y247" s="153"/>
      <c r="Z247" s="153"/>
    </row>
    <row r="248" spans="1:26" ht="15.75" customHeight="1" x14ac:dyDescent="0.25">
      <c r="A248" s="153"/>
      <c r="B248" s="366"/>
      <c r="C248" s="154"/>
      <c r="D248" s="153"/>
      <c r="E248" s="153"/>
      <c r="F248" s="153"/>
      <c r="G248" s="153"/>
      <c r="H248" s="153"/>
      <c r="I248" s="153"/>
      <c r="J248" s="153"/>
      <c r="K248" s="153"/>
      <c r="L248" s="153"/>
      <c r="M248" s="153"/>
      <c r="N248" s="156"/>
      <c r="O248" s="153"/>
      <c r="P248" s="301"/>
      <c r="Q248" s="301"/>
      <c r="R248" s="301"/>
      <c r="S248" s="153"/>
      <c r="T248" s="153"/>
      <c r="U248" s="153"/>
      <c r="V248" s="153"/>
      <c r="W248" s="153"/>
      <c r="X248" s="153"/>
      <c r="Y248" s="153"/>
      <c r="Z248" s="153"/>
    </row>
    <row r="249" spans="1:26" ht="15.75" customHeight="1" x14ac:dyDescent="0.25">
      <c r="A249" s="153"/>
      <c r="B249" s="366"/>
      <c r="C249" s="154"/>
      <c r="D249" s="153"/>
      <c r="E249" s="153"/>
      <c r="F249" s="153"/>
      <c r="G249" s="153"/>
      <c r="H249" s="153"/>
      <c r="I249" s="153"/>
      <c r="J249" s="153"/>
      <c r="K249" s="153"/>
      <c r="L249" s="153"/>
      <c r="M249" s="153"/>
      <c r="N249" s="156"/>
      <c r="O249" s="153"/>
      <c r="P249" s="301"/>
      <c r="Q249" s="301"/>
      <c r="R249" s="301"/>
      <c r="S249" s="153"/>
      <c r="T249" s="153"/>
      <c r="U249" s="153"/>
      <c r="V249" s="153"/>
      <c r="W249" s="153"/>
      <c r="X249" s="153"/>
      <c r="Y249" s="153"/>
      <c r="Z249" s="153"/>
    </row>
    <row r="250" spans="1:26" ht="15.75" customHeight="1" x14ac:dyDescent="0.25">
      <c r="A250" s="153"/>
      <c r="B250" s="366"/>
      <c r="C250" s="154"/>
      <c r="D250" s="153"/>
      <c r="E250" s="153"/>
      <c r="F250" s="153"/>
      <c r="G250" s="153"/>
      <c r="H250" s="153"/>
      <c r="I250" s="153"/>
      <c r="J250" s="153"/>
      <c r="K250" s="153"/>
      <c r="L250" s="153"/>
      <c r="M250" s="153"/>
      <c r="N250" s="156"/>
      <c r="O250" s="153"/>
      <c r="P250" s="301"/>
      <c r="Q250" s="301"/>
      <c r="R250" s="301"/>
      <c r="S250" s="153"/>
      <c r="T250" s="153"/>
      <c r="U250" s="153"/>
      <c r="V250" s="153"/>
      <c r="W250" s="153"/>
      <c r="X250" s="153"/>
      <c r="Y250" s="153"/>
      <c r="Z250" s="153"/>
    </row>
    <row r="251" spans="1:26" ht="15.75" customHeight="1" x14ac:dyDescent="0.25">
      <c r="A251" s="153"/>
      <c r="B251" s="366"/>
      <c r="C251" s="154"/>
      <c r="D251" s="153"/>
      <c r="E251" s="153"/>
      <c r="F251" s="153"/>
      <c r="G251" s="153"/>
      <c r="H251" s="153"/>
      <c r="I251" s="153"/>
      <c r="J251" s="153"/>
      <c r="K251" s="153"/>
      <c r="L251" s="153"/>
      <c r="M251" s="153"/>
      <c r="N251" s="156"/>
      <c r="O251" s="153"/>
      <c r="P251" s="301"/>
      <c r="Q251" s="301"/>
      <c r="R251" s="301"/>
      <c r="S251" s="153"/>
      <c r="T251" s="153"/>
      <c r="U251" s="153"/>
      <c r="V251" s="153"/>
      <c r="W251" s="153"/>
      <c r="X251" s="153"/>
      <c r="Y251" s="153"/>
      <c r="Z251" s="153"/>
    </row>
    <row r="252" spans="1:26" ht="15.75" customHeight="1" x14ac:dyDescent="0.25">
      <c r="A252" s="153"/>
      <c r="B252" s="366"/>
      <c r="C252" s="154"/>
      <c r="D252" s="153"/>
      <c r="E252" s="153"/>
      <c r="F252" s="153"/>
      <c r="G252" s="153"/>
      <c r="H252" s="153"/>
      <c r="I252" s="153"/>
      <c r="J252" s="153"/>
      <c r="K252" s="153"/>
      <c r="L252" s="153"/>
      <c r="M252" s="153"/>
      <c r="N252" s="156"/>
      <c r="O252" s="153"/>
      <c r="P252" s="301"/>
      <c r="Q252" s="301"/>
      <c r="R252" s="301"/>
      <c r="S252" s="153"/>
      <c r="T252" s="153"/>
      <c r="U252" s="153"/>
      <c r="V252" s="153"/>
      <c r="W252" s="153"/>
      <c r="X252" s="153"/>
      <c r="Y252" s="153"/>
      <c r="Z252" s="153"/>
    </row>
    <row r="253" spans="1:26" ht="15.75" customHeight="1" x14ac:dyDescent="0.25">
      <c r="A253" s="153"/>
      <c r="B253" s="366"/>
      <c r="C253" s="154"/>
      <c r="D253" s="153"/>
      <c r="E253" s="153"/>
      <c r="F253" s="153"/>
      <c r="G253" s="153"/>
      <c r="H253" s="153"/>
      <c r="I253" s="153"/>
      <c r="J253" s="153"/>
      <c r="K253" s="153"/>
      <c r="L253" s="153"/>
      <c r="M253" s="153"/>
      <c r="N253" s="156"/>
      <c r="O253" s="153"/>
      <c r="P253" s="301"/>
      <c r="Q253" s="301"/>
      <c r="R253" s="301"/>
      <c r="S253" s="153"/>
      <c r="T253" s="153"/>
      <c r="U253" s="153"/>
      <c r="V253" s="153"/>
      <c r="W253" s="153"/>
      <c r="X253" s="153"/>
      <c r="Y253" s="153"/>
      <c r="Z253" s="153"/>
    </row>
    <row r="254" spans="1:26" ht="15.75" customHeight="1" x14ac:dyDescent="0.25">
      <c r="A254" s="153"/>
      <c r="B254" s="366"/>
      <c r="C254" s="154"/>
      <c r="D254" s="153"/>
      <c r="E254" s="153"/>
      <c r="F254" s="153"/>
      <c r="G254" s="153"/>
      <c r="H254" s="153"/>
      <c r="I254" s="153"/>
      <c r="J254" s="153"/>
      <c r="K254" s="153"/>
      <c r="L254" s="153"/>
      <c r="M254" s="153"/>
      <c r="N254" s="156"/>
      <c r="O254" s="153"/>
      <c r="P254" s="301"/>
      <c r="Q254" s="301"/>
      <c r="R254" s="301"/>
      <c r="S254" s="153"/>
      <c r="T254" s="153"/>
      <c r="U254" s="153"/>
      <c r="V254" s="153"/>
      <c r="W254" s="153"/>
      <c r="X254" s="153"/>
      <c r="Y254" s="153"/>
      <c r="Z254" s="153"/>
    </row>
    <row r="255" spans="1:26" ht="15.75" customHeight="1" x14ac:dyDescent="0.25">
      <c r="A255" s="153"/>
      <c r="B255" s="366"/>
      <c r="C255" s="154"/>
      <c r="D255" s="153"/>
      <c r="E255" s="153"/>
      <c r="F255" s="153"/>
      <c r="G255" s="153"/>
      <c r="H255" s="153"/>
      <c r="I255" s="153"/>
      <c r="J255" s="153"/>
      <c r="K255" s="153"/>
      <c r="L255" s="153"/>
      <c r="M255" s="153"/>
      <c r="N255" s="156"/>
      <c r="O255" s="153"/>
      <c r="P255" s="301"/>
      <c r="Q255" s="301"/>
      <c r="R255" s="301"/>
      <c r="S255" s="153"/>
      <c r="T255" s="153"/>
      <c r="U255" s="153"/>
      <c r="V255" s="153"/>
      <c r="W255" s="153"/>
      <c r="X255" s="153"/>
      <c r="Y255" s="153"/>
      <c r="Z255" s="153"/>
    </row>
    <row r="256" spans="1:26" ht="15.75" customHeight="1" x14ac:dyDescent="0.25">
      <c r="A256" s="153"/>
      <c r="B256" s="366"/>
      <c r="C256" s="154"/>
      <c r="D256" s="153"/>
      <c r="E256" s="153"/>
      <c r="F256" s="153"/>
      <c r="G256" s="153"/>
      <c r="H256" s="153"/>
      <c r="I256" s="153"/>
      <c r="J256" s="153"/>
      <c r="K256" s="153"/>
      <c r="L256" s="153"/>
      <c r="M256" s="153"/>
      <c r="N256" s="156"/>
      <c r="O256" s="153"/>
      <c r="P256" s="301"/>
      <c r="Q256" s="301"/>
      <c r="R256" s="301"/>
      <c r="S256" s="153"/>
      <c r="T256" s="153"/>
      <c r="U256" s="153"/>
      <c r="V256" s="153"/>
      <c r="W256" s="153"/>
      <c r="X256" s="153"/>
      <c r="Y256" s="153"/>
      <c r="Z256" s="153"/>
    </row>
    <row r="257" spans="1:26" ht="15.75" customHeight="1" x14ac:dyDescent="0.25">
      <c r="A257" s="153"/>
      <c r="B257" s="366"/>
      <c r="C257" s="154"/>
      <c r="D257" s="153"/>
      <c r="E257" s="153"/>
      <c r="F257" s="153"/>
      <c r="G257" s="153"/>
      <c r="H257" s="153"/>
      <c r="I257" s="153"/>
      <c r="J257" s="153"/>
      <c r="K257" s="153"/>
      <c r="L257" s="153"/>
      <c r="M257" s="153"/>
      <c r="N257" s="156"/>
      <c r="O257" s="153"/>
      <c r="P257" s="301"/>
      <c r="Q257" s="301"/>
      <c r="R257" s="301"/>
      <c r="S257" s="153"/>
      <c r="T257" s="153"/>
      <c r="U257" s="153"/>
      <c r="V257" s="153"/>
      <c r="W257" s="153"/>
      <c r="X257" s="153"/>
      <c r="Y257" s="153"/>
      <c r="Z257" s="153"/>
    </row>
    <row r="258" spans="1:26" ht="15.75" customHeight="1" x14ac:dyDescent="0.25">
      <c r="A258" s="153"/>
      <c r="B258" s="366"/>
      <c r="C258" s="154"/>
      <c r="D258" s="153"/>
      <c r="E258" s="153"/>
      <c r="F258" s="153"/>
      <c r="G258" s="153"/>
      <c r="H258" s="153"/>
      <c r="I258" s="153"/>
      <c r="J258" s="153"/>
      <c r="K258" s="153"/>
      <c r="L258" s="153"/>
      <c r="M258" s="153"/>
      <c r="N258" s="156"/>
      <c r="O258" s="153"/>
      <c r="P258" s="301"/>
      <c r="Q258" s="301"/>
      <c r="R258" s="301"/>
      <c r="S258" s="153"/>
      <c r="T258" s="153"/>
      <c r="U258" s="153"/>
      <c r="V258" s="153"/>
      <c r="W258" s="153"/>
      <c r="X258" s="153"/>
      <c r="Y258" s="153"/>
      <c r="Z258" s="153"/>
    </row>
    <row r="259" spans="1:26" ht="15.75" customHeight="1" x14ac:dyDescent="0.25">
      <c r="A259" s="153"/>
      <c r="B259" s="366"/>
      <c r="C259" s="154"/>
      <c r="D259" s="153"/>
      <c r="E259" s="153"/>
      <c r="F259" s="153"/>
      <c r="G259" s="153"/>
      <c r="H259" s="153"/>
      <c r="I259" s="153"/>
      <c r="J259" s="153"/>
      <c r="K259" s="153"/>
      <c r="L259" s="153"/>
      <c r="M259" s="153"/>
      <c r="N259" s="156"/>
      <c r="O259" s="153"/>
      <c r="P259" s="301"/>
      <c r="Q259" s="301"/>
      <c r="R259" s="301"/>
      <c r="S259" s="153"/>
      <c r="T259" s="153"/>
      <c r="U259" s="153"/>
      <c r="V259" s="153"/>
      <c r="W259" s="153"/>
      <c r="X259" s="153"/>
      <c r="Y259" s="153"/>
      <c r="Z259" s="153"/>
    </row>
    <row r="260" spans="1:26" ht="15.75" customHeight="1" x14ac:dyDescent="0.25">
      <c r="A260" s="153"/>
      <c r="B260" s="366"/>
      <c r="C260" s="154"/>
      <c r="D260" s="153"/>
      <c r="E260" s="153"/>
      <c r="F260" s="153"/>
      <c r="G260" s="153"/>
      <c r="H260" s="153"/>
      <c r="I260" s="153"/>
      <c r="J260" s="153"/>
      <c r="K260" s="153"/>
      <c r="L260" s="153"/>
      <c r="M260" s="153"/>
      <c r="N260" s="156"/>
      <c r="O260" s="153"/>
      <c r="P260" s="301"/>
      <c r="Q260" s="301"/>
      <c r="R260" s="301"/>
      <c r="S260" s="153"/>
      <c r="T260" s="153"/>
      <c r="U260" s="153"/>
      <c r="V260" s="153"/>
      <c r="W260" s="153"/>
      <c r="X260" s="153"/>
      <c r="Y260" s="153"/>
      <c r="Z260" s="153"/>
    </row>
    <row r="261" spans="1:26" ht="15.75" customHeight="1" x14ac:dyDescent="0.25">
      <c r="A261" s="153"/>
      <c r="B261" s="366"/>
      <c r="C261" s="154"/>
      <c r="D261" s="153"/>
      <c r="E261" s="153"/>
      <c r="F261" s="153"/>
      <c r="G261" s="153"/>
      <c r="H261" s="153"/>
      <c r="I261" s="153"/>
      <c r="J261" s="153"/>
      <c r="K261" s="153"/>
      <c r="L261" s="153"/>
      <c r="M261" s="153"/>
      <c r="N261" s="156"/>
      <c r="O261" s="153"/>
      <c r="P261" s="301"/>
      <c r="Q261" s="301"/>
      <c r="R261" s="301"/>
      <c r="S261" s="153"/>
      <c r="T261" s="153"/>
      <c r="U261" s="153"/>
      <c r="V261" s="153"/>
      <c r="W261" s="153"/>
      <c r="X261" s="153"/>
      <c r="Y261" s="153"/>
      <c r="Z261" s="153"/>
    </row>
    <row r="262" spans="1:26" ht="15.75" customHeight="1" x14ac:dyDescent="0.25">
      <c r="A262" s="153"/>
      <c r="B262" s="366"/>
      <c r="C262" s="154"/>
      <c r="D262" s="153"/>
      <c r="E262" s="153"/>
      <c r="F262" s="153"/>
      <c r="G262" s="153"/>
      <c r="H262" s="153"/>
      <c r="I262" s="153"/>
      <c r="J262" s="153"/>
      <c r="K262" s="153"/>
      <c r="L262" s="153"/>
      <c r="M262" s="153"/>
      <c r="N262" s="156"/>
      <c r="O262" s="153"/>
      <c r="P262" s="301"/>
      <c r="Q262" s="301"/>
      <c r="R262" s="301"/>
      <c r="S262" s="153"/>
      <c r="T262" s="153"/>
      <c r="U262" s="153"/>
      <c r="V262" s="153"/>
      <c r="W262" s="153"/>
      <c r="X262" s="153"/>
      <c r="Y262" s="153"/>
      <c r="Z262" s="153"/>
    </row>
    <row r="263" spans="1:26" ht="15.75" customHeight="1" x14ac:dyDescent="0.25">
      <c r="A263" s="153"/>
      <c r="B263" s="366"/>
      <c r="C263" s="154"/>
      <c r="D263" s="153"/>
      <c r="E263" s="153"/>
      <c r="F263" s="153"/>
      <c r="G263" s="153"/>
      <c r="H263" s="153"/>
      <c r="I263" s="153"/>
      <c r="J263" s="153"/>
      <c r="K263" s="153"/>
      <c r="L263" s="153"/>
      <c r="M263" s="153"/>
      <c r="N263" s="156"/>
      <c r="O263" s="153"/>
      <c r="P263" s="301"/>
      <c r="Q263" s="301"/>
      <c r="R263" s="301"/>
      <c r="S263" s="153"/>
      <c r="T263" s="153"/>
      <c r="U263" s="153"/>
      <c r="V263" s="153"/>
      <c r="W263" s="153"/>
      <c r="X263" s="153"/>
      <c r="Y263" s="153"/>
      <c r="Z263" s="153"/>
    </row>
    <row r="264" spans="1:26" ht="15.75" customHeight="1" x14ac:dyDescent="0.25">
      <c r="A264" s="153"/>
      <c r="B264" s="366"/>
      <c r="C264" s="154"/>
      <c r="D264" s="153"/>
      <c r="E264" s="153"/>
      <c r="F264" s="153"/>
      <c r="G264" s="153"/>
      <c r="H264" s="153"/>
      <c r="I264" s="153"/>
      <c r="J264" s="153"/>
      <c r="K264" s="153"/>
      <c r="L264" s="153"/>
      <c r="M264" s="153"/>
      <c r="N264" s="156"/>
      <c r="O264" s="153"/>
      <c r="P264" s="301"/>
      <c r="Q264" s="301"/>
      <c r="R264" s="301"/>
      <c r="S264" s="153"/>
      <c r="T264" s="153"/>
      <c r="U264" s="153"/>
      <c r="V264" s="153"/>
      <c r="W264" s="153"/>
      <c r="X264" s="153"/>
      <c r="Y264" s="153"/>
      <c r="Z264" s="153"/>
    </row>
    <row r="265" spans="1:26" ht="15.75" customHeight="1" x14ac:dyDescent="0.25">
      <c r="A265" s="153"/>
      <c r="B265" s="366"/>
      <c r="C265" s="154"/>
      <c r="D265" s="153"/>
      <c r="E265" s="153"/>
      <c r="F265" s="153"/>
      <c r="G265" s="153"/>
      <c r="H265" s="153"/>
      <c r="I265" s="153"/>
      <c r="J265" s="153"/>
      <c r="K265" s="153"/>
      <c r="L265" s="153"/>
      <c r="M265" s="153"/>
      <c r="N265" s="156"/>
      <c r="O265" s="153"/>
      <c r="P265" s="301"/>
      <c r="Q265" s="301"/>
      <c r="R265" s="301"/>
      <c r="S265" s="153"/>
      <c r="T265" s="153"/>
      <c r="U265" s="153"/>
      <c r="V265" s="153"/>
      <c r="W265" s="153"/>
      <c r="X265" s="153"/>
      <c r="Y265" s="153"/>
      <c r="Z265" s="153"/>
    </row>
    <row r="266" spans="1:26" ht="15.75" customHeight="1" x14ac:dyDescent="0.25">
      <c r="A266" s="153"/>
      <c r="B266" s="366"/>
      <c r="C266" s="154"/>
      <c r="D266" s="153"/>
      <c r="E266" s="153"/>
      <c r="F266" s="153"/>
      <c r="G266" s="153"/>
      <c r="H266" s="153"/>
      <c r="I266" s="153"/>
      <c r="J266" s="153"/>
      <c r="K266" s="153"/>
      <c r="L266" s="153"/>
      <c r="M266" s="153"/>
      <c r="N266" s="156"/>
      <c r="O266" s="153"/>
      <c r="P266" s="301"/>
      <c r="Q266" s="301"/>
      <c r="R266" s="301"/>
      <c r="S266" s="153"/>
      <c r="T266" s="153"/>
      <c r="U266" s="153"/>
      <c r="V266" s="153"/>
      <c r="W266" s="153"/>
      <c r="X266" s="153"/>
      <c r="Y266" s="153"/>
      <c r="Z266" s="153"/>
    </row>
    <row r="267" spans="1:26" ht="15.75" customHeight="1" x14ac:dyDescent="0.25">
      <c r="A267" s="153"/>
      <c r="B267" s="366"/>
      <c r="C267" s="154"/>
      <c r="D267" s="153"/>
      <c r="E267" s="153"/>
      <c r="F267" s="153"/>
      <c r="G267" s="153"/>
      <c r="H267" s="153"/>
      <c r="I267" s="153"/>
      <c r="J267" s="153"/>
      <c r="K267" s="153"/>
      <c r="L267" s="153"/>
      <c r="M267" s="153"/>
      <c r="N267" s="156"/>
      <c r="O267" s="153"/>
      <c r="P267" s="301"/>
      <c r="Q267" s="301"/>
      <c r="R267" s="301"/>
      <c r="S267" s="153"/>
      <c r="T267" s="153"/>
      <c r="U267" s="153"/>
      <c r="V267" s="153"/>
      <c r="W267" s="153"/>
      <c r="X267" s="153"/>
      <c r="Y267" s="153"/>
      <c r="Z267" s="153"/>
    </row>
    <row r="268" spans="1:26" ht="15.75" customHeight="1" x14ac:dyDescent="0.25">
      <c r="A268" s="153"/>
      <c r="B268" s="366"/>
      <c r="C268" s="154"/>
      <c r="D268" s="153"/>
      <c r="E268" s="153"/>
      <c r="F268" s="153"/>
      <c r="G268" s="153"/>
      <c r="H268" s="153"/>
      <c r="I268" s="153"/>
      <c r="J268" s="153"/>
      <c r="K268" s="153"/>
      <c r="L268" s="153"/>
      <c r="M268" s="153"/>
      <c r="N268" s="156"/>
      <c r="O268" s="153"/>
      <c r="P268" s="301"/>
      <c r="Q268" s="301"/>
      <c r="R268" s="301"/>
      <c r="S268" s="153"/>
      <c r="T268" s="153"/>
      <c r="U268" s="153"/>
      <c r="V268" s="153"/>
      <c r="W268" s="153"/>
      <c r="X268" s="153"/>
      <c r="Y268" s="153"/>
      <c r="Z268" s="153"/>
    </row>
    <row r="269" spans="1:26" ht="15.75" customHeight="1" x14ac:dyDescent="0.25">
      <c r="A269" s="153"/>
      <c r="B269" s="366"/>
      <c r="C269" s="154"/>
      <c r="D269" s="153"/>
      <c r="E269" s="153"/>
      <c r="F269" s="153"/>
      <c r="G269" s="153"/>
      <c r="H269" s="153"/>
      <c r="I269" s="153"/>
      <c r="J269" s="153"/>
      <c r="K269" s="153"/>
      <c r="L269" s="153"/>
      <c r="M269" s="153"/>
      <c r="N269" s="156"/>
      <c r="O269" s="153"/>
      <c r="P269" s="301"/>
      <c r="Q269" s="301"/>
      <c r="R269" s="301"/>
      <c r="S269" s="153"/>
      <c r="T269" s="153"/>
      <c r="U269" s="153"/>
      <c r="V269" s="153"/>
      <c r="W269" s="153"/>
      <c r="X269" s="153"/>
      <c r="Y269" s="153"/>
      <c r="Z269" s="153"/>
    </row>
    <row r="270" spans="1:26" ht="15.75" customHeight="1" x14ac:dyDescent="0.25">
      <c r="A270" s="153"/>
      <c r="B270" s="366"/>
      <c r="C270" s="154"/>
      <c r="D270" s="153"/>
      <c r="E270" s="153"/>
      <c r="F270" s="153"/>
      <c r="G270" s="153"/>
      <c r="H270" s="153"/>
      <c r="I270" s="153"/>
      <c r="J270" s="153"/>
      <c r="K270" s="153"/>
      <c r="L270" s="153"/>
      <c r="M270" s="153"/>
      <c r="N270" s="156"/>
      <c r="O270" s="153"/>
      <c r="P270" s="301"/>
      <c r="Q270" s="301"/>
      <c r="R270" s="301"/>
      <c r="S270" s="153"/>
      <c r="T270" s="153"/>
      <c r="U270" s="153"/>
      <c r="V270" s="153"/>
      <c r="W270" s="153"/>
      <c r="X270" s="153"/>
      <c r="Y270" s="153"/>
      <c r="Z270" s="153"/>
    </row>
    <row r="271" spans="1:26" ht="15.75" customHeight="1" x14ac:dyDescent="0.25">
      <c r="A271" s="153"/>
      <c r="B271" s="366"/>
      <c r="C271" s="154"/>
      <c r="D271" s="153"/>
      <c r="E271" s="153"/>
      <c r="F271" s="153"/>
      <c r="G271" s="153"/>
      <c r="H271" s="153"/>
      <c r="I271" s="153"/>
      <c r="J271" s="153"/>
      <c r="K271" s="153"/>
      <c r="L271" s="153"/>
      <c r="M271" s="153"/>
      <c r="N271" s="156"/>
      <c r="O271" s="153"/>
      <c r="P271" s="301"/>
      <c r="Q271" s="301"/>
      <c r="R271" s="301"/>
      <c r="S271" s="153"/>
      <c r="T271" s="153"/>
      <c r="U271" s="153"/>
      <c r="V271" s="153"/>
      <c r="W271" s="153"/>
      <c r="X271" s="153"/>
      <c r="Y271" s="153"/>
      <c r="Z271" s="153"/>
    </row>
    <row r="272" spans="1:26" ht="15.75" customHeight="1" x14ac:dyDescent="0.25">
      <c r="A272" s="153"/>
      <c r="B272" s="366"/>
      <c r="C272" s="154"/>
      <c r="D272" s="153"/>
      <c r="E272" s="153"/>
      <c r="F272" s="153"/>
      <c r="G272" s="153"/>
      <c r="H272" s="153"/>
      <c r="I272" s="153"/>
      <c r="J272" s="153"/>
      <c r="K272" s="153"/>
      <c r="L272" s="153"/>
      <c r="M272" s="153"/>
      <c r="N272" s="156"/>
      <c r="O272" s="153"/>
      <c r="P272" s="301"/>
      <c r="Q272" s="301"/>
      <c r="R272" s="301"/>
      <c r="S272" s="153"/>
      <c r="T272" s="153"/>
      <c r="U272" s="153"/>
      <c r="V272" s="153"/>
      <c r="W272" s="153"/>
      <c r="X272" s="153"/>
      <c r="Y272" s="153"/>
      <c r="Z272" s="153"/>
    </row>
    <row r="273" spans="1:26" ht="15.75" customHeight="1" x14ac:dyDescent="0.25">
      <c r="A273" s="153"/>
      <c r="B273" s="366"/>
      <c r="C273" s="154"/>
      <c r="D273" s="153"/>
      <c r="E273" s="153"/>
      <c r="F273" s="153"/>
      <c r="G273" s="153"/>
      <c r="H273" s="153"/>
      <c r="I273" s="153"/>
      <c r="J273" s="153"/>
      <c r="K273" s="153"/>
      <c r="L273" s="153"/>
      <c r="M273" s="153"/>
      <c r="N273" s="156"/>
      <c r="O273" s="153"/>
      <c r="P273" s="301"/>
      <c r="Q273" s="301"/>
      <c r="R273" s="301"/>
      <c r="S273" s="153"/>
      <c r="T273" s="153"/>
      <c r="U273" s="153"/>
      <c r="V273" s="153"/>
      <c r="W273" s="153"/>
      <c r="X273" s="153"/>
      <c r="Y273" s="153"/>
      <c r="Z273" s="153"/>
    </row>
    <row r="274" spans="1:26" ht="15.75" customHeight="1" x14ac:dyDescent="0.25">
      <c r="A274" s="153"/>
      <c r="B274" s="366"/>
      <c r="C274" s="154"/>
      <c r="D274" s="153"/>
      <c r="E274" s="153"/>
      <c r="F274" s="153"/>
      <c r="G274" s="153"/>
      <c r="H274" s="153"/>
      <c r="I274" s="153"/>
      <c r="J274" s="153"/>
      <c r="K274" s="153"/>
      <c r="L274" s="153"/>
      <c r="M274" s="153"/>
      <c r="N274" s="156"/>
      <c r="O274" s="153"/>
      <c r="P274" s="301"/>
      <c r="Q274" s="301"/>
      <c r="R274" s="301"/>
      <c r="S274" s="153"/>
      <c r="T274" s="153"/>
      <c r="U274" s="153"/>
      <c r="V274" s="153"/>
      <c r="W274" s="153"/>
      <c r="X274" s="153"/>
      <c r="Y274" s="153"/>
      <c r="Z274" s="153"/>
    </row>
    <row r="275" spans="1:26" ht="15.75" customHeight="1" x14ac:dyDescent="0.25">
      <c r="A275" s="153"/>
      <c r="B275" s="366"/>
      <c r="C275" s="154"/>
      <c r="D275" s="153"/>
      <c r="E275" s="153"/>
      <c r="F275" s="153"/>
      <c r="G275" s="153"/>
      <c r="H275" s="153"/>
      <c r="I275" s="153"/>
      <c r="J275" s="153"/>
      <c r="K275" s="153"/>
      <c r="L275" s="153"/>
      <c r="M275" s="153"/>
      <c r="N275" s="156"/>
      <c r="O275" s="153"/>
      <c r="P275" s="301"/>
      <c r="Q275" s="301"/>
      <c r="R275" s="301"/>
      <c r="S275" s="153"/>
      <c r="T275" s="153"/>
      <c r="U275" s="153"/>
      <c r="V275" s="153"/>
      <c r="W275" s="153"/>
      <c r="X275" s="153"/>
      <c r="Y275" s="153"/>
      <c r="Z275" s="153"/>
    </row>
    <row r="276" spans="1:26" ht="15.75" customHeight="1" x14ac:dyDescent="0.25">
      <c r="A276" s="153"/>
      <c r="B276" s="366"/>
      <c r="C276" s="154"/>
      <c r="D276" s="153"/>
      <c r="E276" s="153"/>
      <c r="F276" s="153"/>
      <c r="G276" s="153"/>
      <c r="H276" s="153"/>
      <c r="I276" s="153"/>
      <c r="J276" s="153"/>
      <c r="K276" s="153"/>
      <c r="L276" s="153"/>
      <c r="M276" s="153"/>
      <c r="N276" s="156"/>
      <c r="O276" s="153"/>
      <c r="P276" s="301"/>
      <c r="Q276" s="301"/>
      <c r="R276" s="301"/>
      <c r="S276" s="153"/>
      <c r="T276" s="153"/>
      <c r="U276" s="153"/>
      <c r="V276" s="153"/>
      <c r="W276" s="153"/>
      <c r="X276" s="153"/>
      <c r="Y276" s="153"/>
      <c r="Z276" s="153"/>
    </row>
    <row r="277" spans="1:26" ht="15.75" customHeight="1" x14ac:dyDescent="0.25">
      <c r="A277" s="153"/>
      <c r="B277" s="366"/>
      <c r="C277" s="154"/>
      <c r="D277" s="153"/>
      <c r="E277" s="153"/>
      <c r="F277" s="153"/>
      <c r="G277" s="153"/>
      <c r="H277" s="153"/>
      <c r="I277" s="153"/>
      <c r="J277" s="153"/>
      <c r="K277" s="153"/>
      <c r="L277" s="153"/>
      <c r="M277" s="153"/>
      <c r="N277" s="156"/>
      <c r="O277" s="153"/>
      <c r="P277" s="301"/>
      <c r="Q277" s="301"/>
      <c r="R277" s="301"/>
      <c r="S277" s="153"/>
      <c r="T277" s="153"/>
      <c r="U277" s="153"/>
      <c r="V277" s="153"/>
      <c r="W277" s="153"/>
      <c r="X277" s="153"/>
      <c r="Y277" s="153"/>
      <c r="Z277" s="153"/>
    </row>
    <row r="278" spans="1:26" ht="15.75" customHeight="1" x14ac:dyDescent="0.25">
      <c r="A278" s="153"/>
      <c r="B278" s="366"/>
      <c r="C278" s="154"/>
      <c r="D278" s="153"/>
      <c r="E278" s="153"/>
      <c r="F278" s="153"/>
      <c r="G278" s="153"/>
      <c r="H278" s="153"/>
      <c r="I278" s="153"/>
      <c r="J278" s="153"/>
      <c r="K278" s="153"/>
      <c r="L278" s="153"/>
      <c r="M278" s="153"/>
      <c r="N278" s="156"/>
      <c r="O278" s="153"/>
      <c r="P278" s="301"/>
      <c r="Q278" s="301"/>
      <c r="R278" s="301"/>
      <c r="S278" s="153"/>
      <c r="T278" s="153"/>
      <c r="U278" s="153"/>
      <c r="V278" s="153"/>
      <c r="W278" s="153"/>
      <c r="X278" s="153"/>
      <c r="Y278" s="153"/>
      <c r="Z278" s="153"/>
    </row>
    <row r="279" spans="1:26" ht="15.75" customHeight="1" x14ac:dyDescent="0.25">
      <c r="A279" s="153"/>
      <c r="B279" s="366"/>
      <c r="C279" s="154"/>
      <c r="D279" s="153"/>
      <c r="E279" s="153"/>
      <c r="F279" s="153"/>
      <c r="G279" s="153"/>
      <c r="H279" s="153"/>
      <c r="I279" s="153"/>
      <c r="J279" s="153"/>
      <c r="K279" s="153"/>
      <c r="L279" s="153"/>
      <c r="M279" s="153"/>
      <c r="N279" s="156"/>
      <c r="O279" s="153"/>
      <c r="P279" s="301"/>
      <c r="Q279" s="301"/>
      <c r="R279" s="301"/>
      <c r="S279" s="153"/>
      <c r="T279" s="153"/>
      <c r="U279" s="153"/>
      <c r="V279" s="153"/>
      <c r="W279" s="153"/>
      <c r="X279" s="153"/>
      <c r="Y279" s="153"/>
      <c r="Z279" s="153"/>
    </row>
    <row r="280" spans="1:26" ht="15.75" customHeight="1" x14ac:dyDescent="0.25">
      <c r="A280" s="153"/>
      <c r="B280" s="366"/>
      <c r="C280" s="154"/>
      <c r="D280" s="153"/>
      <c r="E280" s="153"/>
      <c r="F280" s="153"/>
      <c r="G280" s="153"/>
      <c r="H280" s="153"/>
      <c r="I280" s="153"/>
      <c r="J280" s="153"/>
      <c r="K280" s="153"/>
      <c r="L280" s="153"/>
      <c r="M280" s="153"/>
      <c r="N280" s="156"/>
      <c r="O280" s="153"/>
      <c r="P280" s="301"/>
      <c r="Q280" s="301"/>
      <c r="R280" s="301"/>
      <c r="S280" s="153"/>
      <c r="T280" s="153"/>
      <c r="U280" s="153"/>
      <c r="V280" s="153"/>
      <c r="W280" s="153"/>
      <c r="X280" s="153"/>
      <c r="Y280" s="153"/>
      <c r="Z280" s="153"/>
    </row>
    <row r="281" spans="1:26" ht="15.75" customHeight="1" x14ac:dyDescent="0.25">
      <c r="A281" s="153"/>
      <c r="B281" s="366"/>
      <c r="C281" s="154"/>
      <c r="D281" s="153"/>
      <c r="E281" s="153"/>
      <c r="F281" s="153"/>
      <c r="G281" s="153"/>
      <c r="H281" s="153"/>
      <c r="I281" s="153"/>
      <c r="J281" s="153"/>
      <c r="K281" s="153"/>
      <c r="L281" s="153"/>
      <c r="M281" s="153"/>
      <c r="N281" s="156"/>
      <c r="O281" s="153"/>
      <c r="P281" s="301"/>
      <c r="Q281" s="301"/>
      <c r="R281" s="301"/>
      <c r="S281" s="153"/>
      <c r="T281" s="153"/>
      <c r="U281" s="153"/>
      <c r="V281" s="153"/>
      <c r="W281" s="153"/>
      <c r="X281" s="153"/>
      <c r="Y281" s="153"/>
      <c r="Z281" s="153"/>
    </row>
    <row r="282" spans="1:26" ht="15.75" customHeight="1" x14ac:dyDescent="0.25">
      <c r="A282" s="153"/>
      <c r="B282" s="366"/>
      <c r="C282" s="154"/>
      <c r="D282" s="153"/>
      <c r="E282" s="153"/>
      <c r="F282" s="153"/>
      <c r="G282" s="153"/>
      <c r="H282" s="153"/>
      <c r="I282" s="153"/>
      <c r="J282" s="153"/>
      <c r="K282" s="153"/>
      <c r="L282" s="153"/>
      <c r="M282" s="153"/>
      <c r="N282" s="156"/>
      <c r="O282" s="153"/>
      <c r="P282" s="301"/>
      <c r="Q282" s="301"/>
      <c r="R282" s="301"/>
      <c r="S282" s="153"/>
      <c r="T282" s="153"/>
      <c r="U282" s="153"/>
      <c r="V282" s="153"/>
      <c r="W282" s="153"/>
      <c r="X282" s="153"/>
      <c r="Y282" s="153"/>
      <c r="Z282" s="153"/>
    </row>
    <row r="283" spans="1:26" ht="15.75" customHeight="1" x14ac:dyDescent="0.25">
      <c r="A283" s="153"/>
      <c r="B283" s="366"/>
      <c r="C283" s="154"/>
      <c r="D283" s="153"/>
      <c r="E283" s="153"/>
      <c r="F283" s="153"/>
      <c r="G283" s="153"/>
      <c r="H283" s="153"/>
      <c r="I283" s="153"/>
      <c r="J283" s="153"/>
      <c r="K283" s="153"/>
      <c r="L283" s="153"/>
      <c r="M283" s="153"/>
      <c r="N283" s="156"/>
      <c r="O283" s="153"/>
      <c r="P283" s="301"/>
      <c r="Q283" s="301"/>
      <c r="R283" s="301"/>
      <c r="S283" s="153"/>
      <c r="T283" s="153"/>
      <c r="U283" s="153"/>
      <c r="V283" s="153"/>
      <c r="W283" s="153"/>
      <c r="X283" s="153"/>
      <c r="Y283" s="153"/>
      <c r="Z283" s="153"/>
    </row>
    <row r="284" spans="1:26" ht="15.75" customHeight="1" x14ac:dyDescent="0.25">
      <c r="A284" s="153"/>
      <c r="B284" s="366"/>
      <c r="C284" s="154"/>
      <c r="D284" s="153"/>
      <c r="E284" s="153"/>
      <c r="F284" s="153"/>
      <c r="G284" s="153"/>
      <c r="H284" s="153"/>
      <c r="I284" s="153"/>
      <c r="J284" s="153"/>
      <c r="K284" s="153"/>
      <c r="L284" s="153"/>
      <c r="M284" s="153"/>
      <c r="N284" s="156"/>
      <c r="O284" s="153"/>
      <c r="P284" s="301"/>
      <c r="Q284" s="301"/>
      <c r="R284" s="301"/>
      <c r="S284" s="153"/>
      <c r="T284" s="153"/>
      <c r="U284" s="153"/>
      <c r="V284" s="153"/>
      <c r="W284" s="153"/>
      <c r="X284" s="153"/>
      <c r="Y284" s="153"/>
      <c r="Z284" s="153"/>
    </row>
    <row r="285" spans="1:26" ht="15.75" customHeight="1" x14ac:dyDescent="0.25">
      <c r="A285" s="153"/>
      <c r="B285" s="366"/>
      <c r="C285" s="154"/>
      <c r="D285" s="153"/>
      <c r="E285" s="153"/>
      <c r="F285" s="153"/>
      <c r="G285" s="153"/>
      <c r="H285" s="153"/>
      <c r="I285" s="153"/>
      <c r="J285" s="153"/>
      <c r="K285" s="153"/>
      <c r="L285" s="153"/>
      <c r="M285" s="153"/>
      <c r="N285" s="156"/>
      <c r="O285" s="153"/>
      <c r="P285" s="301"/>
      <c r="Q285" s="301"/>
      <c r="R285" s="301"/>
      <c r="S285" s="153"/>
      <c r="T285" s="153"/>
      <c r="U285" s="153"/>
      <c r="V285" s="153"/>
      <c r="W285" s="153"/>
      <c r="X285" s="153"/>
      <c r="Y285" s="153"/>
      <c r="Z285" s="153"/>
    </row>
    <row r="286" spans="1:26" ht="15.75" customHeight="1" x14ac:dyDescent="0.25">
      <c r="P286" s="301"/>
      <c r="Q286" s="301"/>
      <c r="R286" s="301"/>
    </row>
    <row r="287" spans="1:26" ht="15.75" customHeight="1" x14ac:dyDescent="0.25">
      <c r="P287" s="301"/>
      <c r="Q287" s="301"/>
      <c r="R287" s="301"/>
    </row>
    <row r="288" spans="1:26" ht="15.75" customHeight="1" x14ac:dyDescent="0.25">
      <c r="P288" s="301"/>
      <c r="Q288" s="301"/>
      <c r="R288" s="301"/>
    </row>
    <row r="289" spans="16:18" ht="15.75" customHeight="1" x14ac:dyDescent="0.25">
      <c r="P289" s="301"/>
      <c r="Q289" s="301"/>
      <c r="R289" s="301"/>
    </row>
    <row r="290" spans="16:18" ht="15.75" customHeight="1" x14ac:dyDescent="0.25">
      <c r="P290" s="301"/>
      <c r="Q290" s="301"/>
      <c r="R290" s="301"/>
    </row>
    <row r="291" spans="16:18" ht="15.75" customHeight="1" x14ac:dyDescent="0.25">
      <c r="P291" s="301"/>
      <c r="Q291" s="301"/>
      <c r="R291" s="301"/>
    </row>
    <row r="292" spans="16:18" ht="15.75" customHeight="1" x14ac:dyDescent="0.25">
      <c r="P292" s="301"/>
      <c r="Q292" s="301"/>
      <c r="R292" s="301"/>
    </row>
    <row r="293" spans="16:18" ht="15.75" customHeight="1" x14ac:dyDescent="0.25">
      <c r="P293" s="301"/>
      <c r="Q293" s="301"/>
      <c r="R293" s="301"/>
    </row>
    <row r="294" spans="16:18" ht="15.75" customHeight="1" x14ac:dyDescent="0.25">
      <c r="P294" s="301"/>
      <c r="Q294" s="301"/>
      <c r="R294" s="301"/>
    </row>
    <row r="295" spans="16:18" ht="15.75" customHeight="1" x14ac:dyDescent="0.25">
      <c r="P295" s="301"/>
      <c r="Q295" s="301"/>
      <c r="R295" s="301"/>
    </row>
    <row r="296" spans="16:18" ht="15.75" customHeight="1" x14ac:dyDescent="0.25">
      <c r="P296" s="301"/>
      <c r="Q296" s="301"/>
      <c r="R296" s="301"/>
    </row>
    <row r="297" spans="16:18" ht="15.75" customHeight="1" x14ac:dyDescent="0.25">
      <c r="P297" s="301"/>
      <c r="Q297" s="301"/>
      <c r="R297" s="301"/>
    </row>
    <row r="298" spans="16:18" ht="15.75" customHeight="1" x14ac:dyDescent="0.25">
      <c r="P298" s="301"/>
      <c r="Q298" s="301"/>
      <c r="R298" s="301"/>
    </row>
    <row r="299" spans="16:18" ht="15.75" customHeight="1" x14ac:dyDescent="0.25">
      <c r="P299" s="301"/>
      <c r="Q299" s="301"/>
      <c r="R299" s="301"/>
    </row>
    <row r="300" spans="16:18" ht="15.75" customHeight="1" x14ac:dyDescent="0.25">
      <c r="P300" s="301"/>
      <c r="Q300" s="301"/>
      <c r="R300" s="301"/>
    </row>
    <row r="301" spans="16:18" ht="15.75" customHeight="1" x14ac:dyDescent="0.25">
      <c r="P301" s="301"/>
      <c r="Q301" s="301"/>
      <c r="R301" s="301"/>
    </row>
    <row r="302" spans="16:18" ht="15.75" customHeight="1" x14ac:dyDescent="0.25">
      <c r="P302" s="301"/>
      <c r="Q302" s="301"/>
      <c r="R302" s="301"/>
    </row>
    <row r="303" spans="16:18" ht="15.75" customHeight="1" x14ac:dyDescent="0.25">
      <c r="P303" s="301"/>
      <c r="Q303" s="301"/>
      <c r="R303" s="301"/>
    </row>
    <row r="304" spans="16:18" ht="15.75" customHeight="1" x14ac:dyDescent="0.25">
      <c r="P304" s="301"/>
      <c r="Q304" s="301"/>
      <c r="R304" s="301"/>
    </row>
    <row r="305" spans="16:18" ht="15.75" customHeight="1" x14ac:dyDescent="0.25">
      <c r="P305" s="301"/>
      <c r="Q305" s="301"/>
      <c r="R305" s="301"/>
    </row>
    <row r="306" spans="16:18" ht="15.75" customHeight="1" x14ac:dyDescent="0.25">
      <c r="P306" s="301"/>
      <c r="Q306" s="301"/>
      <c r="R306" s="301"/>
    </row>
    <row r="307" spans="16:18" ht="15.75" customHeight="1" x14ac:dyDescent="0.25">
      <c r="P307" s="301"/>
      <c r="Q307" s="301"/>
      <c r="R307" s="301"/>
    </row>
    <row r="308" spans="16:18" ht="15.75" customHeight="1" x14ac:dyDescent="0.25">
      <c r="P308" s="301"/>
      <c r="Q308" s="301"/>
      <c r="R308" s="301"/>
    </row>
    <row r="309" spans="16:18" ht="15.75" customHeight="1" x14ac:dyDescent="0.25">
      <c r="P309" s="301"/>
      <c r="Q309" s="301"/>
      <c r="R309" s="301"/>
    </row>
    <row r="310" spans="16:18" ht="15.75" customHeight="1" x14ac:dyDescent="0.25">
      <c r="P310" s="301"/>
      <c r="Q310" s="301"/>
      <c r="R310" s="301"/>
    </row>
    <row r="311" spans="16:18" ht="15.75" customHeight="1" x14ac:dyDescent="0.25">
      <c r="P311" s="301"/>
      <c r="Q311" s="301"/>
      <c r="R311" s="301"/>
    </row>
    <row r="312" spans="16:18" ht="15.75" customHeight="1" x14ac:dyDescent="0.25">
      <c r="P312" s="301"/>
      <c r="Q312" s="301"/>
      <c r="R312" s="301"/>
    </row>
    <row r="313" spans="16:18" ht="15.75" customHeight="1" x14ac:dyDescent="0.25">
      <c r="P313" s="301"/>
      <c r="Q313" s="301"/>
      <c r="R313" s="301"/>
    </row>
    <row r="314" spans="16:18" ht="15.75" customHeight="1" x14ac:dyDescent="0.25">
      <c r="P314" s="301"/>
      <c r="Q314" s="301"/>
      <c r="R314" s="301"/>
    </row>
    <row r="315" spans="16:18" ht="15.75" customHeight="1" x14ac:dyDescent="0.25">
      <c r="P315" s="301"/>
      <c r="Q315" s="301"/>
      <c r="R315" s="301"/>
    </row>
    <row r="316" spans="16:18" ht="15.75" customHeight="1" x14ac:dyDescent="0.25">
      <c r="P316" s="301"/>
      <c r="Q316" s="301"/>
      <c r="R316" s="301"/>
    </row>
    <row r="317" spans="16:18" ht="15.75" customHeight="1" x14ac:dyDescent="0.25">
      <c r="P317" s="301"/>
      <c r="Q317" s="301"/>
      <c r="R317" s="301"/>
    </row>
    <row r="318" spans="16:18" ht="15.75" customHeight="1" x14ac:dyDescent="0.25">
      <c r="P318" s="301"/>
      <c r="Q318" s="301"/>
      <c r="R318" s="301"/>
    </row>
    <row r="319" spans="16:18" ht="15.75" customHeight="1" x14ac:dyDescent="0.25">
      <c r="P319" s="301"/>
      <c r="Q319" s="301"/>
      <c r="R319" s="301"/>
    </row>
    <row r="320" spans="16:18" ht="15.75" customHeight="1" x14ac:dyDescent="0.25">
      <c r="P320" s="301"/>
      <c r="Q320" s="301"/>
      <c r="R320" s="301"/>
    </row>
    <row r="321" spans="16:18" ht="15.75" customHeight="1" x14ac:dyDescent="0.25">
      <c r="P321" s="301"/>
      <c r="Q321" s="301"/>
      <c r="R321" s="301"/>
    </row>
    <row r="322" spans="16:18" ht="15.75" customHeight="1" x14ac:dyDescent="0.25">
      <c r="P322" s="301"/>
      <c r="Q322" s="301"/>
      <c r="R322" s="301"/>
    </row>
    <row r="323" spans="16:18" ht="15.75" customHeight="1" x14ac:dyDescent="0.25">
      <c r="P323" s="301"/>
      <c r="Q323" s="301"/>
      <c r="R323" s="301"/>
    </row>
    <row r="324" spans="16:18" ht="15.75" customHeight="1" x14ac:dyDescent="0.25">
      <c r="P324" s="301"/>
      <c r="Q324" s="301"/>
      <c r="R324" s="301"/>
    </row>
    <row r="325" spans="16:18" ht="15.75" customHeight="1" x14ac:dyDescent="0.25">
      <c r="P325" s="301"/>
      <c r="Q325" s="301"/>
      <c r="R325" s="301"/>
    </row>
    <row r="326" spans="16:18" ht="15.75" customHeight="1" x14ac:dyDescent="0.25">
      <c r="P326" s="301"/>
      <c r="Q326" s="301"/>
      <c r="R326" s="301"/>
    </row>
    <row r="327" spans="16:18" ht="15.75" customHeight="1" x14ac:dyDescent="0.25">
      <c r="P327" s="301"/>
      <c r="Q327" s="301"/>
      <c r="R327" s="301"/>
    </row>
    <row r="328" spans="16:18" ht="15.75" customHeight="1" x14ac:dyDescent="0.25">
      <c r="P328" s="301"/>
      <c r="Q328" s="301"/>
      <c r="R328" s="301"/>
    </row>
    <row r="329" spans="16:18" ht="15.75" customHeight="1" x14ac:dyDescent="0.25">
      <c r="P329" s="301"/>
      <c r="Q329" s="301"/>
      <c r="R329" s="301"/>
    </row>
    <row r="330" spans="16:18" ht="15.75" customHeight="1" x14ac:dyDescent="0.25">
      <c r="P330" s="301"/>
      <c r="Q330" s="301"/>
      <c r="R330" s="301"/>
    </row>
    <row r="331" spans="16:18" ht="15.75" customHeight="1" x14ac:dyDescent="0.25">
      <c r="P331" s="301"/>
      <c r="Q331" s="301"/>
      <c r="R331" s="301"/>
    </row>
    <row r="332" spans="16:18" ht="15.75" customHeight="1" x14ac:dyDescent="0.25">
      <c r="P332" s="301"/>
      <c r="Q332" s="301"/>
      <c r="R332" s="301"/>
    </row>
    <row r="333" spans="16:18" ht="15.75" customHeight="1" x14ac:dyDescent="0.25">
      <c r="P333" s="301"/>
      <c r="Q333" s="301"/>
      <c r="R333" s="301"/>
    </row>
    <row r="334" spans="16:18" ht="15.75" customHeight="1" x14ac:dyDescent="0.25">
      <c r="P334" s="301"/>
      <c r="Q334" s="301"/>
      <c r="R334" s="301"/>
    </row>
    <row r="335" spans="16:18" ht="15.75" customHeight="1" x14ac:dyDescent="0.25">
      <c r="P335" s="301"/>
      <c r="Q335" s="301"/>
      <c r="R335" s="301"/>
    </row>
    <row r="336" spans="16:18" ht="15.75" customHeight="1" x14ac:dyDescent="0.25">
      <c r="P336" s="301"/>
      <c r="Q336" s="301"/>
      <c r="R336" s="301"/>
    </row>
    <row r="337" spans="16:18" ht="15.75" customHeight="1" x14ac:dyDescent="0.25">
      <c r="P337" s="301"/>
      <c r="Q337" s="301"/>
      <c r="R337" s="301"/>
    </row>
    <row r="338" spans="16:18" ht="15.75" customHeight="1" x14ac:dyDescent="0.25">
      <c r="P338" s="301"/>
      <c r="Q338" s="301"/>
      <c r="R338" s="301"/>
    </row>
    <row r="339" spans="16:18" ht="15.75" customHeight="1" x14ac:dyDescent="0.25">
      <c r="P339" s="301"/>
      <c r="Q339" s="301"/>
      <c r="R339" s="301"/>
    </row>
    <row r="340" spans="16:18" ht="15.75" customHeight="1" x14ac:dyDescent="0.25">
      <c r="P340" s="301"/>
      <c r="Q340" s="301"/>
      <c r="R340" s="301"/>
    </row>
    <row r="341" spans="16:18" ht="15.75" customHeight="1" x14ac:dyDescent="0.25">
      <c r="P341" s="301"/>
      <c r="Q341" s="301"/>
      <c r="R341" s="301"/>
    </row>
    <row r="342" spans="16:18" ht="15.75" customHeight="1" x14ac:dyDescent="0.25">
      <c r="P342" s="301"/>
      <c r="Q342" s="301"/>
      <c r="R342" s="301"/>
    </row>
    <row r="343" spans="16:18" ht="15.75" customHeight="1" x14ac:dyDescent="0.25">
      <c r="P343" s="301"/>
      <c r="Q343" s="301"/>
      <c r="R343" s="301"/>
    </row>
    <row r="344" spans="16:18" ht="15.75" customHeight="1" x14ac:dyDescent="0.25">
      <c r="P344" s="301"/>
      <c r="Q344" s="301"/>
      <c r="R344" s="301"/>
    </row>
    <row r="345" spans="16:18" ht="15.75" customHeight="1" x14ac:dyDescent="0.25">
      <c r="P345" s="301"/>
      <c r="Q345" s="301"/>
      <c r="R345" s="301"/>
    </row>
    <row r="346" spans="16:18" ht="15.75" customHeight="1" x14ac:dyDescent="0.25">
      <c r="P346" s="301"/>
      <c r="Q346" s="301"/>
      <c r="R346" s="301"/>
    </row>
    <row r="347" spans="16:18" ht="15.75" customHeight="1" x14ac:dyDescent="0.25">
      <c r="P347" s="301"/>
      <c r="Q347" s="301"/>
      <c r="R347" s="301"/>
    </row>
    <row r="348" spans="16:18" ht="15.75" customHeight="1" x14ac:dyDescent="0.25">
      <c r="P348" s="301"/>
      <c r="Q348" s="301"/>
      <c r="R348" s="301"/>
    </row>
    <row r="349" spans="16:18" ht="15.75" customHeight="1" x14ac:dyDescent="0.25">
      <c r="P349" s="301"/>
      <c r="Q349" s="301"/>
      <c r="R349" s="301"/>
    </row>
    <row r="350" spans="16:18" ht="15.75" customHeight="1" x14ac:dyDescent="0.25">
      <c r="P350" s="301"/>
      <c r="Q350" s="301"/>
      <c r="R350" s="301"/>
    </row>
    <row r="351" spans="16:18" ht="15.75" customHeight="1" x14ac:dyDescent="0.25">
      <c r="P351" s="301"/>
      <c r="Q351" s="301"/>
      <c r="R351" s="301"/>
    </row>
    <row r="352" spans="16:18" ht="15.75" customHeight="1" x14ac:dyDescent="0.25">
      <c r="P352" s="301"/>
      <c r="Q352" s="301"/>
      <c r="R352" s="301"/>
    </row>
    <row r="353" spans="16:18" ht="15.75" customHeight="1" x14ac:dyDescent="0.25">
      <c r="P353" s="301"/>
      <c r="Q353" s="301"/>
      <c r="R353" s="301"/>
    </row>
    <row r="354" spans="16:18" ht="15.75" customHeight="1" x14ac:dyDescent="0.25">
      <c r="P354" s="301"/>
      <c r="Q354" s="301"/>
      <c r="R354" s="301"/>
    </row>
    <row r="355" spans="16:18" ht="15.75" customHeight="1" x14ac:dyDescent="0.25">
      <c r="P355" s="301"/>
      <c r="Q355" s="301"/>
      <c r="R355" s="301"/>
    </row>
    <row r="356" spans="16:18" ht="15.75" customHeight="1" x14ac:dyDescent="0.25">
      <c r="P356" s="301"/>
      <c r="Q356" s="301"/>
      <c r="R356" s="301"/>
    </row>
    <row r="357" spans="16:18" ht="15.75" customHeight="1" x14ac:dyDescent="0.25">
      <c r="P357" s="301"/>
      <c r="Q357" s="301"/>
      <c r="R357" s="301"/>
    </row>
    <row r="358" spans="16:18" ht="15.75" customHeight="1" x14ac:dyDescent="0.25">
      <c r="P358" s="301"/>
      <c r="Q358" s="301"/>
      <c r="R358" s="301"/>
    </row>
    <row r="359" spans="16:18" ht="15.75" customHeight="1" x14ac:dyDescent="0.25">
      <c r="P359" s="301"/>
      <c r="Q359" s="301"/>
      <c r="R359" s="301"/>
    </row>
    <row r="360" spans="16:18" ht="15.75" customHeight="1" x14ac:dyDescent="0.25">
      <c r="P360" s="301"/>
      <c r="Q360" s="301"/>
      <c r="R360" s="301"/>
    </row>
    <row r="361" spans="16:18" ht="15.75" customHeight="1" x14ac:dyDescent="0.25">
      <c r="P361" s="301"/>
      <c r="Q361" s="301"/>
      <c r="R361" s="301"/>
    </row>
    <row r="362" spans="16:18" ht="15.75" customHeight="1" x14ac:dyDescent="0.25">
      <c r="P362" s="301"/>
      <c r="Q362" s="301"/>
      <c r="R362" s="301"/>
    </row>
    <row r="363" spans="16:18" ht="15.75" customHeight="1" x14ac:dyDescent="0.25">
      <c r="P363" s="301"/>
      <c r="Q363" s="301"/>
      <c r="R363" s="301"/>
    </row>
    <row r="364" spans="16:18" ht="15.75" customHeight="1" x14ac:dyDescent="0.25">
      <c r="P364" s="301"/>
      <c r="Q364" s="301"/>
      <c r="R364" s="301"/>
    </row>
    <row r="365" spans="16:18" ht="15.75" customHeight="1" x14ac:dyDescent="0.25">
      <c r="P365" s="301"/>
      <c r="Q365" s="301"/>
      <c r="R365" s="301"/>
    </row>
    <row r="366" spans="16:18" ht="15.75" customHeight="1" x14ac:dyDescent="0.25">
      <c r="P366" s="301"/>
      <c r="Q366" s="301"/>
      <c r="R366" s="301"/>
    </row>
    <row r="367" spans="16:18" ht="15.75" customHeight="1" x14ac:dyDescent="0.25">
      <c r="P367" s="301"/>
      <c r="Q367" s="301"/>
      <c r="R367" s="301"/>
    </row>
    <row r="368" spans="16:18" ht="15.75" customHeight="1" x14ac:dyDescent="0.25">
      <c r="P368" s="301"/>
      <c r="Q368" s="301"/>
      <c r="R368" s="301"/>
    </row>
    <row r="369" spans="16:18" ht="15.75" customHeight="1" x14ac:dyDescent="0.25">
      <c r="P369" s="301"/>
      <c r="Q369" s="301"/>
      <c r="R369" s="301"/>
    </row>
    <row r="370" spans="16:18" ht="15.75" customHeight="1" x14ac:dyDescent="0.25">
      <c r="P370" s="301"/>
      <c r="Q370" s="301"/>
      <c r="R370" s="301"/>
    </row>
    <row r="371" spans="16:18" ht="15.75" customHeight="1" x14ac:dyDescent="0.25">
      <c r="P371" s="301"/>
      <c r="Q371" s="301"/>
      <c r="R371" s="301"/>
    </row>
    <row r="372" spans="16:18" ht="15.75" customHeight="1" x14ac:dyDescent="0.25">
      <c r="P372" s="301"/>
      <c r="Q372" s="301"/>
      <c r="R372" s="301"/>
    </row>
    <row r="373" spans="16:18" ht="15.75" customHeight="1" x14ac:dyDescent="0.25">
      <c r="P373" s="301"/>
      <c r="Q373" s="301"/>
      <c r="R373" s="301"/>
    </row>
    <row r="374" spans="16:18" ht="15.75" customHeight="1" x14ac:dyDescent="0.25">
      <c r="P374" s="301"/>
      <c r="Q374" s="301"/>
      <c r="R374" s="301"/>
    </row>
    <row r="375" spans="16:18" ht="15.75" customHeight="1" x14ac:dyDescent="0.25">
      <c r="P375" s="301"/>
      <c r="Q375" s="301"/>
      <c r="R375" s="301"/>
    </row>
    <row r="376" spans="16:18" ht="15.75" customHeight="1" x14ac:dyDescent="0.25">
      <c r="P376" s="301"/>
      <c r="Q376" s="301"/>
      <c r="R376" s="301"/>
    </row>
    <row r="377" spans="16:18" ht="15.75" customHeight="1" x14ac:dyDescent="0.25">
      <c r="P377" s="301"/>
      <c r="Q377" s="301"/>
      <c r="R377" s="301"/>
    </row>
    <row r="378" spans="16:18" ht="15.75" customHeight="1" x14ac:dyDescent="0.25">
      <c r="P378" s="301"/>
      <c r="Q378" s="301"/>
      <c r="R378" s="301"/>
    </row>
    <row r="379" spans="16:18" ht="15.75" customHeight="1" x14ac:dyDescent="0.25">
      <c r="P379" s="301"/>
      <c r="Q379" s="301"/>
      <c r="R379" s="301"/>
    </row>
    <row r="380" spans="16:18" ht="15.75" customHeight="1" x14ac:dyDescent="0.25">
      <c r="P380" s="301"/>
      <c r="Q380" s="301"/>
      <c r="R380" s="301"/>
    </row>
    <row r="381" spans="16:18" ht="15.75" customHeight="1" x14ac:dyDescent="0.25">
      <c r="P381" s="301"/>
      <c r="Q381" s="301"/>
      <c r="R381" s="301"/>
    </row>
    <row r="382" spans="16:18" ht="15.75" customHeight="1" x14ac:dyDescent="0.25">
      <c r="P382" s="301"/>
      <c r="Q382" s="301"/>
      <c r="R382" s="301"/>
    </row>
    <row r="383" spans="16:18" ht="15.75" customHeight="1" x14ac:dyDescent="0.25">
      <c r="P383" s="301"/>
      <c r="Q383" s="301"/>
      <c r="R383" s="301"/>
    </row>
    <row r="384" spans="16:18" ht="15.75" customHeight="1" x14ac:dyDescent="0.25">
      <c r="P384" s="301"/>
      <c r="Q384" s="301"/>
      <c r="R384" s="301"/>
    </row>
    <row r="385" spans="16:18" ht="15.75" customHeight="1" x14ac:dyDescent="0.25">
      <c r="P385" s="301"/>
      <c r="Q385" s="301"/>
      <c r="R385" s="301"/>
    </row>
    <row r="386" spans="16:18" ht="15.75" customHeight="1" x14ac:dyDescent="0.25">
      <c r="P386" s="301"/>
      <c r="Q386" s="301"/>
      <c r="R386" s="301"/>
    </row>
    <row r="387" spans="16:18" ht="15.75" customHeight="1" x14ac:dyDescent="0.25">
      <c r="P387" s="301"/>
      <c r="Q387" s="301"/>
      <c r="R387" s="301"/>
    </row>
    <row r="388" spans="16:18" ht="15.75" customHeight="1" x14ac:dyDescent="0.25">
      <c r="P388" s="301"/>
      <c r="Q388" s="301"/>
      <c r="R388" s="301"/>
    </row>
    <row r="389" spans="16:18" ht="15.75" customHeight="1" x14ac:dyDescent="0.25">
      <c r="P389" s="301"/>
      <c r="Q389" s="301"/>
      <c r="R389" s="301"/>
    </row>
    <row r="390" spans="16:18" ht="15.75" customHeight="1" x14ac:dyDescent="0.25">
      <c r="P390" s="301"/>
      <c r="Q390" s="301"/>
      <c r="R390" s="301"/>
    </row>
    <row r="391" spans="16:18" ht="15.75" customHeight="1" x14ac:dyDescent="0.25">
      <c r="P391" s="301"/>
      <c r="Q391" s="301"/>
      <c r="R391" s="301"/>
    </row>
    <row r="392" spans="16:18" ht="15.75" customHeight="1" x14ac:dyDescent="0.25">
      <c r="P392" s="301"/>
      <c r="Q392" s="301"/>
      <c r="R392" s="301"/>
    </row>
    <row r="393" spans="16:18" ht="15.75" customHeight="1" x14ac:dyDescent="0.25">
      <c r="P393" s="301"/>
      <c r="Q393" s="301"/>
      <c r="R393" s="301"/>
    </row>
    <row r="394" spans="16:18" ht="15.75" customHeight="1" x14ac:dyDescent="0.25">
      <c r="P394" s="301"/>
      <c r="Q394" s="301"/>
      <c r="R394" s="301"/>
    </row>
    <row r="395" spans="16:18" ht="15.75" customHeight="1" x14ac:dyDescent="0.25">
      <c r="P395" s="301"/>
      <c r="Q395" s="301"/>
      <c r="R395" s="301"/>
    </row>
    <row r="396" spans="16:18" ht="15.75" customHeight="1" x14ac:dyDescent="0.25">
      <c r="P396" s="301"/>
      <c r="Q396" s="301"/>
      <c r="R396" s="301"/>
    </row>
    <row r="397" spans="16:18" ht="15.75" customHeight="1" x14ac:dyDescent="0.25">
      <c r="P397" s="301"/>
      <c r="Q397" s="301"/>
      <c r="R397" s="301"/>
    </row>
    <row r="398" spans="16:18" ht="15.75" customHeight="1" x14ac:dyDescent="0.25">
      <c r="P398" s="301"/>
      <c r="Q398" s="301"/>
      <c r="R398" s="301"/>
    </row>
    <row r="399" spans="16:18" ht="15.75" customHeight="1" x14ac:dyDescent="0.25">
      <c r="P399" s="301"/>
      <c r="Q399" s="301"/>
      <c r="R399" s="301"/>
    </row>
    <row r="400" spans="16:18" ht="15.75" customHeight="1" x14ac:dyDescent="0.25">
      <c r="P400" s="301"/>
      <c r="Q400" s="301"/>
      <c r="R400" s="301"/>
    </row>
    <row r="401" spans="16:18" ht="15.75" customHeight="1" x14ac:dyDescent="0.25">
      <c r="P401" s="301"/>
      <c r="Q401" s="301"/>
      <c r="R401" s="301"/>
    </row>
    <row r="402" spans="16:18" ht="15.75" customHeight="1" x14ac:dyDescent="0.25">
      <c r="P402" s="301"/>
      <c r="Q402" s="301"/>
      <c r="R402" s="301"/>
    </row>
    <row r="403" spans="16:18" ht="15.75" customHeight="1" x14ac:dyDescent="0.25">
      <c r="P403" s="301"/>
      <c r="Q403" s="301"/>
      <c r="R403" s="301"/>
    </row>
    <row r="404" spans="16:18" ht="15.75" customHeight="1" x14ac:dyDescent="0.25">
      <c r="P404" s="301"/>
      <c r="Q404" s="301"/>
      <c r="R404" s="301"/>
    </row>
    <row r="405" spans="16:18" ht="15.75" customHeight="1" x14ac:dyDescent="0.25">
      <c r="P405" s="301"/>
      <c r="Q405" s="301"/>
      <c r="R405" s="301"/>
    </row>
    <row r="406" spans="16:18" ht="15.75" customHeight="1" x14ac:dyDescent="0.25">
      <c r="P406" s="301"/>
      <c r="Q406" s="301"/>
      <c r="R406" s="301"/>
    </row>
    <row r="407" spans="16:18" ht="15.75" customHeight="1" x14ac:dyDescent="0.25">
      <c r="P407" s="301"/>
      <c r="Q407" s="301"/>
      <c r="R407" s="301"/>
    </row>
    <row r="408" spans="16:18" ht="15.75" customHeight="1" x14ac:dyDescent="0.25">
      <c r="P408" s="301"/>
      <c r="Q408" s="301"/>
      <c r="R408" s="301"/>
    </row>
    <row r="409" spans="16:18" ht="15.75" customHeight="1" x14ac:dyDescent="0.25">
      <c r="P409" s="301"/>
      <c r="Q409" s="301"/>
      <c r="R409" s="301"/>
    </row>
    <row r="410" spans="16:18" ht="15.75" customHeight="1" x14ac:dyDescent="0.25">
      <c r="P410" s="301"/>
      <c r="Q410" s="301"/>
      <c r="R410" s="301"/>
    </row>
    <row r="411" spans="16:18" ht="15.75" customHeight="1" x14ac:dyDescent="0.25">
      <c r="P411" s="301"/>
      <c r="Q411" s="301"/>
      <c r="R411" s="301"/>
    </row>
    <row r="412" spans="16:18" ht="15.75" customHeight="1" x14ac:dyDescent="0.25">
      <c r="P412" s="301"/>
      <c r="Q412" s="301"/>
      <c r="R412" s="301"/>
    </row>
    <row r="413" spans="16:18" ht="15.75" customHeight="1" x14ac:dyDescent="0.25">
      <c r="P413" s="301"/>
      <c r="Q413" s="301"/>
      <c r="R413" s="301"/>
    </row>
    <row r="414" spans="16:18" ht="15.75" customHeight="1" x14ac:dyDescent="0.25">
      <c r="P414" s="301"/>
      <c r="Q414" s="301"/>
      <c r="R414" s="301"/>
    </row>
    <row r="415" spans="16:18" ht="15.75" customHeight="1" x14ac:dyDescent="0.25">
      <c r="P415" s="301"/>
      <c r="Q415" s="301"/>
      <c r="R415" s="301"/>
    </row>
    <row r="416" spans="16:18" ht="15.75" customHeight="1" x14ac:dyDescent="0.25">
      <c r="P416" s="301"/>
      <c r="Q416" s="301"/>
      <c r="R416" s="301"/>
    </row>
    <row r="417" spans="16:18" ht="15.75" customHeight="1" x14ac:dyDescent="0.25">
      <c r="P417" s="301"/>
      <c r="Q417" s="301"/>
      <c r="R417" s="301"/>
    </row>
    <row r="418" spans="16:18" ht="15.75" customHeight="1" x14ac:dyDescent="0.25">
      <c r="P418" s="301"/>
      <c r="Q418" s="301"/>
      <c r="R418" s="301"/>
    </row>
    <row r="419" spans="16:18" ht="15.75" customHeight="1" x14ac:dyDescent="0.25">
      <c r="P419" s="301"/>
      <c r="Q419" s="301"/>
      <c r="R419" s="301"/>
    </row>
    <row r="420" spans="16:18" ht="15.75" customHeight="1" x14ac:dyDescent="0.25">
      <c r="P420" s="301"/>
      <c r="Q420" s="301"/>
      <c r="R420" s="301"/>
    </row>
    <row r="421" spans="16:18" ht="15.75" customHeight="1" x14ac:dyDescent="0.25">
      <c r="P421" s="301"/>
      <c r="Q421" s="301"/>
      <c r="R421" s="301"/>
    </row>
    <row r="422" spans="16:18" ht="15.75" customHeight="1" x14ac:dyDescent="0.25">
      <c r="P422" s="301"/>
      <c r="Q422" s="301"/>
      <c r="R422" s="301"/>
    </row>
    <row r="423" spans="16:18" ht="15.75" customHeight="1" x14ac:dyDescent="0.25">
      <c r="P423" s="301"/>
      <c r="Q423" s="301"/>
      <c r="R423" s="301"/>
    </row>
    <row r="424" spans="16:18" ht="15.75" customHeight="1" x14ac:dyDescent="0.25">
      <c r="P424" s="301"/>
      <c r="Q424" s="301"/>
      <c r="R424" s="301"/>
    </row>
    <row r="425" spans="16:18" ht="15.75" customHeight="1" x14ac:dyDescent="0.25">
      <c r="P425" s="301"/>
      <c r="Q425" s="301"/>
      <c r="R425" s="301"/>
    </row>
    <row r="426" spans="16:18" ht="15.75" customHeight="1" x14ac:dyDescent="0.25">
      <c r="P426" s="301"/>
      <c r="Q426" s="301"/>
      <c r="R426" s="301"/>
    </row>
    <row r="427" spans="16:18" ht="15.75" customHeight="1" x14ac:dyDescent="0.25">
      <c r="P427" s="301"/>
      <c r="Q427" s="301"/>
      <c r="R427" s="301"/>
    </row>
    <row r="428" spans="16:18" ht="15.75" customHeight="1" x14ac:dyDescent="0.25">
      <c r="P428" s="301"/>
      <c r="Q428" s="301"/>
      <c r="R428" s="301"/>
    </row>
    <row r="429" spans="16:18" ht="15.75" customHeight="1" x14ac:dyDescent="0.25">
      <c r="P429" s="301"/>
      <c r="Q429" s="301"/>
      <c r="R429" s="301"/>
    </row>
    <row r="430" spans="16:18" ht="15.75" customHeight="1" x14ac:dyDescent="0.25">
      <c r="P430" s="301"/>
      <c r="Q430" s="301"/>
      <c r="R430" s="301"/>
    </row>
    <row r="431" spans="16:18" ht="15.75" customHeight="1" x14ac:dyDescent="0.25">
      <c r="P431" s="301"/>
      <c r="Q431" s="301"/>
      <c r="R431" s="301"/>
    </row>
    <row r="432" spans="16:18" ht="15.75" customHeight="1" x14ac:dyDescent="0.25">
      <c r="P432" s="301"/>
      <c r="Q432" s="301"/>
      <c r="R432" s="301"/>
    </row>
    <row r="433" spans="16:18" ht="15.75" customHeight="1" x14ac:dyDescent="0.25">
      <c r="P433" s="301"/>
      <c r="Q433" s="301"/>
      <c r="R433" s="301"/>
    </row>
    <row r="434" spans="16:18" ht="15.75" customHeight="1" x14ac:dyDescent="0.25">
      <c r="P434" s="301"/>
      <c r="Q434" s="301"/>
      <c r="R434" s="301"/>
    </row>
    <row r="435" spans="16:18" ht="15.75" customHeight="1" x14ac:dyDescent="0.25">
      <c r="P435" s="301"/>
      <c r="Q435" s="301"/>
      <c r="R435" s="301"/>
    </row>
    <row r="436" spans="16:18" ht="15.75" customHeight="1" x14ac:dyDescent="0.25">
      <c r="P436" s="301"/>
      <c r="Q436" s="301"/>
      <c r="R436" s="301"/>
    </row>
    <row r="437" spans="16:18" ht="15.75" customHeight="1" x14ac:dyDescent="0.25">
      <c r="P437" s="301"/>
      <c r="Q437" s="301"/>
      <c r="R437" s="301"/>
    </row>
    <row r="438" spans="16:18" ht="15.75" customHeight="1" x14ac:dyDescent="0.25">
      <c r="P438" s="301"/>
      <c r="Q438" s="301"/>
      <c r="R438" s="301"/>
    </row>
    <row r="439" spans="16:18" ht="15.75" customHeight="1" x14ac:dyDescent="0.25">
      <c r="P439" s="301"/>
      <c r="Q439" s="301"/>
      <c r="R439" s="301"/>
    </row>
    <row r="440" spans="16:18" ht="15.75" customHeight="1" x14ac:dyDescent="0.25">
      <c r="P440" s="301"/>
      <c r="Q440" s="301"/>
      <c r="R440" s="301"/>
    </row>
    <row r="441" spans="16:18" ht="15.75" customHeight="1" x14ac:dyDescent="0.25">
      <c r="P441" s="301"/>
      <c r="Q441" s="301"/>
      <c r="R441" s="301"/>
    </row>
    <row r="442" spans="16:18" ht="15.75" customHeight="1" x14ac:dyDescent="0.25">
      <c r="P442" s="301"/>
      <c r="Q442" s="301"/>
      <c r="R442" s="301"/>
    </row>
    <row r="443" spans="16:18" ht="15.75" customHeight="1" x14ac:dyDescent="0.25">
      <c r="P443" s="301"/>
      <c r="Q443" s="301"/>
      <c r="R443" s="301"/>
    </row>
    <row r="444" spans="16:18" ht="15.75" customHeight="1" x14ac:dyDescent="0.25">
      <c r="P444" s="301"/>
      <c r="Q444" s="301"/>
      <c r="R444" s="301"/>
    </row>
    <row r="445" spans="16:18" ht="15.75" customHeight="1" x14ac:dyDescent="0.25">
      <c r="P445" s="301"/>
      <c r="Q445" s="301"/>
      <c r="R445" s="301"/>
    </row>
    <row r="446" spans="16:18" ht="15.75" customHeight="1" x14ac:dyDescent="0.25">
      <c r="P446" s="301"/>
      <c r="Q446" s="301"/>
      <c r="R446" s="301"/>
    </row>
    <row r="447" spans="16:18" ht="15.75" customHeight="1" x14ac:dyDescent="0.25">
      <c r="P447" s="301"/>
      <c r="Q447" s="301"/>
      <c r="R447" s="301"/>
    </row>
    <row r="448" spans="16:18" ht="15.75" customHeight="1" x14ac:dyDescent="0.25">
      <c r="P448" s="301"/>
      <c r="Q448" s="301"/>
      <c r="R448" s="301"/>
    </row>
    <row r="449" spans="16:18" ht="15.75" customHeight="1" x14ac:dyDescent="0.25">
      <c r="P449" s="301"/>
      <c r="Q449" s="301"/>
      <c r="R449" s="301"/>
    </row>
    <row r="450" spans="16:18" ht="15.75" customHeight="1" x14ac:dyDescent="0.25">
      <c r="P450" s="301"/>
      <c r="Q450" s="301"/>
      <c r="R450" s="301"/>
    </row>
    <row r="451" spans="16:18" ht="15.75" customHeight="1" x14ac:dyDescent="0.25">
      <c r="P451" s="301"/>
      <c r="Q451" s="301"/>
      <c r="R451" s="301"/>
    </row>
    <row r="452" spans="16:18" ht="15.75" customHeight="1" x14ac:dyDescent="0.25">
      <c r="P452" s="301"/>
      <c r="Q452" s="301"/>
      <c r="R452" s="301"/>
    </row>
    <row r="453" spans="16:18" ht="15.75" customHeight="1" x14ac:dyDescent="0.25">
      <c r="P453" s="301"/>
      <c r="Q453" s="301"/>
      <c r="R453" s="301"/>
    </row>
    <row r="454" spans="16:18" ht="15.75" customHeight="1" x14ac:dyDescent="0.25">
      <c r="P454" s="301"/>
      <c r="Q454" s="301"/>
      <c r="R454" s="301"/>
    </row>
    <row r="455" spans="16:18" ht="15.75" customHeight="1" x14ac:dyDescent="0.25">
      <c r="P455" s="301"/>
      <c r="Q455" s="301"/>
      <c r="R455" s="301"/>
    </row>
    <row r="456" spans="16:18" ht="15.75" customHeight="1" x14ac:dyDescent="0.25">
      <c r="P456" s="301"/>
      <c r="Q456" s="301"/>
      <c r="R456" s="301"/>
    </row>
    <row r="457" spans="16:18" ht="15.75" customHeight="1" x14ac:dyDescent="0.25">
      <c r="P457" s="301"/>
      <c r="Q457" s="301"/>
      <c r="R457" s="301"/>
    </row>
    <row r="458" spans="16:18" ht="15.75" customHeight="1" x14ac:dyDescent="0.25">
      <c r="P458" s="301"/>
      <c r="Q458" s="301"/>
      <c r="R458" s="301"/>
    </row>
    <row r="459" spans="16:18" ht="15.75" customHeight="1" x14ac:dyDescent="0.25">
      <c r="P459" s="301"/>
      <c r="Q459" s="301"/>
      <c r="R459" s="301"/>
    </row>
    <row r="460" spans="16:18" ht="15.75" customHeight="1" x14ac:dyDescent="0.25">
      <c r="P460" s="301"/>
      <c r="Q460" s="301"/>
      <c r="R460" s="301"/>
    </row>
    <row r="461" spans="16:18" ht="15.75" customHeight="1" x14ac:dyDescent="0.25">
      <c r="P461" s="301"/>
      <c r="Q461" s="301"/>
      <c r="R461" s="301"/>
    </row>
    <row r="462" spans="16:18" ht="15.75" customHeight="1" x14ac:dyDescent="0.25">
      <c r="P462" s="301"/>
      <c r="Q462" s="301"/>
      <c r="R462" s="301"/>
    </row>
    <row r="463" spans="16:18" ht="15.75" customHeight="1" x14ac:dyDescent="0.25">
      <c r="P463" s="301"/>
      <c r="Q463" s="301"/>
      <c r="R463" s="301"/>
    </row>
    <row r="464" spans="16:18" ht="15.75" customHeight="1" x14ac:dyDescent="0.25">
      <c r="P464" s="301"/>
      <c r="Q464" s="301"/>
      <c r="R464" s="301"/>
    </row>
    <row r="465" spans="16:18" ht="15.75" customHeight="1" x14ac:dyDescent="0.25">
      <c r="P465" s="301"/>
      <c r="Q465" s="301"/>
      <c r="R465" s="301"/>
    </row>
    <row r="466" spans="16:18" ht="15.75" customHeight="1" x14ac:dyDescent="0.25">
      <c r="P466" s="301"/>
      <c r="Q466" s="301"/>
      <c r="R466" s="301"/>
    </row>
    <row r="467" spans="16:18" ht="15.75" customHeight="1" x14ac:dyDescent="0.25">
      <c r="P467" s="301"/>
      <c r="Q467" s="301"/>
      <c r="R467" s="301"/>
    </row>
    <row r="468" spans="16:18" ht="15.75" customHeight="1" x14ac:dyDescent="0.25">
      <c r="P468" s="301"/>
      <c r="Q468" s="301"/>
      <c r="R468" s="301"/>
    </row>
    <row r="469" spans="16:18" ht="15.75" customHeight="1" x14ac:dyDescent="0.25">
      <c r="P469" s="301"/>
      <c r="Q469" s="301"/>
      <c r="R469" s="301"/>
    </row>
    <row r="470" spans="16:18" ht="15.75" customHeight="1" x14ac:dyDescent="0.25">
      <c r="P470" s="301"/>
      <c r="Q470" s="301"/>
      <c r="R470" s="301"/>
    </row>
    <row r="471" spans="16:18" ht="15.75" customHeight="1" x14ac:dyDescent="0.25">
      <c r="P471" s="301"/>
      <c r="Q471" s="301"/>
      <c r="R471" s="301"/>
    </row>
    <row r="472" spans="16:18" ht="15.75" customHeight="1" x14ac:dyDescent="0.25">
      <c r="P472" s="301"/>
      <c r="Q472" s="301"/>
      <c r="R472" s="301"/>
    </row>
    <row r="473" spans="16:18" ht="15.75" customHeight="1" x14ac:dyDescent="0.25">
      <c r="P473" s="301"/>
      <c r="Q473" s="301"/>
      <c r="R473" s="301"/>
    </row>
    <row r="474" spans="16:18" ht="15.75" customHeight="1" x14ac:dyDescent="0.25">
      <c r="P474" s="301"/>
      <c r="Q474" s="301"/>
      <c r="R474" s="301"/>
    </row>
    <row r="475" spans="16:18" ht="15.75" customHeight="1" x14ac:dyDescent="0.25">
      <c r="P475" s="301"/>
      <c r="Q475" s="301"/>
      <c r="R475" s="301"/>
    </row>
    <row r="476" spans="16:18" ht="15.75" customHeight="1" x14ac:dyDescent="0.25">
      <c r="P476" s="301"/>
      <c r="Q476" s="301"/>
      <c r="R476" s="301"/>
    </row>
    <row r="477" spans="16:18" ht="15.75" customHeight="1" x14ac:dyDescent="0.25">
      <c r="P477" s="301"/>
      <c r="Q477" s="301"/>
      <c r="R477" s="301"/>
    </row>
    <row r="478" spans="16:18" ht="15.75" customHeight="1" x14ac:dyDescent="0.25">
      <c r="P478" s="301"/>
      <c r="Q478" s="301"/>
      <c r="R478" s="301"/>
    </row>
    <row r="479" spans="16:18" ht="15.75" customHeight="1" x14ac:dyDescent="0.25">
      <c r="P479" s="301"/>
      <c r="Q479" s="301"/>
      <c r="R479" s="301"/>
    </row>
    <row r="480" spans="16:18" ht="15.75" customHeight="1" x14ac:dyDescent="0.25">
      <c r="P480" s="301"/>
      <c r="Q480" s="301"/>
      <c r="R480" s="301"/>
    </row>
    <row r="481" spans="16:18" ht="15.75" customHeight="1" x14ac:dyDescent="0.25">
      <c r="P481" s="301"/>
      <c r="Q481" s="301"/>
      <c r="R481" s="301"/>
    </row>
    <row r="482" spans="16:18" ht="15.75" customHeight="1" x14ac:dyDescent="0.25">
      <c r="P482" s="301"/>
      <c r="Q482" s="301"/>
      <c r="R482" s="301"/>
    </row>
    <row r="483" spans="16:18" ht="15.75" customHeight="1" x14ac:dyDescent="0.25">
      <c r="P483" s="301"/>
      <c r="Q483" s="301"/>
      <c r="R483" s="301"/>
    </row>
    <row r="484" spans="16:18" ht="15.75" customHeight="1" x14ac:dyDescent="0.25">
      <c r="P484" s="301"/>
      <c r="Q484" s="301"/>
      <c r="R484" s="301"/>
    </row>
    <row r="485" spans="16:18" ht="15.75" customHeight="1" x14ac:dyDescent="0.25">
      <c r="P485" s="301"/>
      <c r="Q485" s="301"/>
      <c r="R485" s="301"/>
    </row>
    <row r="486" spans="16:18" ht="15.75" customHeight="1" x14ac:dyDescent="0.25">
      <c r="P486" s="301"/>
      <c r="Q486" s="301"/>
      <c r="R486" s="301"/>
    </row>
    <row r="487" spans="16:18" ht="15.75" customHeight="1" x14ac:dyDescent="0.25">
      <c r="P487" s="301"/>
      <c r="Q487" s="301"/>
      <c r="R487" s="301"/>
    </row>
    <row r="488" spans="16:18" ht="15.75" customHeight="1" x14ac:dyDescent="0.25">
      <c r="P488" s="301"/>
      <c r="Q488" s="301"/>
      <c r="R488" s="301"/>
    </row>
    <row r="489" spans="16:18" ht="15.75" customHeight="1" x14ac:dyDescent="0.25">
      <c r="P489" s="301"/>
      <c r="Q489" s="301"/>
      <c r="R489" s="301"/>
    </row>
    <row r="490" spans="16:18" ht="15.75" customHeight="1" x14ac:dyDescent="0.25">
      <c r="P490" s="301"/>
      <c r="Q490" s="301"/>
      <c r="R490" s="301"/>
    </row>
    <row r="491" spans="16:18" ht="15.75" customHeight="1" x14ac:dyDescent="0.25">
      <c r="P491" s="301"/>
      <c r="Q491" s="301"/>
      <c r="R491" s="301"/>
    </row>
    <row r="492" spans="16:18" ht="15.75" customHeight="1" x14ac:dyDescent="0.25">
      <c r="P492" s="301"/>
      <c r="Q492" s="301"/>
      <c r="R492" s="301"/>
    </row>
    <row r="493" spans="16:18" ht="15.75" customHeight="1" x14ac:dyDescent="0.25">
      <c r="P493" s="301"/>
      <c r="Q493" s="301"/>
      <c r="R493" s="301"/>
    </row>
    <row r="494" spans="16:18" ht="15.75" customHeight="1" x14ac:dyDescent="0.25">
      <c r="P494" s="301"/>
      <c r="Q494" s="301"/>
      <c r="R494" s="301"/>
    </row>
    <row r="495" spans="16:18" ht="15.75" customHeight="1" x14ac:dyDescent="0.25">
      <c r="P495" s="301"/>
      <c r="Q495" s="301"/>
      <c r="R495" s="301"/>
    </row>
    <row r="496" spans="16:18" ht="15.75" customHeight="1" x14ac:dyDescent="0.25">
      <c r="P496" s="301"/>
      <c r="Q496" s="301"/>
      <c r="R496" s="301"/>
    </row>
    <row r="497" spans="16:18" ht="15.75" customHeight="1" x14ac:dyDescent="0.25">
      <c r="P497" s="301"/>
      <c r="Q497" s="301"/>
      <c r="R497" s="301"/>
    </row>
    <row r="498" spans="16:18" ht="15.75" customHeight="1" x14ac:dyDescent="0.25">
      <c r="P498" s="301"/>
      <c r="Q498" s="301"/>
      <c r="R498" s="301"/>
    </row>
    <row r="499" spans="16:18" ht="15.75" customHeight="1" x14ac:dyDescent="0.25">
      <c r="P499" s="301"/>
      <c r="Q499" s="301"/>
      <c r="R499" s="301"/>
    </row>
    <row r="500" spans="16:18" ht="15.75" customHeight="1" x14ac:dyDescent="0.25">
      <c r="P500" s="301"/>
      <c r="Q500" s="301"/>
      <c r="R500" s="301"/>
    </row>
    <row r="501" spans="16:18" ht="15.75" customHeight="1" x14ac:dyDescent="0.25">
      <c r="P501" s="301"/>
      <c r="Q501" s="301"/>
      <c r="R501" s="301"/>
    </row>
    <row r="502" spans="16:18" ht="15.75" customHeight="1" x14ac:dyDescent="0.25">
      <c r="P502" s="301"/>
      <c r="Q502" s="301"/>
      <c r="R502" s="301"/>
    </row>
    <row r="503" spans="16:18" ht="15.75" customHeight="1" x14ac:dyDescent="0.25">
      <c r="P503" s="301"/>
      <c r="Q503" s="301"/>
      <c r="R503" s="301"/>
    </row>
    <row r="504" spans="16:18" ht="15.75" customHeight="1" x14ac:dyDescent="0.25">
      <c r="P504" s="301"/>
      <c r="Q504" s="301"/>
      <c r="R504" s="301"/>
    </row>
    <row r="505" spans="16:18" ht="15.75" customHeight="1" x14ac:dyDescent="0.25">
      <c r="P505" s="301"/>
      <c r="Q505" s="301"/>
      <c r="R505" s="301"/>
    </row>
    <row r="506" spans="16:18" ht="15.75" customHeight="1" x14ac:dyDescent="0.25">
      <c r="P506" s="301"/>
      <c r="Q506" s="301"/>
      <c r="R506" s="301"/>
    </row>
    <row r="507" spans="16:18" ht="15.75" customHeight="1" x14ac:dyDescent="0.25">
      <c r="P507" s="301"/>
      <c r="Q507" s="301"/>
      <c r="R507" s="301"/>
    </row>
    <row r="508" spans="16:18" ht="15.75" customHeight="1" x14ac:dyDescent="0.25">
      <c r="P508" s="301"/>
      <c r="Q508" s="301"/>
      <c r="R508" s="301"/>
    </row>
    <row r="509" spans="16:18" ht="15.75" customHeight="1" x14ac:dyDescent="0.25">
      <c r="P509" s="301"/>
      <c r="Q509" s="301"/>
      <c r="R509" s="301"/>
    </row>
    <row r="510" spans="16:18" ht="15.75" customHeight="1" x14ac:dyDescent="0.25">
      <c r="P510" s="301"/>
      <c r="Q510" s="301"/>
      <c r="R510" s="301"/>
    </row>
    <row r="511" spans="16:18" ht="15.75" customHeight="1" x14ac:dyDescent="0.25">
      <c r="P511" s="301"/>
      <c r="Q511" s="301"/>
      <c r="R511" s="301"/>
    </row>
    <row r="512" spans="16:18" ht="15.75" customHeight="1" x14ac:dyDescent="0.25">
      <c r="P512" s="301"/>
      <c r="Q512" s="301"/>
      <c r="R512" s="301"/>
    </row>
    <row r="513" spans="16:18" ht="15.75" customHeight="1" x14ac:dyDescent="0.25">
      <c r="P513" s="301"/>
      <c r="Q513" s="301"/>
      <c r="R513" s="301"/>
    </row>
    <row r="514" spans="16:18" ht="15.75" customHeight="1" x14ac:dyDescent="0.25">
      <c r="P514" s="301"/>
      <c r="Q514" s="301"/>
      <c r="R514" s="301"/>
    </row>
    <row r="515" spans="16:18" ht="15.75" customHeight="1" x14ac:dyDescent="0.25">
      <c r="P515" s="301"/>
      <c r="Q515" s="301"/>
      <c r="R515" s="301"/>
    </row>
    <row r="516" spans="16:18" ht="15.75" customHeight="1" x14ac:dyDescent="0.25">
      <c r="P516" s="301"/>
      <c r="Q516" s="301"/>
      <c r="R516" s="301"/>
    </row>
    <row r="517" spans="16:18" ht="15.75" customHeight="1" x14ac:dyDescent="0.25">
      <c r="P517" s="301"/>
      <c r="Q517" s="301"/>
      <c r="R517" s="301"/>
    </row>
    <row r="518" spans="16:18" ht="15.75" customHeight="1" x14ac:dyDescent="0.25">
      <c r="P518" s="301"/>
      <c r="Q518" s="301"/>
      <c r="R518" s="301"/>
    </row>
    <row r="519" spans="16:18" ht="15.75" customHeight="1" x14ac:dyDescent="0.25">
      <c r="P519" s="301"/>
      <c r="Q519" s="301"/>
      <c r="R519" s="301"/>
    </row>
    <row r="520" spans="16:18" ht="15.75" customHeight="1" x14ac:dyDescent="0.25">
      <c r="P520" s="301"/>
      <c r="Q520" s="301"/>
      <c r="R520" s="301"/>
    </row>
    <row r="521" spans="16:18" ht="15.75" customHeight="1" x14ac:dyDescent="0.25">
      <c r="P521" s="301"/>
      <c r="Q521" s="301"/>
      <c r="R521" s="301"/>
    </row>
    <row r="522" spans="16:18" ht="15.75" customHeight="1" x14ac:dyDescent="0.25">
      <c r="P522" s="301"/>
      <c r="Q522" s="301"/>
      <c r="R522" s="301"/>
    </row>
    <row r="523" spans="16:18" ht="15.75" customHeight="1" x14ac:dyDescent="0.25">
      <c r="P523" s="301"/>
      <c r="Q523" s="301"/>
      <c r="R523" s="301"/>
    </row>
    <row r="524" spans="16:18" ht="15.75" customHeight="1" x14ac:dyDescent="0.25">
      <c r="P524" s="301"/>
      <c r="Q524" s="301"/>
      <c r="R524" s="301"/>
    </row>
    <row r="525" spans="16:18" ht="15.75" customHeight="1" x14ac:dyDescent="0.25">
      <c r="P525" s="301"/>
      <c r="Q525" s="301"/>
      <c r="R525" s="301"/>
    </row>
    <row r="526" spans="16:18" ht="15.75" customHeight="1" x14ac:dyDescent="0.25">
      <c r="P526" s="301"/>
      <c r="Q526" s="301"/>
      <c r="R526" s="301"/>
    </row>
    <row r="527" spans="16:18" ht="15.75" customHeight="1" x14ac:dyDescent="0.25">
      <c r="P527" s="301"/>
      <c r="Q527" s="301"/>
      <c r="R527" s="301"/>
    </row>
    <row r="528" spans="16:18" ht="15.75" customHeight="1" x14ac:dyDescent="0.25">
      <c r="P528" s="301"/>
      <c r="Q528" s="301"/>
      <c r="R528" s="301"/>
    </row>
    <row r="529" spans="16:18" ht="15.75" customHeight="1" x14ac:dyDescent="0.25">
      <c r="P529" s="301"/>
      <c r="Q529" s="301"/>
      <c r="R529" s="301"/>
    </row>
    <row r="530" spans="16:18" ht="15.75" customHeight="1" x14ac:dyDescent="0.25">
      <c r="P530" s="301"/>
      <c r="Q530" s="301"/>
      <c r="R530" s="301"/>
    </row>
    <row r="531" spans="16:18" ht="15.75" customHeight="1" x14ac:dyDescent="0.25">
      <c r="P531" s="301"/>
      <c r="Q531" s="301"/>
      <c r="R531" s="301"/>
    </row>
    <row r="532" spans="16:18" ht="15.75" customHeight="1" x14ac:dyDescent="0.25">
      <c r="P532" s="301"/>
      <c r="Q532" s="301"/>
      <c r="R532" s="301"/>
    </row>
    <row r="533" spans="16:18" ht="15.75" customHeight="1" x14ac:dyDescent="0.25">
      <c r="P533" s="301"/>
      <c r="Q533" s="301"/>
      <c r="R533" s="301"/>
    </row>
    <row r="534" spans="16:18" ht="15.75" customHeight="1" x14ac:dyDescent="0.25">
      <c r="P534" s="301"/>
      <c r="Q534" s="301"/>
      <c r="R534" s="301"/>
    </row>
    <row r="535" spans="16:18" ht="15.75" customHeight="1" x14ac:dyDescent="0.25">
      <c r="P535" s="301"/>
      <c r="Q535" s="301"/>
      <c r="R535" s="301"/>
    </row>
    <row r="536" spans="16:18" ht="15.75" customHeight="1" x14ac:dyDescent="0.25">
      <c r="P536" s="301"/>
      <c r="Q536" s="301"/>
      <c r="R536" s="301"/>
    </row>
    <row r="537" spans="16:18" ht="15.75" customHeight="1" x14ac:dyDescent="0.25">
      <c r="P537" s="301"/>
      <c r="Q537" s="301"/>
      <c r="R537" s="301"/>
    </row>
    <row r="538" spans="16:18" ht="15.75" customHeight="1" x14ac:dyDescent="0.25">
      <c r="P538" s="301"/>
      <c r="Q538" s="301"/>
      <c r="R538" s="301"/>
    </row>
    <row r="539" spans="16:18" ht="15.75" customHeight="1" x14ac:dyDescent="0.25">
      <c r="P539" s="301"/>
      <c r="Q539" s="301"/>
      <c r="R539" s="301"/>
    </row>
    <row r="540" spans="16:18" ht="15.75" customHeight="1" x14ac:dyDescent="0.25">
      <c r="P540" s="301"/>
      <c r="Q540" s="301"/>
      <c r="R540" s="301"/>
    </row>
    <row r="541" spans="16:18" ht="15.75" customHeight="1" x14ac:dyDescent="0.25">
      <c r="P541" s="301"/>
      <c r="Q541" s="301"/>
      <c r="R541" s="301"/>
    </row>
    <row r="542" spans="16:18" ht="15.75" customHeight="1" x14ac:dyDescent="0.25">
      <c r="P542" s="301"/>
      <c r="Q542" s="301"/>
      <c r="R542" s="301"/>
    </row>
    <row r="543" spans="16:18" ht="15.75" customHeight="1" x14ac:dyDescent="0.25">
      <c r="P543" s="301"/>
      <c r="Q543" s="301"/>
      <c r="R543" s="301"/>
    </row>
    <row r="544" spans="16:18" ht="15.75" customHeight="1" x14ac:dyDescent="0.25">
      <c r="P544" s="301"/>
      <c r="Q544" s="301"/>
      <c r="R544" s="301"/>
    </row>
    <row r="545" spans="16:18" ht="15.75" customHeight="1" x14ac:dyDescent="0.25">
      <c r="P545" s="301"/>
      <c r="Q545" s="301"/>
      <c r="R545" s="301"/>
    </row>
    <row r="546" spans="16:18" ht="15.75" customHeight="1" x14ac:dyDescent="0.25">
      <c r="P546" s="301"/>
      <c r="Q546" s="301"/>
      <c r="R546" s="301"/>
    </row>
    <row r="547" spans="16:18" ht="15.75" customHeight="1" x14ac:dyDescent="0.25">
      <c r="P547" s="301"/>
      <c r="Q547" s="301"/>
      <c r="R547" s="301"/>
    </row>
    <row r="548" spans="16:18" ht="15.75" customHeight="1" x14ac:dyDescent="0.25">
      <c r="P548" s="301"/>
      <c r="Q548" s="301"/>
      <c r="R548" s="301"/>
    </row>
    <row r="549" spans="16:18" ht="15.75" customHeight="1" x14ac:dyDescent="0.25">
      <c r="P549" s="301"/>
      <c r="Q549" s="301"/>
      <c r="R549" s="301"/>
    </row>
    <row r="550" spans="16:18" ht="15.75" customHeight="1" x14ac:dyDescent="0.25">
      <c r="P550" s="301"/>
      <c r="Q550" s="301"/>
      <c r="R550" s="301"/>
    </row>
    <row r="551" spans="16:18" ht="15.75" customHeight="1" x14ac:dyDescent="0.25">
      <c r="P551" s="301"/>
      <c r="Q551" s="301"/>
      <c r="R551" s="301"/>
    </row>
    <row r="552" spans="16:18" ht="15.75" customHeight="1" x14ac:dyDescent="0.25">
      <c r="P552" s="301"/>
      <c r="Q552" s="301"/>
      <c r="R552" s="301"/>
    </row>
    <row r="553" spans="16:18" ht="15.75" customHeight="1" x14ac:dyDescent="0.25">
      <c r="P553" s="301"/>
      <c r="Q553" s="301"/>
      <c r="R553" s="301"/>
    </row>
    <row r="554" spans="16:18" ht="15.75" customHeight="1" x14ac:dyDescent="0.25">
      <c r="P554" s="301"/>
      <c r="Q554" s="301"/>
      <c r="R554" s="301"/>
    </row>
    <row r="555" spans="16:18" ht="15.75" customHeight="1" x14ac:dyDescent="0.25">
      <c r="P555" s="301"/>
      <c r="Q555" s="301"/>
      <c r="R555" s="301"/>
    </row>
    <row r="556" spans="16:18" ht="15.75" customHeight="1" x14ac:dyDescent="0.25">
      <c r="P556" s="301"/>
      <c r="Q556" s="301"/>
      <c r="R556" s="301"/>
    </row>
    <row r="557" spans="16:18" ht="15.75" customHeight="1" x14ac:dyDescent="0.25">
      <c r="P557" s="301"/>
      <c r="Q557" s="301"/>
      <c r="R557" s="301"/>
    </row>
    <row r="558" spans="16:18" ht="15.75" customHeight="1" x14ac:dyDescent="0.25">
      <c r="P558" s="301"/>
      <c r="Q558" s="301"/>
      <c r="R558" s="301"/>
    </row>
    <row r="559" spans="16:18" ht="15.75" customHeight="1" x14ac:dyDescent="0.25">
      <c r="P559" s="301"/>
      <c r="Q559" s="301"/>
      <c r="R559" s="301"/>
    </row>
    <row r="560" spans="16:18" ht="15.75" customHeight="1" x14ac:dyDescent="0.25">
      <c r="P560" s="301"/>
      <c r="Q560" s="301"/>
      <c r="R560" s="301"/>
    </row>
    <row r="561" spans="16:18" ht="15.75" customHeight="1" x14ac:dyDescent="0.25">
      <c r="P561" s="301"/>
      <c r="Q561" s="301"/>
      <c r="R561" s="301"/>
    </row>
    <row r="562" spans="16:18" ht="15.75" customHeight="1" x14ac:dyDescent="0.25">
      <c r="P562" s="301"/>
      <c r="Q562" s="301"/>
      <c r="R562" s="301"/>
    </row>
    <row r="563" spans="16:18" ht="15.75" customHeight="1" x14ac:dyDescent="0.25">
      <c r="P563" s="301"/>
      <c r="Q563" s="301"/>
      <c r="R563" s="301"/>
    </row>
    <row r="564" spans="16:18" ht="15.75" customHeight="1" x14ac:dyDescent="0.25">
      <c r="P564" s="301"/>
      <c r="Q564" s="301"/>
      <c r="R564" s="301"/>
    </row>
    <row r="565" spans="16:18" ht="15.75" customHeight="1" x14ac:dyDescent="0.25">
      <c r="P565" s="301"/>
      <c r="Q565" s="301"/>
      <c r="R565" s="301"/>
    </row>
    <row r="566" spans="16:18" ht="15.75" customHeight="1" x14ac:dyDescent="0.25">
      <c r="P566" s="301"/>
      <c r="Q566" s="301"/>
      <c r="R566" s="301"/>
    </row>
    <row r="567" spans="16:18" ht="15.75" customHeight="1" x14ac:dyDescent="0.25">
      <c r="P567" s="301"/>
      <c r="Q567" s="301"/>
      <c r="R567" s="301"/>
    </row>
    <row r="568" spans="16:18" ht="15.75" customHeight="1" x14ac:dyDescent="0.25">
      <c r="P568" s="301"/>
      <c r="Q568" s="301"/>
      <c r="R568" s="301"/>
    </row>
    <row r="569" spans="16:18" ht="15.75" customHeight="1" x14ac:dyDescent="0.25">
      <c r="P569" s="301"/>
      <c r="Q569" s="301"/>
      <c r="R569" s="301"/>
    </row>
    <row r="570" spans="16:18" ht="15.75" customHeight="1" x14ac:dyDescent="0.25">
      <c r="P570" s="301"/>
      <c r="Q570" s="301"/>
      <c r="R570" s="301"/>
    </row>
    <row r="571" spans="16:18" ht="15.75" customHeight="1" x14ac:dyDescent="0.25">
      <c r="P571" s="301"/>
      <c r="Q571" s="301"/>
      <c r="R571" s="301"/>
    </row>
    <row r="572" spans="16:18" ht="15.75" customHeight="1" x14ac:dyDescent="0.25">
      <c r="P572" s="301"/>
      <c r="Q572" s="301"/>
      <c r="R572" s="301"/>
    </row>
    <row r="573" spans="16:18" ht="15.75" customHeight="1" x14ac:dyDescent="0.25">
      <c r="P573" s="301"/>
      <c r="Q573" s="301"/>
      <c r="R573" s="301"/>
    </row>
    <row r="574" spans="16:18" ht="15.75" customHeight="1" x14ac:dyDescent="0.25">
      <c r="P574" s="301"/>
      <c r="Q574" s="301"/>
      <c r="R574" s="301"/>
    </row>
    <row r="575" spans="16:18" ht="15.75" customHeight="1" x14ac:dyDescent="0.25">
      <c r="P575" s="301"/>
      <c r="Q575" s="301"/>
      <c r="R575" s="301"/>
    </row>
    <row r="576" spans="16:18" ht="15.75" customHeight="1" x14ac:dyDescent="0.25">
      <c r="P576" s="301"/>
      <c r="Q576" s="301"/>
      <c r="R576" s="301"/>
    </row>
    <row r="577" spans="16:18" ht="15.75" customHeight="1" x14ac:dyDescent="0.25">
      <c r="P577" s="301"/>
      <c r="Q577" s="301"/>
      <c r="R577" s="301"/>
    </row>
    <row r="578" spans="16:18" ht="15.75" customHeight="1" x14ac:dyDescent="0.25">
      <c r="P578" s="301"/>
      <c r="Q578" s="301"/>
      <c r="R578" s="301"/>
    </row>
    <row r="579" spans="16:18" ht="15.75" customHeight="1" x14ac:dyDescent="0.25">
      <c r="P579" s="301"/>
      <c r="Q579" s="301"/>
      <c r="R579" s="301"/>
    </row>
    <row r="580" spans="16:18" ht="15.75" customHeight="1" x14ac:dyDescent="0.25">
      <c r="P580" s="301"/>
      <c r="Q580" s="301"/>
      <c r="R580" s="301"/>
    </row>
    <row r="581" spans="16:18" ht="15.75" customHeight="1" x14ac:dyDescent="0.25">
      <c r="P581" s="301"/>
      <c r="Q581" s="301"/>
      <c r="R581" s="301"/>
    </row>
    <row r="582" spans="16:18" ht="15.75" customHeight="1" x14ac:dyDescent="0.25">
      <c r="P582" s="301"/>
      <c r="Q582" s="301"/>
      <c r="R582" s="301"/>
    </row>
    <row r="583" spans="16:18" ht="15.75" customHeight="1" x14ac:dyDescent="0.25">
      <c r="P583" s="301"/>
      <c r="Q583" s="301"/>
      <c r="R583" s="301"/>
    </row>
    <row r="584" spans="16:18" ht="15.75" customHeight="1" x14ac:dyDescent="0.25">
      <c r="P584" s="301"/>
      <c r="Q584" s="301"/>
      <c r="R584" s="301"/>
    </row>
    <row r="585" spans="16:18" ht="15.75" customHeight="1" x14ac:dyDescent="0.25">
      <c r="P585" s="301"/>
      <c r="Q585" s="301"/>
      <c r="R585" s="301"/>
    </row>
    <row r="586" spans="16:18" ht="15.75" customHeight="1" x14ac:dyDescent="0.25">
      <c r="P586" s="301"/>
      <c r="Q586" s="301"/>
      <c r="R586" s="301"/>
    </row>
    <row r="587" spans="16:18" ht="15.75" customHeight="1" x14ac:dyDescent="0.25">
      <c r="P587" s="301"/>
      <c r="Q587" s="301"/>
      <c r="R587" s="301"/>
    </row>
    <row r="588" spans="16:18" ht="15.75" customHeight="1" x14ac:dyDescent="0.25">
      <c r="P588" s="301"/>
      <c r="Q588" s="301"/>
      <c r="R588" s="301"/>
    </row>
    <row r="589" spans="16:18" ht="15.75" customHeight="1" x14ac:dyDescent="0.25">
      <c r="P589" s="301"/>
      <c r="Q589" s="301"/>
      <c r="R589" s="301"/>
    </row>
    <row r="590" spans="16:18" ht="15.75" customHeight="1" x14ac:dyDescent="0.25">
      <c r="P590" s="301"/>
      <c r="Q590" s="301"/>
      <c r="R590" s="301"/>
    </row>
    <row r="591" spans="16:18" ht="15.75" customHeight="1" x14ac:dyDescent="0.25">
      <c r="P591" s="301"/>
      <c r="Q591" s="301"/>
      <c r="R591" s="301"/>
    </row>
    <row r="592" spans="16:18" ht="15.75" customHeight="1" x14ac:dyDescent="0.25">
      <c r="P592" s="301"/>
      <c r="Q592" s="301"/>
      <c r="R592" s="301"/>
    </row>
    <row r="593" spans="16:18" ht="15.75" customHeight="1" x14ac:dyDescent="0.25">
      <c r="P593" s="301"/>
      <c r="Q593" s="301"/>
      <c r="R593" s="301"/>
    </row>
    <row r="594" spans="16:18" ht="15.75" customHeight="1" x14ac:dyDescent="0.25">
      <c r="P594" s="301"/>
      <c r="Q594" s="301"/>
      <c r="R594" s="301"/>
    </row>
    <row r="595" spans="16:18" ht="15.75" customHeight="1" x14ac:dyDescent="0.25">
      <c r="P595" s="301"/>
      <c r="Q595" s="301"/>
      <c r="R595" s="301"/>
    </row>
    <row r="596" spans="16:18" ht="15.75" customHeight="1" x14ac:dyDescent="0.25">
      <c r="P596" s="301"/>
      <c r="Q596" s="301"/>
      <c r="R596" s="301"/>
    </row>
    <row r="597" spans="16:18" ht="15.75" customHeight="1" x14ac:dyDescent="0.25">
      <c r="P597" s="301"/>
      <c r="Q597" s="301"/>
      <c r="R597" s="301"/>
    </row>
    <row r="598" spans="16:18" ht="15.75" customHeight="1" x14ac:dyDescent="0.25">
      <c r="P598" s="301"/>
      <c r="Q598" s="301"/>
      <c r="R598" s="301"/>
    </row>
    <row r="599" spans="16:18" ht="15.75" customHeight="1" x14ac:dyDescent="0.25">
      <c r="P599" s="301"/>
      <c r="Q599" s="301"/>
      <c r="R599" s="301"/>
    </row>
    <row r="600" spans="16:18" ht="15.75" customHeight="1" x14ac:dyDescent="0.25">
      <c r="P600" s="301"/>
      <c r="Q600" s="301"/>
      <c r="R600" s="301"/>
    </row>
    <row r="601" spans="16:18" ht="15.75" customHeight="1" x14ac:dyDescent="0.25">
      <c r="P601" s="301"/>
      <c r="Q601" s="301"/>
      <c r="R601" s="301"/>
    </row>
    <row r="602" spans="16:18" ht="15.75" customHeight="1" x14ac:dyDescent="0.25">
      <c r="P602" s="301"/>
      <c r="Q602" s="301"/>
      <c r="R602" s="301"/>
    </row>
    <row r="603" spans="16:18" ht="15.75" customHeight="1" x14ac:dyDescent="0.25">
      <c r="P603" s="301"/>
      <c r="Q603" s="301"/>
      <c r="R603" s="301"/>
    </row>
    <row r="604" spans="16:18" ht="15.75" customHeight="1" x14ac:dyDescent="0.25">
      <c r="P604" s="301"/>
      <c r="Q604" s="301"/>
      <c r="R604" s="301"/>
    </row>
    <row r="605" spans="16:18" ht="15.75" customHeight="1" x14ac:dyDescent="0.25">
      <c r="P605" s="301"/>
      <c r="Q605" s="301"/>
      <c r="R605" s="301"/>
    </row>
    <row r="606" spans="16:18" ht="15.75" customHeight="1" x14ac:dyDescent="0.25">
      <c r="P606" s="301"/>
      <c r="Q606" s="301"/>
      <c r="R606" s="301"/>
    </row>
    <row r="607" spans="16:18" ht="15.75" customHeight="1" x14ac:dyDescent="0.25">
      <c r="P607" s="301"/>
      <c r="Q607" s="301"/>
      <c r="R607" s="301"/>
    </row>
    <row r="608" spans="16:18" ht="15.75" customHeight="1" x14ac:dyDescent="0.25">
      <c r="P608" s="301"/>
      <c r="Q608" s="301"/>
      <c r="R608" s="301"/>
    </row>
    <row r="609" spans="16:18" ht="15.75" customHeight="1" x14ac:dyDescent="0.25">
      <c r="P609" s="301"/>
      <c r="Q609" s="301"/>
      <c r="R609" s="301"/>
    </row>
    <row r="610" spans="16:18" ht="15.75" customHeight="1" x14ac:dyDescent="0.25">
      <c r="P610" s="301"/>
      <c r="Q610" s="301"/>
      <c r="R610" s="301"/>
    </row>
    <row r="611" spans="16:18" ht="15.75" customHeight="1" x14ac:dyDescent="0.25">
      <c r="P611" s="301"/>
      <c r="Q611" s="301"/>
      <c r="R611" s="301"/>
    </row>
    <row r="612" spans="16:18" ht="15.75" customHeight="1" x14ac:dyDescent="0.25">
      <c r="P612" s="301"/>
      <c r="Q612" s="301"/>
      <c r="R612" s="301"/>
    </row>
    <row r="613" spans="16:18" ht="15.75" customHeight="1" x14ac:dyDescent="0.25">
      <c r="P613" s="301"/>
      <c r="Q613" s="301"/>
      <c r="R613" s="301"/>
    </row>
    <row r="614" spans="16:18" ht="15.75" customHeight="1" x14ac:dyDescent="0.25">
      <c r="P614" s="301"/>
      <c r="Q614" s="301"/>
      <c r="R614" s="301"/>
    </row>
    <row r="615" spans="16:18" ht="15.75" customHeight="1" x14ac:dyDescent="0.25">
      <c r="P615" s="301"/>
      <c r="Q615" s="301"/>
      <c r="R615" s="301"/>
    </row>
    <row r="616" spans="16:18" ht="15.75" customHeight="1" x14ac:dyDescent="0.25">
      <c r="P616" s="301"/>
      <c r="Q616" s="301"/>
      <c r="R616" s="301"/>
    </row>
    <row r="617" spans="16:18" ht="15.75" customHeight="1" x14ac:dyDescent="0.25">
      <c r="P617" s="301"/>
      <c r="Q617" s="301"/>
      <c r="R617" s="301"/>
    </row>
    <row r="618" spans="16:18" ht="15.75" customHeight="1" x14ac:dyDescent="0.25">
      <c r="P618" s="301"/>
      <c r="Q618" s="301"/>
      <c r="R618" s="301"/>
    </row>
    <row r="619" spans="16:18" ht="15.75" customHeight="1" x14ac:dyDescent="0.25">
      <c r="P619" s="301"/>
      <c r="Q619" s="301"/>
      <c r="R619" s="301"/>
    </row>
    <row r="620" spans="16:18" ht="15.75" customHeight="1" x14ac:dyDescent="0.25">
      <c r="P620" s="301"/>
      <c r="Q620" s="301"/>
      <c r="R620" s="301"/>
    </row>
    <row r="621" spans="16:18" ht="15.75" customHeight="1" x14ac:dyDescent="0.25">
      <c r="P621" s="301"/>
      <c r="Q621" s="301"/>
      <c r="R621" s="301"/>
    </row>
    <row r="622" spans="16:18" ht="15.75" customHeight="1" x14ac:dyDescent="0.25">
      <c r="P622" s="301"/>
      <c r="Q622" s="301"/>
      <c r="R622" s="301"/>
    </row>
    <row r="623" spans="16:18" ht="15.75" customHeight="1" x14ac:dyDescent="0.25">
      <c r="P623" s="301"/>
      <c r="Q623" s="301"/>
      <c r="R623" s="301"/>
    </row>
    <row r="624" spans="16:18" ht="15.75" customHeight="1" x14ac:dyDescent="0.25">
      <c r="P624" s="301"/>
      <c r="Q624" s="301"/>
      <c r="R624" s="301"/>
    </row>
    <row r="625" spans="16:18" ht="15.75" customHeight="1" x14ac:dyDescent="0.25">
      <c r="P625" s="301"/>
      <c r="Q625" s="301"/>
      <c r="R625" s="301"/>
    </row>
    <row r="626" spans="16:18" ht="15.75" customHeight="1" x14ac:dyDescent="0.25">
      <c r="P626" s="301"/>
      <c r="Q626" s="301"/>
      <c r="R626" s="301"/>
    </row>
    <row r="627" spans="16:18" ht="15.75" customHeight="1" x14ac:dyDescent="0.25">
      <c r="P627" s="301"/>
      <c r="Q627" s="301"/>
      <c r="R627" s="301"/>
    </row>
    <row r="628" spans="16:18" ht="15.75" customHeight="1" x14ac:dyDescent="0.25">
      <c r="P628" s="301"/>
      <c r="Q628" s="301"/>
      <c r="R628" s="301"/>
    </row>
    <row r="629" spans="16:18" ht="15.75" customHeight="1" x14ac:dyDescent="0.25">
      <c r="P629" s="301"/>
      <c r="Q629" s="301"/>
      <c r="R629" s="301"/>
    </row>
    <row r="630" spans="16:18" ht="15.75" customHeight="1" x14ac:dyDescent="0.25">
      <c r="P630" s="301"/>
      <c r="Q630" s="301"/>
      <c r="R630" s="301"/>
    </row>
    <row r="631" spans="16:18" ht="15.75" customHeight="1" x14ac:dyDescent="0.25">
      <c r="P631" s="301"/>
      <c r="Q631" s="301"/>
      <c r="R631" s="301"/>
    </row>
    <row r="632" spans="16:18" ht="15.75" customHeight="1" x14ac:dyDescent="0.25">
      <c r="P632" s="301"/>
      <c r="Q632" s="301"/>
      <c r="R632" s="301"/>
    </row>
    <row r="633" spans="16:18" ht="15.75" customHeight="1" x14ac:dyDescent="0.25">
      <c r="P633" s="301"/>
      <c r="Q633" s="301"/>
      <c r="R633" s="301"/>
    </row>
    <row r="634" spans="16:18" ht="15.75" customHeight="1" x14ac:dyDescent="0.25">
      <c r="P634" s="301"/>
      <c r="Q634" s="301"/>
      <c r="R634" s="301"/>
    </row>
    <row r="635" spans="16:18" ht="15.75" customHeight="1" x14ac:dyDescent="0.25">
      <c r="P635" s="301"/>
      <c r="Q635" s="301"/>
      <c r="R635" s="301"/>
    </row>
    <row r="636" spans="16:18" ht="15.75" customHeight="1" x14ac:dyDescent="0.25">
      <c r="P636" s="301"/>
      <c r="Q636" s="301"/>
      <c r="R636" s="301"/>
    </row>
    <row r="637" spans="16:18" ht="15.75" customHeight="1" x14ac:dyDescent="0.25">
      <c r="P637" s="301"/>
      <c r="Q637" s="301"/>
      <c r="R637" s="301"/>
    </row>
    <row r="638" spans="16:18" ht="15.75" customHeight="1" x14ac:dyDescent="0.25">
      <c r="P638" s="301"/>
      <c r="Q638" s="301"/>
      <c r="R638" s="301"/>
    </row>
    <row r="639" spans="16:18" ht="15.75" customHeight="1" x14ac:dyDescent="0.25">
      <c r="P639" s="301"/>
      <c r="Q639" s="301"/>
      <c r="R639" s="301"/>
    </row>
    <row r="640" spans="16:18" ht="15.75" customHeight="1" x14ac:dyDescent="0.25">
      <c r="P640" s="301"/>
      <c r="Q640" s="301"/>
      <c r="R640" s="301"/>
    </row>
    <row r="641" spans="16:18" ht="15.75" customHeight="1" x14ac:dyDescent="0.25">
      <c r="P641" s="301"/>
      <c r="Q641" s="301"/>
      <c r="R641" s="301"/>
    </row>
    <row r="642" spans="16:18" ht="15.75" customHeight="1" x14ac:dyDescent="0.25">
      <c r="P642" s="301"/>
      <c r="Q642" s="301"/>
      <c r="R642" s="301"/>
    </row>
    <row r="643" spans="16:18" ht="15.75" customHeight="1" x14ac:dyDescent="0.25">
      <c r="P643" s="301"/>
      <c r="Q643" s="301"/>
      <c r="R643" s="301"/>
    </row>
    <row r="644" spans="16:18" ht="15.75" customHeight="1" x14ac:dyDescent="0.25">
      <c r="P644" s="301"/>
      <c r="Q644" s="301"/>
      <c r="R644" s="301"/>
    </row>
    <row r="645" spans="16:18" ht="15.75" customHeight="1" x14ac:dyDescent="0.25">
      <c r="P645" s="301"/>
      <c r="Q645" s="301"/>
      <c r="R645" s="301"/>
    </row>
    <row r="646" spans="16:18" ht="15.75" customHeight="1" x14ac:dyDescent="0.25">
      <c r="P646" s="301"/>
      <c r="Q646" s="301"/>
      <c r="R646" s="301"/>
    </row>
    <row r="647" spans="16:18" ht="15.75" customHeight="1" x14ac:dyDescent="0.25">
      <c r="P647" s="301"/>
      <c r="Q647" s="301"/>
      <c r="R647" s="301"/>
    </row>
    <row r="648" spans="16:18" ht="15.75" customHeight="1" x14ac:dyDescent="0.25">
      <c r="P648" s="301"/>
      <c r="Q648" s="301"/>
      <c r="R648" s="301"/>
    </row>
    <row r="649" spans="16:18" ht="15.75" customHeight="1" x14ac:dyDescent="0.25">
      <c r="P649" s="301"/>
      <c r="Q649" s="301"/>
      <c r="R649" s="301"/>
    </row>
    <row r="650" spans="16:18" ht="15.75" customHeight="1" x14ac:dyDescent="0.25">
      <c r="P650" s="301"/>
      <c r="Q650" s="301"/>
      <c r="R650" s="301"/>
    </row>
    <row r="651" spans="16:18" ht="15.75" customHeight="1" x14ac:dyDescent="0.25">
      <c r="P651" s="301"/>
      <c r="Q651" s="301"/>
      <c r="R651" s="301"/>
    </row>
    <row r="652" spans="16:18" ht="15.75" customHeight="1" x14ac:dyDescent="0.25">
      <c r="P652" s="301"/>
      <c r="Q652" s="301"/>
      <c r="R652" s="301"/>
    </row>
    <row r="653" spans="16:18" ht="15.75" customHeight="1" x14ac:dyDescent="0.25">
      <c r="P653" s="301"/>
      <c r="Q653" s="301"/>
      <c r="R653" s="301"/>
    </row>
    <row r="654" spans="16:18" ht="15.75" customHeight="1" x14ac:dyDescent="0.25">
      <c r="P654" s="301"/>
      <c r="Q654" s="301"/>
      <c r="R654" s="301"/>
    </row>
    <row r="655" spans="16:18" ht="15.75" customHeight="1" x14ac:dyDescent="0.25">
      <c r="P655" s="301"/>
      <c r="Q655" s="301"/>
      <c r="R655" s="301"/>
    </row>
    <row r="656" spans="16:18" ht="15.75" customHeight="1" x14ac:dyDescent="0.25">
      <c r="P656" s="301"/>
      <c r="Q656" s="301"/>
      <c r="R656" s="301"/>
    </row>
    <row r="657" spans="16:18" ht="15.75" customHeight="1" x14ac:dyDescent="0.25">
      <c r="P657" s="301"/>
      <c r="Q657" s="301"/>
      <c r="R657" s="301"/>
    </row>
    <row r="658" spans="16:18" ht="15.75" customHeight="1" x14ac:dyDescent="0.25">
      <c r="P658" s="301"/>
      <c r="Q658" s="301"/>
      <c r="R658" s="301"/>
    </row>
    <row r="659" spans="16:18" ht="15.75" customHeight="1" x14ac:dyDescent="0.25">
      <c r="P659" s="301"/>
      <c r="Q659" s="301"/>
      <c r="R659" s="301"/>
    </row>
    <row r="660" spans="16:18" ht="15.75" customHeight="1" x14ac:dyDescent="0.25">
      <c r="P660" s="301"/>
      <c r="Q660" s="301"/>
      <c r="R660" s="301"/>
    </row>
    <row r="661" spans="16:18" ht="15.75" customHeight="1" x14ac:dyDescent="0.25">
      <c r="P661" s="301"/>
      <c r="Q661" s="301"/>
      <c r="R661" s="301"/>
    </row>
    <row r="662" spans="16:18" ht="15.75" customHeight="1" x14ac:dyDescent="0.25">
      <c r="P662" s="301"/>
      <c r="Q662" s="301"/>
      <c r="R662" s="301"/>
    </row>
    <row r="663" spans="16:18" ht="15.75" customHeight="1" x14ac:dyDescent="0.25">
      <c r="P663" s="301"/>
      <c r="Q663" s="301"/>
      <c r="R663" s="301"/>
    </row>
    <row r="664" spans="16:18" ht="15.75" customHeight="1" x14ac:dyDescent="0.25">
      <c r="P664" s="301"/>
      <c r="Q664" s="301"/>
      <c r="R664" s="301"/>
    </row>
    <row r="665" spans="16:18" ht="15.75" customHeight="1" x14ac:dyDescent="0.25">
      <c r="P665" s="301"/>
      <c r="Q665" s="301"/>
      <c r="R665" s="301"/>
    </row>
    <row r="666" spans="16:18" ht="15.75" customHeight="1" x14ac:dyDescent="0.25">
      <c r="P666" s="301"/>
      <c r="Q666" s="301"/>
      <c r="R666" s="301"/>
    </row>
    <row r="667" spans="16:18" ht="15.75" customHeight="1" x14ac:dyDescent="0.25">
      <c r="P667" s="301"/>
      <c r="Q667" s="301"/>
      <c r="R667" s="301"/>
    </row>
    <row r="668" spans="16:18" ht="15.75" customHeight="1" x14ac:dyDescent="0.25">
      <c r="P668" s="301"/>
      <c r="Q668" s="301"/>
      <c r="R668" s="301"/>
    </row>
    <row r="669" spans="16:18" ht="15.75" customHeight="1" x14ac:dyDescent="0.25">
      <c r="P669" s="301"/>
      <c r="Q669" s="301"/>
      <c r="R669" s="301"/>
    </row>
    <row r="670" spans="16:18" ht="15.75" customHeight="1" x14ac:dyDescent="0.25">
      <c r="P670" s="301"/>
      <c r="Q670" s="301"/>
      <c r="R670" s="301"/>
    </row>
    <row r="671" spans="16:18" ht="15.75" customHeight="1" x14ac:dyDescent="0.25">
      <c r="P671" s="301"/>
      <c r="Q671" s="301"/>
      <c r="R671" s="301"/>
    </row>
    <row r="672" spans="16:18" ht="15.75" customHeight="1" x14ac:dyDescent="0.25">
      <c r="P672" s="301"/>
      <c r="Q672" s="301"/>
      <c r="R672" s="301"/>
    </row>
    <row r="673" spans="16:18" ht="15.75" customHeight="1" x14ac:dyDescent="0.25">
      <c r="P673" s="301"/>
      <c r="Q673" s="301"/>
      <c r="R673" s="301"/>
    </row>
    <row r="674" spans="16:18" ht="15.75" customHeight="1" x14ac:dyDescent="0.25">
      <c r="P674" s="301"/>
      <c r="Q674" s="301"/>
      <c r="R674" s="301"/>
    </row>
    <row r="675" spans="16:18" ht="15.75" customHeight="1" x14ac:dyDescent="0.25">
      <c r="P675" s="301"/>
      <c r="Q675" s="301"/>
      <c r="R675" s="301"/>
    </row>
    <row r="676" spans="16:18" ht="15.75" customHeight="1" x14ac:dyDescent="0.25">
      <c r="P676" s="301"/>
      <c r="Q676" s="301"/>
      <c r="R676" s="301"/>
    </row>
    <row r="677" spans="16:18" ht="15.75" customHeight="1" x14ac:dyDescent="0.25">
      <c r="P677" s="301"/>
      <c r="Q677" s="301"/>
      <c r="R677" s="301"/>
    </row>
    <row r="678" spans="16:18" ht="15.75" customHeight="1" x14ac:dyDescent="0.25">
      <c r="P678" s="301"/>
      <c r="Q678" s="301"/>
      <c r="R678" s="301"/>
    </row>
    <row r="679" spans="16:18" ht="15.75" customHeight="1" x14ac:dyDescent="0.25">
      <c r="P679" s="301"/>
      <c r="Q679" s="301"/>
      <c r="R679" s="301"/>
    </row>
    <row r="680" spans="16:18" ht="15.75" customHeight="1" x14ac:dyDescent="0.25">
      <c r="P680" s="301"/>
      <c r="Q680" s="301"/>
      <c r="R680" s="301"/>
    </row>
    <row r="681" spans="16:18" ht="15.75" customHeight="1" x14ac:dyDescent="0.25">
      <c r="P681" s="301"/>
      <c r="Q681" s="301"/>
      <c r="R681" s="301"/>
    </row>
    <row r="682" spans="16:18" ht="15.75" customHeight="1" x14ac:dyDescent="0.25">
      <c r="P682" s="301"/>
      <c r="Q682" s="301"/>
      <c r="R682" s="301"/>
    </row>
    <row r="683" spans="16:18" ht="15.75" customHeight="1" x14ac:dyDescent="0.25">
      <c r="P683" s="301"/>
      <c r="Q683" s="301"/>
      <c r="R683" s="301"/>
    </row>
    <row r="684" spans="16:18" ht="15.75" customHeight="1" x14ac:dyDescent="0.25">
      <c r="P684" s="301"/>
      <c r="Q684" s="301"/>
      <c r="R684" s="301"/>
    </row>
    <row r="685" spans="16:18" ht="15.75" customHeight="1" x14ac:dyDescent="0.25">
      <c r="P685" s="301"/>
      <c r="Q685" s="301"/>
      <c r="R685" s="301"/>
    </row>
    <row r="686" spans="16:18" ht="15.75" customHeight="1" x14ac:dyDescent="0.25">
      <c r="P686" s="301"/>
      <c r="Q686" s="301"/>
      <c r="R686" s="301"/>
    </row>
    <row r="687" spans="16:18" ht="15.75" customHeight="1" x14ac:dyDescent="0.25">
      <c r="P687" s="301"/>
      <c r="Q687" s="301"/>
      <c r="R687" s="301"/>
    </row>
    <row r="688" spans="16:18" ht="15.75" customHeight="1" x14ac:dyDescent="0.25">
      <c r="P688" s="301"/>
      <c r="Q688" s="301"/>
      <c r="R688" s="301"/>
    </row>
    <row r="689" spans="16:18" ht="15.75" customHeight="1" x14ac:dyDescent="0.25">
      <c r="P689" s="301"/>
      <c r="Q689" s="301"/>
      <c r="R689" s="301"/>
    </row>
    <row r="690" spans="16:18" ht="15.75" customHeight="1" x14ac:dyDescent="0.25">
      <c r="P690" s="301"/>
      <c r="Q690" s="301"/>
      <c r="R690" s="301"/>
    </row>
    <row r="691" spans="16:18" ht="15.75" customHeight="1" x14ac:dyDescent="0.25">
      <c r="P691" s="301"/>
      <c r="Q691" s="301"/>
      <c r="R691" s="301"/>
    </row>
    <row r="692" spans="16:18" ht="15.75" customHeight="1" x14ac:dyDescent="0.25">
      <c r="P692" s="301"/>
      <c r="Q692" s="301"/>
      <c r="R692" s="301"/>
    </row>
    <row r="693" spans="16:18" ht="15.75" customHeight="1" x14ac:dyDescent="0.25">
      <c r="P693" s="301"/>
      <c r="Q693" s="301"/>
      <c r="R693" s="301"/>
    </row>
    <row r="694" spans="16:18" ht="15.75" customHeight="1" x14ac:dyDescent="0.25">
      <c r="P694" s="301"/>
      <c r="Q694" s="301"/>
      <c r="R694" s="301"/>
    </row>
    <row r="695" spans="16:18" ht="15.75" customHeight="1" x14ac:dyDescent="0.25">
      <c r="P695" s="301"/>
      <c r="Q695" s="301"/>
      <c r="R695" s="301"/>
    </row>
    <row r="696" spans="16:18" ht="15.75" customHeight="1" x14ac:dyDescent="0.25">
      <c r="P696" s="301"/>
      <c r="Q696" s="301"/>
      <c r="R696" s="301"/>
    </row>
    <row r="697" spans="16:18" ht="15.75" customHeight="1" x14ac:dyDescent="0.25">
      <c r="P697" s="301"/>
      <c r="Q697" s="301"/>
      <c r="R697" s="301"/>
    </row>
    <row r="698" spans="16:18" ht="15.75" customHeight="1" x14ac:dyDescent="0.25">
      <c r="P698" s="301"/>
      <c r="Q698" s="301"/>
      <c r="R698" s="301"/>
    </row>
    <row r="699" spans="16:18" ht="15.75" customHeight="1" x14ac:dyDescent="0.25">
      <c r="P699" s="301"/>
      <c r="Q699" s="301"/>
      <c r="R699" s="301"/>
    </row>
    <row r="700" spans="16:18" ht="15.75" customHeight="1" x14ac:dyDescent="0.25">
      <c r="P700" s="301"/>
      <c r="Q700" s="301"/>
      <c r="R700" s="301"/>
    </row>
    <row r="701" spans="16:18" ht="15.75" customHeight="1" x14ac:dyDescent="0.25">
      <c r="P701" s="301"/>
      <c r="Q701" s="301"/>
      <c r="R701" s="301"/>
    </row>
    <row r="702" spans="16:18" ht="15.75" customHeight="1" x14ac:dyDescent="0.25">
      <c r="P702" s="301"/>
      <c r="Q702" s="301"/>
      <c r="R702" s="301"/>
    </row>
    <row r="703" spans="16:18" ht="15.75" customHeight="1" x14ac:dyDescent="0.25">
      <c r="P703" s="301"/>
      <c r="Q703" s="301"/>
      <c r="R703" s="301"/>
    </row>
    <row r="704" spans="16:18" ht="15.75" customHeight="1" x14ac:dyDescent="0.25">
      <c r="P704" s="301"/>
      <c r="Q704" s="301"/>
      <c r="R704" s="301"/>
    </row>
    <row r="705" spans="16:18" ht="15.75" customHeight="1" x14ac:dyDescent="0.25">
      <c r="P705" s="301"/>
      <c r="Q705" s="301"/>
      <c r="R705" s="301"/>
    </row>
    <row r="706" spans="16:18" ht="15.75" customHeight="1" x14ac:dyDescent="0.25">
      <c r="P706" s="301"/>
      <c r="Q706" s="301"/>
      <c r="R706" s="301"/>
    </row>
    <row r="707" spans="16:18" ht="15.75" customHeight="1" x14ac:dyDescent="0.25">
      <c r="P707" s="301"/>
      <c r="Q707" s="301"/>
      <c r="R707" s="301"/>
    </row>
    <row r="708" spans="16:18" ht="15.75" customHeight="1" x14ac:dyDescent="0.25">
      <c r="P708" s="301"/>
      <c r="Q708" s="301"/>
      <c r="R708" s="301"/>
    </row>
    <row r="709" spans="16:18" ht="15.75" customHeight="1" x14ac:dyDescent="0.25">
      <c r="P709" s="301"/>
      <c r="Q709" s="301"/>
      <c r="R709" s="301"/>
    </row>
    <row r="710" spans="16:18" ht="15.75" customHeight="1" x14ac:dyDescent="0.25">
      <c r="P710" s="301"/>
      <c r="Q710" s="301"/>
      <c r="R710" s="301"/>
    </row>
    <row r="711" spans="16:18" ht="15.75" customHeight="1" x14ac:dyDescent="0.25">
      <c r="P711" s="301"/>
      <c r="Q711" s="301"/>
      <c r="R711" s="301"/>
    </row>
    <row r="712" spans="16:18" ht="15.75" customHeight="1" x14ac:dyDescent="0.25">
      <c r="P712" s="301"/>
      <c r="Q712" s="301"/>
      <c r="R712" s="301"/>
    </row>
    <row r="713" spans="16:18" ht="15.75" customHeight="1" x14ac:dyDescent="0.25">
      <c r="P713" s="301"/>
      <c r="Q713" s="301"/>
      <c r="R713" s="301"/>
    </row>
    <row r="714" spans="16:18" ht="15.75" customHeight="1" x14ac:dyDescent="0.25">
      <c r="P714" s="301"/>
      <c r="Q714" s="301"/>
      <c r="R714" s="301"/>
    </row>
    <row r="715" spans="16:18" ht="15.75" customHeight="1" x14ac:dyDescent="0.25">
      <c r="P715" s="301"/>
      <c r="Q715" s="301"/>
      <c r="R715" s="301"/>
    </row>
    <row r="716" spans="16:18" ht="15.75" customHeight="1" x14ac:dyDescent="0.25">
      <c r="P716" s="301"/>
      <c r="Q716" s="301"/>
      <c r="R716" s="301"/>
    </row>
    <row r="717" spans="16:18" ht="15.75" customHeight="1" x14ac:dyDescent="0.25">
      <c r="P717" s="301"/>
      <c r="Q717" s="301"/>
      <c r="R717" s="301"/>
    </row>
    <row r="718" spans="16:18" ht="15.75" customHeight="1" x14ac:dyDescent="0.25">
      <c r="P718" s="301"/>
      <c r="Q718" s="301"/>
      <c r="R718" s="301"/>
    </row>
    <row r="719" spans="16:18" ht="15.75" customHeight="1" x14ac:dyDescent="0.25">
      <c r="P719" s="301"/>
      <c r="Q719" s="301"/>
      <c r="R719" s="301"/>
    </row>
    <row r="720" spans="16:18" ht="15.75" customHeight="1" x14ac:dyDescent="0.25">
      <c r="P720" s="301"/>
      <c r="Q720" s="301"/>
      <c r="R720" s="301"/>
    </row>
    <row r="721" spans="16:18" ht="15.75" customHeight="1" x14ac:dyDescent="0.25">
      <c r="P721" s="301"/>
      <c r="Q721" s="301"/>
      <c r="R721" s="301"/>
    </row>
    <row r="722" spans="16:18" ht="15.75" customHeight="1" x14ac:dyDescent="0.25">
      <c r="P722" s="301"/>
      <c r="Q722" s="301"/>
      <c r="R722" s="301"/>
    </row>
    <row r="723" spans="16:18" ht="15.75" customHeight="1" x14ac:dyDescent="0.25">
      <c r="P723" s="301"/>
      <c r="Q723" s="301"/>
      <c r="R723" s="301"/>
    </row>
    <row r="724" spans="16:18" ht="15.75" customHeight="1" x14ac:dyDescent="0.25">
      <c r="P724" s="301"/>
      <c r="Q724" s="301"/>
      <c r="R724" s="301"/>
    </row>
    <row r="725" spans="16:18" ht="15.75" customHeight="1" x14ac:dyDescent="0.25">
      <c r="P725" s="301"/>
      <c r="Q725" s="301"/>
      <c r="R725" s="301"/>
    </row>
    <row r="726" spans="16:18" ht="15.75" customHeight="1" x14ac:dyDescent="0.25">
      <c r="P726" s="301"/>
      <c r="Q726" s="301"/>
      <c r="R726" s="301"/>
    </row>
    <row r="727" spans="16:18" ht="15.75" customHeight="1" x14ac:dyDescent="0.25">
      <c r="P727" s="301"/>
      <c r="Q727" s="301"/>
      <c r="R727" s="301"/>
    </row>
    <row r="728" spans="16:18" ht="15.75" customHeight="1" x14ac:dyDescent="0.25">
      <c r="P728" s="301"/>
      <c r="Q728" s="301"/>
      <c r="R728" s="301"/>
    </row>
    <row r="729" spans="16:18" ht="15.75" customHeight="1" x14ac:dyDescent="0.25">
      <c r="P729" s="301"/>
      <c r="Q729" s="301"/>
      <c r="R729" s="301"/>
    </row>
    <row r="730" spans="16:18" ht="15.75" customHeight="1" x14ac:dyDescent="0.25">
      <c r="P730" s="301"/>
      <c r="Q730" s="301"/>
      <c r="R730" s="301"/>
    </row>
    <row r="731" spans="16:18" ht="15.75" customHeight="1" x14ac:dyDescent="0.25">
      <c r="P731" s="301"/>
      <c r="Q731" s="301"/>
      <c r="R731" s="301"/>
    </row>
    <row r="732" spans="16:18" ht="15.75" customHeight="1" x14ac:dyDescent="0.25">
      <c r="P732" s="301"/>
      <c r="Q732" s="301"/>
      <c r="R732" s="301"/>
    </row>
    <row r="733" spans="16:18" ht="15.75" customHeight="1" x14ac:dyDescent="0.25">
      <c r="P733" s="301"/>
      <c r="Q733" s="301"/>
      <c r="R733" s="301"/>
    </row>
    <row r="734" spans="16:18" ht="15.75" customHeight="1" x14ac:dyDescent="0.25">
      <c r="P734" s="301"/>
      <c r="Q734" s="301"/>
      <c r="R734" s="301"/>
    </row>
    <row r="735" spans="16:18" ht="15.75" customHeight="1" x14ac:dyDescent="0.25">
      <c r="P735" s="301"/>
      <c r="Q735" s="301"/>
      <c r="R735" s="301"/>
    </row>
    <row r="736" spans="16:18" ht="15.75" customHeight="1" x14ac:dyDescent="0.25">
      <c r="P736" s="301"/>
      <c r="Q736" s="301"/>
      <c r="R736" s="301"/>
    </row>
    <row r="737" spans="16:18" ht="15.75" customHeight="1" x14ac:dyDescent="0.25">
      <c r="P737" s="301"/>
      <c r="Q737" s="301"/>
      <c r="R737" s="301"/>
    </row>
    <row r="738" spans="16:18" ht="15.75" customHeight="1" x14ac:dyDescent="0.25">
      <c r="P738" s="301"/>
      <c r="Q738" s="301"/>
      <c r="R738" s="301"/>
    </row>
    <row r="739" spans="16:18" ht="15.75" customHeight="1" x14ac:dyDescent="0.25">
      <c r="P739" s="301"/>
      <c r="Q739" s="301"/>
      <c r="R739" s="301"/>
    </row>
    <row r="740" spans="16:18" ht="15.75" customHeight="1" x14ac:dyDescent="0.25">
      <c r="P740" s="301"/>
      <c r="Q740" s="301"/>
      <c r="R740" s="301"/>
    </row>
    <row r="741" spans="16:18" ht="15.75" customHeight="1" x14ac:dyDescent="0.25">
      <c r="P741" s="301"/>
      <c r="Q741" s="301"/>
      <c r="R741" s="301"/>
    </row>
    <row r="742" spans="16:18" ht="15.75" customHeight="1" x14ac:dyDescent="0.25">
      <c r="P742" s="301"/>
      <c r="Q742" s="301"/>
      <c r="R742" s="301"/>
    </row>
    <row r="743" spans="16:18" ht="15.75" customHeight="1" x14ac:dyDescent="0.25">
      <c r="P743" s="301"/>
      <c r="Q743" s="301"/>
      <c r="R743" s="301"/>
    </row>
    <row r="744" spans="16:18" ht="15.75" customHeight="1" x14ac:dyDescent="0.25">
      <c r="P744" s="301"/>
      <c r="Q744" s="301"/>
      <c r="R744" s="301"/>
    </row>
    <row r="745" spans="16:18" ht="15.75" customHeight="1" x14ac:dyDescent="0.25">
      <c r="P745" s="301"/>
      <c r="Q745" s="301"/>
      <c r="R745" s="301"/>
    </row>
    <row r="746" spans="16:18" ht="15.75" customHeight="1" x14ac:dyDescent="0.25">
      <c r="P746" s="301"/>
      <c r="Q746" s="301"/>
      <c r="R746" s="301"/>
    </row>
    <row r="747" spans="16:18" ht="15.75" customHeight="1" x14ac:dyDescent="0.25">
      <c r="P747" s="301"/>
      <c r="Q747" s="301"/>
      <c r="R747" s="301"/>
    </row>
    <row r="748" spans="16:18" ht="15.75" customHeight="1" x14ac:dyDescent="0.25">
      <c r="P748" s="301"/>
      <c r="Q748" s="301"/>
      <c r="R748" s="301"/>
    </row>
    <row r="749" spans="16:18" ht="15.75" customHeight="1" x14ac:dyDescent="0.25">
      <c r="P749" s="301"/>
      <c r="Q749" s="301"/>
      <c r="R749" s="301"/>
    </row>
    <row r="750" spans="16:18" ht="15.75" customHeight="1" x14ac:dyDescent="0.25">
      <c r="P750" s="301"/>
      <c r="Q750" s="301"/>
      <c r="R750" s="301"/>
    </row>
    <row r="751" spans="16:18" ht="15.75" customHeight="1" x14ac:dyDescent="0.25">
      <c r="P751" s="301"/>
      <c r="Q751" s="301"/>
      <c r="R751" s="301"/>
    </row>
    <row r="752" spans="16:18" ht="15.75" customHeight="1" x14ac:dyDescent="0.25">
      <c r="P752" s="301"/>
      <c r="Q752" s="301"/>
      <c r="R752" s="301"/>
    </row>
    <row r="753" spans="16:18" ht="15.75" customHeight="1" x14ac:dyDescent="0.25">
      <c r="P753" s="301"/>
      <c r="Q753" s="301"/>
      <c r="R753" s="301"/>
    </row>
    <row r="754" spans="16:18" ht="15.75" customHeight="1" x14ac:dyDescent="0.25">
      <c r="P754" s="301"/>
      <c r="Q754" s="301"/>
      <c r="R754" s="301"/>
    </row>
    <row r="755" spans="16:18" ht="15.75" customHeight="1" x14ac:dyDescent="0.25">
      <c r="P755" s="301"/>
      <c r="Q755" s="301"/>
      <c r="R755" s="301"/>
    </row>
    <row r="756" spans="16:18" ht="15.75" customHeight="1" x14ac:dyDescent="0.25">
      <c r="P756" s="301"/>
      <c r="Q756" s="301"/>
      <c r="R756" s="301"/>
    </row>
    <row r="757" spans="16:18" ht="15.75" customHeight="1" x14ac:dyDescent="0.25">
      <c r="P757" s="301"/>
      <c r="Q757" s="301"/>
      <c r="R757" s="301"/>
    </row>
    <row r="758" spans="16:18" ht="15.75" customHeight="1" x14ac:dyDescent="0.25">
      <c r="P758" s="301"/>
      <c r="Q758" s="301"/>
      <c r="R758" s="301"/>
    </row>
    <row r="759" spans="16:18" ht="15.75" customHeight="1" x14ac:dyDescent="0.25">
      <c r="P759" s="301"/>
      <c r="Q759" s="301"/>
      <c r="R759" s="301"/>
    </row>
    <row r="760" spans="16:18" ht="15.75" customHeight="1" x14ac:dyDescent="0.25">
      <c r="P760" s="301"/>
      <c r="Q760" s="301"/>
      <c r="R760" s="301"/>
    </row>
    <row r="761" spans="16:18" ht="15.75" customHeight="1" x14ac:dyDescent="0.25">
      <c r="P761" s="301"/>
      <c r="Q761" s="301"/>
      <c r="R761" s="301"/>
    </row>
    <row r="762" spans="16:18" ht="15.75" customHeight="1" x14ac:dyDescent="0.25">
      <c r="P762" s="301"/>
      <c r="Q762" s="301"/>
      <c r="R762" s="301"/>
    </row>
    <row r="763" spans="16:18" ht="15.75" customHeight="1" x14ac:dyDescent="0.25">
      <c r="P763" s="301"/>
      <c r="Q763" s="301"/>
      <c r="R763" s="301"/>
    </row>
    <row r="764" spans="16:18" ht="15.75" customHeight="1" x14ac:dyDescent="0.25">
      <c r="P764" s="301"/>
      <c r="Q764" s="301"/>
      <c r="R764" s="301"/>
    </row>
    <row r="765" spans="16:18" ht="15.75" customHeight="1" x14ac:dyDescent="0.25">
      <c r="P765" s="301"/>
      <c r="Q765" s="301"/>
      <c r="R765" s="301"/>
    </row>
    <row r="766" spans="16:18" ht="15.75" customHeight="1" x14ac:dyDescent="0.25">
      <c r="P766" s="301"/>
      <c r="Q766" s="301"/>
      <c r="R766" s="301"/>
    </row>
    <row r="767" spans="16:18" ht="15.75" customHeight="1" x14ac:dyDescent="0.25">
      <c r="P767" s="301"/>
      <c r="Q767" s="301"/>
      <c r="R767" s="301"/>
    </row>
    <row r="768" spans="16:18" ht="15.75" customHeight="1" x14ac:dyDescent="0.25">
      <c r="P768" s="301"/>
      <c r="Q768" s="301"/>
      <c r="R768" s="301"/>
    </row>
    <row r="769" spans="16:18" ht="15.75" customHeight="1" x14ac:dyDescent="0.25">
      <c r="P769" s="301"/>
      <c r="Q769" s="301"/>
      <c r="R769" s="301"/>
    </row>
    <row r="770" spans="16:18" ht="15.75" customHeight="1" x14ac:dyDescent="0.25">
      <c r="P770" s="301"/>
      <c r="Q770" s="301"/>
      <c r="R770" s="301"/>
    </row>
    <row r="771" spans="16:18" ht="15.75" customHeight="1" x14ac:dyDescent="0.25">
      <c r="P771" s="301"/>
      <c r="Q771" s="301"/>
      <c r="R771" s="301"/>
    </row>
    <row r="772" spans="16:18" ht="15.75" customHeight="1" x14ac:dyDescent="0.25">
      <c r="P772" s="301"/>
      <c r="Q772" s="301"/>
      <c r="R772" s="301"/>
    </row>
    <row r="773" spans="16:18" ht="15.75" customHeight="1" x14ac:dyDescent="0.25">
      <c r="P773" s="301"/>
      <c r="Q773" s="301"/>
      <c r="R773" s="301"/>
    </row>
    <row r="774" spans="16:18" ht="15.75" customHeight="1" x14ac:dyDescent="0.25">
      <c r="P774" s="301"/>
      <c r="Q774" s="301"/>
      <c r="R774" s="301"/>
    </row>
    <row r="775" spans="16:18" ht="15.75" customHeight="1" x14ac:dyDescent="0.25">
      <c r="P775" s="301"/>
      <c r="Q775" s="301"/>
      <c r="R775" s="301"/>
    </row>
    <row r="776" spans="16:18" ht="15.75" customHeight="1" x14ac:dyDescent="0.25">
      <c r="P776" s="301"/>
      <c r="Q776" s="301"/>
      <c r="R776" s="301"/>
    </row>
    <row r="777" spans="16:18" ht="15.75" customHeight="1" x14ac:dyDescent="0.25">
      <c r="P777" s="301"/>
      <c r="Q777" s="301"/>
      <c r="R777" s="301"/>
    </row>
    <row r="778" spans="16:18" ht="15.75" customHeight="1" x14ac:dyDescent="0.25">
      <c r="P778" s="301"/>
      <c r="Q778" s="301"/>
      <c r="R778" s="301"/>
    </row>
    <row r="779" spans="16:18" ht="15.75" customHeight="1" x14ac:dyDescent="0.25">
      <c r="P779" s="301"/>
      <c r="Q779" s="301"/>
      <c r="R779" s="301"/>
    </row>
    <row r="780" spans="16:18" ht="15.75" customHeight="1" x14ac:dyDescent="0.25">
      <c r="P780" s="301"/>
      <c r="Q780" s="301"/>
      <c r="R780" s="301"/>
    </row>
    <row r="781" spans="16:18" ht="15.75" customHeight="1" x14ac:dyDescent="0.25">
      <c r="P781" s="301"/>
      <c r="Q781" s="301"/>
      <c r="R781" s="301"/>
    </row>
    <row r="782" spans="16:18" ht="15.75" customHeight="1" x14ac:dyDescent="0.25">
      <c r="P782" s="301"/>
      <c r="Q782" s="301"/>
      <c r="R782" s="301"/>
    </row>
    <row r="783" spans="16:18" ht="15.75" customHeight="1" x14ac:dyDescent="0.25">
      <c r="P783" s="301"/>
      <c r="Q783" s="301"/>
      <c r="R783" s="301"/>
    </row>
    <row r="784" spans="16:18" ht="15.75" customHeight="1" x14ac:dyDescent="0.25">
      <c r="P784" s="301"/>
      <c r="Q784" s="301"/>
      <c r="R784" s="301"/>
    </row>
    <row r="785" spans="16:18" ht="15.75" customHeight="1" x14ac:dyDescent="0.25">
      <c r="P785" s="301"/>
      <c r="Q785" s="301"/>
      <c r="R785" s="301"/>
    </row>
    <row r="786" spans="16:18" ht="15.75" customHeight="1" x14ac:dyDescent="0.25">
      <c r="P786" s="301"/>
      <c r="Q786" s="301"/>
      <c r="R786" s="301"/>
    </row>
    <row r="787" spans="16:18" ht="15.75" customHeight="1" x14ac:dyDescent="0.25">
      <c r="P787" s="301"/>
      <c r="Q787" s="301"/>
      <c r="R787" s="301"/>
    </row>
    <row r="788" spans="16:18" ht="15.75" customHeight="1" x14ac:dyDescent="0.25">
      <c r="P788" s="301"/>
      <c r="Q788" s="301"/>
      <c r="R788" s="301"/>
    </row>
    <row r="789" spans="16:18" ht="15.75" customHeight="1" x14ac:dyDescent="0.25">
      <c r="P789" s="301"/>
      <c r="Q789" s="301"/>
      <c r="R789" s="301"/>
    </row>
    <row r="790" spans="16:18" ht="15.75" customHeight="1" x14ac:dyDescent="0.25">
      <c r="P790" s="301"/>
      <c r="Q790" s="301"/>
      <c r="R790" s="301"/>
    </row>
    <row r="791" spans="16:18" ht="15.75" customHeight="1" x14ac:dyDescent="0.25">
      <c r="P791" s="301"/>
      <c r="Q791" s="301"/>
      <c r="R791" s="301"/>
    </row>
    <row r="792" spans="16:18" ht="15.75" customHeight="1" x14ac:dyDescent="0.25">
      <c r="P792" s="301"/>
      <c r="Q792" s="301"/>
      <c r="R792" s="301"/>
    </row>
    <row r="793" spans="16:18" ht="15.75" customHeight="1" x14ac:dyDescent="0.25">
      <c r="P793" s="301"/>
      <c r="Q793" s="301"/>
      <c r="R793" s="301"/>
    </row>
    <row r="794" spans="16:18" ht="15.75" customHeight="1" x14ac:dyDescent="0.25">
      <c r="P794" s="301"/>
      <c r="Q794" s="301"/>
      <c r="R794" s="301"/>
    </row>
    <row r="795" spans="16:18" ht="15.75" customHeight="1" x14ac:dyDescent="0.25">
      <c r="P795" s="301"/>
      <c r="Q795" s="301"/>
      <c r="R795" s="301"/>
    </row>
    <row r="796" spans="16:18" ht="15.75" customHeight="1" x14ac:dyDescent="0.25">
      <c r="P796" s="301"/>
      <c r="Q796" s="301"/>
      <c r="R796" s="301"/>
    </row>
    <row r="797" spans="16:18" ht="15.75" customHeight="1" x14ac:dyDescent="0.25">
      <c r="P797" s="301"/>
      <c r="Q797" s="301"/>
      <c r="R797" s="301"/>
    </row>
    <row r="798" spans="16:18" ht="15.75" customHeight="1" x14ac:dyDescent="0.25">
      <c r="P798" s="301"/>
      <c r="Q798" s="301"/>
      <c r="R798" s="301"/>
    </row>
    <row r="799" spans="16:18" ht="15.75" customHeight="1" x14ac:dyDescent="0.25">
      <c r="P799" s="301"/>
      <c r="Q799" s="301"/>
      <c r="R799" s="301"/>
    </row>
    <row r="800" spans="16:18" ht="15.75" customHeight="1" x14ac:dyDescent="0.25">
      <c r="P800" s="301"/>
      <c r="Q800" s="301"/>
      <c r="R800" s="301"/>
    </row>
    <row r="801" spans="16:18" ht="15.75" customHeight="1" x14ac:dyDescent="0.25">
      <c r="P801" s="301"/>
      <c r="Q801" s="301"/>
      <c r="R801" s="301"/>
    </row>
    <row r="802" spans="16:18" ht="15.75" customHeight="1" x14ac:dyDescent="0.25">
      <c r="P802" s="301"/>
      <c r="Q802" s="301"/>
      <c r="R802" s="301"/>
    </row>
    <row r="803" spans="16:18" ht="15.75" customHeight="1" x14ac:dyDescent="0.25">
      <c r="P803" s="301"/>
      <c r="Q803" s="301"/>
      <c r="R803" s="301"/>
    </row>
    <row r="804" spans="16:18" ht="15.75" customHeight="1" x14ac:dyDescent="0.25">
      <c r="P804" s="301"/>
      <c r="Q804" s="301"/>
      <c r="R804" s="301"/>
    </row>
    <row r="805" spans="16:18" ht="15.75" customHeight="1" x14ac:dyDescent="0.25">
      <c r="P805" s="301"/>
      <c r="Q805" s="301"/>
      <c r="R805" s="301"/>
    </row>
    <row r="806" spans="16:18" ht="15.75" customHeight="1" x14ac:dyDescent="0.25">
      <c r="P806" s="301"/>
      <c r="Q806" s="301"/>
      <c r="R806" s="301"/>
    </row>
    <row r="807" spans="16:18" ht="15.75" customHeight="1" x14ac:dyDescent="0.25">
      <c r="P807" s="301"/>
      <c r="Q807" s="301"/>
      <c r="R807" s="301"/>
    </row>
    <row r="808" spans="16:18" ht="15.75" customHeight="1" x14ac:dyDescent="0.25">
      <c r="P808" s="301"/>
      <c r="Q808" s="301"/>
      <c r="R808" s="301"/>
    </row>
    <row r="809" spans="16:18" ht="15.75" customHeight="1" x14ac:dyDescent="0.25">
      <c r="P809" s="301"/>
      <c r="Q809" s="301"/>
      <c r="R809" s="301"/>
    </row>
    <row r="810" spans="16:18" ht="15.75" customHeight="1" x14ac:dyDescent="0.25">
      <c r="P810" s="301"/>
      <c r="Q810" s="301"/>
      <c r="R810" s="301"/>
    </row>
    <row r="811" spans="16:18" ht="15.75" customHeight="1" x14ac:dyDescent="0.25">
      <c r="P811" s="301"/>
      <c r="Q811" s="301"/>
      <c r="R811" s="301"/>
    </row>
    <row r="812" spans="16:18" ht="15.75" customHeight="1" x14ac:dyDescent="0.25">
      <c r="P812" s="301"/>
      <c r="Q812" s="301"/>
      <c r="R812" s="301"/>
    </row>
    <row r="813" spans="16:18" ht="15.75" customHeight="1" x14ac:dyDescent="0.25">
      <c r="P813" s="301"/>
      <c r="Q813" s="301"/>
      <c r="R813" s="301"/>
    </row>
    <row r="814" spans="16:18" ht="15.75" customHeight="1" x14ac:dyDescent="0.25">
      <c r="P814" s="301"/>
      <c r="Q814" s="301"/>
      <c r="R814" s="301"/>
    </row>
    <row r="815" spans="16:18" ht="15.75" customHeight="1" x14ac:dyDescent="0.25">
      <c r="P815" s="301"/>
      <c r="Q815" s="301"/>
      <c r="R815" s="301"/>
    </row>
    <row r="816" spans="16:18" ht="15.75" customHeight="1" x14ac:dyDescent="0.25">
      <c r="P816" s="301"/>
      <c r="Q816" s="301"/>
      <c r="R816" s="301"/>
    </row>
    <row r="817" spans="16:18" ht="15.75" customHeight="1" x14ac:dyDescent="0.25">
      <c r="P817" s="301"/>
      <c r="Q817" s="301"/>
      <c r="R817" s="301"/>
    </row>
    <row r="818" spans="16:18" ht="15.75" customHeight="1" x14ac:dyDescent="0.25">
      <c r="P818" s="301"/>
      <c r="Q818" s="301"/>
      <c r="R818" s="301"/>
    </row>
    <row r="819" spans="16:18" ht="15.75" customHeight="1" x14ac:dyDescent="0.25">
      <c r="P819" s="301"/>
      <c r="Q819" s="301"/>
      <c r="R819" s="301"/>
    </row>
    <row r="820" spans="16:18" ht="15.75" customHeight="1" x14ac:dyDescent="0.25">
      <c r="P820" s="301"/>
      <c r="Q820" s="301"/>
      <c r="R820" s="301"/>
    </row>
    <row r="821" spans="16:18" ht="15.75" customHeight="1" x14ac:dyDescent="0.25">
      <c r="P821" s="301"/>
      <c r="Q821" s="301"/>
      <c r="R821" s="301"/>
    </row>
    <row r="822" spans="16:18" ht="15.75" customHeight="1" x14ac:dyDescent="0.25">
      <c r="P822" s="301"/>
      <c r="Q822" s="301"/>
      <c r="R822" s="301"/>
    </row>
    <row r="823" spans="16:18" ht="15.75" customHeight="1" x14ac:dyDescent="0.25">
      <c r="P823" s="301"/>
      <c r="Q823" s="301"/>
      <c r="R823" s="301"/>
    </row>
    <row r="824" spans="16:18" ht="15.75" customHeight="1" x14ac:dyDescent="0.25">
      <c r="P824" s="301"/>
      <c r="Q824" s="301"/>
      <c r="R824" s="301"/>
    </row>
    <row r="825" spans="16:18" ht="15.75" customHeight="1" x14ac:dyDescent="0.25">
      <c r="P825" s="301"/>
      <c r="Q825" s="301"/>
      <c r="R825" s="301"/>
    </row>
    <row r="826" spans="16:18" ht="15.75" customHeight="1" x14ac:dyDescent="0.25">
      <c r="P826" s="301"/>
      <c r="Q826" s="301"/>
      <c r="R826" s="301"/>
    </row>
    <row r="827" spans="16:18" ht="15.75" customHeight="1" x14ac:dyDescent="0.25">
      <c r="P827" s="301"/>
      <c r="Q827" s="301"/>
      <c r="R827" s="301"/>
    </row>
    <row r="828" spans="16:18" ht="15.75" customHeight="1" x14ac:dyDescent="0.25">
      <c r="P828" s="301"/>
      <c r="Q828" s="301"/>
      <c r="R828" s="301"/>
    </row>
    <row r="829" spans="16:18" ht="15.75" customHeight="1" x14ac:dyDescent="0.25">
      <c r="P829" s="301"/>
      <c r="Q829" s="301"/>
      <c r="R829" s="301"/>
    </row>
    <row r="830" spans="16:18" ht="15.75" customHeight="1" x14ac:dyDescent="0.25">
      <c r="P830" s="301"/>
      <c r="Q830" s="301"/>
      <c r="R830" s="301"/>
    </row>
    <row r="831" spans="16:18" ht="15.75" customHeight="1" x14ac:dyDescent="0.25">
      <c r="P831" s="301"/>
      <c r="Q831" s="301"/>
      <c r="R831" s="301"/>
    </row>
    <row r="832" spans="16:18" ht="15.75" customHeight="1" x14ac:dyDescent="0.25">
      <c r="P832" s="301"/>
      <c r="Q832" s="301"/>
      <c r="R832" s="301"/>
    </row>
    <row r="833" spans="16:18" ht="15.75" customHeight="1" x14ac:dyDescent="0.25">
      <c r="P833" s="301"/>
      <c r="Q833" s="301"/>
      <c r="R833" s="301"/>
    </row>
    <row r="834" spans="16:18" ht="15.75" customHeight="1" x14ac:dyDescent="0.25">
      <c r="P834" s="301"/>
      <c r="Q834" s="301"/>
      <c r="R834" s="301"/>
    </row>
    <row r="835" spans="16:18" ht="15.75" customHeight="1" x14ac:dyDescent="0.25">
      <c r="P835" s="301"/>
      <c r="Q835" s="301"/>
      <c r="R835" s="301"/>
    </row>
    <row r="836" spans="16:18" ht="15.75" customHeight="1" x14ac:dyDescent="0.25">
      <c r="P836" s="301"/>
      <c r="Q836" s="301"/>
      <c r="R836" s="301"/>
    </row>
    <row r="837" spans="16:18" ht="15.75" customHeight="1" x14ac:dyDescent="0.25">
      <c r="P837" s="301"/>
      <c r="Q837" s="301"/>
      <c r="R837" s="301"/>
    </row>
    <row r="838" spans="16:18" ht="15.75" customHeight="1" x14ac:dyDescent="0.25">
      <c r="P838" s="301"/>
      <c r="Q838" s="301"/>
      <c r="R838" s="301"/>
    </row>
    <row r="839" spans="16:18" ht="15.75" customHeight="1" x14ac:dyDescent="0.25">
      <c r="P839" s="301"/>
      <c r="Q839" s="301"/>
      <c r="R839" s="301"/>
    </row>
    <row r="840" spans="16:18" ht="15.75" customHeight="1" x14ac:dyDescent="0.25">
      <c r="P840" s="301"/>
      <c r="Q840" s="301"/>
      <c r="R840" s="301"/>
    </row>
    <row r="841" spans="16:18" ht="15.75" customHeight="1" x14ac:dyDescent="0.25">
      <c r="P841" s="301"/>
      <c r="Q841" s="301"/>
      <c r="R841" s="301"/>
    </row>
    <row r="842" spans="16:18" ht="15.75" customHeight="1" x14ac:dyDescent="0.25">
      <c r="P842" s="301"/>
      <c r="Q842" s="301"/>
      <c r="R842" s="301"/>
    </row>
    <row r="843" spans="16:18" ht="15.75" customHeight="1" x14ac:dyDescent="0.25">
      <c r="P843" s="301"/>
      <c r="Q843" s="301"/>
      <c r="R843" s="301"/>
    </row>
    <row r="844" spans="16:18" ht="15.75" customHeight="1" x14ac:dyDescent="0.25">
      <c r="P844" s="301"/>
      <c r="Q844" s="301"/>
      <c r="R844" s="301"/>
    </row>
    <row r="845" spans="16:18" ht="15.75" customHeight="1" x14ac:dyDescent="0.25">
      <c r="P845" s="301"/>
      <c r="Q845" s="301"/>
      <c r="R845" s="301"/>
    </row>
    <row r="846" spans="16:18" ht="15.75" customHeight="1" x14ac:dyDescent="0.25">
      <c r="P846" s="301"/>
      <c r="Q846" s="301"/>
      <c r="R846" s="301"/>
    </row>
    <row r="847" spans="16:18" ht="15.75" customHeight="1" x14ac:dyDescent="0.25">
      <c r="P847" s="301"/>
      <c r="Q847" s="301"/>
      <c r="R847" s="301"/>
    </row>
    <row r="848" spans="16:18" ht="15.75" customHeight="1" x14ac:dyDescent="0.25">
      <c r="P848" s="301"/>
      <c r="Q848" s="301"/>
      <c r="R848" s="301"/>
    </row>
    <row r="849" spans="16:18" ht="15.75" customHeight="1" x14ac:dyDescent="0.25">
      <c r="P849" s="301"/>
      <c r="Q849" s="301"/>
      <c r="R849" s="301"/>
    </row>
    <row r="850" spans="16:18" ht="15.75" customHeight="1" x14ac:dyDescent="0.25">
      <c r="P850" s="301"/>
      <c r="Q850" s="301"/>
      <c r="R850" s="301"/>
    </row>
    <row r="851" spans="16:18" ht="15.75" customHeight="1" x14ac:dyDescent="0.25">
      <c r="P851" s="301"/>
      <c r="Q851" s="301"/>
      <c r="R851" s="301"/>
    </row>
    <row r="852" spans="16:18" ht="15.75" customHeight="1" x14ac:dyDescent="0.25">
      <c r="P852" s="301"/>
      <c r="Q852" s="301"/>
      <c r="R852" s="301"/>
    </row>
    <row r="853" spans="16:18" ht="15.75" customHeight="1" x14ac:dyDescent="0.25">
      <c r="P853" s="301"/>
      <c r="Q853" s="301"/>
      <c r="R853" s="301"/>
    </row>
    <row r="854" spans="16:18" ht="15.75" customHeight="1" x14ac:dyDescent="0.25">
      <c r="P854" s="301"/>
      <c r="Q854" s="301"/>
      <c r="R854" s="301"/>
    </row>
    <row r="855" spans="16:18" ht="15.75" customHeight="1" x14ac:dyDescent="0.25">
      <c r="P855" s="301"/>
      <c r="Q855" s="301"/>
      <c r="R855" s="301"/>
    </row>
    <row r="856" spans="16:18" ht="15.75" customHeight="1" x14ac:dyDescent="0.25">
      <c r="P856" s="301"/>
      <c r="Q856" s="301"/>
      <c r="R856" s="301"/>
    </row>
    <row r="857" spans="16:18" ht="15.75" customHeight="1" x14ac:dyDescent="0.25">
      <c r="P857" s="301"/>
      <c r="Q857" s="301"/>
      <c r="R857" s="301"/>
    </row>
    <row r="858" spans="16:18" ht="15.75" customHeight="1" x14ac:dyDescent="0.25">
      <c r="P858" s="301"/>
      <c r="Q858" s="301"/>
      <c r="R858" s="301"/>
    </row>
    <row r="859" spans="16:18" ht="15.75" customHeight="1" x14ac:dyDescent="0.25">
      <c r="P859" s="301"/>
      <c r="Q859" s="301"/>
      <c r="R859" s="301"/>
    </row>
    <row r="860" spans="16:18" ht="15.75" customHeight="1" x14ac:dyDescent="0.25">
      <c r="P860" s="301"/>
      <c r="Q860" s="301"/>
      <c r="R860" s="301"/>
    </row>
    <row r="861" spans="16:18" ht="15.75" customHeight="1" x14ac:dyDescent="0.25">
      <c r="P861" s="301"/>
      <c r="Q861" s="301"/>
      <c r="R861" s="301"/>
    </row>
    <row r="862" spans="16:18" ht="15.75" customHeight="1" x14ac:dyDescent="0.25">
      <c r="P862" s="301"/>
      <c r="Q862" s="301"/>
      <c r="R862" s="301"/>
    </row>
    <row r="863" spans="16:18" ht="15.75" customHeight="1" x14ac:dyDescent="0.25">
      <c r="P863" s="301"/>
      <c r="Q863" s="301"/>
      <c r="R863" s="301"/>
    </row>
    <row r="864" spans="16:18" ht="15.75" customHeight="1" x14ac:dyDescent="0.25">
      <c r="P864" s="301"/>
      <c r="Q864" s="301"/>
      <c r="R864" s="301"/>
    </row>
    <row r="865" spans="16:18" ht="15.75" customHeight="1" x14ac:dyDescent="0.25">
      <c r="P865" s="301"/>
      <c r="Q865" s="301"/>
      <c r="R865" s="301"/>
    </row>
    <row r="866" spans="16:18" ht="15.75" customHeight="1" x14ac:dyDescent="0.25">
      <c r="P866" s="301"/>
      <c r="Q866" s="301"/>
      <c r="R866" s="301"/>
    </row>
    <row r="867" spans="16:18" ht="15.75" customHeight="1" x14ac:dyDescent="0.25">
      <c r="P867" s="301"/>
      <c r="Q867" s="301"/>
      <c r="R867" s="301"/>
    </row>
    <row r="868" spans="16:18" ht="15.75" customHeight="1" x14ac:dyDescent="0.25">
      <c r="P868" s="301"/>
      <c r="Q868" s="301"/>
      <c r="R868" s="301"/>
    </row>
    <row r="869" spans="16:18" ht="15.75" customHeight="1" x14ac:dyDescent="0.25">
      <c r="P869" s="301"/>
      <c r="Q869" s="301"/>
      <c r="R869" s="301"/>
    </row>
    <row r="870" spans="16:18" ht="15.75" customHeight="1" x14ac:dyDescent="0.25">
      <c r="P870" s="301"/>
      <c r="Q870" s="301"/>
      <c r="R870" s="301"/>
    </row>
    <row r="871" spans="16:18" ht="15.75" customHeight="1" x14ac:dyDescent="0.25">
      <c r="P871" s="301"/>
      <c r="Q871" s="301"/>
      <c r="R871" s="301"/>
    </row>
    <row r="872" spans="16:18" ht="15.75" customHeight="1" x14ac:dyDescent="0.25">
      <c r="P872" s="301"/>
      <c r="Q872" s="301"/>
      <c r="R872" s="301"/>
    </row>
    <row r="873" spans="16:18" ht="15.75" customHeight="1" x14ac:dyDescent="0.25">
      <c r="P873" s="301"/>
      <c r="Q873" s="301"/>
      <c r="R873" s="301"/>
    </row>
    <row r="874" spans="16:18" ht="15.75" customHeight="1" x14ac:dyDescent="0.25">
      <c r="P874" s="301"/>
      <c r="Q874" s="301"/>
      <c r="R874" s="301"/>
    </row>
    <row r="875" spans="16:18" ht="15.75" customHeight="1" x14ac:dyDescent="0.25">
      <c r="P875" s="301"/>
      <c r="Q875" s="301"/>
      <c r="R875" s="301"/>
    </row>
    <row r="876" spans="16:18" ht="15.75" customHeight="1" x14ac:dyDescent="0.25">
      <c r="P876" s="301"/>
      <c r="Q876" s="301"/>
      <c r="R876" s="301"/>
    </row>
    <row r="877" spans="16:18" ht="15.75" customHeight="1" x14ac:dyDescent="0.25">
      <c r="P877" s="301"/>
      <c r="Q877" s="301"/>
      <c r="R877" s="301"/>
    </row>
    <row r="878" spans="16:18" ht="15.75" customHeight="1" x14ac:dyDescent="0.25">
      <c r="P878" s="301"/>
      <c r="Q878" s="301"/>
      <c r="R878" s="301"/>
    </row>
    <row r="879" spans="16:18" ht="15.75" customHeight="1" x14ac:dyDescent="0.25">
      <c r="P879" s="301"/>
      <c r="Q879" s="301"/>
      <c r="R879" s="301"/>
    </row>
    <row r="880" spans="16:18" ht="15.75" customHeight="1" x14ac:dyDescent="0.25">
      <c r="P880" s="301"/>
      <c r="Q880" s="301"/>
      <c r="R880" s="301"/>
    </row>
    <row r="881" spans="16:18" ht="15.75" customHeight="1" x14ac:dyDescent="0.25">
      <c r="P881" s="301"/>
      <c r="Q881" s="301"/>
      <c r="R881" s="301"/>
    </row>
    <row r="882" spans="16:18" ht="15.75" customHeight="1" x14ac:dyDescent="0.25">
      <c r="P882" s="301"/>
      <c r="Q882" s="301"/>
      <c r="R882" s="301"/>
    </row>
    <row r="883" spans="16:18" ht="15.75" customHeight="1" x14ac:dyDescent="0.25">
      <c r="P883" s="301"/>
      <c r="Q883" s="301"/>
      <c r="R883" s="301"/>
    </row>
    <row r="884" spans="16:18" ht="15.75" customHeight="1" x14ac:dyDescent="0.25">
      <c r="P884" s="301"/>
      <c r="Q884" s="301"/>
      <c r="R884" s="301"/>
    </row>
    <row r="885" spans="16:18" ht="15.75" customHeight="1" x14ac:dyDescent="0.25">
      <c r="P885" s="301"/>
      <c r="Q885" s="301"/>
      <c r="R885" s="301"/>
    </row>
    <row r="886" spans="16:18" ht="15.75" customHeight="1" x14ac:dyDescent="0.25">
      <c r="P886" s="301"/>
      <c r="Q886" s="301"/>
      <c r="R886" s="301"/>
    </row>
    <row r="887" spans="16:18" ht="15.75" customHeight="1" x14ac:dyDescent="0.25">
      <c r="P887" s="301"/>
      <c r="Q887" s="301"/>
      <c r="R887" s="301"/>
    </row>
    <row r="888" spans="16:18" ht="15.75" customHeight="1" x14ac:dyDescent="0.25">
      <c r="P888" s="301"/>
      <c r="Q888" s="301"/>
      <c r="R888" s="301"/>
    </row>
    <row r="889" spans="16:18" ht="15.75" customHeight="1" x14ac:dyDescent="0.25">
      <c r="P889" s="301"/>
      <c r="Q889" s="301"/>
      <c r="R889" s="301"/>
    </row>
    <row r="890" spans="16:18" ht="15.75" customHeight="1" x14ac:dyDescent="0.25">
      <c r="P890" s="301"/>
      <c r="Q890" s="301"/>
      <c r="R890" s="301"/>
    </row>
    <row r="891" spans="16:18" ht="15.75" customHeight="1" x14ac:dyDescent="0.25">
      <c r="P891" s="301"/>
      <c r="Q891" s="301"/>
      <c r="R891" s="301"/>
    </row>
    <row r="892" spans="16:18" ht="15.75" customHeight="1" x14ac:dyDescent="0.25">
      <c r="P892" s="301"/>
      <c r="Q892" s="301"/>
      <c r="R892" s="301"/>
    </row>
    <row r="893" spans="16:18" ht="15.75" customHeight="1" x14ac:dyDescent="0.25">
      <c r="P893" s="301"/>
      <c r="Q893" s="301"/>
      <c r="R893" s="301"/>
    </row>
    <row r="894" spans="16:18" ht="15.75" customHeight="1" x14ac:dyDescent="0.25">
      <c r="P894" s="301"/>
      <c r="Q894" s="301"/>
      <c r="R894" s="301"/>
    </row>
    <row r="895" spans="16:18" ht="15.75" customHeight="1" x14ac:dyDescent="0.25">
      <c r="P895" s="301"/>
      <c r="Q895" s="301"/>
      <c r="R895" s="301"/>
    </row>
    <row r="896" spans="16:18" ht="15.75" customHeight="1" x14ac:dyDescent="0.25">
      <c r="P896" s="301"/>
      <c r="Q896" s="301"/>
      <c r="R896" s="301"/>
    </row>
    <row r="897" spans="16:18" ht="15.75" customHeight="1" x14ac:dyDescent="0.25">
      <c r="P897" s="301"/>
      <c r="Q897" s="301"/>
      <c r="R897" s="301"/>
    </row>
    <row r="898" spans="16:18" ht="15.75" customHeight="1" x14ac:dyDescent="0.25">
      <c r="P898" s="301"/>
      <c r="Q898" s="301"/>
      <c r="R898" s="301"/>
    </row>
    <row r="899" spans="16:18" ht="15.75" customHeight="1" x14ac:dyDescent="0.25">
      <c r="P899" s="301"/>
      <c r="Q899" s="301"/>
      <c r="R899" s="301"/>
    </row>
    <row r="900" spans="16:18" ht="15.75" customHeight="1" x14ac:dyDescent="0.25">
      <c r="P900" s="301"/>
      <c r="Q900" s="301"/>
      <c r="R900" s="301"/>
    </row>
    <row r="901" spans="16:18" ht="15.75" customHeight="1" x14ac:dyDescent="0.25">
      <c r="P901" s="301"/>
      <c r="Q901" s="301"/>
      <c r="R901" s="301"/>
    </row>
    <row r="902" spans="16:18" ht="15.75" customHeight="1" x14ac:dyDescent="0.25">
      <c r="P902" s="301"/>
      <c r="Q902" s="301"/>
      <c r="R902" s="301"/>
    </row>
    <row r="903" spans="16:18" ht="15.75" customHeight="1" x14ac:dyDescent="0.25">
      <c r="P903" s="301"/>
      <c r="Q903" s="301"/>
      <c r="R903" s="301"/>
    </row>
    <row r="904" spans="16:18" ht="15.75" customHeight="1" x14ac:dyDescent="0.25">
      <c r="P904" s="301"/>
      <c r="Q904" s="301"/>
      <c r="R904" s="301"/>
    </row>
    <row r="905" spans="16:18" ht="15.75" customHeight="1" x14ac:dyDescent="0.25">
      <c r="P905" s="301"/>
      <c r="Q905" s="301"/>
      <c r="R905" s="301"/>
    </row>
    <row r="906" spans="16:18" ht="15.75" customHeight="1" x14ac:dyDescent="0.25">
      <c r="P906" s="301"/>
      <c r="Q906" s="301"/>
      <c r="R906" s="301"/>
    </row>
    <row r="907" spans="16:18" ht="15.75" customHeight="1" x14ac:dyDescent="0.25">
      <c r="P907" s="301"/>
      <c r="Q907" s="301"/>
      <c r="R907" s="301"/>
    </row>
    <row r="908" spans="16:18" ht="15.75" customHeight="1" x14ac:dyDescent="0.25">
      <c r="P908" s="301"/>
      <c r="Q908" s="301"/>
      <c r="R908" s="301"/>
    </row>
    <row r="909" spans="16:18" ht="15.75" customHeight="1" x14ac:dyDescent="0.25">
      <c r="P909" s="301"/>
      <c r="Q909" s="301"/>
      <c r="R909" s="301"/>
    </row>
    <row r="910" spans="16:18" ht="15.75" customHeight="1" x14ac:dyDescent="0.25">
      <c r="P910" s="301"/>
      <c r="Q910" s="301"/>
      <c r="R910" s="301"/>
    </row>
    <row r="911" spans="16:18" ht="15.75" customHeight="1" x14ac:dyDescent="0.25">
      <c r="P911" s="301"/>
      <c r="Q911" s="301"/>
      <c r="R911" s="301"/>
    </row>
    <row r="912" spans="16:18" ht="15.75" customHeight="1" x14ac:dyDescent="0.25">
      <c r="P912" s="301"/>
      <c r="Q912" s="301"/>
      <c r="R912" s="301"/>
    </row>
    <row r="913" spans="16:18" ht="15.75" customHeight="1" x14ac:dyDescent="0.25">
      <c r="P913" s="301"/>
      <c r="Q913" s="301"/>
      <c r="R913" s="301"/>
    </row>
    <row r="914" spans="16:18" ht="15.75" customHeight="1" x14ac:dyDescent="0.25">
      <c r="P914" s="301"/>
      <c r="Q914" s="301"/>
      <c r="R914" s="301"/>
    </row>
    <row r="915" spans="16:18" ht="15.75" customHeight="1" x14ac:dyDescent="0.25">
      <c r="P915" s="301"/>
      <c r="Q915" s="301"/>
      <c r="R915" s="301"/>
    </row>
    <row r="916" spans="16:18" ht="15.75" customHeight="1" x14ac:dyDescent="0.25">
      <c r="P916" s="301"/>
      <c r="Q916" s="301"/>
      <c r="R916" s="301"/>
    </row>
    <row r="917" spans="16:18" ht="15.75" customHeight="1" x14ac:dyDescent="0.25">
      <c r="P917" s="301"/>
      <c r="Q917" s="301"/>
      <c r="R917" s="301"/>
    </row>
    <row r="918" spans="16:18" ht="15.75" customHeight="1" x14ac:dyDescent="0.25">
      <c r="P918" s="301"/>
      <c r="Q918" s="301"/>
      <c r="R918" s="301"/>
    </row>
    <row r="919" spans="16:18" ht="15.75" customHeight="1" x14ac:dyDescent="0.25">
      <c r="P919" s="301"/>
      <c r="Q919" s="301"/>
      <c r="R919" s="301"/>
    </row>
    <row r="920" spans="16:18" ht="15.75" customHeight="1" x14ac:dyDescent="0.25">
      <c r="P920" s="301"/>
      <c r="Q920" s="301"/>
      <c r="R920" s="301"/>
    </row>
    <row r="921" spans="16:18" ht="15.75" customHeight="1" x14ac:dyDescent="0.25">
      <c r="P921" s="301"/>
      <c r="Q921" s="301"/>
      <c r="R921" s="301"/>
    </row>
    <row r="922" spans="16:18" ht="15.75" customHeight="1" x14ac:dyDescent="0.25">
      <c r="P922" s="301"/>
      <c r="Q922" s="301"/>
      <c r="R922" s="301"/>
    </row>
    <row r="923" spans="16:18" ht="15.75" customHeight="1" x14ac:dyDescent="0.25">
      <c r="P923" s="301"/>
      <c r="Q923" s="301"/>
      <c r="R923" s="301"/>
    </row>
    <row r="924" spans="16:18" ht="15.75" customHeight="1" x14ac:dyDescent="0.25">
      <c r="P924" s="301"/>
      <c r="Q924" s="301"/>
      <c r="R924" s="301"/>
    </row>
    <row r="925" spans="16:18" ht="15.75" customHeight="1" x14ac:dyDescent="0.25">
      <c r="P925" s="301"/>
      <c r="Q925" s="301"/>
      <c r="R925" s="301"/>
    </row>
    <row r="926" spans="16:18" ht="15.75" customHeight="1" x14ac:dyDescent="0.25">
      <c r="P926" s="301"/>
      <c r="Q926" s="301"/>
      <c r="R926" s="301"/>
    </row>
    <row r="927" spans="16:18" ht="15.75" customHeight="1" x14ac:dyDescent="0.25">
      <c r="P927" s="301"/>
      <c r="Q927" s="301"/>
      <c r="R927" s="301"/>
    </row>
    <row r="928" spans="16:18" ht="15.75" customHeight="1" x14ac:dyDescent="0.25">
      <c r="P928" s="301"/>
      <c r="Q928" s="301"/>
      <c r="R928" s="301"/>
    </row>
    <row r="929" spans="16:18" ht="15.75" customHeight="1" x14ac:dyDescent="0.25">
      <c r="P929" s="301"/>
      <c r="Q929" s="301"/>
      <c r="R929" s="301"/>
    </row>
    <row r="930" spans="16:18" ht="15.75" customHeight="1" x14ac:dyDescent="0.25">
      <c r="P930" s="301"/>
      <c r="Q930" s="301"/>
      <c r="R930" s="301"/>
    </row>
    <row r="931" spans="16:18" ht="15.75" customHeight="1" x14ac:dyDescent="0.25">
      <c r="P931" s="301"/>
      <c r="Q931" s="301"/>
      <c r="R931" s="301"/>
    </row>
    <row r="932" spans="16:18" ht="15.75" customHeight="1" x14ac:dyDescent="0.25">
      <c r="P932" s="301"/>
      <c r="Q932" s="301"/>
      <c r="R932" s="301"/>
    </row>
    <row r="933" spans="16:18" ht="15.75" customHeight="1" x14ac:dyDescent="0.25">
      <c r="P933" s="301"/>
      <c r="Q933" s="301"/>
      <c r="R933" s="301"/>
    </row>
    <row r="934" spans="16:18" ht="15.75" customHeight="1" x14ac:dyDescent="0.25">
      <c r="P934" s="301"/>
      <c r="Q934" s="301"/>
      <c r="R934" s="301"/>
    </row>
    <row r="935" spans="16:18" ht="15.75" customHeight="1" x14ac:dyDescent="0.25">
      <c r="P935" s="301"/>
      <c r="Q935" s="301"/>
      <c r="R935" s="301"/>
    </row>
    <row r="936" spans="16:18" ht="15.75" customHeight="1" x14ac:dyDescent="0.25">
      <c r="P936" s="301"/>
      <c r="Q936" s="301"/>
      <c r="R936" s="301"/>
    </row>
    <row r="937" spans="16:18" ht="15.75" customHeight="1" x14ac:dyDescent="0.25">
      <c r="P937" s="301"/>
      <c r="Q937" s="301"/>
      <c r="R937" s="301"/>
    </row>
    <row r="938" spans="16:18" ht="15.75" customHeight="1" x14ac:dyDescent="0.25">
      <c r="P938" s="301"/>
      <c r="Q938" s="301"/>
      <c r="R938" s="301"/>
    </row>
    <row r="939" spans="16:18" ht="15.75" customHeight="1" x14ac:dyDescent="0.25">
      <c r="P939" s="301"/>
      <c r="Q939" s="301"/>
      <c r="R939" s="301"/>
    </row>
    <row r="940" spans="16:18" ht="15.75" customHeight="1" x14ac:dyDescent="0.25">
      <c r="P940" s="301"/>
      <c r="Q940" s="301"/>
      <c r="R940" s="301"/>
    </row>
    <row r="941" spans="16:18" ht="15.75" customHeight="1" x14ac:dyDescent="0.25">
      <c r="P941" s="301"/>
      <c r="Q941" s="301"/>
      <c r="R941" s="301"/>
    </row>
    <row r="942" spans="16:18" ht="15.75" customHeight="1" x14ac:dyDescent="0.25">
      <c r="P942" s="301"/>
      <c r="Q942" s="301"/>
      <c r="R942" s="301"/>
    </row>
    <row r="943" spans="16:18" ht="15.75" customHeight="1" x14ac:dyDescent="0.25">
      <c r="P943" s="301"/>
      <c r="Q943" s="301"/>
      <c r="R943" s="301"/>
    </row>
    <row r="944" spans="16:18" ht="15.75" customHeight="1" x14ac:dyDescent="0.25">
      <c r="P944" s="301"/>
      <c r="Q944" s="301"/>
      <c r="R944" s="301"/>
    </row>
    <row r="945" spans="16:18" ht="15.75" customHeight="1" x14ac:dyDescent="0.25">
      <c r="P945" s="301"/>
      <c r="Q945" s="301"/>
      <c r="R945" s="301"/>
    </row>
    <row r="946" spans="16:18" ht="15.75" customHeight="1" x14ac:dyDescent="0.25">
      <c r="P946" s="301"/>
      <c r="Q946" s="301"/>
      <c r="R946" s="301"/>
    </row>
    <row r="947" spans="16:18" ht="15.75" customHeight="1" x14ac:dyDescent="0.25">
      <c r="P947" s="301"/>
      <c r="Q947" s="301"/>
      <c r="R947" s="301"/>
    </row>
    <row r="948" spans="16:18" ht="15.75" customHeight="1" x14ac:dyDescent="0.25">
      <c r="P948" s="301"/>
      <c r="Q948" s="301"/>
      <c r="R948" s="301"/>
    </row>
    <row r="949" spans="16:18" ht="15.75" customHeight="1" x14ac:dyDescent="0.25">
      <c r="P949" s="301"/>
      <c r="Q949" s="301"/>
      <c r="R949" s="301"/>
    </row>
    <row r="950" spans="16:18" ht="15.75" customHeight="1" x14ac:dyDescent="0.25">
      <c r="P950" s="301"/>
      <c r="Q950" s="301"/>
      <c r="R950" s="301"/>
    </row>
    <row r="951" spans="16:18" ht="15.75" customHeight="1" x14ac:dyDescent="0.25">
      <c r="P951" s="301"/>
      <c r="Q951" s="301"/>
      <c r="R951" s="301"/>
    </row>
    <row r="952" spans="16:18" ht="15.75" customHeight="1" x14ac:dyDescent="0.25">
      <c r="P952" s="301"/>
      <c r="Q952" s="301"/>
      <c r="R952" s="301"/>
    </row>
    <row r="953" spans="16:18" ht="15.75" customHeight="1" x14ac:dyDescent="0.25">
      <c r="P953" s="301"/>
      <c r="Q953" s="301"/>
      <c r="R953" s="301"/>
    </row>
    <row r="954" spans="16:18" ht="15.75" customHeight="1" x14ac:dyDescent="0.25">
      <c r="P954" s="301"/>
      <c r="Q954" s="301"/>
      <c r="R954" s="301"/>
    </row>
    <row r="955" spans="16:18" ht="15.75" customHeight="1" x14ac:dyDescent="0.25">
      <c r="P955" s="301"/>
      <c r="Q955" s="301"/>
      <c r="R955" s="301"/>
    </row>
    <row r="956" spans="16:18" ht="15.75" customHeight="1" x14ac:dyDescent="0.25">
      <c r="P956" s="301"/>
      <c r="Q956" s="301"/>
      <c r="R956" s="301"/>
    </row>
    <row r="957" spans="16:18" ht="15.75" customHeight="1" x14ac:dyDescent="0.25">
      <c r="P957" s="301"/>
      <c r="Q957" s="301"/>
      <c r="R957" s="301"/>
    </row>
    <row r="958" spans="16:18" ht="15.75" customHeight="1" x14ac:dyDescent="0.25">
      <c r="P958" s="301"/>
      <c r="Q958" s="301"/>
      <c r="R958" s="301"/>
    </row>
    <row r="959" spans="16:18" ht="15.75" customHeight="1" x14ac:dyDescent="0.25">
      <c r="P959" s="301"/>
      <c r="Q959" s="301"/>
      <c r="R959" s="301"/>
    </row>
    <row r="960" spans="16:18" ht="15.75" customHeight="1" x14ac:dyDescent="0.25">
      <c r="P960" s="301"/>
      <c r="Q960" s="301"/>
      <c r="R960" s="301"/>
    </row>
    <row r="961" spans="16:18" ht="15.75" customHeight="1" x14ac:dyDescent="0.25">
      <c r="P961" s="301"/>
      <c r="Q961" s="301"/>
      <c r="R961" s="301"/>
    </row>
    <row r="962" spans="16:18" ht="15.75" customHeight="1" x14ac:dyDescent="0.25">
      <c r="P962" s="301"/>
      <c r="Q962" s="301"/>
      <c r="R962" s="301"/>
    </row>
    <row r="963" spans="16:18" ht="15.75" customHeight="1" x14ac:dyDescent="0.25">
      <c r="P963" s="301"/>
      <c r="Q963" s="301"/>
      <c r="R963" s="301"/>
    </row>
    <row r="964" spans="16:18" ht="15.75" customHeight="1" x14ac:dyDescent="0.25">
      <c r="P964" s="301"/>
      <c r="Q964" s="301"/>
      <c r="R964" s="301"/>
    </row>
    <row r="965" spans="16:18" ht="15.75" customHeight="1" x14ac:dyDescent="0.25">
      <c r="P965" s="301"/>
      <c r="Q965" s="301"/>
      <c r="R965" s="301"/>
    </row>
    <row r="966" spans="16:18" ht="15.75" customHeight="1" x14ac:dyDescent="0.25">
      <c r="P966" s="301"/>
      <c r="Q966" s="301"/>
      <c r="R966" s="301"/>
    </row>
    <row r="967" spans="16:18" ht="15.75" customHeight="1" x14ac:dyDescent="0.25">
      <c r="P967" s="301"/>
      <c r="Q967" s="301"/>
      <c r="R967" s="301"/>
    </row>
    <row r="968" spans="16:18" ht="15.75" customHeight="1" x14ac:dyDescent="0.25">
      <c r="P968" s="301"/>
      <c r="Q968" s="301"/>
      <c r="R968" s="301"/>
    </row>
    <row r="969" spans="16:18" ht="15.75" customHeight="1" x14ac:dyDescent="0.25">
      <c r="P969" s="301"/>
      <c r="Q969" s="301"/>
      <c r="R969" s="301"/>
    </row>
    <row r="970" spans="16:18" ht="15.75" customHeight="1" x14ac:dyDescent="0.25">
      <c r="P970" s="301"/>
      <c r="Q970" s="301"/>
      <c r="R970" s="301"/>
    </row>
    <row r="971" spans="16:18" ht="15.75" customHeight="1" x14ac:dyDescent="0.25">
      <c r="P971" s="301"/>
      <c r="Q971" s="301"/>
      <c r="R971" s="301"/>
    </row>
    <row r="972" spans="16:18" ht="15.75" customHeight="1" x14ac:dyDescent="0.25">
      <c r="P972" s="301"/>
      <c r="Q972" s="301"/>
      <c r="R972" s="301"/>
    </row>
    <row r="973" spans="16:18" ht="15.75" customHeight="1" x14ac:dyDescent="0.25">
      <c r="P973" s="301"/>
      <c r="Q973" s="301"/>
      <c r="R973" s="301"/>
    </row>
    <row r="974" spans="16:18" ht="15.75" customHeight="1" x14ac:dyDescent="0.25">
      <c r="P974" s="301"/>
      <c r="Q974" s="301"/>
      <c r="R974" s="301"/>
    </row>
    <row r="975" spans="16:18" ht="15.75" customHeight="1" x14ac:dyDescent="0.25">
      <c r="P975" s="301"/>
      <c r="Q975" s="301"/>
      <c r="R975" s="301"/>
    </row>
    <row r="976" spans="16:18" ht="15.75" customHeight="1" x14ac:dyDescent="0.25">
      <c r="P976" s="301"/>
      <c r="Q976" s="301"/>
      <c r="R976" s="301"/>
    </row>
    <row r="977" spans="16:18" ht="15.75" customHeight="1" x14ac:dyDescent="0.25">
      <c r="P977" s="301"/>
      <c r="Q977" s="301"/>
      <c r="R977" s="301"/>
    </row>
    <row r="978" spans="16:18" ht="15.75" customHeight="1" x14ac:dyDescent="0.25">
      <c r="P978" s="301"/>
      <c r="Q978" s="301"/>
      <c r="R978" s="301"/>
    </row>
    <row r="979" spans="16:18" ht="15.75" customHeight="1" x14ac:dyDescent="0.25">
      <c r="P979" s="301"/>
      <c r="Q979" s="301"/>
      <c r="R979" s="301"/>
    </row>
    <row r="980" spans="16:18" ht="15.75" customHeight="1" x14ac:dyDescent="0.25">
      <c r="P980" s="301"/>
      <c r="Q980" s="301"/>
      <c r="R980" s="301"/>
    </row>
    <row r="981" spans="16:18" ht="15.75" customHeight="1" x14ac:dyDescent="0.25">
      <c r="P981" s="301"/>
      <c r="Q981" s="301"/>
      <c r="R981" s="301"/>
    </row>
    <row r="982" spans="16:18" ht="15.75" customHeight="1" x14ac:dyDescent="0.25">
      <c r="P982" s="301"/>
      <c r="Q982" s="301"/>
      <c r="R982" s="301"/>
    </row>
    <row r="983" spans="16:18" ht="15.75" customHeight="1" x14ac:dyDescent="0.25">
      <c r="P983" s="301"/>
      <c r="Q983" s="301"/>
      <c r="R983" s="301"/>
    </row>
    <row r="984" spans="16:18" ht="15.75" customHeight="1" x14ac:dyDescent="0.25">
      <c r="P984" s="301"/>
      <c r="Q984" s="301"/>
      <c r="R984" s="301"/>
    </row>
    <row r="985" spans="16:18" ht="15.75" customHeight="1" x14ac:dyDescent="0.25">
      <c r="P985" s="301"/>
      <c r="Q985" s="301"/>
      <c r="R985" s="301"/>
    </row>
    <row r="986" spans="16:18" ht="15.75" customHeight="1" x14ac:dyDescent="0.25">
      <c r="P986" s="301"/>
      <c r="Q986" s="301"/>
      <c r="R986" s="301"/>
    </row>
    <row r="987" spans="16:18" ht="15.75" customHeight="1" x14ac:dyDescent="0.25">
      <c r="P987" s="301"/>
      <c r="Q987" s="301"/>
      <c r="R987" s="301"/>
    </row>
    <row r="988" spans="16:18" ht="15.75" customHeight="1" x14ac:dyDescent="0.25">
      <c r="P988" s="301"/>
      <c r="Q988" s="301"/>
      <c r="R988" s="301"/>
    </row>
    <row r="989" spans="16:18" ht="15.75" customHeight="1" x14ac:dyDescent="0.25">
      <c r="P989" s="301"/>
      <c r="Q989" s="301"/>
      <c r="R989" s="301"/>
    </row>
    <row r="990" spans="16:18" ht="15.75" customHeight="1" x14ac:dyDescent="0.25">
      <c r="P990" s="301"/>
      <c r="Q990" s="301"/>
      <c r="R990" s="301"/>
    </row>
    <row r="991" spans="16:18" ht="15.75" customHeight="1" x14ac:dyDescent="0.25">
      <c r="P991" s="301"/>
      <c r="Q991" s="301"/>
      <c r="R991" s="301"/>
    </row>
    <row r="992" spans="16:18" ht="15.75" customHeight="1" x14ac:dyDescent="0.25">
      <c r="P992" s="301"/>
      <c r="Q992" s="301"/>
      <c r="R992" s="301"/>
    </row>
    <row r="993" spans="16:18" ht="15.75" customHeight="1" x14ac:dyDescent="0.25">
      <c r="P993" s="301"/>
      <c r="Q993" s="301"/>
      <c r="R993" s="301"/>
    </row>
    <row r="994" spans="16:18" ht="15.75" customHeight="1" x14ac:dyDescent="0.25">
      <c r="P994" s="301"/>
      <c r="Q994" s="301"/>
      <c r="R994" s="301"/>
    </row>
    <row r="995" spans="16:18" ht="15.75" customHeight="1" x14ac:dyDescent="0.25">
      <c r="P995" s="301"/>
      <c r="Q995" s="301"/>
      <c r="R995" s="301"/>
    </row>
    <row r="996" spans="16:18" ht="15.75" customHeight="1" x14ac:dyDescent="0.25">
      <c r="P996" s="301"/>
      <c r="Q996" s="301"/>
      <c r="R996" s="301"/>
    </row>
    <row r="997" spans="16:18" ht="15.75" customHeight="1" x14ac:dyDescent="0.25">
      <c r="P997" s="301"/>
      <c r="Q997" s="301"/>
      <c r="R997" s="301"/>
    </row>
    <row r="998" spans="16:18" ht="15.75" customHeight="1" x14ac:dyDescent="0.25">
      <c r="P998" s="301"/>
      <c r="Q998" s="301"/>
      <c r="R998" s="301"/>
    </row>
    <row r="999" spans="16:18" ht="15.75" customHeight="1" x14ac:dyDescent="0.25">
      <c r="P999" s="301"/>
      <c r="Q999" s="301"/>
      <c r="R999" s="301"/>
    </row>
    <row r="1000" spans="16:18" ht="15.75" customHeight="1" x14ac:dyDescent="0.25">
      <c r="P1000" s="301"/>
      <c r="Q1000" s="301"/>
      <c r="R1000" s="301"/>
    </row>
  </sheetData>
  <mergeCells count="249">
    <mergeCell ref="T12:T13"/>
    <mergeCell ref="T14:T15"/>
    <mergeCell ref="V12:V13"/>
    <mergeCell ref="U12:U13"/>
    <mergeCell ref="T8:T9"/>
    <mergeCell ref="U8:U9"/>
    <mergeCell ref="T30:T35"/>
    <mergeCell ref="C22:C23"/>
    <mergeCell ref="C18:C19"/>
    <mergeCell ref="U18:U19"/>
    <mergeCell ref="V34:V35"/>
    <mergeCell ref="D16:D17"/>
    <mergeCell ref="E16:E17"/>
    <mergeCell ref="V22:V23"/>
    <mergeCell ref="V24:V25"/>
    <mergeCell ref="V26:V27"/>
    <mergeCell ref="V20:V21"/>
    <mergeCell ref="V28:V29"/>
    <mergeCell ref="U16:U17"/>
    <mergeCell ref="T16:T19"/>
    <mergeCell ref="V18:V19"/>
    <mergeCell ref="V16:V17"/>
    <mergeCell ref="U20:U21"/>
    <mergeCell ref="U22:U23"/>
    <mergeCell ref="D42:D43"/>
    <mergeCell ref="C44:C45"/>
    <mergeCell ref="C42:C43"/>
    <mergeCell ref="C34:C35"/>
    <mergeCell ref="C40:C41"/>
    <mergeCell ref="U28:U29"/>
    <mergeCell ref="U26:U27"/>
    <mergeCell ref="T22:T23"/>
    <mergeCell ref="E40:E41"/>
    <mergeCell ref="D40:D41"/>
    <mergeCell ref="E32:E33"/>
    <mergeCell ref="T20:T21"/>
    <mergeCell ref="U30:U31"/>
    <mergeCell ref="W30:X31"/>
    <mergeCell ref="V30:V31"/>
    <mergeCell ref="U32:U33"/>
    <mergeCell ref="V32:V33"/>
    <mergeCell ref="U34:U35"/>
    <mergeCell ref="U44:U45"/>
    <mergeCell ref="T40:T41"/>
    <mergeCell ref="T24:T29"/>
    <mergeCell ref="U24:U25"/>
    <mergeCell ref="V48:V49"/>
    <mergeCell ref="U48:U49"/>
    <mergeCell ref="U42:U43"/>
    <mergeCell ref="U40:U41"/>
    <mergeCell ref="U46:U47"/>
    <mergeCell ref="V46:V47"/>
    <mergeCell ref="T42:T49"/>
    <mergeCell ref="V38:V39"/>
    <mergeCell ref="V40:V41"/>
    <mergeCell ref="T36:T39"/>
    <mergeCell ref="V36:V37"/>
    <mergeCell ref="V44:V45"/>
    <mergeCell ref="V42:V43"/>
    <mergeCell ref="U38:U39"/>
    <mergeCell ref="B6:B7"/>
    <mergeCell ref="B8:B9"/>
    <mergeCell ref="D24:D25"/>
    <mergeCell ref="D30:D31"/>
    <mergeCell ref="D22:D23"/>
    <mergeCell ref="D6:E6"/>
    <mergeCell ref="C6:C7"/>
    <mergeCell ref="D14:D15"/>
    <mergeCell ref="D20:D21"/>
    <mergeCell ref="C16:C17"/>
    <mergeCell ref="E18:E19"/>
    <mergeCell ref="D12:D13"/>
    <mergeCell ref="C24:C25"/>
    <mergeCell ref="D10:D11"/>
    <mergeCell ref="C10:C11"/>
    <mergeCell ref="B14:B15"/>
    <mergeCell ref="C14:C15"/>
    <mergeCell ref="C12:C13"/>
    <mergeCell ref="C20:C21"/>
    <mergeCell ref="D18:D19"/>
    <mergeCell ref="B22:B23"/>
    <mergeCell ref="B20:B21"/>
    <mergeCell ref="B16:B19"/>
    <mergeCell ref="E24:E25"/>
    <mergeCell ref="T56:T61"/>
    <mergeCell ref="C64:C65"/>
    <mergeCell ref="E58:E59"/>
    <mergeCell ref="U56:U57"/>
    <mergeCell ref="U54:U55"/>
    <mergeCell ref="V50:V51"/>
    <mergeCell ref="V54:V55"/>
    <mergeCell ref="V56:V57"/>
    <mergeCell ref="T54:T55"/>
    <mergeCell ref="T50:T53"/>
    <mergeCell ref="U52:U53"/>
    <mergeCell ref="V52:V53"/>
    <mergeCell ref="U50:U51"/>
    <mergeCell ref="D52:D53"/>
    <mergeCell ref="D50:D51"/>
    <mergeCell ref="E54:E55"/>
    <mergeCell ref="E56:E57"/>
    <mergeCell ref="V68:V69"/>
    <mergeCell ref="V72:V73"/>
    <mergeCell ref="V70:V71"/>
    <mergeCell ref="T62:T63"/>
    <mergeCell ref="U62:U63"/>
    <mergeCell ref="E72:E73"/>
    <mergeCell ref="D72:D73"/>
    <mergeCell ref="V66:V67"/>
    <mergeCell ref="U68:U69"/>
    <mergeCell ref="U70:U71"/>
    <mergeCell ref="T64:T71"/>
    <mergeCell ref="U72:U73"/>
    <mergeCell ref="E78:E79"/>
    <mergeCell ref="E76:E77"/>
    <mergeCell ref="D78:D79"/>
    <mergeCell ref="U58:U59"/>
    <mergeCell ref="V58:V59"/>
    <mergeCell ref="T72:T75"/>
    <mergeCell ref="V74:V75"/>
    <mergeCell ref="U74:U75"/>
    <mergeCell ref="V64:V65"/>
    <mergeCell ref="V60:V61"/>
    <mergeCell ref="U60:U61"/>
    <mergeCell ref="V62:V63"/>
    <mergeCell ref="U66:U67"/>
    <mergeCell ref="U64:U65"/>
    <mergeCell ref="D60:D61"/>
    <mergeCell ref="D62:D63"/>
    <mergeCell ref="D74:D75"/>
    <mergeCell ref="D76:D77"/>
    <mergeCell ref="E60:E61"/>
    <mergeCell ref="E62:E63"/>
    <mergeCell ref="E64:E65"/>
    <mergeCell ref="D68:D69"/>
    <mergeCell ref="D70:D71"/>
    <mergeCell ref="D58:D59"/>
    <mergeCell ref="U82:U83"/>
    <mergeCell ref="C84:S84"/>
    <mergeCell ref="A84:B84"/>
    <mergeCell ref="U76:U77"/>
    <mergeCell ref="V78:V79"/>
    <mergeCell ref="V80:V81"/>
    <mergeCell ref="V76:V77"/>
    <mergeCell ref="V82:V83"/>
    <mergeCell ref="U78:U79"/>
    <mergeCell ref="U80:U81"/>
    <mergeCell ref="T78:T83"/>
    <mergeCell ref="B76:B77"/>
    <mergeCell ref="B78:B83"/>
    <mergeCell ref="A78:A83"/>
    <mergeCell ref="T76:T77"/>
    <mergeCell ref="D80:D81"/>
    <mergeCell ref="C78:C79"/>
    <mergeCell ref="C80:C81"/>
    <mergeCell ref="C82:C83"/>
    <mergeCell ref="E82:E83"/>
    <mergeCell ref="E80:E81"/>
    <mergeCell ref="D82:D83"/>
    <mergeCell ref="A64:A77"/>
    <mergeCell ref="C72:C73"/>
    <mergeCell ref="B54:B55"/>
    <mergeCell ref="A42:A63"/>
    <mergeCell ref="C38:C39"/>
    <mergeCell ref="C26:C27"/>
    <mergeCell ref="C28:C29"/>
    <mergeCell ref="D32:D33"/>
    <mergeCell ref="D34:D35"/>
    <mergeCell ref="D26:D27"/>
    <mergeCell ref="D28:D29"/>
    <mergeCell ref="B36:B39"/>
    <mergeCell ref="B30:B35"/>
    <mergeCell ref="B40:B41"/>
    <mergeCell ref="B42:B49"/>
    <mergeCell ref="A30:A41"/>
    <mergeCell ref="A24:A29"/>
    <mergeCell ref="C58:C59"/>
    <mergeCell ref="D54:D55"/>
    <mergeCell ref="B62:B63"/>
    <mergeCell ref="C56:C57"/>
    <mergeCell ref="C54:C55"/>
    <mergeCell ref="D56:D57"/>
    <mergeCell ref="D38:D39"/>
    <mergeCell ref="D44:D45"/>
    <mergeCell ref="D46:D47"/>
    <mergeCell ref="A16:A23"/>
    <mergeCell ref="B24:B29"/>
    <mergeCell ref="E28:E29"/>
    <mergeCell ref="E26:E27"/>
    <mergeCell ref="E46:E47"/>
    <mergeCell ref="E44:E45"/>
    <mergeCell ref="E42:E43"/>
    <mergeCell ref="E52:E53"/>
    <mergeCell ref="E50:E51"/>
    <mergeCell ref="E30:E31"/>
    <mergeCell ref="E34:E35"/>
    <mergeCell ref="C46:C47"/>
    <mergeCell ref="C48:C49"/>
    <mergeCell ref="C52:C53"/>
    <mergeCell ref="C50:C51"/>
    <mergeCell ref="C30:C31"/>
    <mergeCell ref="C36:C37"/>
    <mergeCell ref="E20:E21"/>
    <mergeCell ref="E22:E23"/>
    <mergeCell ref="B50:B53"/>
    <mergeCell ref="E48:E49"/>
    <mergeCell ref="D48:D49"/>
    <mergeCell ref="C32:C33"/>
    <mergeCell ref="E38:E39"/>
    <mergeCell ref="A6:A7"/>
    <mergeCell ref="A8:A15"/>
    <mergeCell ref="V8:V9"/>
    <mergeCell ref="V10:V11"/>
    <mergeCell ref="D3:V3"/>
    <mergeCell ref="C1:V1"/>
    <mergeCell ref="C2:V2"/>
    <mergeCell ref="D4:V4"/>
    <mergeCell ref="A1:B4"/>
    <mergeCell ref="E14:E15"/>
    <mergeCell ref="E8:E9"/>
    <mergeCell ref="F6:S6"/>
    <mergeCell ref="E10:E11"/>
    <mergeCell ref="E12:E13"/>
    <mergeCell ref="D8:D9"/>
    <mergeCell ref="C8:C9"/>
    <mergeCell ref="V14:V15"/>
    <mergeCell ref="U14:U15"/>
    <mergeCell ref="T10:T11"/>
    <mergeCell ref="U10:U11"/>
    <mergeCell ref="T6:U6"/>
    <mergeCell ref="V6:V7"/>
    <mergeCell ref="B10:B11"/>
    <mergeCell ref="B12:B13"/>
    <mergeCell ref="C76:C77"/>
    <mergeCell ref="C74:C75"/>
    <mergeCell ref="B72:B75"/>
    <mergeCell ref="B64:B71"/>
    <mergeCell ref="C62:C63"/>
    <mergeCell ref="C60:C61"/>
    <mergeCell ref="C70:C71"/>
    <mergeCell ref="E68:E69"/>
    <mergeCell ref="E70:E71"/>
    <mergeCell ref="D66:D67"/>
    <mergeCell ref="D64:D65"/>
    <mergeCell ref="E66:E67"/>
    <mergeCell ref="E74:E75"/>
    <mergeCell ref="C66:C67"/>
    <mergeCell ref="C68:C69"/>
    <mergeCell ref="B56:B61"/>
  </mergeCells>
  <printOptions horizontalCentered="1" verticalCentered="1"/>
  <pageMargins left="0.23622047244094491" right="0.23622047244094491" top="0.35433070866141736" bottom="0.35433070866141736" header="0" footer="0"/>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7479-F92F-4489-B151-DCF120D3306A}">
  <dimension ref="A1:AP588"/>
  <sheetViews>
    <sheetView tabSelected="1" zoomScale="57" zoomScaleNormal="57" workbookViewId="0">
      <selection activeCell="H9" sqref="H9"/>
    </sheetView>
  </sheetViews>
  <sheetFormatPr baseColWidth="10" defaultRowHeight="15" x14ac:dyDescent="0.25"/>
  <cols>
    <col min="5" max="5" width="13.7109375" customWidth="1"/>
    <col min="6" max="6" width="13.85546875" customWidth="1"/>
    <col min="7" max="7" width="14.42578125" customWidth="1"/>
    <col min="8" max="8" width="17" customWidth="1"/>
    <col min="12" max="12" width="13.7109375" customWidth="1"/>
  </cols>
  <sheetData>
    <row r="1" spans="1:42" x14ac:dyDescent="0.25">
      <c r="A1" s="675"/>
      <c r="B1" s="676"/>
      <c r="C1" s="676"/>
      <c r="D1" s="677"/>
      <c r="E1" s="678" t="s">
        <v>0</v>
      </c>
      <c r="F1" s="679"/>
      <c r="G1" s="679"/>
      <c r="H1" s="679"/>
      <c r="I1" s="679"/>
      <c r="J1" s="679"/>
      <c r="K1" s="679"/>
      <c r="L1" s="679"/>
      <c r="M1" s="679"/>
      <c r="N1" s="679"/>
      <c r="O1" s="679"/>
      <c r="P1" s="679"/>
      <c r="Q1" s="679"/>
      <c r="R1" s="679"/>
      <c r="S1" s="679"/>
      <c r="T1" s="679"/>
      <c r="U1" s="679"/>
      <c r="V1" s="679"/>
      <c r="W1" s="679"/>
      <c r="X1" s="679"/>
      <c r="Y1" s="680"/>
      <c r="Z1" s="681"/>
      <c r="AA1" s="681"/>
      <c r="AB1" s="681"/>
      <c r="AC1" s="681"/>
      <c r="AD1" s="681"/>
      <c r="AE1" s="681"/>
      <c r="AF1" s="681"/>
      <c r="AG1" s="682"/>
      <c r="AH1" s="682"/>
      <c r="AI1" s="682"/>
      <c r="AJ1" s="682"/>
      <c r="AK1" s="682"/>
      <c r="AL1" s="682"/>
      <c r="AM1" s="682"/>
      <c r="AN1" s="682"/>
      <c r="AO1" s="682"/>
      <c r="AP1" s="682"/>
    </row>
    <row r="2" spans="1:42" x14ac:dyDescent="0.25">
      <c r="A2" s="683"/>
      <c r="B2" s="684"/>
      <c r="C2" s="684"/>
      <c r="D2" s="685"/>
      <c r="E2" s="686" t="s">
        <v>299</v>
      </c>
      <c r="F2" s="687"/>
      <c r="G2" s="687"/>
      <c r="H2" s="687"/>
      <c r="I2" s="687"/>
      <c r="J2" s="687"/>
      <c r="K2" s="687"/>
      <c r="L2" s="687"/>
      <c r="M2" s="687"/>
      <c r="N2" s="687"/>
      <c r="O2" s="687"/>
      <c r="P2" s="687"/>
      <c r="Q2" s="687"/>
      <c r="R2" s="687"/>
      <c r="S2" s="687"/>
      <c r="T2" s="687"/>
      <c r="U2" s="687"/>
      <c r="V2" s="687"/>
      <c r="W2" s="687"/>
      <c r="X2" s="687"/>
      <c r="Y2" s="687"/>
      <c r="Z2" s="681"/>
      <c r="AA2" s="681"/>
      <c r="AB2" s="681"/>
      <c r="AC2" s="681"/>
      <c r="AD2" s="681"/>
      <c r="AE2" s="681"/>
      <c r="AF2" s="681"/>
      <c r="AG2" s="682"/>
      <c r="AH2" s="682"/>
      <c r="AI2" s="682"/>
      <c r="AJ2" s="682"/>
      <c r="AK2" s="682"/>
      <c r="AL2" s="682"/>
      <c r="AM2" s="682"/>
      <c r="AN2" s="682"/>
      <c r="AO2" s="682"/>
      <c r="AP2" s="682"/>
    </row>
    <row r="3" spans="1:42" x14ac:dyDescent="0.25">
      <c r="A3" s="683"/>
      <c r="B3" s="684"/>
      <c r="C3" s="684"/>
      <c r="D3" s="685"/>
      <c r="E3" s="686" t="s">
        <v>300</v>
      </c>
      <c r="F3" s="688"/>
      <c r="G3" s="686" t="s">
        <v>9</v>
      </c>
      <c r="H3" s="687"/>
      <c r="I3" s="687"/>
      <c r="J3" s="687"/>
      <c r="K3" s="687"/>
      <c r="L3" s="687"/>
      <c r="M3" s="687"/>
      <c r="N3" s="687"/>
      <c r="O3" s="687"/>
      <c r="P3" s="687"/>
      <c r="Q3" s="687"/>
      <c r="R3" s="687"/>
      <c r="S3" s="687"/>
      <c r="T3" s="687"/>
      <c r="U3" s="687"/>
      <c r="V3" s="687"/>
      <c r="W3" s="687"/>
      <c r="X3" s="687"/>
      <c r="Y3" s="687"/>
      <c r="Z3" s="681"/>
      <c r="AA3" s="681"/>
      <c r="AB3" s="681"/>
      <c r="AC3" s="681"/>
      <c r="AD3" s="681"/>
      <c r="AE3" s="681"/>
      <c r="AF3" s="681"/>
      <c r="AG3" s="682"/>
      <c r="AH3" s="682"/>
      <c r="AI3" s="682"/>
      <c r="AJ3" s="682"/>
      <c r="AK3" s="682"/>
      <c r="AL3" s="682"/>
      <c r="AM3" s="682"/>
      <c r="AN3" s="682"/>
      <c r="AO3" s="682"/>
      <c r="AP3" s="682"/>
    </row>
    <row r="4" spans="1:42" ht="15.75" thickBot="1" x14ac:dyDescent="0.3">
      <c r="A4" s="683"/>
      <c r="B4" s="684"/>
      <c r="C4" s="684"/>
      <c r="D4" s="685"/>
      <c r="E4" s="689" t="s">
        <v>301</v>
      </c>
      <c r="F4" s="690"/>
      <c r="G4" s="689" t="s">
        <v>302</v>
      </c>
      <c r="H4" s="691"/>
      <c r="I4" s="691"/>
      <c r="J4" s="691"/>
      <c r="K4" s="691"/>
      <c r="L4" s="691"/>
      <c r="M4" s="691"/>
      <c r="N4" s="691"/>
      <c r="O4" s="691"/>
      <c r="P4" s="691"/>
      <c r="Q4" s="691"/>
      <c r="R4" s="691"/>
      <c r="S4" s="691"/>
      <c r="T4" s="691"/>
      <c r="U4" s="691"/>
      <c r="V4" s="691"/>
      <c r="W4" s="691"/>
      <c r="X4" s="691"/>
      <c r="Y4" s="691"/>
      <c r="Z4" s="681"/>
      <c r="AA4" s="681"/>
      <c r="AB4" s="681"/>
      <c r="AC4" s="681"/>
      <c r="AD4" s="681"/>
      <c r="AE4" s="681"/>
      <c r="AF4" s="681"/>
      <c r="AG4" s="682"/>
      <c r="AH4" s="682"/>
      <c r="AI4" s="682"/>
      <c r="AJ4" s="682"/>
      <c r="AK4" s="682"/>
      <c r="AL4" s="682"/>
      <c r="AM4" s="682"/>
      <c r="AN4" s="682"/>
      <c r="AO4" s="682"/>
      <c r="AP4" s="682"/>
    </row>
    <row r="5" spans="1:42" ht="15.75" thickBot="1" x14ac:dyDescent="0.3">
      <c r="A5" s="692" t="s">
        <v>303</v>
      </c>
      <c r="B5" s="693" t="s">
        <v>304</v>
      </c>
      <c r="C5" s="694" t="s">
        <v>305</v>
      </c>
      <c r="D5" s="695" t="s">
        <v>306</v>
      </c>
      <c r="E5" s="696" t="s">
        <v>307</v>
      </c>
      <c r="F5" s="678" t="s">
        <v>308</v>
      </c>
      <c r="G5" s="679"/>
      <c r="H5" s="679"/>
      <c r="I5" s="697"/>
      <c r="J5" s="678" t="s">
        <v>309</v>
      </c>
      <c r="K5" s="679"/>
      <c r="L5" s="679"/>
      <c r="M5" s="697"/>
      <c r="N5" s="698" t="s">
        <v>310</v>
      </c>
      <c r="O5" s="699"/>
      <c r="P5" s="699"/>
      <c r="Q5" s="699"/>
      <c r="R5" s="700"/>
      <c r="S5" s="698" t="s">
        <v>311</v>
      </c>
      <c r="T5" s="699"/>
      <c r="U5" s="699"/>
      <c r="V5" s="699"/>
      <c r="W5" s="699"/>
      <c r="X5" s="699"/>
      <c r="Y5" s="699"/>
      <c r="Z5" s="681"/>
      <c r="AA5" s="681"/>
      <c r="AB5" s="681"/>
      <c r="AC5" s="681"/>
      <c r="AD5" s="681"/>
      <c r="AE5" s="681"/>
      <c r="AF5" s="681"/>
      <c r="AG5" s="682"/>
      <c r="AH5" s="682"/>
      <c r="AI5" s="682"/>
      <c r="AJ5" s="682"/>
      <c r="AK5" s="682"/>
      <c r="AL5" s="682"/>
      <c r="AM5" s="682"/>
      <c r="AN5" s="682"/>
      <c r="AO5" s="682"/>
      <c r="AP5" s="682"/>
    </row>
    <row r="6" spans="1:42" ht="45" x14ac:dyDescent="0.25">
      <c r="A6" s="701"/>
      <c r="B6" s="702"/>
      <c r="C6" s="703"/>
      <c r="D6" s="704"/>
      <c r="E6" s="705"/>
      <c r="F6" s="706" t="s">
        <v>312</v>
      </c>
      <c r="G6" s="706" t="s">
        <v>313</v>
      </c>
      <c r="H6" s="706" t="s">
        <v>314</v>
      </c>
      <c r="I6" s="706" t="s">
        <v>315</v>
      </c>
      <c r="J6" s="706" t="s">
        <v>316</v>
      </c>
      <c r="K6" s="706" t="s">
        <v>317</v>
      </c>
      <c r="L6" s="706" t="s">
        <v>318</v>
      </c>
      <c r="M6" s="706" t="s">
        <v>319</v>
      </c>
      <c r="N6" s="707" t="s">
        <v>320</v>
      </c>
      <c r="O6" s="708" t="s">
        <v>321</v>
      </c>
      <c r="P6" s="708" t="s">
        <v>322</v>
      </c>
      <c r="Q6" s="708" t="s">
        <v>323</v>
      </c>
      <c r="R6" s="708" t="s">
        <v>324</v>
      </c>
      <c r="S6" s="706" t="s">
        <v>325</v>
      </c>
      <c r="T6" s="706" t="s">
        <v>326</v>
      </c>
      <c r="U6" s="706" t="s">
        <v>327</v>
      </c>
      <c r="V6" s="707" t="s">
        <v>328</v>
      </c>
      <c r="W6" s="707" t="s">
        <v>329</v>
      </c>
      <c r="X6" s="709" t="s">
        <v>330</v>
      </c>
      <c r="Y6" s="708" t="s">
        <v>331</v>
      </c>
      <c r="Z6" s="681"/>
      <c r="AA6" s="681"/>
      <c r="AB6" s="681"/>
      <c r="AC6" s="681"/>
      <c r="AD6" s="681"/>
      <c r="AE6" s="681"/>
      <c r="AF6" s="681"/>
      <c r="AG6" s="682"/>
      <c r="AH6" s="682"/>
      <c r="AI6" s="682"/>
      <c r="AJ6" s="682"/>
      <c r="AK6" s="682"/>
      <c r="AL6" s="682"/>
      <c r="AM6" s="682"/>
      <c r="AN6" s="682"/>
      <c r="AO6" s="682"/>
      <c r="AP6" s="682"/>
    </row>
    <row r="7" spans="1:42" ht="22.5" x14ac:dyDescent="0.25">
      <c r="A7" s="710"/>
      <c r="B7" s="711"/>
      <c r="C7" s="712" t="s">
        <v>351</v>
      </c>
      <c r="D7" s="713" t="s">
        <v>335</v>
      </c>
      <c r="E7" s="714">
        <v>3</v>
      </c>
      <c r="F7" s="715">
        <v>1</v>
      </c>
      <c r="G7" s="716">
        <v>4</v>
      </c>
      <c r="H7" s="716">
        <v>1</v>
      </c>
      <c r="I7" s="716">
        <v>3</v>
      </c>
      <c r="J7" s="715">
        <v>1</v>
      </c>
      <c r="K7" s="715">
        <v>4</v>
      </c>
      <c r="L7" s="715">
        <v>5</v>
      </c>
      <c r="M7" s="716">
        <v>8</v>
      </c>
      <c r="N7" s="717" t="s">
        <v>351</v>
      </c>
      <c r="O7" s="718" t="s">
        <v>337</v>
      </c>
      <c r="P7" s="719" t="s">
        <v>338</v>
      </c>
      <c r="Q7" s="719" t="s">
        <v>339</v>
      </c>
      <c r="R7" s="720" t="s">
        <v>340</v>
      </c>
      <c r="S7" s="721">
        <v>270280</v>
      </c>
      <c r="T7" s="722"/>
      <c r="U7" s="720" t="s">
        <v>341</v>
      </c>
      <c r="V7" s="720" t="s">
        <v>342</v>
      </c>
      <c r="W7" s="720" t="s">
        <v>343</v>
      </c>
      <c r="X7" s="720" t="s">
        <v>344</v>
      </c>
      <c r="Y7" s="723">
        <v>270280</v>
      </c>
      <c r="Z7" s="681"/>
      <c r="AA7" s="681"/>
      <c r="AB7" s="681"/>
      <c r="AC7" s="681"/>
      <c r="AD7" s="681"/>
      <c r="AE7" s="681"/>
      <c r="AF7" s="681"/>
      <c r="AG7" s="682"/>
      <c r="AH7" s="682"/>
      <c r="AI7" s="682"/>
      <c r="AJ7" s="682"/>
      <c r="AK7" s="682"/>
      <c r="AL7" s="682"/>
      <c r="AM7" s="682"/>
      <c r="AN7" s="682"/>
      <c r="AO7" s="682"/>
      <c r="AP7" s="682"/>
    </row>
    <row r="8" spans="1:42" ht="22.5" x14ac:dyDescent="0.25">
      <c r="A8" s="710"/>
      <c r="B8" s="711"/>
      <c r="C8" s="724"/>
      <c r="D8" s="725" t="s">
        <v>345</v>
      </c>
      <c r="E8" s="714">
        <v>9650753.0454545394</v>
      </c>
      <c r="F8" s="714">
        <v>3134162.05</v>
      </c>
      <c r="G8" s="714">
        <v>12536648.199999999</v>
      </c>
      <c r="H8" s="714">
        <v>3153210</v>
      </c>
      <c r="I8" s="726">
        <v>9650753.0454545394</v>
      </c>
      <c r="J8" s="714" t="s">
        <v>354</v>
      </c>
      <c r="K8" s="727" t="s">
        <v>355</v>
      </c>
      <c r="L8" s="727" t="s">
        <v>355</v>
      </c>
      <c r="M8" s="726">
        <v>27804660.559999999</v>
      </c>
      <c r="N8" s="728"/>
      <c r="O8" s="729"/>
      <c r="P8" s="729"/>
      <c r="Q8" s="729"/>
      <c r="R8" s="729"/>
      <c r="S8" s="730"/>
      <c r="T8" s="731"/>
      <c r="U8" s="729"/>
      <c r="V8" s="729"/>
      <c r="W8" s="729"/>
      <c r="X8" s="729"/>
      <c r="Y8" s="732"/>
      <c r="Z8" s="681"/>
      <c r="AA8" s="681"/>
      <c r="AB8" s="681"/>
      <c r="AC8" s="681"/>
      <c r="AD8" s="681"/>
      <c r="AE8" s="681"/>
      <c r="AF8" s="681"/>
      <c r="AG8" s="682"/>
      <c r="AH8" s="682"/>
      <c r="AI8" s="682"/>
      <c r="AJ8" s="682"/>
      <c r="AK8" s="682"/>
      <c r="AL8" s="682"/>
      <c r="AM8" s="682"/>
      <c r="AN8" s="682"/>
      <c r="AO8" s="682"/>
      <c r="AP8" s="682"/>
    </row>
    <row r="9" spans="1:42" ht="22.5" x14ac:dyDescent="0.25">
      <c r="A9" s="710"/>
      <c r="B9" s="711"/>
      <c r="C9" s="724"/>
      <c r="D9" s="725" t="s">
        <v>348</v>
      </c>
      <c r="E9" s="714">
        <v>0</v>
      </c>
      <c r="F9" s="715">
        <v>0</v>
      </c>
      <c r="G9" s="715">
        <v>0</v>
      </c>
      <c r="H9" s="715">
        <v>0</v>
      </c>
      <c r="I9" s="716">
        <v>0</v>
      </c>
      <c r="J9" s="715">
        <v>0</v>
      </c>
      <c r="K9" s="727">
        <v>0</v>
      </c>
      <c r="L9" s="727">
        <v>0</v>
      </c>
      <c r="M9" s="716"/>
      <c r="N9" s="728"/>
      <c r="O9" s="729"/>
      <c r="P9" s="729"/>
      <c r="Q9" s="729"/>
      <c r="R9" s="729"/>
      <c r="S9" s="730"/>
      <c r="T9" s="731"/>
      <c r="U9" s="729"/>
      <c r="V9" s="729"/>
      <c r="W9" s="729"/>
      <c r="X9" s="729"/>
      <c r="Y9" s="732"/>
      <c r="Z9" s="681"/>
      <c r="AA9" s="681"/>
      <c r="AB9" s="681"/>
      <c r="AC9" s="681"/>
      <c r="AD9" s="681"/>
      <c r="AE9" s="681"/>
      <c r="AF9" s="681"/>
      <c r="AG9" s="682"/>
      <c r="AH9" s="682"/>
      <c r="AI9" s="682"/>
      <c r="AJ9" s="682"/>
      <c r="AK9" s="682"/>
      <c r="AL9" s="682"/>
      <c r="AM9" s="682"/>
      <c r="AN9" s="682"/>
      <c r="AO9" s="682"/>
      <c r="AP9" s="682"/>
    </row>
    <row r="10" spans="1:42" ht="33.75" x14ac:dyDescent="0.25">
      <c r="A10" s="710"/>
      <c r="B10" s="711"/>
      <c r="C10" s="733"/>
      <c r="D10" s="725" t="s">
        <v>350</v>
      </c>
      <c r="E10" s="714">
        <v>0</v>
      </c>
      <c r="F10" s="714" t="s">
        <v>356</v>
      </c>
      <c r="G10" s="714" t="s">
        <v>356</v>
      </c>
      <c r="H10" s="714" t="s">
        <v>356</v>
      </c>
      <c r="I10" s="726">
        <v>0</v>
      </c>
      <c r="J10" s="714" t="s">
        <v>356</v>
      </c>
      <c r="K10" s="727" t="s">
        <v>356</v>
      </c>
      <c r="L10" s="727" t="s">
        <v>356</v>
      </c>
      <c r="M10" s="716"/>
      <c r="N10" s="734"/>
      <c r="O10" s="735"/>
      <c r="P10" s="735"/>
      <c r="Q10" s="735"/>
      <c r="R10" s="735"/>
      <c r="S10" s="736"/>
      <c r="T10" s="737"/>
      <c r="U10" s="735"/>
      <c r="V10" s="735"/>
      <c r="W10" s="735"/>
      <c r="X10" s="735"/>
      <c r="Y10" s="738"/>
      <c r="Z10" s="681"/>
      <c r="AA10" s="681"/>
      <c r="AB10" s="681"/>
      <c r="AC10" s="681"/>
      <c r="AD10" s="681"/>
      <c r="AE10" s="681"/>
      <c r="AF10" s="681"/>
      <c r="AG10" s="682"/>
      <c r="AH10" s="682"/>
      <c r="AI10" s="682"/>
      <c r="AJ10" s="682"/>
      <c r="AK10" s="682"/>
      <c r="AL10" s="682"/>
      <c r="AM10" s="682"/>
      <c r="AN10" s="682"/>
      <c r="AO10" s="682"/>
      <c r="AP10" s="682"/>
    </row>
    <row r="11" spans="1:42" ht="22.5" x14ac:dyDescent="0.25">
      <c r="A11" s="710"/>
      <c r="B11" s="711"/>
      <c r="C11" s="717" t="s">
        <v>357</v>
      </c>
      <c r="D11" s="713" t="s">
        <v>335</v>
      </c>
      <c r="E11" s="714">
        <v>2</v>
      </c>
      <c r="F11" s="715">
        <v>4</v>
      </c>
      <c r="G11" s="716">
        <v>5</v>
      </c>
      <c r="H11" s="716">
        <v>4</v>
      </c>
      <c r="I11" s="716">
        <v>2</v>
      </c>
      <c r="J11" s="715">
        <v>4</v>
      </c>
      <c r="K11" s="715">
        <v>5</v>
      </c>
      <c r="L11" s="715">
        <v>9</v>
      </c>
      <c r="M11" s="716">
        <v>11</v>
      </c>
      <c r="N11" s="717" t="s">
        <v>357</v>
      </c>
      <c r="O11" s="718" t="s">
        <v>337</v>
      </c>
      <c r="P11" s="719" t="s">
        <v>338</v>
      </c>
      <c r="Q11" s="719" t="s">
        <v>339</v>
      </c>
      <c r="R11" s="720" t="s">
        <v>340</v>
      </c>
      <c r="S11" s="721">
        <v>753496</v>
      </c>
      <c r="T11" s="722"/>
      <c r="U11" s="720" t="s">
        <v>341</v>
      </c>
      <c r="V11" s="720" t="s">
        <v>342</v>
      </c>
      <c r="W11" s="720" t="s">
        <v>343</v>
      </c>
      <c r="X11" s="720" t="s">
        <v>344</v>
      </c>
      <c r="Y11" s="723">
        <v>753496</v>
      </c>
      <c r="Z11" s="681"/>
      <c r="AA11" s="681"/>
      <c r="AB11" s="681"/>
      <c r="AC11" s="681"/>
      <c r="AD11" s="681"/>
      <c r="AE11" s="681"/>
      <c r="AF11" s="681"/>
      <c r="AG11" s="682"/>
      <c r="AH11" s="682"/>
      <c r="AI11" s="682"/>
      <c r="AJ11" s="682"/>
      <c r="AK11" s="682"/>
      <c r="AL11" s="682"/>
      <c r="AM11" s="682"/>
      <c r="AN11" s="682"/>
      <c r="AO11" s="682"/>
      <c r="AP11" s="682"/>
    </row>
    <row r="12" spans="1:42" ht="22.5" x14ac:dyDescent="0.25">
      <c r="A12" s="710"/>
      <c r="B12" s="711"/>
      <c r="C12" s="728"/>
      <c r="D12" s="725" t="s">
        <v>345</v>
      </c>
      <c r="E12" s="714">
        <v>6433835.3636363596</v>
      </c>
      <c r="F12" s="714" t="s">
        <v>353</v>
      </c>
      <c r="G12" s="714" t="s">
        <v>358</v>
      </c>
      <c r="H12" s="714">
        <v>12612840</v>
      </c>
      <c r="I12" s="726">
        <v>6433835.3636363596</v>
      </c>
      <c r="J12" s="714" t="s">
        <v>359</v>
      </c>
      <c r="K12" s="727" t="s">
        <v>360</v>
      </c>
      <c r="L12" s="739">
        <v>27661727.705521472</v>
      </c>
      <c r="M12" s="726">
        <v>38231408.270000003</v>
      </c>
      <c r="N12" s="728"/>
      <c r="O12" s="729"/>
      <c r="P12" s="729"/>
      <c r="Q12" s="729"/>
      <c r="R12" s="729"/>
      <c r="S12" s="730"/>
      <c r="T12" s="731"/>
      <c r="U12" s="729"/>
      <c r="V12" s="729"/>
      <c r="W12" s="729"/>
      <c r="X12" s="729"/>
      <c r="Y12" s="732"/>
      <c r="Z12" s="681"/>
      <c r="AA12" s="681"/>
      <c r="AB12" s="681"/>
      <c r="AC12" s="681"/>
      <c r="AD12" s="681"/>
      <c r="AE12" s="681"/>
      <c r="AF12" s="681"/>
      <c r="AG12" s="682"/>
      <c r="AH12" s="682"/>
      <c r="AI12" s="682"/>
      <c r="AJ12" s="682"/>
      <c r="AK12" s="682"/>
      <c r="AL12" s="682"/>
      <c r="AM12" s="682"/>
      <c r="AN12" s="682"/>
      <c r="AO12" s="682"/>
      <c r="AP12" s="682"/>
    </row>
    <row r="13" spans="1:42" ht="22.5" x14ac:dyDescent="0.25">
      <c r="A13" s="710"/>
      <c r="B13" s="711"/>
      <c r="C13" s="728"/>
      <c r="D13" s="725" t="s">
        <v>348</v>
      </c>
      <c r="E13" s="714">
        <v>0</v>
      </c>
      <c r="F13" s="715">
        <v>0</v>
      </c>
      <c r="G13" s="715">
        <v>0</v>
      </c>
      <c r="H13" s="715">
        <v>0</v>
      </c>
      <c r="I13" s="716">
        <v>0</v>
      </c>
      <c r="J13" s="715">
        <v>0</v>
      </c>
      <c r="K13" s="727">
        <v>0</v>
      </c>
      <c r="L13" s="727">
        <v>0</v>
      </c>
      <c r="M13" s="716">
        <v>0</v>
      </c>
      <c r="N13" s="728"/>
      <c r="O13" s="729"/>
      <c r="P13" s="729"/>
      <c r="Q13" s="729"/>
      <c r="R13" s="729"/>
      <c r="S13" s="730"/>
      <c r="T13" s="731"/>
      <c r="U13" s="729"/>
      <c r="V13" s="729"/>
      <c r="W13" s="729"/>
      <c r="X13" s="729"/>
      <c r="Y13" s="732"/>
      <c r="Z13" s="681"/>
      <c r="AA13" s="681"/>
      <c r="AB13" s="681"/>
      <c r="AC13" s="681"/>
      <c r="AD13" s="681"/>
      <c r="AE13" s="681"/>
      <c r="AF13" s="681"/>
      <c r="AG13" s="682"/>
      <c r="AH13" s="682"/>
      <c r="AI13" s="682"/>
      <c r="AJ13" s="682"/>
      <c r="AK13" s="682"/>
      <c r="AL13" s="682"/>
      <c r="AM13" s="682"/>
      <c r="AN13" s="682"/>
      <c r="AO13" s="682"/>
      <c r="AP13" s="682"/>
    </row>
    <row r="14" spans="1:42" ht="33.75" x14ac:dyDescent="0.25">
      <c r="A14" s="710"/>
      <c r="B14" s="711"/>
      <c r="C14" s="734"/>
      <c r="D14" s="725" t="s">
        <v>350</v>
      </c>
      <c r="E14" s="714">
        <v>0</v>
      </c>
      <c r="F14" s="714" t="s">
        <v>356</v>
      </c>
      <c r="G14" s="714" t="s">
        <v>356</v>
      </c>
      <c r="H14" s="714" t="s">
        <v>356</v>
      </c>
      <c r="I14" s="716">
        <v>0</v>
      </c>
      <c r="J14" s="714" t="s">
        <v>356</v>
      </c>
      <c r="K14" s="727" t="s">
        <v>356</v>
      </c>
      <c r="L14" s="727" t="s">
        <v>356</v>
      </c>
      <c r="M14" s="716">
        <v>0</v>
      </c>
      <c r="N14" s="734"/>
      <c r="O14" s="735"/>
      <c r="P14" s="735"/>
      <c r="Q14" s="735"/>
      <c r="R14" s="735"/>
      <c r="S14" s="736"/>
      <c r="T14" s="737"/>
      <c r="U14" s="735"/>
      <c r="V14" s="735"/>
      <c r="W14" s="735"/>
      <c r="X14" s="735"/>
      <c r="Y14" s="738"/>
      <c r="Z14" s="681"/>
      <c r="AA14" s="681"/>
      <c r="AB14" s="681"/>
      <c r="AC14" s="681"/>
      <c r="AD14" s="681"/>
      <c r="AE14" s="681"/>
      <c r="AF14" s="681"/>
      <c r="AG14" s="682"/>
      <c r="AH14" s="682"/>
      <c r="AI14" s="682"/>
      <c r="AJ14" s="682"/>
      <c r="AK14" s="682"/>
      <c r="AL14" s="682"/>
      <c r="AM14" s="682"/>
      <c r="AN14" s="682"/>
      <c r="AO14" s="682"/>
      <c r="AP14" s="682"/>
    </row>
    <row r="15" spans="1:42" ht="22.5" x14ac:dyDescent="0.25">
      <c r="A15" s="710"/>
      <c r="B15" s="711"/>
      <c r="C15" s="717" t="s">
        <v>361</v>
      </c>
      <c r="D15" s="713" t="s">
        <v>335</v>
      </c>
      <c r="E15" s="714">
        <v>5</v>
      </c>
      <c r="F15" s="715">
        <v>4</v>
      </c>
      <c r="G15" s="716">
        <v>8</v>
      </c>
      <c r="H15" s="716">
        <v>6</v>
      </c>
      <c r="I15" s="716">
        <v>5</v>
      </c>
      <c r="J15" s="715">
        <v>4</v>
      </c>
      <c r="K15" s="715">
        <v>8</v>
      </c>
      <c r="L15" s="715">
        <v>14</v>
      </c>
      <c r="M15" s="716">
        <v>19</v>
      </c>
      <c r="N15" s="717" t="s">
        <v>361</v>
      </c>
      <c r="O15" s="718" t="s">
        <v>337</v>
      </c>
      <c r="P15" s="719" t="s">
        <v>338</v>
      </c>
      <c r="Q15" s="719" t="s">
        <v>339</v>
      </c>
      <c r="R15" s="720" t="s">
        <v>340</v>
      </c>
      <c r="S15" s="721">
        <v>126192</v>
      </c>
      <c r="T15" s="722"/>
      <c r="U15" s="720" t="s">
        <v>341</v>
      </c>
      <c r="V15" s="720" t="s">
        <v>342</v>
      </c>
      <c r="W15" s="720" t="s">
        <v>343</v>
      </c>
      <c r="X15" s="720" t="s">
        <v>344</v>
      </c>
      <c r="Y15" s="723">
        <v>126192</v>
      </c>
      <c r="Z15" s="681"/>
      <c r="AA15" s="681"/>
      <c r="AB15" s="681"/>
      <c r="AC15" s="681"/>
      <c r="AD15" s="681"/>
      <c r="AE15" s="681"/>
      <c r="AF15" s="681"/>
      <c r="AG15" s="682"/>
      <c r="AH15" s="682"/>
      <c r="AI15" s="682"/>
      <c r="AJ15" s="682"/>
      <c r="AK15" s="682"/>
      <c r="AL15" s="682"/>
      <c r="AM15" s="682"/>
      <c r="AN15" s="682"/>
      <c r="AO15" s="682"/>
      <c r="AP15" s="682"/>
    </row>
    <row r="16" spans="1:42" ht="22.5" x14ac:dyDescent="0.25">
      <c r="A16" s="710"/>
      <c r="B16" s="711"/>
      <c r="C16" s="728"/>
      <c r="D16" s="725" t="s">
        <v>345</v>
      </c>
      <c r="E16" s="714">
        <v>16084588.409090901</v>
      </c>
      <c r="F16" s="714" t="s">
        <v>353</v>
      </c>
      <c r="G16" s="714" t="s">
        <v>362</v>
      </c>
      <c r="H16" s="714">
        <v>18919260</v>
      </c>
      <c r="I16" s="726">
        <v>16084588.409090901</v>
      </c>
      <c r="J16" s="714" t="s">
        <v>359</v>
      </c>
      <c r="K16" s="727" t="s">
        <v>363</v>
      </c>
      <c r="L16" s="739">
        <v>43029354.208588958</v>
      </c>
      <c r="M16" s="726">
        <v>66036068.829999998</v>
      </c>
      <c r="N16" s="728"/>
      <c r="O16" s="729"/>
      <c r="P16" s="729"/>
      <c r="Q16" s="729"/>
      <c r="R16" s="729"/>
      <c r="S16" s="730"/>
      <c r="T16" s="731"/>
      <c r="U16" s="729"/>
      <c r="V16" s="729"/>
      <c r="W16" s="729"/>
      <c r="X16" s="729"/>
      <c r="Y16" s="732"/>
      <c r="Z16" s="681"/>
      <c r="AA16" s="681"/>
      <c r="AB16" s="681"/>
      <c r="AC16" s="681"/>
      <c r="AD16" s="681"/>
      <c r="AE16" s="681"/>
      <c r="AF16" s="681"/>
      <c r="AG16" s="682"/>
      <c r="AH16" s="682"/>
      <c r="AI16" s="682"/>
      <c r="AJ16" s="682"/>
      <c r="AK16" s="682"/>
      <c r="AL16" s="682"/>
      <c r="AM16" s="682"/>
      <c r="AN16" s="682"/>
      <c r="AO16" s="682"/>
      <c r="AP16" s="682"/>
    </row>
    <row r="17" spans="1:42" ht="22.5" x14ac:dyDescent="0.25">
      <c r="A17" s="710"/>
      <c r="B17" s="711"/>
      <c r="C17" s="728"/>
      <c r="D17" s="725" t="s">
        <v>348</v>
      </c>
      <c r="E17" s="714">
        <v>0</v>
      </c>
      <c r="F17" s="715">
        <v>0</v>
      </c>
      <c r="G17" s="715">
        <v>0</v>
      </c>
      <c r="H17" s="715">
        <v>0</v>
      </c>
      <c r="I17" s="716">
        <v>0</v>
      </c>
      <c r="J17" s="715">
        <v>0</v>
      </c>
      <c r="K17" s="727">
        <v>0</v>
      </c>
      <c r="L17" s="727">
        <v>0</v>
      </c>
      <c r="M17" s="716">
        <v>0</v>
      </c>
      <c r="N17" s="728"/>
      <c r="O17" s="729"/>
      <c r="P17" s="729"/>
      <c r="Q17" s="729"/>
      <c r="R17" s="729"/>
      <c r="S17" s="730"/>
      <c r="T17" s="731"/>
      <c r="U17" s="729"/>
      <c r="V17" s="729"/>
      <c r="W17" s="729"/>
      <c r="X17" s="729"/>
      <c r="Y17" s="732"/>
      <c r="Z17" s="681"/>
      <c r="AA17" s="681"/>
      <c r="AB17" s="681"/>
      <c r="AC17" s="681"/>
      <c r="AD17" s="681"/>
      <c r="AE17" s="681"/>
      <c r="AF17" s="681"/>
      <c r="AG17" s="682"/>
      <c r="AH17" s="682"/>
      <c r="AI17" s="682"/>
      <c r="AJ17" s="682"/>
      <c r="AK17" s="682"/>
      <c r="AL17" s="682"/>
      <c r="AM17" s="682"/>
      <c r="AN17" s="682"/>
      <c r="AO17" s="682"/>
      <c r="AP17" s="682"/>
    </row>
    <row r="18" spans="1:42" ht="33.75" x14ac:dyDescent="0.25">
      <c r="A18" s="710"/>
      <c r="B18" s="711"/>
      <c r="C18" s="734"/>
      <c r="D18" s="725" t="s">
        <v>350</v>
      </c>
      <c r="E18" s="714">
        <v>0</v>
      </c>
      <c r="F18" s="714" t="s">
        <v>356</v>
      </c>
      <c r="G18" s="714" t="s">
        <v>356</v>
      </c>
      <c r="H18" s="714" t="s">
        <v>356</v>
      </c>
      <c r="I18" s="716">
        <v>0</v>
      </c>
      <c r="J18" s="714" t="s">
        <v>356</v>
      </c>
      <c r="K18" s="727" t="s">
        <v>356</v>
      </c>
      <c r="L18" s="727" t="s">
        <v>356</v>
      </c>
      <c r="M18" s="716">
        <v>0</v>
      </c>
      <c r="N18" s="734"/>
      <c r="O18" s="735"/>
      <c r="P18" s="735"/>
      <c r="Q18" s="735"/>
      <c r="R18" s="735"/>
      <c r="S18" s="736"/>
      <c r="T18" s="737"/>
      <c r="U18" s="735"/>
      <c r="V18" s="735"/>
      <c r="W18" s="735"/>
      <c r="X18" s="735"/>
      <c r="Y18" s="738"/>
      <c r="Z18" s="681"/>
      <c r="AA18" s="681"/>
      <c r="AB18" s="681"/>
      <c r="AC18" s="681"/>
      <c r="AD18" s="681"/>
      <c r="AE18" s="681"/>
      <c r="AF18" s="681"/>
      <c r="AG18" s="682"/>
      <c r="AH18" s="682"/>
      <c r="AI18" s="682"/>
      <c r="AJ18" s="682"/>
      <c r="AK18" s="682"/>
      <c r="AL18" s="682"/>
      <c r="AM18" s="682"/>
      <c r="AN18" s="682"/>
      <c r="AO18" s="682"/>
      <c r="AP18" s="682"/>
    </row>
    <row r="19" spans="1:42" ht="22.5" x14ac:dyDescent="0.25">
      <c r="A19" s="710"/>
      <c r="B19" s="711"/>
      <c r="C19" s="717" t="s">
        <v>364</v>
      </c>
      <c r="D19" s="713" t="s">
        <v>335</v>
      </c>
      <c r="E19" s="714">
        <v>1</v>
      </c>
      <c r="F19" s="715"/>
      <c r="G19" s="716">
        <v>1</v>
      </c>
      <c r="H19" s="716">
        <v>1</v>
      </c>
      <c r="I19" s="716">
        <v>1</v>
      </c>
      <c r="J19" s="715"/>
      <c r="K19" s="716">
        <v>1</v>
      </c>
      <c r="L19" s="716">
        <v>1</v>
      </c>
      <c r="M19" s="716">
        <v>1</v>
      </c>
      <c r="N19" s="717" t="s">
        <v>364</v>
      </c>
      <c r="O19" s="718" t="s">
        <v>337</v>
      </c>
      <c r="P19" s="718" t="s">
        <v>338</v>
      </c>
      <c r="Q19" s="719" t="s">
        <v>339</v>
      </c>
      <c r="R19" s="720" t="s">
        <v>340</v>
      </c>
      <c r="S19" s="740">
        <v>22438</v>
      </c>
      <c r="T19" s="722"/>
      <c r="U19" s="720" t="s">
        <v>341</v>
      </c>
      <c r="V19" s="720" t="s">
        <v>342</v>
      </c>
      <c r="W19" s="720" t="s">
        <v>343</v>
      </c>
      <c r="X19" s="720" t="s">
        <v>344</v>
      </c>
      <c r="Y19" s="723">
        <v>22438</v>
      </c>
      <c r="Z19" s="681"/>
      <c r="AA19" s="681"/>
      <c r="AB19" s="681"/>
      <c r="AC19" s="681"/>
      <c r="AD19" s="681"/>
      <c r="AE19" s="681"/>
      <c r="AF19" s="681"/>
      <c r="AG19" s="682"/>
      <c r="AH19" s="682"/>
      <c r="AI19" s="682"/>
      <c r="AJ19" s="682"/>
      <c r="AK19" s="682"/>
      <c r="AL19" s="682"/>
      <c r="AM19" s="682"/>
      <c r="AN19" s="682"/>
      <c r="AO19" s="682"/>
      <c r="AP19" s="682"/>
    </row>
    <row r="20" spans="1:42" ht="22.5" x14ac:dyDescent="0.25">
      <c r="A20" s="710"/>
      <c r="B20" s="711"/>
      <c r="C20" s="728"/>
      <c r="D20" s="725" t="s">
        <v>345</v>
      </c>
      <c r="E20" s="714">
        <v>3475582.57</v>
      </c>
      <c r="F20" s="714"/>
      <c r="G20" s="714" t="s">
        <v>352</v>
      </c>
      <c r="H20" s="714">
        <v>3153210</v>
      </c>
      <c r="I20" s="726">
        <v>3475582.57</v>
      </c>
      <c r="J20" s="714"/>
      <c r="K20" s="727" t="s">
        <v>365</v>
      </c>
      <c r="L20" s="727" t="s">
        <v>365</v>
      </c>
      <c r="M20" s="726">
        <v>3475582.57</v>
      </c>
      <c r="N20" s="728"/>
      <c r="O20" s="729"/>
      <c r="P20" s="729"/>
      <c r="Q20" s="729"/>
      <c r="R20" s="729"/>
      <c r="S20" s="730"/>
      <c r="T20" s="731"/>
      <c r="U20" s="729"/>
      <c r="V20" s="729"/>
      <c r="W20" s="729"/>
      <c r="X20" s="729"/>
      <c r="Y20" s="732"/>
      <c r="Z20" s="681"/>
      <c r="AA20" s="681"/>
      <c r="AB20" s="681"/>
      <c r="AC20" s="681"/>
      <c r="AD20" s="681"/>
      <c r="AE20" s="681"/>
      <c r="AF20" s="681"/>
      <c r="AG20" s="682"/>
      <c r="AH20" s="682"/>
      <c r="AI20" s="682"/>
      <c r="AJ20" s="682"/>
      <c r="AK20" s="682"/>
      <c r="AL20" s="682"/>
      <c r="AM20" s="682"/>
      <c r="AN20" s="682"/>
      <c r="AO20" s="682"/>
      <c r="AP20" s="682"/>
    </row>
    <row r="21" spans="1:42" ht="22.5" x14ac:dyDescent="0.25">
      <c r="A21" s="710"/>
      <c r="B21" s="711"/>
      <c r="C21" s="728"/>
      <c r="D21" s="725" t="s">
        <v>348</v>
      </c>
      <c r="E21" s="714">
        <v>0</v>
      </c>
      <c r="F21" s="715"/>
      <c r="G21" s="715">
        <v>0</v>
      </c>
      <c r="H21" s="715">
        <v>0</v>
      </c>
      <c r="I21" s="716">
        <v>0</v>
      </c>
      <c r="J21" s="715"/>
      <c r="K21" s="727">
        <v>0</v>
      </c>
      <c r="L21" s="727">
        <v>0</v>
      </c>
      <c r="M21" s="716">
        <v>0</v>
      </c>
      <c r="N21" s="728"/>
      <c r="O21" s="729"/>
      <c r="P21" s="729"/>
      <c r="Q21" s="729"/>
      <c r="R21" s="729"/>
      <c r="S21" s="730"/>
      <c r="T21" s="731"/>
      <c r="U21" s="729"/>
      <c r="V21" s="729"/>
      <c r="W21" s="729"/>
      <c r="X21" s="729"/>
      <c r="Y21" s="732"/>
      <c r="Z21" s="681"/>
      <c r="AA21" s="681"/>
      <c r="AB21" s="681"/>
      <c r="AC21" s="681"/>
      <c r="AD21" s="681"/>
      <c r="AE21" s="681"/>
      <c r="AF21" s="681"/>
      <c r="AG21" s="682"/>
      <c r="AH21" s="682"/>
      <c r="AI21" s="682"/>
      <c r="AJ21" s="682"/>
      <c r="AK21" s="682"/>
      <c r="AL21" s="682"/>
      <c r="AM21" s="682"/>
      <c r="AN21" s="682"/>
      <c r="AO21" s="682"/>
      <c r="AP21" s="682"/>
    </row>
    <row r="22" spans="1:42" ht="33.75" x14ac:dyDescent="0.25">
      <c r="A22" s="710"/>
      <c r="B22" s="711"/>
      <c r="C22" s="734"/>
      <c r="D22" s="725" t="s">
        <v>350</v>
      </c>
      <c r="E22" s="714">
        <v>0</v>
      </c>
      <c r="F22" s="714"/>
      <c r="G22" s="714" t="s">
        <v>356</v>
      </c>
      <c r="H22" s="714" t="s">
        <v>356</v>
      </c>
      <c r="I22" s="716">
        <v>0</v>
      </c>
      <c r="J22" s="714"/>
      <c r="K22" s="727" t="s">
        <v>356</v>
      </c>
      <c r="L22" s="727" t="s">
        <v>356</v>
      </c>
      <c r="M22" s="716">
        <v>0</v>
      </c>
      <c r="N22" s="734"/>
      <c r="O22" s="735"/>
      <c r="P22" s="735"/>
      <c r="Q22" s="735"/>
      <c r="R22" s="735"/>
      <c r="S22" s="736"/>
      <c r="T22" s="737"/>
      <c r="U22" s="735"/>
      <c r="V22" s="735"/>
      <c r="W22" s="735"/>
      <c r="X22" s="735"/>
      <c r="Y22" s="738"/>
      <c r="Z22" s="681"/>
      <c r="AA22" s="681"/>
      <c r="AB22" s="681"/>
      <c r="AC22" s="681"/>
      <c r="AD22" s="681"/>
      <c r="AE22" s="681"/>
      <c r="AF22" s="681"/>
      <c r="AG22" s="682"/>
      <c r="AH22" s="682"/>
      <c r="AI22" s="682"/>
      <c r="AJ22" s="682"/>
      <c r="AK22" s="682"/>
      <c r="AL22" s="682"/>
      <c r="AM22" s="682"/>
      <c r="AN22" s="682"/>
      <c r="AO22" s="682"/>
      <c r="AP22" s="682"/>
    </row>
    <row r="23" spans="1:42" ht="22.5" x14ac:dyDescent="0.25">
      <c r="A23" s="710"/>
      <c r="B23" s="711"/>
      <c r="C23" s="717" t="s">
        <v>366</v>
      </c>
      <c r="D23" s="713" t="s">
        <v>335</v>
      </c>
      <c r="E23" s="714">
        <v>4</v>
      </c>
      <c r="F23" s="715"/>
      <c r="G23" s="716">
        <v>2</v>
      </c>
      <c r="H23" s="716">
        <v>2</v>
      </c>
      <c r="I23" s="716">
        <v>4</v>
      </c>
      <c r="J23" s="715"/>
      <c r="K23" s="716">
        <v>2</v>
      </c>
      <c r="L23" s="716">
        <v>4</v>
      </c>
      <c r="M23" s="716">
        <v>4</v>
      </c>
      <c r="N23" s="717" t="s">
        <v>366</v>
      </c>
      <c r="O23" s="718" t="s">
        <v>337</v>
      </c>
      <c r="P23" s="718" t="s">
        <v>338</v>
      </c>
      <c r="Q23" s="719" t="s">
        <v>339</v>
      </c>
      <c r="R23" s="720" t="s">
        <v>340</v>
      </c>
      <c r="S23" s="740">
        <v>22438</v>
      </c>
      <c r="T23" s="722"/>
      <c r="U23" s="720" t="s">
        <v>341</v>
      </c>
      <c r="V23" s="720" t="s">
        <v>342</v>
      </c>
      <c r="W23" s="720" t="s">
        <v>343</v>
      </c>
      <c r="X23" s="720" t="s">
        <v>344</v>
      </c>
      <c r="Y23" s="723">
        <v>22438</v>
      </c>
      <c r="Z23" s="681"/>
      <c r="AA23" s="681"/>
      <c r="AB23" s="681"/>
      <c r="AC23" s="681"/>
      <c r="AD23" s="681"/>
      <c r="AE23" s="681"/>
      <c r="AF23" s="681"/>
      <c r="AG23" s="682"/>
      <c r="AH23" s="682"/>
      <c r="AI23" s="682"/>
      <c r="AJ23" s="682"/>
      <c r="AK23" s="682"/>
      <c r="AL23" s="682"/>
      <c r="AM23" s="682"/>
      <c r="AN23" s="682"/>
      <c r="AO23" s="682"/>
      <c r="AP23" s="682"/>
    </row>
    <row r="24" spans="1:42" ht="22.5" x14ac:dyDescent="0.25">
      <c r="A24" s="710"/>
      <c r="B24" s="711"/>
      <c r="C24" s="728"/>
      <c r="D24" s="725" t="s">
        <v>345</v>
      </c>
      <c r="E24" s="714">
        <v>13902330.279999999</v>
      </c>
      <c r="F24" s="714"/>
      <c r="G24" s="714" t="s">
        <v>367</v>
      </c>
      <c r="H24" s="714">
        <v>6306420</v>
      </c>
      <c r="I24" s="726">
        <v>13902330.279999999</v>
      </c>
      <c r="J24" s="714"/>
      <c r="K24" s="727" t="s">
        <v>368</v>
      </c>
      <c r="L24" s="739">
        <v>12294101.202453988</v>
      </c>
      <c r="M24" s="726">
        <v>13902330.279999999</v>
      </c>
      <c r="N24" s="728"/>
      <c r="O24" s="729"/>
      <c r="P24" s="729"/>
      <c r="Q24" s="729"/>
      <c r="R24" s="729"/>
      <c r="S24" s="730"/>
      <c r="T24" s="731"/>
      <c r="U24" s="729"/>
      <c r="V24" s="729"/>
      <c r="W24" s="729"/>
      <c r="X24" s="729"/>
      <c r="Y24" s="732"/>
      <c r="Z24" s="681"/>
      <c r="AA24" s="681"/>
      <c r="AB24" s="681"/>
      <c r="AC24" s="681"/>
      <c r="AD24" s="681"/>
      <c r="AE24" s="681"/>
      <c r="AF24" s="681"/>
      <c r="AG24" s="682"/>
      <c r="AH24" s="682"/>
      <c r="AI24" s="682"/>
      <c r="AJ24" s="682"/>
      <c r="AK24" s="682"/>
      <c r="AL24" s="682"/>
      <c r="AM24" s="682"/>
      <c r="AN24" s="682"/>
      <c r="AO24" s="682"/>
      <c r="AP24" s="682"/>
    </row>
    <row r="25" spans="1:42" ht="22.5" x14ac:dyDescent="0.25">
      <c r="A25" s="710"/>
      <c r="B25" s="711"/>
      <c r="C25" s="728"/>
      <c r="D25" s="725" t="s">
        <v>348</v>
      </c>
      <c r="E25" s="714">
        <v>0</v>
      </c>
      <c r="F25" s="715"/>
      <c r="G25" s="715">
        <v>0</v>
      </c>
      <c r="H25" s="715">
        <v>0</v>
      </c>
      <c r="I25" s="716">
        <v>0</v>
      </c>
      <c r="J25" s="715"/>
      <c r="K25" s="727">
        <v>0</v>
      </c>
      <c r="L25" s="727">
        <v>0</v>
      </c>
      <c r="M25" s="716">
        <v>0</v>
      </c>
      <c r="N25" s="728"/>
      <c r="O25" s="729"/>
      <c r="P25" s="729"/>
      <c r="Q25" s="729"/>
      <c r="R25" s="729"/>
      <c r="S25" s="730"/>
      <c r="T25" s="731"/>
      <c r="U25" s="729"/>
      <c r="V25" s="729"/>
      <c r="W25" s="729"/>
      <c r="X25" s="729"/>
      <c r="Y25" s="732"/>
      <c r="Z25" s="681"/>
      <c r="AA25" s="681"/>
      <c r="AB25" s="681"/>
      <c r="AC25" s="681"/>
      <c r="AD25" s="681"/>
      <c r="AE25" s="681"/>
      <c r="AF25" s="681"/>
      <c r="AG25" s="682"/>
      <c r="AH25" s="682"/>
      <c r="AI25" s="682"/>
      <c r="AJ25" s="682"/>
      <c r="AK25" s="682"/>
      <c r="AL25" s="682"/>
      <c r="AM25" s="682"/>
      <c r="AN25" s="682"/>
      <c r="AO25" s="682"/>
      <c r="AP25" s="682"/>
    </row>
    <row r="26" spans="1:42" ht="33.75" x14ac:dyDescent="0.25">
      <c r="A26" s="710"/>
      <c r="B26" s="711"/>
      <c r="C26" s="734"/>
      <c r="D26" s="725" t="s">
        <v>350</v>
      </c>
      <c r="E26" s="714">
        <v>0</v>
      </c>
      <c r="F26" s="714"/>
      <c r="G26" s="714" t="s">
        <v>356</v>
      </c>
      <c r="H26" s="714" t="s">
        <v>356</v>
      </c>
      <c r="I26" s="716">
        <v>0</v>
      </c>
      <c r="J26" s="714"/>
      <c r="K26" s="727" t="s">
        <v>356</v>
      </c>
      <c r="L26" s="727" t="s">
        <v>356</v>
      </c>
      <c r="M26" s="716">
        <v>0</v>
      </c>
      <c r="N26" s="734"/>
      <c r="O26" s="735"/>
      <c r="P26" s="735"/>
      <c r="Q26" s="735"/>
      <c r="R26" s="735"/>
      <c r="S26" s="736"/>
      <c r="T26" s="737"/>
      <c r="U26" s="735"/>
      <c r="V26" s="735"/>
      <c r="W26" s="735"/>
      <c r="X26" s="735"/>
      <c r="Y26" s="738"/>
      <c r="Z26" s="681"/>
      <c r="AA26" s="681"/>
      <c r="AB26" s="681"/>
      <c r="AC26" s="681"/>
      <c r="AD26" s="681"/>
      <c r="AE26" s="681"/>
      <c r="AF26" s="681"/>
      <c r="AG26" s="682"/>
      <c r="AH26" s="682"/>
      <c r="AI26" s="682"/>
      <c r="AJ26" s="682"/>
      <c r="AK26" s="682"/>
      <c r="AL26" s="682"/>
      <c r="AM26" s="682"/>
      <c r="AN26" s="682"/>
      <c r="AO26" s="682"/>
      <c r="AP26" s="682"/>
    </row>
    <row r="27" spans="1:42" ht="22.5" x14ac:dyDescent="0.25">
      <c r="A27" s="710"/>
      <c r="B27" s="711"/>
      <c r="C27" s="717" t="s">
        <v>369</v>
      </c>
      <c r="D27" s="713" t="s">
        <v>335</v>
      </c>
      <c r="E27" s="714">
        <v>2</v>
      </c>
      <c r="F27" s="715"/>
      <c r="G27" s="716">
        <v>1</v>
      </c>
      <c r="H27" s="716">
        <v>5</v>
      </c>
      <c r="I27" s="716">
        <v>2</v>
      </c>
      <c r="J27" s="715"/>
      <c r="K27" s="716">
        <v>1</v>
      </c>
      <c r="L27" s="716">
        <v>6</v>
      </c>
      <c r="M27" s="716">
        <v>8</v>
      </c>
      <c r="N27" s="717" t="s">
        <v>369</v>
      </c>
      <c r="O27" s="718" t="s">
        <v>337</v>
      </c>
      <c r="P27" s="718" t="s">
        <v>338</v>
      </c>
      <c r="Q27" s="719" t="s">
        <v>339</v>
      </c>
      <c r="R27" s="720" t="s">
        <v>340</v>
      </c>
      <c r="S27" s="740">
        <v>22438</v>
      </c>
      <c r="T27" s="722"/>
      <c r="U27" s="720" t="s">
        <v>341</v>
      </c>
      <c r="V27" s="720" t="s">
        <v>342</v>
      </c>
      <c r="W27" s="720" t="s">
        <v>343</v>
      </c>
      <c r="X27" s="720" t="s">
        <v>344</v>
      </c>
      <c r="Y27" s="723">
        <v>22438</v>
      </c>
      <c r="Z27" s="681"/>
      <c r="AA27" s="681"/>
      <c r="AB27" s="681"/>
      <c r="AC27" s="681"/>
      <c r="AD27" s="681"/>
      <c r="AE27" s="681"/>
      <c r="AF27" s="681"/>
      <c r="AG27" s="682"/>
      <c r="AH27" s="682"/>
      <c r="AI27" s="682"/>
      <c r="AJ27" s="682"/>
      <c r="AK27" s="682"/>
      <c r="AL27" s="682"/>
      <c r="AM27" s="682"/>
      <c r="AN27" s="682"/>
      <c r="AO27" s="682"/>
      <c r="AP27" s="682"/>
    </row>
    <row r="28" spans="1:42" ht="22.5" x14ac:dyDescent="0.25">
      <c r="A28" s="710"/>
      <c r="B28" s="711"/>
      <c r="C28" s="728"/>
      <c r="D28" s="725" t="s">
        <v>345</v>
      </c>
      <c r="E28" s="714">
        <v>6433835.3636363596</v>
      </c>
      <c r="F28" s="714"/>
      <c r="G28" s="714" t="s">
        <v>352</v>
      </c>
      <c r="H28" s="714">
        <v>15766050</v>
      </c>
      <c r="I28" s="726">
        <v>6433835.3636363596</v>
      </c>
      <c r="J28" s="714"/>
      <c r="K28" s="727" t="s">
        <v>365</v>
      </c>
      <c r="L28" s="739">
        <v>18441151.803680982</v>
      </c>
      <c r="M28" s="726">
        <v>27804660.559999999</v>
      </c>
      <c r="N28" s="728"/>
      <c r="O28" s="729"/>
      <c r="P28" s="729"/>
      <c r="Q28" s="729"/>
      <c r="R28" s="729"/>
      <c r="S28" s="730"/>
      <c r="T28" s="731"/>
      <c r="U28" s="729"/>
      <c r="V28" s="729"/>
      <c r="W28" s="729"/>
      <c r="X28" s="729"/>
      <c r="Y28" s="732"/>
      <c r="Z28" s="681"/>
      <c r="AA28" s="681"/>
      <c r="AB28" s="681"/>
      <c r="AC28" s="681"/>
      <c r="AD28" s="681"/>
      <c r="AE28" s="681"/>
      <c r="AF28" s="681"/>
      <c r="AG28" s="682"/>
      <c r="AH28" s="682"/>
      <c r="AI28" s="682"/>
      <c r="AJ28" s="682"/>
      <c r="AK28" s="682"/>
      <c r="AL28" s="682"/>
      <c r="AM28" s="682"/>
      <c r="AN28" s="682"/>
      <c r="AO28" s="682"/>
      <c r="AP28" s="682"/>
    </row>
    <row r="29" spans="1:42" ht="22.5" x14ac:dyDescent="0.25">
      <c r="A29" s="710"/>
      <c r="B29" s="711"/>
      <c r="C29" s="728"/>
      <c r="D29" s="725" t="s">
        <v>348</v>
      </c>
      <c r="E29" s="714">
        <v>0</v>
      </c>
      <c r="F29" s="715"/>
      <c r="G29" s="715">
        <v>0</v>
      </c>
      <c r="H29" s="715">
        <v>0</v>
      </c>
      <c r="I29" s="716">
        <v>0</v>
      </c>
      <c r="J29" s="715"/>
      <c r="K29" s="727">
        <v>0</v>
      </c>
      <c r="L29" s="727">
        <v>0</v>
      </c>
      <c r="M29" s="716">
        <v>0</v>
      </c>
      <c r="N29" s="728"/>
      <c r="O29" s="729"/>
      <c r="P29" s="729"/>
      <c r="Q29" s="729"/>
      <c r="R29" s="729"/>
      <c r="S29" s="730"/>
      <c r="T29" s="731"/>
      <c r="U29" s="729"/>
      <c r="V29" s="729"/>
      <c r="W29" s="729"/>
      <c r="X29" s="729"/>
      <c r="Y29" s="732"/>
      <c r="Z29" s="681"/>
      <c r="AA29" s="681"/>
      <c r="AB29" s="681"/>
      <c r="AC29" s="681"/>
      <c r="AD29" s="681"/>
      <c r="AE29" s="681"/>
      <c r="AF29" s="681"/>
      <c r="AG29" s="682"/>
      <c r="AH29" s="682"/>
      <c r="AI29" s="682"/>
      <c r="AJ29" s="682"/>
      <c r="AK29" s="682"/>
      <c r="AL29" s="682"/>
      <c r="AM29" s="682"/>
      <c r="AN29" s="682"/>
      <c r="AO29" s="682"/>
      <c r="AP29" s="682"/>
    </row>
    <row r="30" spans="1:42" ht="33.75" x14ac:dyDescent="0.25">
      <c r="A30" s="710"/>
      <c r="B30" s="711"/>
      <c r="C30" s="734"/>
      <c r="D30" s="725" t="s">
        <v>350</v>
      </c>
      <c r="E30" s="714">
        <v>0</v>
      </c>
      <c r="F30" s="714"/>
      <c r="G30" s="714" t="s">
        <v>356</v>
      </c>
      <c r="H30" s="714" t="s">
        <v>356</v>
      </c>
      <c r="I30" s="716">
        <v>0</v>
      </c>
      <c r="J30" s="714"/>
      <c r="K30" s="727" t="s">
        <v>356</v>
      </c>
      <c r="L30" s="727" t="s">
        <v>356</v>
      </c>
      <c r="M30" s="716">
        <v>0</v>
      </c>
      <c r="N30" s="734"/>
      <c r="O30" s="735"/>
      <c r="P30" s="735"/>
      <c r="Q30" s="735"/>
      <c r="R30" s="735"/>
      <c r="S30" s="736"/>
      <c r="T30" s="737"/>
      <c r="U30" s="735"/>
      <c r="V30" s="735"/>
      <c r="W30" s="735"/>
      <c r="X30" s="735"/>
      <c r="Y30" s="738"/>
      <c r="Z30" s="681"/>
      <c r="AA30" s="681"/>
      <c r="AB30" s="681"/>
      <c r="AC30" s="681"/>
      <c r="AD30" s="681"/>
      <c r="AE30" s="681"/>
      <c r="AF30" s="681"/>
      <c r="AG30" s="682"/>
      <c r="AH30" s="682"/>
      <c r="AI30" s="682"/>
      <c r="AJ30" s="682"/>
      <c r="AK30" s="682"/>
      <c r="AL30" s="682"/>
      <c r="AM30" s="682"/>
      <c r="AN30" s="682"/>
      <c r="AO30" s="682"/>
      <c r="AP30" s="682"/>
    </row>
    <row r="31" spans="1:42" ht="22.5" x14ac:dyDescent="0.25">
      <c r="A31" s="710"/>
      <c r="B31" s="711"/>
      <c r="C31" s="717" t="s">
        <v>372</v>
      </c>
      <c r="D31" s="713" t="s">
        <v>335</v>
      </c>
      <c r="E31" s="714">
        <v>2</v>
      </c>
      <c r="F31" s="715"/>
      <c r="G31" s="716">
        <v>2</v>
      </c>
      <c r="H31" s="716">
        <v>1</v>
      </c>
      <c r="I31" s="716">
        <v>2</v>
      </c>
      <c r="J31" s="715"/>
      <c r="K31" s="716">
        <v>2</v>
      </c>
      <c r="L31" s="716">
        <v>3</v>
      </c>
      <c r="M31" s="716">
        <v>5</v>
      </c>
      <c r="N31" s="717" t="s">
        <v>373</v>
      </c>
      <c r="O31" s="718" t="s">
        <v>337</v>
      </c>
      <c r="P31" s="718" t="s">
        <v>338</v>
      </c>
      <c r="Q31" s="719" t="s">
        <v>339</v>
      </c>
      <c r="R31" s="720" t="s">
        <v>340</v>
      </c>
      <c r="S31" s="740">
        <v>22438</v>
      </c>
      <c r="T31" s="722"/>
      <c r="U31" s="720" t="s">
        <v>341</v>
      </c>
      <c r="V31" s="720" t="s">
        <v>342</v>
      </c>
      <c r="W31" s="720" t="s">
        <v>343</v>
      </c>
      <c r="X31" s="720" t="s">
        <v>344</v>
      </c>
      <c r="Y31" s="723">
        <v>22438</v>
      </c>
      <c r="Z31" s="681"/>
      <c r="AA31" s="681"/>
      <c r="AB31" s="681"/>
      <c r="AC31" s="681"/>
      <c r="AD31" s="681"/>
      <c r="AE31" s="681"/>
      <c r="AF31" s="681"/>
      <c r="AG31" s="682"/>
      <c r="AH31" s="682"/>
      <c r="AI31" s="682"/>
      <c r="AJ31" s="682"/>
      <c r="AK31" s="682"/>
      <c r="AL31" s="682"/>
      <c r="AM31" s="682"/>
      <c r="AN31" s="682"/>
      <c r="AO31" s="682"/>
      <c r="AP31" s="682"/>
    </row>
    <row r="32" spans="1:42" ht="22.5" x14ac:dyDescent="0.25">
      <c r="A32" s="710"/>
      <c r="B32" s="711"/>
      <c r="C32" s="728"/>
      <c r="D32" s="725" t="s">
        <v>345</v>
      </c>
      <c r="E32" s="714">
        <v>6433835.3636363596</v>
      </c>
      <c r="F32" s="714"/>
      <c r="G32" s="714" t="s">
        <v>367</v>
      </c>
      <c r="H32" s="714">
        <v>3153210</v>
      </c>
      <c r="I32" s="726">
        <v>6433835.3636363596</v>
      </c>
      <c r="J32" s="714"/>
      <c r="K32" s="727" t="s">
        <v>368</v>
      </c>
      <c r="L32" s="739">
        <v>9220575.9018404912</v>
      </c>
      <c r="M32" s="726">
        <v>17377912.850000001</v>
      </c>
      <c r="N32" s="728"/>
      <c r="O32" s="729"/>
      <c r="P32" s="729"/>
      <c r="Q32" s="729"/>
      <c r="R32" s="729"/>
      <c r="S32" s="730"/>
      <c r="T32" s="731"/>
      <c r="U32" s="729"/>
      <c r="V32" s="729"/>
      <c r="W32" s="729"/>
      <c r="X32" s="729"/>
      <c r="Y32" s="732"/>
      <c r="Z32" s="681"/>
      <c r="AA32" s="681"/>
      <c r="AB32" s="681"/>
      <c r="AC32" s="681"/>
      <c r="AD32" s="681"/>
      <c r="AE32" s="681"/>
      <c r="AF32" s="681"/>
      <c r="AG32" s="682"/>
      <c r="AH32" s="682"/>
      <c r="AI32" s="682"/>
      <c r="AJ32" s="682"/>
      <c r="AK32" s="682"/>
      <c r="AL32" s="682"/>
      <c r="AM32" s="682"/>
      <c r="AN32" s="682"/>
      <c r="AO32" s="682"/>
      <c r="AP32" s="682"/>
    </row>
    <row r="33" spans="1:42" ht="22.5" x14ac:dyDescent="0.25">
      <c r="A33" s="710"/>
      <c r="B33" s="711"/>
      <c r="C33" s="728"/>
      <c r="D33" s="725" t="s">
        <v>348</v>
      </c>
      <c r="E33" s="714">
        <v>0</v>
      </c>
      <c r="F33" s="715"/>
      <c r="G33" s="715">
        <v>0</v>
      </c>
      <c r="H33" s="715">
        <v>0</v>
      </c>
      <c r="I33" s="716">
        <v>0</v>
      </c>
      <c r="J33" s="715"/>
      <c r="K33" s="727">
        <v>0</v>
      </c>
      <c r="L33" s="727">
        <v>0</v>
      </c>
      <c r="M33" s="716">
        <v>0</v>
      </c>
      <c r="N33" s="728"/>
      <c r="O33" s="729"/>
      <c r="P33" s="729"/>
      <c r="Q33" s="729"/>
      <c r="R33" s="729"/>
      <c r="S33" s="730"/>
      <c r="T33" s="731"/>
      <c r="U33" s="729"/>
      <c r="V33" s="729"/>
      <c r="W33" s="729"/>
      <c r="X33" s="729"/>
      <c r="Y33" s="732"/>
      <c r="Z33" s="681"/>
      <c r="AA33" s="681"/>
      <c r="AB33" s="681"/>
      <c r="AC33" s="681"/>
      <c r="AD33" s="681"/>
      <c r="AE33" s="681"/>
      <c r="AF33" s="681"/>
      <c r="AG33" s="682"/>
      <c r="AH33" s="682"/>
      <c r="AI33" s="682"/>
      <c r="AJ33" s="682"/>
      <c r="AK33" s="682"/>
      <c r="AL33" s="682"/>
      <c r="AM33" s="682"/>
      <c r="AN33" s="682"/>
      <c r="AO33" s="682"/>
      <c r="AP33" s="682"/>
    </row>
    <row r="34" spans="1:42" ht="33.75" x14ac:dyDescent="0.25">
      <c r="A34" s="710"/>
      <c r="B34" s="711"/>
      <c r="C34" s="734"/>
      <c r="D34" s="725" t="s">
        <v>350</v>
      </c>
      <c r="E34" s="714">
        <v>0</v>
      </c>
      <c r="F34" s="714"/>
      <c r="G34" s="714" t="s">
        <v>356</v>
      </c>
      <c r="H34" s="714" t="s">
        <v>356</v>
      </c>
      <c r="I34" s="716">
        <v>0</v>
      </c>
      <c r="J34" s="714"/>
      <c r="K34" s="727" t="s">
        <v>356</v>
      </c>
      <c r="L34" s="727" t="s">
        <v>356</v>
      </c>
      <c r="M34" s="716">
        <v>0</v>
      </c>
      <c r="N34" s="734"/>
      <c r="O34" s="735"/>
      <c r="P34" s="735"/>
      <c r="Q34" s="735"/>
      <c r="R34" s="735"/>
      <c r="S34" s="736"/>
      <c r="T34" s="737"/>
      <c r="U34" s="735"/>
      <c r="V34" s="735"/>
      <c r="W34" s="735"/>
      <c r="X34" s="735"/>
      <c r="Y34" s="738"/>
      <c r="Z34" s="681"/>
      <c r="AA34" s="681"/>
      <c r="AB34" s="681"/>
      <c r="AC34" s="681"/>
      <c r="AD34" s="681"/>
      <c r="AE34" s="681"/>
      <c r="AF34" s="681"/>
      <c r="AG34" s="682"/>
      <c r="AH34" s="682"/>
      <c r="AI34" s="682"/>
      <c r="AJ34" s="682"/>
      <c r="AK34" s="682"/>
      <c r="AL34" s="682"/>
      <c r="AM34" s="682"/>
      <c r="AN34" s="682"/>
      <c r="AO34" s="682"/>
      <c r="AP34" s="682"/>
    </row>
    <row r="35" spans="1:42" ht="22.5" x14ac:dyDescent="0.25">
      <c r="A35" s="710"/>
      <c r="B35" s="711"/>
      <c r="C35" s="717" t="s">
        <v>374</v>
      </c>
      <c r="D35" s="713" t="s">
        <v>335</v>
      </c>
      <c r="E35" s="714">
        <v>1</v>
      </c>
      <c r="F35" s="715">
        <v>3</v>
      </c>
      <c r="G35" s="716">
        <v>19</v>
      </c>
      <c r="H35" s="716">
        <v>26</v>
      </c>
      <c r="I35" s="716">
        <v>1</v>
      </c>
      <c r="J35" s="715">
        <v>3</v>
      </c>
      <c r="K35" s="715">
        <v>19</v>
      </c>
      <c r="L35" s="715">
        <v>26</v>
      </c>
      <c r="M35" s="716">
        <v>27</v>
      </c>
      <c r="N35" s="717" t="s">
        <v>374</v>
      </c>
      <c r="O35" s="718" t="s">
        <v>337</v>
      </c>
      <c r="P35" s="719" t="s">
        <v>338</v>
      </c>
      <c r="Q35" s="719" t="s">
        <v>339</v>
      </c>
      <c r="R35" s="720" t="s">
        <v>340</v>
      </c>
      <c r="S35" s="721">
        <v>748012</v>
      </c>
      <c r="T35" s="722"/>
      <c r="U35" s="720" t="s">
        <v>341</v>
      </c>
      <c r="V35" s="720" t="s">
        <v>342</v>
      </c>
      <c r="W35" s="720" t="s">
        <v>343</v>
      </c>
      <c r="X35" s="720" t="s">
        <v>344</v>
      </c>
      <c r="Y35" s="723">
        <v>748012</v>
      </c>
      <c r="Z35" s="681"/>
      <c r="AA35" s="681"/>
      <c r="AB35" s="681"/>
      <c r="AC35" s="681"/>
      <c r="AD35" s="681"/>
      <c r="AE35" s="681"/>
      <c r="AF35" s="681"/>
      <c r="AG35" s="682"/>
      <c r="AH35" s="682"/>
      <c r="AI35" s="682"/>
      <c r="AJ35" s="682"/>
      <c r="AK35" s="682"/>
      <c r="AL35" s="682"/>
      <c r="AM35" s="682"/>
      <c r="AN35" s="682"/>
      <c r="AO35" s="682"/>
      <c r="AP35" s="682"/>
    </row>
    <row r="36" spans="1:42" ht="22.5" x14ac:dyDescent="0.25">
      <c r="A36" s="710"/>
      <c r="B36" s="711"/>
      <c r="C36" s="728"/>
      <c r="D36" s="725" t="s">
        <v>345</v>
      </c>
      <c r="E36" s="714">
        <v>3216917.6818181798</v>
      </c>
      <c r="F36" s="714" t="s">
        <v>375</v>
      </c>
      <c r="G36" s="714" t="s">
        <v>376</v>
      </c>
      <c r="H36" s="714" t="s">
        <v>377</v>
      </c>
      <c r="I36" s="726">
        <v>3216917.6818181798</v>
      </c>
      <c r="J36" s="714" t="s">
        <v>378</v>
      </c>
      <c r="K36" s="727" t="s">
        <v>377</v>
      </c>
      <c r="L36" s="715">
        <v>22072470</v>
      </c>
      <c r="M36" s="726">
        <v>93840737</v>
      </c>
      <c r="N36" s="728"/>
      <c r="O36" s="729"/>
      <c r="P36" s="729"/>
      <c r="Q36" s="729"/>
      <c r="R36" s="729"/>
      <c r="S36" s="730"/>
      <c r="T36" s="731"/>
      <c r="U36" s="729"/>
      <c r="V36" s="729"/>
      <c r="W36" s="729"/>
      <c r="X36" s="729"/>
      <c r="Y36" s="732"/>
      <c r="Z36" s="681"/>
      <c r="AA36" s="681"/>
      <c r="AB36" s="681"/>
      <c r="AC36" s="681"/>
      <c r="AD36" s="681"/>
      <c r="AE36" s="681"/>
      <c r="AF36" s="681"/>
      <c r="AG36" s="682"/>
      <c r="AH36" s="682"/>
      <c r="AI36" s="682"/>
      <c r="AJ36" s="682"/>
      <c r="AK36" s="682"/>
      <c r="AL36" s="682"/>
      <c r="AM36" s="682"/>
      <c r="AN36" s="682"/>
      <c r="AO36" s="682"/>
      <c r="AP36" s="682"/>
    </row>
    <row r="37" spans="1:42" ht="22.5" x14ac:dyDescent="0.25">
      <c r="A37" s="710"/>
      <c r="B37" s="711"/>
      <c r="C37" s="728"/>
      <c r="D37" s="725" t="s">
        <v>348</v>
      </c>
      <c r="E37" s="714">
        <v>0</v>
      </c>
      <c r="F37" s="715">
        <v>0</v>
      </c>
      <c r="G37" s="715">
        <v>0</v>
      </c>
      <c r="H37" s="715">
        <v>0</v>
      </c>
      <c r="I37" s="716">
        <v>0</v>
      </c>
      <c r="J37" s="715">
        <v>0</v>
      </c>
      <c r="K37" s="727">
        <v>0</v>
      </c>
      <c r="L37" s="727">
        <v>0</v>
      </c>
      <c r="M37" s="716">
        <v>0</v>
      </c>
      <c r="N37" s="728"/>
      <c r="O37" s="729"/>
      <c r="P37" s="729"/>
      <c r="Q37" s="729"/>
      <c r="R37" s="729"/>
      <c r="S37" s="730"/>
      <c r="T37" s="731"/>
      <c r="U37" s="729"/>
      <c r="V37" s="729"/>
      <c r="W37" s="729"/>
      <c r="X37" s="729"/>
      <c r="Y37" s="732"/>
      <c r="Z37" s="681"/>
      <c r="AA37" s="681"/>
      <c r="AB37" s="681"/>
      <c r="AC37" s="681"/>
      <c r="AD37" s="681"/>
      <c r="AE37" s="681"/>
      <c r="AF37" s="681"/>
      <c r="AG37" s="682"/>
      <c r="AH37" s="682"/>
      <c r="AI37" s="682"/>
      <c r="AJ37" s="682"/>
      <c r="AK37" s="682"/>
      <c r="AL37" s="682"/>
      <c r="AM37" s="682"/>
      <c r="AN37" s="682"/>
      <c r="AO37" s="682"/>
      <c r="AP37" s="682"/>
    </row>
    <row r="38" spans="1:42" ht="33.75" x14ac:dyDescent="0.25">
      <c r="A38" s="710"/>
      <c r="B38" s="711"/>
      <c r="C38" s="734"/>
      <c r="D38" s="725" t="s">
        <v>350</v>
      </c>
      <c r="E38" s="714">
        <v>0</v>
      </c>
      <c r="F38" s="714" t="s">
        <v>356</v>
      </c>
      <c r="G38" s="714" t="s">
        <v>356</v>
      </c>
      <c r="H38" s="714" t="s">
        <v>356</v>
      </c>
      <c r="I38" s="716">
        <v>0</v>
      </c>
      <c r="J38" s="714" t="s">
        <v>356</v>
      </c>
      <c r="K38" s="727" t="s">
        <v>356</v>
      </c>
      <c r="L38" s="727" t="s">
        <v>356</v>
      </c>
      <c r="M38" s="716">
        <v>0</v>
      </c>
      <c r="N38" s="734"/>
      <c r="O38" s="735"/>
      <c r="P38" s="735"/>
      <c r="Q38" s="735"/>
      <c r="R38" s="735"/>
      <c r="S38" s="736"/>
      <c r="T38" s="737"/>
      <c r="U38" s="735"/>
      <c r="V38" s="735"/>
      <c r="W38" s="735"/>
      <c r="X38" s="735"/>
      <c r="Y38" s="738"/>
      <c r="Z38" s="681"/>
      <c r="AA38" s="681"/>
      <c r="AB38" s="681"/>
      <c r="AC38" s="681"/>
      <c r="AD38" s="681"/>
      <c r="AE38" s="681"/>
      <c r="AF38" s="681"/>
      <c r="AG38" s="682"/>
      <c r="AH38" s="682"/>
      <c r="AI38" s="682"/>
      <c r="AJ38" s="682"/>
      <c r="AK38" s="682"/>
      <c r="AL38" s="682"/>
      <c r="AM38" s="682"/>
      <c r="AN38" s="682"/>
      <c r="AO38" s="682"/>
      <c r="AP38" s="682"/>
    </row>
    <row r="39" spans="1:42" ht="22.5" x14ac:dyDescent="0.25">
      <c r="A39" s="710"/>
      <c r="B39" s="711"/>
      <c r="C39" s="717" t="s">
        <v>379</v>
      </c>
      <c r="D39" s="713" t="s">
        <v>335</v>
      </c>
      <c r="E39" s="714">
        <v>6</v>
      </c>
      <c r="F39" s="715">
        <v>2</v>
      </c>
      <c r="G39" s="716">
        <v>3</v>
      </c>
      <c r="H39" s="716">
        <v>2</v>
      </c>
      <c r="I39" s="716">
        <v>6</v>
      </c>
      <c r="J39" s="715">
        <v>2</v>
      </c>
      <c r="K39" s="715">
        <v>3</v>
      </c>
      <c r="L39" s="715">
        <v>5</v>
      </c>
      <c r="M39" s="716">
        <v>11</v>
      </c>
      <c r="N39" s="717" t="s">
        <v>379</v>
      </c>
      <c r="O39" s="718" t="s">
        <v>337</v>
      </c>
      <c r="P39" s="719" t="s">
        <v>338</v>
      </c>
      <c r="Q39" s="719" t="s">
        <v>339</v>
      </c>
      <c r="R39" s="720" t="s">
        <v>340</v>
      </c>
      <c r="S39" s="721">
        <v>887886</v>
      </c>
      <c r="T39" s="722"/>
      <c r="U39" s="720" t="s">
        <v>341</v>
      </c>
      <c r="V39" s="720" t="s">
        <v>342</v>
      </c>
      <c r="W39" s="720" t="s">
        <v>343</v>
      </c>
      <c r="X39" s="720" t="s">
        <v>344</v>
      </c>
      <c r="Y39" s="723">
        <v>887886</v>
      </c>
      <c r="Z39" s="681"/>
      <c r="AA39" s="681"/>
      <c r="AB39" s="681"/>
      <c r="AC39" s="681"/>
      <c r="AD39" s="681"/>
      <c r="AE39" s="681"/>
      <c r="AF39" s="681"/>
      <c r="AG39" s="682"/>
      <c r="AH39" s="682"/>
      <c r="AI39" s="682"/>
      <c r="AJ39" s="682"/>
      <c r="AK39" s="682"/>
      <c r="AL39" s="682"/>
      <c r="AM39" s="682"/>
      <c r="AN39" s="682"/>
      <c r="AO39" s="682"/>
      <c r="AP39" s="682"/>
    </row>
    <row r="40" spans="1:42" ht="22.5" x14ac:dyDescent="0.25">
      <c r="A40" s="710"/>
      <c r="B40" s="711"/>
      <c r="C40" s="728"/>
      <c r="D40" s="725" t="s">
        <v>345</v>
      </c>
      <c r="E40" s="714">
        <v>19301506.090909101</v>
      </c>
      <c r="F40" s="714" t="s">
        <v>367</v>
      </c>
      <c r="G40" s="714" t="s">
        <v>375</v>
      </c>
      <c r="H40" s="714">
        <v>6306420</v>
      </c>
      <c r="I40" s="726">
        <v>19301506.090909101</v>
      </c>
      <c r="J40" s="714" t="s">
        <v>380</v>
      </c>
      <c r="K40" s="727" t="s">
        <v>381</v>
      </c>
      <c r="L40" s="739">
        <v>15367626.503067484</v>
      </c>
      <c r="M40" s="726">
        <v>38231408.270000003</v>
      </c>
      <c r="N40" s="728"/>
      <c r="O40" s="729"/>
      <c r="P40" s="729"/>
      <c r="Q40" s="729"/>
      <c r="R40" s="729"/>
      <c r="S40" s="730"/>
      <c r="T40" s="731"/>
      <c r="U40" s="729"/>
      <c r="V40" s="729"/>
      <c r="W40" s="729"/>
      <c r="X40" s="729"/>
      <c r="Y40" s="732"/>
      <c r="Z40" s="681"/>
      <c r="AA40" s="681"/>
      <c r="AB40" s="681"/>
      <c r="AC40" s="681"/>
      <c r="AD40" s="681"/>
      <c r="AE40" s="681"/>
      <c r="AF40" s="681"/>
      <c r="AG40" s="682"/>
      <c r="AH40" s="682"/>
      <c r="AI40" s="682"/>
      <c r="AJ40" s="682"/>
      <c r="AK40" s="682"/>
      <c r="AL40" s="682"/>
      <c r="AM40" s="682"/>
      <c r="AN40" s="682"/>
      <c r="AO40" s="682"/>
      <c r="AP40" s="682"/>
    </row>
    <row r="41" spans="1:42" ht="22.5" x14ac:dyDescent="0.25">
      <c r="A41" s="710"/>
      <c r="B41" s="711"/>
      <c r="C41" s="728"/>
      <c r="D41" s="725" t="s">
        <v>348</v>
      </c>
      <c r="E41" s="714">
        <v>0</v>
      </c>
      <c r="F41" s="715">
        <v>0</v>
      </c>
      <c r="G41" s="715">
        <v>0</v>
      </c>
      <c r="H41" s="715">
        <v>0</v>
      </c>
      <c r="I41" s="716">
        <v>0</v>
      </c>
      <c r="J41" s="715">
        <v>0</v>
      </c>
      <c r="K41" s="727">
        <v>0</v>
      </c>
      <c r="L41" s="727">
        <v>0</v>
      </c>
      <c r="M41" s="716">
        <v>0</v>
      </c>
      <c r="N41" s="728"/>
      <c r="O41" s="729"/>
      <c r="P41" s="729"/>
      <c r="Q41" s="729"/>
      <c r="R41" s="729"/>
      <c r="S41" s="730"/>
      <c r="T41" s="731"/>
      <c r="U41" s="729"/>
      <c r="V41" s="729"/>
      <c r="W41" s="729"/>
      <c r="X41" s="729"/>
      <c r="Y41" s="732"/>
      <c r="Z41" s="681"/>
      <c r="AA41" s="681"/>
      <c r="AB41" s="681"/>
      <c r="AC41" s="681"/>
      <c r="AD41" s="681"/>
      <c r="AE41" s="681"/>
      <c r="AF41" s="681"/>
      <c r="AG41" s="682"/>
      <c r="AH41" s="682"/>
      <c r="AI41" s="682"/>
      <c r="AJ41" s="682"/>
      <c r="AK41" s="682"/>
      <c r="AL41" s="682"/>
      <c r="AM41" s="682"/>
      <c r="AN41" s="682"/>
      <c r="AO41" s="682"/>
      <c r="AP41" s="682"/>
    </row>
    <row r="42" spans="1:42" ht="33.75" x14ac:dyDescent="0.25">
      <c r="A42" s="710"/>
      <c r="B42" s="711"/>
      <c r="C42" s="734"/>
      <c r="D42" s="725" t="s">
        <v>350</v>
      </c>
      <c r="E42" s="714">
        <v>0</v>
      </c>
      <c r="F42" s="714" t="s">
        <v>356</v>
      </c>
      <c r="G42" s="714" t="s">
        <v>356</v>
      </c>
      <c r="H42" s="714" t="s">
        <v>356</v>
      </c>
      <c r="I42" s="716">
        <v>0</v>
      </c>
      <c r="J42" s="714" t="s">
        <v>356</v>
      </c>
      <c r="K42" s="727" t="s">
        <v>356</v>
      </c>
      <c r="L42" s="727" t="s">
        <v>356</v>
      </c>
      <c r="M42" s="716">
        <v>0</v>
      </c>
      <c r="N42" s="734"/>
      <c r="O42" s="735"/>
      <c r="P42" s="735"/>
      <c r="Q42" s="735"/>
      <c r="R42" s="735"/>
      <c r="S42" s="736"/>
      <c r="T42" s="737"/>
      <c r="U42" s="735"/>
      <c r="V42" s="735"/>
      <c r="W42" s="735"/>
      <c r="X42" s="735"/>
      <c r="Y42" s="738"/>
      <c r="Z42" s="681"/>
      <c r="AA42" s="681"/>
      <c r="AB42" s="681"/>
      <c r="AC42" s="681"/>
      <c r="AD42" s="681"/>
      <c r="AE42" s="681"/>
      <c r="AF42" s="681"/>
      <c r="AG42" s="682"/>
      <c r="AH42" s="682"/>
      <c r="AI42" s="682"/>
      <c r="AJ42" s="682"/>
      <c r="AK42" s="682"/>
      <c r="AL42" s="682"/>
      <c r="AM42" s="682"/>
      <c r="AN42" s="682"/>
      <c r="AO42" s="682"/>
      <c r="AP42" s="682"/>
    </row>
    <row r="43" spans="1:42" ht="22.5" x14ac:dyDescent="0.25">
      <c r="A43" s="710"/>
      <c r="B43" s="711"/>
      <c r="C43" s="717" t="s">
        <v>382</v>
      </c>
      <c r="D43" s="713" t="s">
        <v>335</v>
      </c>
      <c r="E43" s="714">
        <v>4</v>
      </c>
      <c r="F43" s="715">
        <v>5</v>
      </c>
      <c r="G43" s="716">
        <v>13</v>
      </c>
      <c r="H43" s="716">
        <v>4</v>
      </c>
      <c r="I43" s="716">
        <v>4</v>
      </c>
      <c r="J43" s="715">
        <v>5</v>
      </c>
      <c r="K43" s="715">
        <v>13</v>
      </c>
      <c r="L43" s="715">
        <v>17</v>
      </c>
      <c r="M43" s="716">
        <v>21</v>
      </c>
      <c r="N43" s="717" t="s">
        <v>383</v>
      </c>
      <c r="O43" s="718" t="s">
        <v>337</v>
      </c>
      <c r="P43" s="719" t="s">
        <v>338</v>
      </c>
      <c r="Q43" s="719" t="s">
        <v>339</v>
      </c>
      <c r="R43" s="720" t="s">
        <v>340</v>
      </c>
      <c r="S43" s="721">
        <v>424038</v>
      </c>
      <c r="T43" s="722"/>
      <c r="U43" s="720" t="s">
        <v>341</v>
      </c>
      <c r="V43" s="720" t="s">
        <v>342</v>
      </c>
      <c r="W43" s="720" t="s">
        <v>343</v>
      </c>
      <c r="X43" s="720" t="s">
        <v>344</v>
      </c>
      <c r="Y43" s="723">
        <v>424038</v>
      </c>
      <c r="Z43" s="681"/>
      <c r="AA43" s="681"/>
      <c r="AB43" s="681"/>
      <c r="AC43" s="681"/>
      <c r="AD43" s="681"/>
      <c r="AE43" s="681"/>
      <c r="AF43" s="681"/>
      <c r="AG43" s="682"/>
      <c r="AH43" s="682"/>
      <c r="AI43" s="682"/>
      <c r="AJ43" s="682"/>
      <c r="AK43" s="682"/>
      <c r="AL43" s="682"/>
      <c r="AM43" s="682"/>
      <c r="AN43" s="682"/>
      <c r="AO43" s="682"/>
      <c r="AP43" s="682"/>
    </row>
    <row r="44" spans="1:42" ht="22.5" x14ac:dyDescent="0.25">
      <c r="A44" s="710"/>
      <c r="B44" s="711"/>
      <c r="C44" s="728"/>
      <c r="D44" s="725" t="s">
        <v>345</v>
      </c>
      <c r="E44" s="714">
        <v>12867670.727272701</v>
      </c>
      <c r="F44" s="714">
        <v>15670810.25</v>
      </c>
      <c r="G44" s="714">
        <v>40744106.649999999</v>
      </c>
      <c r="H44" s="714">
        <v>12612840</v>
      </c>
      <c r="I44" s="726">
        <v>12867670.727272701</v>
      </c>
      <c r="J44" s="714" t="s">
        <v>384</v>
      </c>
      <c r="K44" s="727" t="s">
        <v>385</v>
      </c>
      <c r="L44" s="727" t="s">
        <v>385</v>
      </c>
      <c r="M44" s="726">
        <v>72987233.969999999</v>
      </c>
      <c r="N44" s="728"/>
      <c r="O44" s="729"/>
      <c r="P44" s="729"/>
      <c r="Q44" s="729"/>
      <c r="R44" s="729"/>
      <c r="S44" s="730"/>
      <c r="T44" s="731"/>
      <c r="U44" s="729"/>
      <c r="V44" s="729"/>
      <c r="W44" s="729"/>
      <c r="X44" s="729"/>
      <c r="Y44" s="732"/>
      <c r="Z44" s="681"/>
      <c r="AA44" s="681"/>
      <c r="AB44" s="681"/>
      <c r="AC44" s="681"/>
      <c r="AD44" s="681"/>
      <c r="AE44" s="681"/>
      <c r="AF44" s="681"/>
      <c r="AG44" s="682"/>
      <c r="AH44" s="682"/>
      <c r="AI44" s="682"/>
      <c r="AJ44" s="682"/>
      <c r="AK44" s="682"/>
      <c r="AL44" s="682"/>
      <c r="AM44" s="682"/>
      <c r="AN44" s="682"/>
      <c r="AO44" s="682"/>
      <c r="AP44" s="682"/>
    </row>
    <row r="45" spans="1:42" ht="22.5" x14ac:dyDescent="0.25">
      <c r="A45" s="710"/>
      <c r="B45" s="711"/>
      <c r="C45" s="728"/>
      <c r="D45" s="725" t="s">
        <v>348</v>
      </c>
      <c r="E45" s="714">
        <v>0</v>
      </c>
      <c r="F45" s="715">
        <v>0</v>
      </c>
      <c r="G45" s="715">
        <v>0</v>
      </c>
      <c r="H45" s="715">
        <v>0</v>
      </c>
      <c r="I45" s="716">
        <v>0</v>
      </c>
      <c r="J45" s="715">
        <v>0</v>
      </c>
      <c r="K45" s="727">
        <v>0</v>
      </c>
      <c r="L45" s="727">
        <v>0</v>
      </c>
      <c r="M45" s="716">
        <v>0</v>
      </c>
      <c r="N45" s="728"/>
      <c r="O45" s="729"/>
      <c r="P45" s="729"/>
      <c r="Q45" s="729"/>
      <c r="R45" s="729"/>
      <c r="S45" s="730"/>
      <c r="T45" s="731"/>
      <c r="U45" s="729"/>
      <c r="V45" s="729"/>
      <c r="W45" s="729"/>
      <c r="X45" s="729"/>
      <c r="Y45" s="732"/>
      <c r="Z45" s="681"/>
      <c r="AA45" s="681"/>
      <c r="AB45" s="681"/>
      <c r="AC45" s="681"/>
      <c r="AD45" s="681"/>
      <c r="AE45" s="681"/>
      <c r="AF45" s="681"/>
      <c r="AG45" s="682"/>
      <c r="AH45" s="682"/>
      <c r="AI45" s="682"/>
      <c r="AJ45" s="682"/>
      <c r="AK45" s="682"/>
      <c r="AL45" s="682"/>
      <c r="AM45" s="682"/>
      <c r="AN45" s="682"/>
      <c r="AO45" s="682"/>
      <c r="AP45" s="682"/>
    </row>
    <row r="46" spans="1:42" ht="33.75" x14ac:dyDescent="0.25">
      <c r="A46" s="710"/>
      <c r="B46" s="711"/>
      <c r="C46" s="734"/>
      <c r="D46" s="725" t="s">
        <v>350</v>
      </c>
      <c r="E46" s="714">
        <v>0</v>
      </c>
      <c r="F46" s="714" t="s">
        <v>356</v>
      </c>
      <c r="G46" s="714" t="s">
        <v>356</v>
      </c>
      <c r="H46" s="714" t="s">
        <v>356</v>
      </c>
      <c r="I46" s="716">
        <v>0</v>
      </c>
      <c r="J46" s="714" t="s">
        <v>356</v>
      </c>
      <c r="K46" s="727" t="s">
        <v>356</v>
      </c>
      <c r="L46" s="727" t="s">
        <v>356</v>
      </c>
      <c r="M46" s="716">
        <v>0</v>
      </c>
      <c r="N46" s="734"/>
      <c r="O46" s="735"/>
      <c r="P46" s="735"/>
      <c r="Q46" s="735"/>
      <c r="R46" s="735"/>
      <c r="S46" s="736"/>
      <c r="T46" s="737"/>
      <c r="U46" s="735"/>
      <c r="V46" s="735"/>
      <c r="W46" s="735"/>
      <c r="X46" s="735"/>
      <c r="Y46" s="738"/>
      <c r="Z46" s="681"/>
      <c r="AA46" s="681"/>
      <c r="AB46" s="681"/>
      <c r="AC46" s="681"/>
      <c r="AD46" s="681"/>
      <c r="AE46" s="681"/>
      <c r="AF46" s="681"/>
      <c r="AG46" s="682"/>
      <c r="AH46" s="682"/>
      <c r="AI46" s="682"/>
      <c r="AJ46" s="682"/>
      <c r="AK46" s="682"/>
      <c r="AL46" s="682"/>
      <c r="AM46" s="682"/>
      <c r="AN46" s="682"/>
      <c r="AO46" s="682"/>
      <c r="AP46" s="682"/>
    </row>
    <row r="47" spans="1:42" ht="22.5" x14ac:dyDescent="0.25">
      <c r="A47" s="710"/>
      <c r="B47" s="711"/>
      <c r="C47" s="717" t="s">
        <v>386</v>
      </c>
      <c r="D47" s="713" t="s">
        <v>335</v>
      </c>
      <c r="E47" s="714">
        <v>1</v>
      </c>
      <c r="F47" s="715">
        <v>1</v>
      </c>
      <c r="G47" s="716">
        <v>9</v>
      </c>
      <c r="H47" s="716">
        <v>4</v>
      </c>
      <c r="I47" s="716">
        <v>1</v>
      </c>
      <c r="J47" s="715">
        <v>1</v>
      </c>
      <c r="K47" s="716">
        <v>9</v>
      </c>
      <c r="L47" s="716">
        <v>13</v>
      </c>
      <c r="M47" s="716">
        <v>14</v>
      </c>
      <c r="N47" s="717" t="s">
        <v>386</v>
      </c>
      <c r="O47" s="718" t="s">
        <v>337</v>
      </c>
      <c r="P47" s="719" t="s">
        <v>338</v>
      </c>
      <c r="Q47" s="719" t="s">
        <v>339</v>
      </c>
      <c r="R47" s="720" t="s">
        <v>340</v>
      </c>
      <c r="S47" s="721">
        <v>1230539</v>
      </c>
      <c r="T47" s="722"/>
      <c r="U47" s="720" t="s">
        <v>341</v>
      </c>
      <c r="V47" s="720" t="s">
        <v>342</v>
      </c>
      <c r="W47" s="720" t="s">
        <v>343</v>
      </c>
      <c r="X47" s="720" t="s">
        <v>344</v>
      </c>
      <c r="Y47" s="723">
        <v>1230539</v>
      </c>
      <c r="Z47" s="681"/>
      <c r="AA47" s="681"/>
      <c r="AB47" s="681"/>
      <c r="AC47" s="681"/>
      <c r="AD47" s="681"/>
      <c r="AE47" s="681"/>
      <c r="AF47" s="681"/>
      <c r="AG47" s="682"/>
      <c r="AH47" s="682"/>
      <c r="AI47" s="682"/>
      <c r="AJ47" s="682"/>
      <c r="AK47" s="682"/>
      <c r="AL47" s="682"/>
      <c r="AM47" s="682"/>
      <c r="AN47" s="682"/>
      <c r="AO47" s="682"/>
      <c r="AP47" s="682"/>
    </row>
    <row r="48" spans="1:42" ht="22.5" x14ac:dyDescent="0.25">
      <c r="A48" s="710"/>
      <c r="B48" s="711"/>
      <c r="C48" s="728"/>
      <c r="D48" s="725" t="s">
        <v>345</v>
      </c>
      <c r="E48" s="714">
        <v>3216917.6818181798</v>
      </c>
      <c r="F48" s="714">
        <v>3134162.05</v>
      </c>
      <c r="G48" s="714">
        <v>28207458.449999999</v>
      </c>
      <c r="H48" s="714">
        <v>12612840</v>
      </c>
      <c r="I48" s="726">
        <v>3216917.6818181798</v>
      </c>
      <c r="J48" s="714" t="s">
        <v>354</v>
      </c>
      <c r="K48" s="727" t="s">
        <v>387</v>
      </c>
      <c r="L48" s="727" t="s">
        <v>387</v>
      </c>
      <c r="M48" s="726">
        <v>48658155.979999997</v>
      </c>
      <c r="N48" s="728"/>
      <c r="O48" s="729"/>
      <c r="P48" s="729"/>
      <c r="Q48" s="729"/>
      <c r="R48" s="729"/>
      <c r="S48" s="730"/>
      <c r="T48" s="731"/>
      <c r="U48" s="729"/>
      <c r="V48" s="729"/>
      <c r="W48" s="729"/>
      <c r="X48" s="729"/>
      <c r="Y48" s="732"/>
      <c r="Z48" s="681"/>
      <c r="AA48" s="681"/>
      <c r="AB48" s="681"/>
      <c r="AC48" s="681"/>
      <c r="AD48" s="681"/>
      <c r="AE48" s="681"/>
      <c r="AF48" s="681"/>
      <c r="AG48" s="682"/>
      <c r="AH48" s="682"/>
      <c r="AI48" s="682"/>
      <c r="AJ48" s="682"/>
      <c r="AK48" s="682"/>
      <c r="AL48" s="682"/>
      <c r="AM48" s="682"/>
      <c r="AN48" s="682"/>
      <c r="AO48" s="682"/>
      <c r="AP48" s="682"/>
    </row>
    <row r="49" spans="1:42" ht="22.5" x14ac:dyDescent="0.25">
      <c r="A49" s="710"/>
      <c r="B49" s="711"/>
      <c r="C49" s="728"/>
      <c r="D49" s="725" t="s">
        <v>348</v>
      </c>
      <c r="E49" s="714">
        <v>0</v>
      </c>
      <c r="F49" s="715">
        <v>0</v>
      </c>
      <c r="G49" s="715">
        <v>0</v>
      </c>
      <c r="H49" s="715">
        <v>0</v>
      </c>
      <c r="I49" s="716">
        <v>0</v>
      </c>
      <c r="J49" s="715">
        <v>0</v>
      </c>
      <c r="K49" s="727">
        <v>0</v>
      </c>
      <c r="L49" s="727">
        <v>0</v>
      </c>
      <c r="M49" s="716">
        <v>0</v>
      </c>
      <c r="N49" s="728"/>
      <c r="O49" s="729"/>
      <c r="P49" s="729"/>
      <c r="Q49" s="729"/>
      <c r="R49" s="729"/>
      <c r="S49" s="730"/>
      <c r="T49" s="731"/>
      <c r="U49" s="729"/>
      <c r="V49" s="729"/>
      <c r="W49" s="729"/>
      <c r="X49" s="729"/>
      <c r="Y49" s="732"/>
      <c r="Z49" s="681"/>
      <c r="AA49" s="681"/>
      <c r="AB49" s="681"/>
      <c r="AC49" s="681"/>
      <c r="AD49" s="681"/>
      <c r="AE49" s="681"/>
      <c r="AF49" s="681"/>
      <c r="AG49" s="682"/>
      <c r="AH49" s="682"/>
      <c r="AI49" s="682"/>
      <c r="AJ49" s="682"/>
      <c r="AK49" s="682"/>
      <c r="AL49" s="682"/>
      <c r="AM49" s="682"/>
      <c r="AN49" s="682"/>
      <c r="AO49" s="682"/>
      <c r="AP49" s="682"/>
    </row>
    <row r="50" spans="1:42" ht="33.75" x14ac:dyDescent="0.25">
      <c r="A50" s="710"/>
      <c r="B50" s="711"/>
      <c r="C50" s="734"/>
      <c r="D50" s="725" t="s">
        <v>350</v>
      </c>
      <c r="E50" s="714">
        <v>0</v>
      </c>
      <c r="F50" s="714" t="s">
        <v>356</v>
      </c>
      <c r="G50" s="714" t="s">
        <v>356</v>
      </c>
      <c r="H50" s="714" t="s">
        <v>356</v>
      </c>
      <c r="I50" s="716">
        <v>0</v>
      </c>
      <c r="J50" s="714" t="s">
        <v>356</v>
      </c>
      <c r="K50" s="727" t="s">
        <v>356</v>
      </c>
      <c r="L50" s="727" t="s">
        <v>356</v>
      </c>
      <c r="M50" s="716">
        <v>0</v>
      </c>
      <c r="N50" s="734"/>
      <c r="O50" s="735"/>
      <c r="P50" s="735"/>
      <c r="Q50" s="735"/>
      <c r="R50" s="735"/>
      <c r="S50" s="736"/>
      <c r="T50" s="737"/>
      <c r="U50" s="735"/>
      <c r="V50" s="735"/>
      <c r="W50" s="735"/>
      <c r="X50" s="735"/>
      <c r="Y50" s="738"/>
      <c r="Z50" s="681"/>
      <c r="AA50" s="681"/>
      <c r="AB50" s="681"/>
      <c r="AC50" s="681"/>
      <c r="AD50" s="681"/>
      <c r="AE50" s="681"/>
      <c r="AF50" s="681"/>
      <c r="AG50" s="682"/>
      <c r="AH50" s="682"/>
      <c r="AI50" s="682"/>
      <c r="AJ50" s="682"/>
      <c r="AK50" s="682"/>
      <c r="AL50" s="682"/>
      <c r="AM50" s="682"/>
      <c r="AN50" s="682"/>
      <c r="AO50" s="682"/>
      <c r="AP50" s="682"/>
    </row>
    <row r="51" spans="1:42" ht="22.5" x14ac:dyDescent="0.25">
      <c r="A51" s="710"/>
      <c r="B51" s="711"/>
      <c r="C51" s="717" t="s">
        <v>388</v>
      </c>
      <c r="D51" s="713" t="s">
        <v>335</v>
      </c>
      <c r="E51" s="714">
        <v>2</v>
      </c>
      <c r="F51" s="715">
        <v>1</v>
      </c>
      <c r="G51" s="716">
        <v>1</v>
      </c>
      <c r="H51" s="716">
        <v>2</v>
      </c>
      <c r="I51" s="716">
        <v>2</v>
      </c>
      <c r="J51" s="715">
        <v>1</v>
      </c>
      <c r="K51" s="716">
        <v>1</v>
      </c>
      <c r="L51" s="716">
        <v>3</v>
      </c>
      <c r="M51" s="716">
        <v>5</v>
      </c>
      <c r="N51" s="717" t="s">
        <v>388</v>
      </c>
      <c r="O51" s="718" t="s">
        <v>337</v>
      </c>
      <c r="P51" s="719" t="s">
        <v>338</v>
      </c>
      <c r="Q51" s="719" t="s">
        <v>339</v>
      </c>
      <c r="R51" s="720" t="s">
        <v>340</v>
      </c>
      <c r="S51" s="721">
        <v>93248</v>
      </c>
      <c r="T51" s="722"/>
      <c r="U51" s="720" t="s">
        <v>341</v>
      </c>
      <c r="V51" s="720" t="s">
        <v>342</v>
      </c>
      <c r="W51" s="720" t="s">
        <v>343</v>
      </c>
      <c r="X51" s="720" t="s">
        <v>344</v>
      </c>
      <c r="Y51" s="723">
        <v>93248</v>
      </c>
      <c r="Z51" s="681"/>
      <c r="AA51" s="681"/>
      <c r="AB51" s="681"/>
      <c r="AC51" s="681"/>
      <c r="AD51" s="681"/>
      <c r="AE51" s="681"/>
      <c r="AF51" s="681"/>
      <c r="AG51" s="682"/>
      <c r="AH51" s="682"/>
      <c r="AI51" s="682"/>
      <c r="AJ51" s="682"/>
      <c r="AK51" s="682"/>
      <c r="AL51" s="682"/>
      <c r="AM51" s="682"/>
      <c r="AN51" s="682"/>
      <c r="AO51" s="682"/>
      <c r="AP51" s="682"/>
    </row>
    <row r="52" spans="1:42" ht="22.5" x14ac:dyDescent="0.25">
      <c r="A52" s="710"/>
      <c r="B52" s="711"/>
      <c r="C52" s="728"/>
      <c r="D52" s="725" t="s">
        <v>345</v>
      </c>
      <c r="E52" s="714">
        <v>6433835.3636363596</v>
      </c>
      <c r="F52" s="714">
        <v>3134162.05</v>
      </c>
      <c r="G52" s="714">
        <v>3134162.05</v>
      </c>
      <c r="H52" s="714">
        <v>6306420</v>
      </c>
      <c r="I52" s="726">
        <v>6433835.3636363596</v>
      </c>
      <c r="J52" s="714" t="s">
        <v>354</v>
      </c>
      <c r="K52" s="727" t="s">
        <v>365</v>
      </c>
      <c r="L52" s="739">
        <v>9220575.9018404912</v>
      </c>
      <c r="M52" s="726">
        <v>17377912.850000001</v>
      </c>
      <c r="N52" s="728"/>
      <c r="O52" s="729"/>
      <c r="P52" s="729"/>
      <c r="Q52" s="729"/>
      <c r="R52" s="729"/>
      <c r="S52" s="730"/>
      <c r="T52" s="731"/>
      <c r="U52" s="729"/>
      <c r="V52" s="729"/>
      <c r="W52" s="729"/>
      <c r="X52" s="729"/>
      <c r="Y52" s="732"/>
      <c r="Z52" s="681"/>
      <c r="AA52" s="681"/>
      <c r="AB52" s="681"/>
      <c r="AC52" s="681"/>
      <c r="AD52" s="681"/>
      <c r="AE52" s="681"/>
      <c r="AF52" s="681"/>
      <c r="AG52" s="682"/>
      <c r="AH52" s="682"/>
      <c r="AI52" s="682"/>
      <c r="AJ52" s="682"/>
      <c r="AK52" s="682"/>
      <c r="AL52" s="682"/>
      <c r="AM52" s="682"/>
      <c r="AN52" s="682"/>
      <c r="AO52" s="682"/>
      <c r="AP52" s="682"/>
    </row>
    <row r="53" spans="1:42" ht="22.5" x14ac:dyDescent="0.25">
      <c r="A53" s="710"/>
      <c r="B53" s="711"/>
      <c r="C53" s="728"/>
      <c r="D53" s="725" t="s">
        <v>348</v>
      </c>
      <c r="E53" s="714">
        <v>0</v>
      </c>
      <c r="F53" s="715">
        <v>0</v>
      </c>
      <c r="G53" s="715">
        <v>0</v>
      </c>
      <c r="H53" s="715">
        <v>0</v>
      </c>
      <c r="I53" s="716">
        <v>0</v>
      </c>
      <c r="J53" s="715">
        <v>0</v>
      </c>
      <c r="K53" s="727">
        <v>0</v>
      </c>
      <c r="L53" s="727">
        <v>0</v>
      </c>
      <c r="M53" s="716">
        <v>0</v>
      </c>
      <c r="N53" s="728"/>
      <c r="O53" s="729"/>
      <c r="P53" s="729"/>
      <c r="Q53" s="729"/>
      <c r="R53" s="729"/>
      <c r="S53" s="730"/>
      <c r="T53" s="731"/>
      <c r="U53" s="729"/>
      <c r="V53" s="729"/>
      <c r="W53" s="729"/>
      <c r="X53" s="729"/>
      <c r="Y53" s="732"/>
      <c r="Z53" s="681"/>
      <c r="AA53" s="681"/>
      <c r="AB53" s="681"/>
      <c r="AC53" s="681"/>
      <c r="AD53" s="681"/>
      <c r="AE53" s="681"/>
      <c r="AF53" s="681"/>
      <c r="AG53" s="682"/>
      <c r="AH53" s="682"/>
      <c r="AI53" s="682"/>
      <c r="AJ53" s="682"/>
      <c r="AK53" s="682"/>
      <c r="AL53" s="682"/>
      <c r="AM53" s="682"/>
      <c r="AN53" s="682"/>
      <c r="AO53" s="682"/>
      <c r="AP53" s="682"/>
    </row>
    <row r="54" spans="1:42" ht="33.75" x14ac:dyDescent="0.25">
      <c r="A54" s="710"/>
      <c r="B54" s="711"/>
      <c r="C54" s="734"/>
      <c r="D54" s="725" t="s">
        <v>350</v>
      </c>
      <c r="E54" s="714">
        <v>0</v>
      </c>
      <c r="F54" s="714" t="s">
        <v>356</v>
      </c>
      <c r="G54" s="714" t="s">
        <v>356</v>
      </c>
      <c r="H54" s="714" t="s">
        <v>356</v>
      </c>
      <c r="I54" s="716">
        <v>0</v>
      </c>
      <c r="J54" s="714" t="s">
        <v>356</v>
      </c>
      <c r="K54" s="727" t="s">
        <v>356</v>
      </c>
      <c r="L54" s="727" t="s">
        <v>356</v>
      </c>
      <c r="M54" s="716">
        <v>0</v>
      </c>
      <c r="N54" s="734"/>
      <c r="O54" s="735"/>
      <c r="P54" s="735"/>
      <c r="Q54" s="735"/>
      <c r="R54" s="735"/>
      <c r="S54" s="736"/>
      <c r="T54" s="737"/>
      <c r="U54" s="735"/>
      <c r="V54" s="735"/>
      <c r="W54" s="735"/>
      <c r="X54" s="735"/>
      <c r="Y54" s="738"/>
      <c r="Z54" s="681"/>
      <c r="AA54" s="681"/>
      <c r="AB54" s="681"/>
      <c r="AC54" s="681"/>
      <c r="AD54" s="681"/>
      <c r="AE54" s="681"/>
      <c r="AF54" s="681"/>
      <c r="AG54" s="682"/>
      <c r="AH54" s="682"/>
      <c r="AI54" s="682"/>
      <c r="AJ54" s="682"/>
      <c r="AK54" s="682"/>
      <c r="AL54" s="682"/>
      <c r="AM54" s="682"/>
      <c r="AN54" s="682"/>
      <c r="AO54" s="682"/>
      <c r="AP54" s="682"/>
    </row>
    <row r="55" spans="1:42" ht="22.5" x14ac:dyDescent="0.25">
      <c r="A55" s="710"/>
      <c r="B55" s="711"/>
      <c r="C55" s="717" t="s">
        <v>391</v>
      </c>
      <c r="D55" s="713" t="s">
        <v>335</v>
      </c>
      <c r="E55" s="714">
        <v>8</v>
      </c>
      <c r="F55" s="715">
        <v>3</v>
      </c>
      <c r="G55" s="716">
        <v>5</v>
      </c>
      <c r="H55" s="716">
        <v>5</v>
      </c>
      <c r="I55" s="716">
        <v>8</v>
      </c>
      <c r="J55" s="715">
        <v>3</v>
      </c>
      <c r="K55" s="716">
        <v>5</v>
      </c>
      <c r="L55" s="716">
        <v>8</v>
      </c>
      <c r="M55" s="716">
        <v>8</v>
      </c>
      <c r="N55" s="717" t="s">
        <v>392</v>
      </c>
      <c r="O55" s="718" t="s">
        <v>337</v>
      </c>
      <c r="P55" s="719" t="s">
        <v>338</v>
      </c>
      <c r="Q55" s="719" t="s">
        <v>339</v>
      </c>
      <c r="R55" s="720" t="s">
        <v>340</v>
      </c>
      <c r="S55" s="721">
        <v>348023</v>
      </c>
      <c r="T55" s="722"/>
      <c r="U55" s="720" t="s">
        <v>341</v>
      </c>
      <c r="V55" s="720" t="s">
        <v>342</v>
      </c>
      <c r="W55" s="720" t="s">
        <v>343</v>
      </c>
      <c r="X55" s="720" t="s">
        <v>344</v>
      </c>
      <c r="Y55" s="723">
        <v>348023</v>
      </c>
      <c r="Z55" s="681"/>
      <c r="AA55" s="681"/>
      <c r="AB55" s="681"/>
      <c r="AC55" s="681"/>
      <c r="AD55" s="681"/>
      <c r="AE55" s="681"/>
      <c r="AF55" s="681"/>
      <c r="AG55" s="682"/>
      <c r="AH55" s="682"/>
      <c r="AI55" s="682"/>
      <c r="AJ55" s="682"/>
      <c r="AK55" s="682"/>
      <c r="AL55" s="682"/>
      <c r="AM55" s="682"/>
      <c r="AN55" s="682"/>
      <c r="AO55" s="682"/>
      <c r="AP55" s="682"/>
    </row>
    <row r="56" spans="1:42" ht="22.5" x14ac:dyDescent="0.25">
      <c r="A56" s="710"/>
      <c r="B56" s="711"/>
      <c r="C56" s="728"/>
      <c r="D56" s="725" t="s">
        <v>345</v>
      </c>
      <c r="E56" s="714">
        <v>27804660.559999999</v>
      </c>
      <c r="F56" s="714">
        <v>9402486.1500000004</v>
      </c>
      <c r="G56" s="714">
        <v>15670810.25</v>
      </c>
      <c r="H56" s="714">
        <v>15670810</v>
      </c>
      <c r="I56" s="726">
        <v>27804660.559999999</v>
      </c>
      <c r="J56" s="714" t="s">
        <v>378</v>
      </c>
      <c r="K56" s="727" t="s">
        <v>360</v>
      </c>
      <c r="L56" s="739">
        <v>24588202.404907975</v>
      </c>
      <c r="M56" s="726">
        <v>27804660.559999999</v>
      </c>
      <c r="N56" s="728"/>
      <c r="O56" s="729"/>
      <c r="P56" s="729"/>
      <c r="Q56" s="729"/>
      <c r="R56" s="729"/>
      <c r="S56" s="730"/>
      <c r="T56" s="731"/>
      <c r="U56" s="729"/>
      <c r="V56" s="729"/>
      <c r="W56" s="729"/>
      <c r="X56" s="729"/>
      <c r="Y56" s="732"/>
      <c r="Z56" s="681"/>
      <c r="AA56" s="681"/>
      <c r="AB56" s="681"/>
      <c r="AC56" s="681"/>
      <c r="AD56" s="681"/>
      <c r="AE56" s="681"/>
      <c r="AF56" s="681"/>
      <c r="AG56" s="682"/>
      <c r="AH56" s="682"/>
      <c r="AI56" s="682"/>
      <c r="AJ56" s="682"/>
      <c r="AK56" s="682"/>
      <c r="AL56" s="682"/>
      <c r="AM56" s="682"/>
      <c r="AN56" s="682"/>
      <c r="AO56" s="682"/>
      <c r="AP56" s="682"/>
    </row>
    <row r="57" spans="1:42" ht="22.5" x14ac:dyDescent="0.25">
      <c r="A57" s="710"/>
      <c r="B57" s="711"/>
      <c r="C57" s="728"/>
      <c r="D57" s="725" t="s">
        <v>348</v>
      </c>
      <c r="E57" s="714">
        <v>0</v>
      </c>
      <c r="F57" s="715">
        <v>0</v>
      </c>
      <c r="G57" s="715">
        <v>0</v>
      </c>
      <c r="H57" s="715">
        <v>0</v>
      </c>
      <c r="I57" s="716">
        <v>0</v>
      </c>
      <c r="J57" s="715">
        <v>0</v>
      </c>
      <c r="K57" s="727">
        <v>0</v>
      </c>
      <c r="L57" s="727">
        <v>0</v>
      </c>
      <c r="M57" s="716">
        <v>0</v>
      </c>
      <c r="N57" s="728"/>
      <c r="O57" s="729"/>
      <c r="P57" s="729"/>
      <c r="Q57" s="729"/>
      <c r="R57" s="729"/>
      <c r="S57" s="730"/>
      <c r="T57" s="731"/>
      <c r="U57" s="729"/>
      <c r="V57" s="729"/>
      <c r="W57" s="729"/>
      <c r="X57" s="729"/>
      <c r="Y57" s="732"/>
      <c r="Z57" s="681"/>
      <c r="AA57" s="681"/>
      <c r="AB57" s="681"/>
      <c r="AC57" s="681"/>
      <c r="AD57" s="681"/>
      <c r="AE57" s="681"/>
      <c r="AF57" s="681"/>
      <c r="AG57" s="682"/>
      <c r="AH57" s="682"/>
      <c r="AI57" s="682"/>
      <c r="AJ57" s="682"/>
      <c r="AK57" s="682"/>
      <c r="AL57" s="682"/>
      <c r="AM57" s="682"/>
      <c r="AN57" s="682"/>
      <c r="AO57" s="682"/>
      <c r="AP57" s="682"/>
    </row>
    <row r="58" spans="1:42" ht="33.75" x14ac:dyDescent="0.25">
      <c r="A58" s="710"/>
      <c r="B58" s="711"/>
      <c r="C58" s="734"/>
      <c r="D58" s="725" t="s">
        <v>350</v>
      </c>
      <c r="E58" s="714">
        <v>0</v>
      </c>
      <c r="F58" s="714" t="s">
        <v>356</v>
      </c>
      <c r="G58" s="714" t="s">
        <v>356</v>
      </c>
      <c r="H58" s="714" t="s">
        <v>356</v>
      </c>
      <c r="I58" s="716">
        <v>0</v>
      </c>
      <c r="J58" s="714" t="s">
        <v>356</v>
      </c>
      <c r="K58" s="727" t="s">
        <v>356</v>
      </c>
      <c r="L58" s="727" t="s">
        <v>356</v>
      </c>
      <c r="M58" s="716">
        <v>0</v>
      </c>
      <c r="N58" s="734"/>
      <c r="O58" s="735"/>
      <c r="P58" s="735"/>
      <c r="Q58" s="735"/>
      <c r="R58" s="735"/>
      <c r="S58" s="736"/>
      <c r="T58" s="737"/>
      <c r="U58" s="735"/>
      <c r="V58" s="735"/>
      <c r="W58" s="735"/>
      <c r="X58" s="735"/>
      <c r="Y58" s="738"/>
      <c r="Z58" s="681"/>
      <c r="AA58" s="681"/>
      <c r="AB58" s="681"/>
      <c r="AC58" s="681"/>
      <c r="AD58" s="681"/>
      <c r="AE58" s="681"/>
      <c r="AF58" s="681"/>
      <c r="AG58" s="682"/>
      <c r="AH58" s="682"/>
      <c r="AI58" s="682"/>
      <c r="AJ58" s="682"/>
      <c r="AK58" s="682"/>
      <c r="AL58" s="682"/>
      <c r="AM58" s="682"/>
      <c r="AN58" s="682"/>
      <c r="AO58" s="682"/>
      <c r="AP58" s="682"/>
    </row>
    <row r="59" spans="1:42" ht="22.5" x14ac:dyDescent="0.25">
      <c r="A59" s="710"/>
      <c r="B59" s="711"/>
      <c r="C59" s="717" t="s">
        <v>395</v>
      </c>
      <c r="D59" s="713" t="s">
        <v>335</v>
      </c>
      <c r="E59" s="714">
        <v>3</v>
      </c>
      <c r="F59" s="715">
        <v>1</v>
      </c>
      <c r="G59" s="716">
        <v>1</v>
      </c>
      <c r="H59" s="716">
        <v>1</v>
      </c>
      <c r="I59" s="716">
        <v>3</v>
      </c>
      <c r="J59" s="715">
        <v>1</v>
      </c>
      <c r="K59" s="716">
        <v>1</v>
      </c>
      <c r="L59" s="716">
        <v>2</v>
      </c>
      <c r="M59" s="716">
        <v>5</v>
      </c>
      <c r="N59" s="717" t="s">
        <v>395</v>
      </c>
      <c r="O59" s="741" t="s">
        <v>337</v>
      </c>
      <c r="P59" s="717" t="s">
        <v>338</v>
      </c>
      <c r="Q59" s="717" t="s">
        <v>339</v>
      </c>
      <c r="R59" s="742" t="s">
        <v>340</v>
      </c>
      <c r="S59" s="743">
        <v>392220</v>
      </c>
      <c r="T59" s="744"/>
      <c r="U59" s="742" t="s">
        <v>341</v>
      </c>
      <c r="V59" s="742" t="s">
        <v>342</v>
      </c>
      <c r="W59" s="742" t="s">
        <v>343</v>
      </c>
      <c r="X59" s="742" t="s">
        <v>344</v>
      </c>
      <c r="Y59" s="745">
        <v>392220</v>
      </c>
      <c r="Z59" s="681"/>
      <c r="AA59" s="681"/>
      <c r="AB59" s="681"/>
      <c r="AC59" s="681"/>
      <c r="AD59" s="681"/>
      <c r="AE59" s="681"/>
      <c r="AF59" s="681"/>
      <c r="AG59" s="682"/>
      <c r="AH59" s="682"/>
      <c r="AI59" s="682"/>
      <c r="AJ59" s="682"/>
      <c r="AK59" s="682"/>
      <c r="AL59" s="682"/>
      <c r="AM59" s="682"/>
      <c r="AN59" s="682"/>
      <c r="AO59" s="682"/>
      <c r="AP59" s="682"/>
    </row>
    <row r="60" spans="1:42" ht="22.5" x14ac:dyDescent="0.25">
      <c r="A60" s="710"/>
      <c r="B60" s="711"/>
      <c r="C60" s="728"/>
      <c r="D60" s="725" t="s">
        <v>345</v>
      </c>
      <c r="E60" s="714">
        <v>9650753.0454545394</v>
      </c>
      <c r="F60" s="714">
        <v>3134162.05</v>
      </c>
      <c r="G60" s="714">
        <v>3134162.05</v>
      </c>
      <c r="H60" s="714">
        <v>3153210</v>
      </c>
      <c r="I60" s="726">
        <v>9650753.0454545394</v>
      </c>
      <c r="J60" s="714" t="s">
        <v>354</v>
      </c>
      <c r="K60" s="727" t="s">
        <v>365</v>
      </c>
      <c r="L60" s="739">
        <v>6147050.6012269938</v>
      </c>
      <c r="M60" s="726">
        <v>17377912.850000001</v>
      </c>
      <c r="N60" s="728"/>
      <c r="O60" s="728"/>
      <c r="P60" s="728"/>
      <c r="Q60" s="728"/>
      <c r="R60" s="728"/>
      <c r="S60" s="746"/>
      <c r="T60" s="747"/>
      <c r="U60" s="728"/>
      <c r="V60" s="728"/>
      <c r="W60" s="728"/>
      <c r="X60" s="728"/>
      <c r="Y60" s="748"/>
      <c r="Z60" s="681"/>
      <c r="AA60" s="681"/>
      <c r="AB60" s="681"/>
      <c r="AC60" s="681"/>
      <c r="AD60" s="681"/>
      <c r="AE60" s="681"/>
      <c r="AF60" s="681"/>
      <c r="AG60" s="682"/>
      <c r="AH60" s="682"/>
      <c r="AI60" s="682"/>
      <c r="AJ60" s="682"/>
      <c r="AK60" s="682"/>
      <c r="AL60" s="682"/>
      <c r="AM60" s="682"/>
      <c r="AN60" s="682"/>
      <c r="AO60" s="682"/>
      <c r="AP60" s="682"/>
    </row>
    <row r="61" spans="1:42" ht="22.5" x14ac:dyDescent="0.25">
      <c r="A61" s="710"/>
      <c r="B61" s="711"/>
      <c r="C61" s="728"/>
      <c r="D61" s="725" t="s">
        <v>348</v>
      </c>
      <c r="E61" s="714">
        <v>0</v>
      </c>
      <c r="F61" s="715">
        <v>0</v>
      </c>
      <c r="G61" s="715">
        <v>0</v>
      </c>
      <c r="H61" s="715">
        <v>0</v>
      </c>
      <c r="I61" s="716">
        <v>0</v>
      </c>
      <c r="J61" s="715">
        <v>0</v>
      </c>
      <c r="K61" s="727">
        <v>0</v>
      </c>
      <c r="L61" s="727">
        <v>0</v>
      </c>
      <c r="M61" s="716">
        <v>0</v>
      </c>
      <c r="N61" s="728"/>
      <c r="O61" s="728"/>
      <c r="P61" s="728"/>
      <c r="Q61" s="728"/>
      <c r="R61" s="728"/>
      <c r="S61" s="746"/>
      <c r="T61" s="747"/>
      <c r="U61" s="728"/>
      <c r="V61" s="728"/>
      <c r="W61" s="728"/>
      <c r="X61" s="728"/>
      <c r="Y61" s="748"/>
      <c r="Z61" s="681"/>
      <c r="AA61" s="681"/>
      <c r="AB61" s="681"/>
      <c r="AC61" s="681"/>
      <c r="AD61" s="681"/>
      <c r="AE61" s="681"/>
      <c r="AF61" s="681"/>
      <c r="AG61" s="682"/>
      <c r="AH61" s="682"/>
      <c r="AI61" s="682"/>
      <c r="AJ61" s="682"/>
      <c r="AK61" s="682"/>
      <c r="AL61" s="682"/>
      <c r="AM61" s="682"/>
      <c r="AN61" s="682"/>
      <c r="AO61" s="682"/>
      <c r="AP61" s="682"/>
    </row>
    <row r="62" spans="1:42" ht="33.75" x14ac:dyDescent="0.25">
      <c r="A62" s="710"/>
      <c r="B62" s="711"/>
      <c r="C62" s="734"/>
      <c r="D62" s="725" t="s">
        <v>350</v>
      </c>
      <c r="E62" s="714">
        <v>0</v>
      </c>
      <c r="F62" s="714" t="s">
        <v>356</v>
      </c>
      <c r="G62" s="714" t="s">
        <v>356</v>
      </c>
      <c r="H62" s="714" t="s">
        <v>356</v>
      </c>
      <c r="I62" s="716">
        <v>0</v>
      </c>
      <c r="J62" s="714" t="s">
        <v>356</v>
      </c>
      <c r="K62" s="727" t="s">
        <v>356</v>
      </c>
      <c r="L62" s="727" t="s">
        <v>356</v>
      </c>
      <c r="M62" s="716">
        <v>0</v>
      </c>
      <c r="N62" s="734"/>
      <c r="O62" s="734"/>
      <c r="P62" s="734"/>
      <c r="Q62" s="734"/>
      <c r="R62" s="734"/>
      <c r="S62" s="749"/>
      <c r="T62" s="750"/>
      <c r="U62" s="734"/>
      <c r="V62" s="734"/>
      <c r="W62" s="734"/>
      <c r="X62" s="734"/>
      <c r="Y62" s="751"/>
      <c r="Z62" s="681"/>
      <c r="AA62" s="681"/>
      <c r="AB62" s="681"/>
      <c r="AC62" s="681"/>
      <c r="AD62" s="681"/>
      <c r="AE62" s="681"/>
      <c r="AF62" s="681"/>
      <c r="AG62" s="682"/>
      <c r="AH62" s="682"/>
      <c r="AI62" s="682"/>
      <c r="AJ62" s="682"/>
      <c r="AK62" s="682"/>
      <c r="AL62" s="682"/>
      <c r="AM62" s="682"/>
      <c r="AN62" s="682"/>
      <c r="AO62" s="682"/>
      <c r="AP62" s="682"/>
    </row>
    <row r="63" spans="1:42" ht="22.5" x14ac:dyDescent="0.25">
      <c r="A63" s="710"/>
      <c r="B63" s="711"/>
      <c r="C63" s="717" t="s">
        <v>396</v>
      </c>
      <c r="D63" s="713" t="s">
        <v>335</v>
      </c>
      <c r="E63" s="714">
        <v>17</v>
      </c>
      <c r="F63" s="715">
        <v>8</v>
      </c>
      <c r="G63" s="716">
        <v>11</v>
      </c>
      <c r="H63" s="716">
        <v>6</v>
      </c>
      <c r="I63" s="716">
        <v>17</v>
      </c>
      <c r="J63" s="715">
        <v>8</v>
      </c>
      <c r="K63" s="716">
        <v>11</v>
      </c>
      <c r="L63" s="716">
        <v>17</v>
      </c>
      <c r="M63" s="716">
        <v>17</v>
      </c>
      <c r="N63" s="717" t="s">
        <v>396</v>
      </c>
      <c r="O63" s="741" t="s">
        <v>337</v>
      </c>
      <c r="P63" s="717" t="s">
        <v>338</v>
      </c>
      <c r="Q63" s="717" t="s">
        <v>339</v>
      </c>
      <c r="R63" s="742" t="s">
        <v>340</v>
      </c>
      <c r="S63" s="743">
        <v>1315509</v>
      </c>
      <c r="T63" s="744"/>
      <c r="U63" s="742" t="s">
        <v>341</v>
      </c>
      <c r="V63" s="742" t="s">
        <v>342</v>
      </c>
      <c r="W63" s="742" t="s">
        <v>343</v>
      </c>
      <c r="X63" s="742" t="s">
        <v>344</v>
      </c>
      <c r="Y63" s="745">
        <v>1315509</v>
      </c>
      <c r="Z63" s="681"/>
      <c r="AA63" s="681"/>
      <c r="AB63" s="681"/>
      <c r="AC63" s="681"/>
      <c r="AD63" s="681"/>
      <c r="AE63" s="681"/>
      <c r="AF63" s="681"/>
      <c r="AG63" s="682"/>
      <c r="AH63" s="682"/>
      <c r="AI63" s="682"/>
      <c r="AJ63" s="682"/>
      <c r="AK63" s="682"/>
      <c r="AL63" s="682"/>
      <c r="AM63" s="682"/>
      <c r="AN63" s="682"/>
      <c r="AO63" s="682"/>
      <c r="AP63" s="682"/>
    </row>
    <row r="64" spans="1:42" ht="22.5" x14ac:dyDescent="0.25">
      <c r="A64" s="710"/>
      <c r="B64" s="711"/>
      <c r="C64" s="728"/>
      <c r="D64" s="725" t="s">
        <v>345</v>
      </c>
      <c r="E64" s="714">
        <v>59084903.689999998</v>
      </c>
      <c r="F64" s="714">
        <v>25073296.399999999</v>
      </c>
      <c r="G64" s="714">
        <v>34475782.549999997</v>
      </c>
      <c r="H64" s="714">
        <v>18919260</v>
      </c>
      <c r="I64" s="726">
        <v>59084903.689999998</v>
      </c>
      <c r="J64" s="714" t="s">
        <v>397</v>
      </c>
      <c r="K64" s="727" t="s">
        <v>398</v>
      </c>
      <c r="L64" s="739">
        <v>52249930.110429451</v>
      </c>
      <c r="M64" s="726">
        <v>59084903.689999998</v>
      </c>
      <c r="N64" s="728"/>
      <c r="O64" s="728"/>
      <c r="P64" s="728"/>
      <c r="Q64" s="728"/>
      <c r="R64" s="728"/>
      <c r="S64" s="746"/>
      <c r="T64" s="747"/>
      <c r="U64" s="728"/>
      <c r="V64" s="728"/>
      <c r="W64" s="728"/>
      <c r="X64" s="728"/>
      <c r="Y64" s="748"/>
      <c r="Z64" s="681"/>
      <c r="AA64" s="681"/>
      <c r="AB64" s="681"/>
      <c r="AC64" s="681"/>
      <c r="AD64" s="681"/>
      <c r="AE64" s="681"/>
      <c r="AF64" s="681"/>
      <c r="AG64" s="682"/>
      <c r="AH64" s="682"/>
      <c r="AI64" s="682"/>
      <c r="AJ64" s="682"/>
      <c r="AK64" s="682"/>
      <c r="AL64" s="682"/>
      <c r="AM64" s="682"/>
      <c r="AN64" s="682"/>
      <c r="AO64" s="682"/>
      <c r="AP64" s="682"/>
    </row>
    <row r="65" spans="1:42" ht="22.5" x14ac:dyDescent="0.25">
      <c r="A65" s="710"/>
      <c r="B65" s="711"/>
      <c r="C65" s="728"/>
      <c r="D65" s="725" t="s">
        <v>348</v>
      </c>
      <c r="E65" s="714">
        <v>0</v>
      </c>
      <c r="F65" s="715">
        <v>0</v>
      </c>
      <c r="G65" s="715">
        <v>0</v>
      </c>
      <c r="H65" s="715">
        <v>0</v>
      </c>
      <c r="I65" s="716">
        <v>0</v>
      </c>
      <c r="J65" s="715">
        <v>0</v>
      </c>
      <c r="K65" s="727">
        <v>0</v>
      </c>
      <c r="L65" s="727">
        <v>0</v>
      </c>
      <c r="M65" s="716">
        <v>0</v>
      </c>
      <c r="N65" s="728"/>
      <c r="O65" s="728"/>
      <c r="P65" s="728"/>
      <c r="Q65" s="728"/>
      <c r="R65" s="728"/>
      <c r="S65" s="746"/>
      <c r="T65" s="747"/>
      <c r="U65" s="728"/>
      <c r="V65" s="728"/>
      <c r="W65" s="728"/>
      <c r="X65" s="728"/>
      <c r="Y65" s="748"/>
      <c r="Z65" s="681"/>
      <c r="AA65" s="681"/>
      <c r="AB65" s="681"/>
      <c r="AC65" s="681"/>
      <c r="AD65" s="681"/>
      <c r="AE65" s="681"/>
      <c r="AF65" s="681"/>
      <c r="AG65" s="682"/>
      <c r="AH65" s="682"/>
      <c r="AI65" s="682"/>
      <c r="AJ65" s="682"/>
      <c r="AK65" s="682"/>
      <c r="AL65" s="682"/>
      <c r="AM65" s="682"/>
      <c r="AN65" s="682"/>
      <c r="AO65" s="682"/>
      <c r="AP65" s="682"/>
    </row>
    <row r="66" spans="1:42" ht="33.75" x14ac:dyDescent="0.25">
      <c r="A66" s="710"/>
      <c r="B66" s="711"/>
      <c r="C66" s="734"/>
      <c r="D66" s="725" t="s">
        <v>350</v>
      </c>
      <c r="E66" s="714">
        <v>0</v>
      </c>
      <c r="F66" s="714" t="s">
        <v>356</v>
      </c>
      <c r="G66" s="714" t="s">
        <v>356</v>
      </c>
      <c r="H66" s="714" t="s">
        <v>356</v>
      </c>
      <c r="I66" s="716">
        <v>0</v>
      </c>
      <c r="J66" s="714" t="s">
        <v>356</v>
      </c>
      <c r="K66" s="727" t="s">
        <v>356</v>
      </c>
      <c r="L66" s="727" t="s">
        <v>356</v>
      </c>
      <c r="M66" s="716">
        <v>0</v>
      </c>
      <c r="N66" s="734"/>
      <c r="O66" s="734"/>
      <c r="P66" s="734"/>
      <c r="Q66" s="734"/>
      <c r="R66" s="734"/>
      <c r="S66" s="749"/>
      <c r="T66" s="750"/>
      <c r="U66" s="734"/>
      <c r="V66" s="734"/>
      <c r="W66" s="734"/>
      <c r="X66" s="734"/>
      <c r="Y66" s="751"/>
      <c r="Z66" s="681"/>
      <c r="AA66" s="681"/>
      <c r="AB66" s="681"/>
      <c r="AC66" s="681"/>
      <c r="AD66" s="681"/>
      <c r="AE66" s="681"/>
      <c r="AF66" s="681"/>
      <c r="AG66" s="682"/>
      <c r="AH66" s="682"/>
      <c r="AI66" s="682"/>
      <c r="AJ66" s="682"/>
      <c r="AK66" s="682"/>
      <c r="AL66" s="682"/>
      <c r="AM66" s="682"/>
      <c r="AN66" s="682"/>
      <c r="AO66" s="682"/>
      <c r="AP66" s="682"/>
    </row>
    <row r="67" spans="1:42" ht="22.5" x14ac:dyDescent="0.25">
      <c r="A67" s="710"/>
      <c r="B67" s="711"/>
      <c r="C67" s="717" t="s">
        <v>399</v>
      </c>
      <c r="D67" s="713" t="s">
        <v>335</v>
      </c>
      <c r="E67" s="714">
        <v>1</v>
      </c>
      <c r="F67" s="715">
        <v>1</v>
      </c>
      <c r="G67" s="716">
        <v>2</v>
      </c>
      <c r="H67" s="716">
        <v>1</v>
      </c>
      <c r="I67" s="716">
        <v>1</v>
      </c>
      <c r="J67" s="715">
        <v>1</v>
      </c>
      <c r="K67" s="716">
        <v>2</v>
      </c>
      <c r="L67" s="716">
        <v>3</v>
      </c>
      <c r="M67" s="716">
        <v>4</v>
      </c>
      <c r="N67" s="717" t="s">
        <v>399</v>
      </c>
      <c r="O67" s="741" t="s">
        <v>337</v>
      </c>
      <c r="P67" s="717" t="s">
        <v>338</v>
      </c>
      <c r="Q67" s="717" t="s">
        <v>339</v>
      </c>
      <c r="R67" s="742" t="s">
        <v>340</v>
      </c>
      <c r="S67" s="743">
        <v>140135</v>
      </c>
      <c r="T67" s="744"/>
      <c r="U67" s="742" t="s">
        <v>341</v>
      </c>
      <c r="V67" s="742" t="s">
        <v>342</v>
      </c>
      <c r="W67" s="742" t="s">
        <v>343</v>
      </c>
      <c r="X67" s="742" t="s">
        <v>344</v>
      </c>
      <c r="Y67" s="745">
        <v>140135</v>
      </c>
      <c r="Z67" s="681"/>
      <c r="AA67" s="681"/>
      <c r="AB67" s="681"/>
      <c r="AC67" s="681"/>
      <c r="AD67" s="681"/>
      <c r="AE67" s="681"/>
      <c r="AF67" s="681"/>
      <c r="AG67" s="682"/>
      <c r="AH67" s="682"/>
      <c r="AI67" s="682"/>
      <c r="AJ67" s="682"/>
      <c r="AK67" s="682"/>
      <c r="AL67" s="682"/>
      <c r="AM67" s="682"/>
      <c r="AN67" s="682"/>
      <c r="AO67" s="682"/>
      <c r="AP67" s="682"/>
    </row>
    <row r="68" spans="1:42" ht="22.5" x14ac:dyDescent="0.25">
      <c r="A68" s="710"/>
      <c r="B68" s="711"/>
      <c r="C68" s="728"/>
      <c r="D68" s="725" t="s">
        <v>345</v>
      </c>
      <c r="E68" s="714">
        <v>3216917.6818181798</v>
      </c>
      <c r="F68" s="714">
        <v>3134162.05</v>
      </c>
      <c r="G68" s="714">
        <v>6268324.0999999996</v>
      </c>
      <c r="H68" s="714">
        <v>3153210</v>
      </c>
      <c r="I68" s="726">
        <v>3216917.6818181798</v>
      </c>
      <c r="J68" s="714" t="s">
        <v>354</v>
      </c>
      <c r="K68" s="727" t="s">
        <v>368</v>
      </c>
      <c r="L68" s="727" t="s">
        <v>368</v>
      </c>
      <c r="M68" s="726">
        <v>13902330.279999999</v>
      </c>
      <c r="N68" s="728"/>
      <c r="O68" s="728"/>
      <c r="P68" s="728"/>
      <c r="Q68" s="728"/>
      <c r="R68" s="728"/>
      <c r="S68" s="746"/>
      <c r="T68" s="747"/>
      <c r="U68" s="728"/>
      <c r="V68" s="728"/>
      <c r="W68" s="728"/>
      <c r="X68" s="728"/>
      <c r="Y68" s="748"/>
      <c r="Z68" s="681"/>
      <c r="AA68" s="681"/>
      <c r="AB68" s="681"/>
      <c r="AC68" s="681"/>
      <c r="AD68" s="681"/>
      <c r="AE68" s="681"/>
      <c r="AF68" s="681"/>
      <c r="AG68" s="682"/>
      <c r="AH68" s="682"/>
      <c r="AI68" s="682"/>
      <c r="AJ68" s="682"/>
      <c r="AK68" s="682"/>
      <c r="AL68" s="682"/>
      <c r="AM68" s="682"/>
      <c r="AN68" s="682"/>
      <c r="AO68" s="682"/>
      <c r="AP68" s="682"/>
    </row>
    <row r="69" spans="1:42" ht="22.5" x14ac:dyDescent="0.25">
      <c r="A69" s="710"/>
      <c r="B69" s="711"/>
      <c r="C69" s="728"/>
      <c r="D69" s="725" t="s">
        <v>348</v>
      </c>
      <c r="E69" s="714">
        <v>0</v>
      </c>
      <c r="F69" s="715">
        <v>0</v>
      </c>
      <c r="G69" s="715">
        <v>0</v>
      </c>
      <c r="H69" s="715">
        <v>0</v>
      </c>
      <c r="I69" s="716">
        <v>0</v>
      </c>
      <c r="J69" s="715">
        <v>0</v>
      </c>
      <c r="K69" s="727">
        <v>0</v>
      </c>
      <c r="L69" s="727">
        <v>0</v>
      </c>
      <c r="M69" s="716">
        <v>0</v>
      </c>
      <c r="N69" s="728"/>
      <c r="O69" s="728"/>
      <c r="P69" s="728"/>
      <c r="Q69" s="728"/>
      <c r="R69" s="728"/>
      <c r="S69" s="746"/>
      <c r="T69" s="747"/>
      <c r="U69" s="728"/>
      <c r="V69" s="728"/>
      <c r="W69" s="728"/>
      <c r="X69" s="728"/>
      <c r="Y69" s="748"/>
      <c r="Z69" s="681"/>
      <c r="AA69" s="681"/>
      <c r="AB69" s="681"/>
      <c r="AC69" s="681"/>
      <c r="AD69" s="681"/>
      <c r="AE69" s="681"/>
      <c r="AF69" s="681"/>
      <c r="AG69" s="682"/>
      <c r="AH69" s="682"/>
      <c r="AI69" s="682"/>
      <c r="AJ69" s="682"/>
      <c r="AK69" s="682"/>
      <c r="AL69" s="682"/>
      <c r="AM69" s="682"/>
      <c r="AN69" s="682"/>
      <c r="AO69" s="682"/>
      <c r="AP69" s="682"/>
    </row>
    <row r="70" spans="1:42" ht="33.75" x14ac:dyDescent="0.25">
      <c r="A70" s="710"/>
      <c r="B70" s="711"/>
      <c r="C70" s="734"/>
      <c r="D70" s="725" t="s">
        <v>350</v>
      </c>
      <c r="E70" s="714">
        <v>0</v>
      </c>
      <c r="F70" s="714" t="s">
        <v>356</v>
      </c>
      <c r="G70" s="714" t="s">
        <v>356</v>
      </c>
      <c r="H70" s="714" t="s">
        <v>356</v>
      </c>
      <c r="I70" s="716">
        <v>0</v>
      </c>
      <c r="J70" s="714" t="s">
        <v>356</v>
      </c>
      <c r="K70" s="727" t="s">
        <v>356</v>
      </c>
      <c r="L70" s="727" t="s">
        <v>356</v>
      </c>
      <c r="M70" s="716">
        <v>0</v>
      </c>
      <c r="N70" s="734"/>
      <c r="O70" s="734"/>
      <c r="P70" s="734"/>
      <c r="Q70" s="734"/>
      <c r="R70" s="734"/>
      <c r="S70" s="749"/>
      <c r="T70" s="750"/>
      <c r="U70" s="734"/>
      <c r="V70" s="734"/>
      <c r="W70" s="734"/>
      <c r="X70" s="734"/>
      <c r="Y70" s="751"/>
      <c r="Z70" s="681"/>
      <c r="AA70" s="681"/>
      <c r="AB70" s="681"/>
      <c r="AC70" s="681"/>
      <c r="AD70" s="681"/>
      <c r="AE70" s="681"/>
      <c r="AF70" s="681"/>
      <c r="AG70" s="682"/>
      <c r="AH70" s="682"/>
      <c r="AI70" s="682"/>
      <c r="AJ70" s="682"/>
      <c r="AK70" s="682"/>
      <c r="AL70" s="682"/>
      <c r="AM70" s="682"/>
      <c r="AN70" s="682"/>
      <c r="AO70" s="682"/>
      <c r="AP70" s="682"/>
    </row>
    <row r="71" spans="1:42" ht="22.5" x14ac:dyDescent="0.25">
      <c r="A71" s="710"/>
      <c r="B71" s="711"/>
      <c r="C71" s="717" t="s">
        <v>402</v>
      </c>
      <c r="D71" s="713" t="s">
        <v>335</v>
      </c>
      <c r="E71" s="714">
        <v>6</v>
      </c>
      <c r="F71" s="715">
        <v>2</v>
      </c>
      <c r="G71" s="716">
        <v>6</v>
      </c>
      <c r="H71" s="716">
        <v>1</v>
      </c>
      <c r="I71" s="716">
        <v>6</v>
      </c>
      <c r="J71" s="715">
        <v>2</v>
      </c>
      <c r="K71" s="716">
        <v>6</v>
      </c>
      <c r="L71" s="716">
        <v>6</v>
      </c>
      <c r="M71" s="716">
        <v>6</v>
      </c>
      <c r="N71" s="717" t="s">
        <v>402</v>
      </c>
      <c r="O71" s="741" t="s">
        <v>337</v>
      </c>
      <c r="P71" s="717" t="s">
        <v>338</v>
      </c>
      <c r="Q71" s="717" t="s">
        <v>339</v>
      </c>
      <c r="R71" s="742" t="s">
        <v>340</v>
      </c>
      <c r="S71" s="743">
        <v>186383</v>
      </c>
      <c r="T71" s="744"/>
      <c r="U71" s="742" t="s">
        <v>341</v>
      </c>
      <c r="V71" s="742" t="s">
        <v>342</v>
      </c>
      <c r="W71" s="742" t="s">
        <v>343</v>
      </c>
      <c r="X71" s="742" t="s">
        <v>344</v>
      </c>
      <c r="Y71" s="745">
        <v>186383</v>
      </c>
      <c r="Z71" s="681"/>
      <c r="AA71" s="681"/>
      <c r="AB71" s="681"/>
      <c r="AC71" s="681"/>
      <c r="AD71" s="681"/>
      <c r="AE71" s="681"/>
      <c r="AF71" s="681"/>
      <c r="AG71" s="682"/>
      <c r="AH71" s="682"/>
      <c r="AI71" s="682"/>
      <c r="AJ71" s="682"/>
      <c r="AK71" s="682"/>
      <c r="AL71" s="682"/>
      <c r="AM71" s="682"/>
      <c r="AN71" s="682"/>
      <c r="AO71" s="682"/>
      <c r="AP71" s="682"/>
    </row>
    <row r="72" spans="1:42" ht="22.5" x14ac:dyDescent="0.25">
      <c r="A72" s="710"/>
      <c r="B72" s="711"/>
      <c r="C72" s="728"/>
      <c r="D72" s="725" t="s">
        <v>345</v>
      </c>
      <c r="E72" s="714">
        <v>20853495.420000002</v>
      </c>
      <c r="F72" s="714">
        <v>6268324.0999999996</v>
      </c>
      <c r="G72" s="714">
        <v>18804972.300000001</v>
      </c>
      <c r="H72" s="714">
        <v>3153210</v>
      </c>
      <c r="I72" s="726">
        <v>20853495.420000002</v>
      </c>
      <c r="J72" s="714" t="s">
        <v>380</v>
      </c>
      <c r="K72" s="727" t="s">
        <v>403</v>
      </c>
      <c r="L72" s="727" t="s">
        <v>403</v>
      </c>
      <c r="M72" s="726">
        <v>20853495.420000002</v>
      </c>
      <c r="N72" s="728"/>
      <c r="O72" s="728"/>
      <c r="P72" s="728"/>
      <c r="Q72" s="728"/>
      <c r="R72" s="728"/>
      <c r="S72" s="746"/>
      <c r="T72" s="747"/>
      <c r="U72" s="728"/>
      <c r="V72" s="728"/>
      <c r="W72" s="728"/>
      <c r="X72" s="728"/>
      <c r="Y72" s="748"/>
      <c r="Z72" s="681"/>
      <c r="AA72" s="681"/>
      <c r="AB72" s="681"/>
      <c r="AC72" s="681"/>
      <c r="AD72" s="681"/>
      <c r="AE72" s="681"/>
      <c r="AF72" s="681"/>
      <c r="AG72" s="682"/>
      <c r="AH72" s="682"/>
      <c r="AI72" s="682"/>
      <c r="AJ72" s="682"/>
      <c r="AK72" s="682"/>
      <c r="AL72" s="682"/>
      <c r="AM72" s="682"/>
      <c r="AN72" s="682"/>
      <c r="AO72" s="682"/>
      <c r="AP72" s="682"/>
    </row>
    <row r="73" spans="1:42" ht="22.5" x14ac:dyDescent="0.25">
      <c r="A73" s="710"/>
      <c r="B73" s="711"/>
      <c r="C73" s="728"/>
      <c r="D73" s="725" t="s">
        <v>348</v>
      </c>
      <c r="E73" s="714">
        <v>0</v>
      </c>
      <c r="F73" s="715">
        <v>0</v>
      </c>
      <c r="G73" s="715">
        <v>0</v>
      </c>
      <c r="H73" s="715">
        <v>0</v>
      </c>
      <c r="I73" s="716">
        <v>0</v>
      </c>
      <c r="J73" s="715">
        <v>0</v>
      </c>
      <c r="K73" s="727">
        <v>0</v>
      </c>
      <c r="L73" s="727">
        <v>0</v>
      </c>
      <c r="M73" s="716">
        <v>0</v>
      </c>
      <c r="N73" s="728"/>
      <c r="O73" s="728"/>
      <c r="P73" s="728"/>
      <c r="Q73" s="728"/>
      <c r="R73" s="728"/>
      <c r="S73" s="746"/>
      <c r="T73" s="747"/>
      <c r="U73" s="728"/>
      <c r="V73" s="728"/>
      <c r="W73" s="728"/>
      <c r="X73" s="728"/>
      <c r="Y73" s="748"/>
      <c r="Z73" s="681"/>
      <c r="AA73" s="681"/>
      <c r="AB73" s="681"/>
      <c r="AC73" s="681"/>
      <c r="AD73" s="681"/>
      <c r="AE73" s="681"/>
      <c r="AF73" s="681"/>
      <c r="AG73" s="682"/>
      <c r="AH73" s="682"/>
      <c r="AI73" s="682"/>
      <c r="AJ73" s="682"/>
      <c r="AK73" s="682"/>
      <c r="AL73" s="682"/>
      <c r="AM73" s="682"/>
      <c r="AN73" s="682"/>
      <c r="AO73" s="682"/>
      <c r="AP73" s="682"/>
    </row>
    <row r="74" spans="1:42" ht="33.75" x14ac:dyDescent="0.25">
      <c r="A74" s="710"/>
      <c r="B74" s="711"/>
      <c r="C74" s="734"/>
      <c r="D74" s="725" t="s">
        <v>350</v>
      </c>
      <c r="E74" s="714">
        <v>0</v>
      </c>
      <c r="F74" s="714" t="s">
        <v>356</v>
      </c>
      <c r="G74" s="714" t="s">
        <v>356</v>
      </c>
      <c r="H74" s="714" t="s">
        <v>356</v>
      </c>
      <c r="I74" s="716">
        <v>0</v>
      </c>
      <c r="J74" s="714" t="s">
        <v>356</v>
      </c>
      <c r="K74" s="727" t="s">
        <v>356</v>
      </c>
      <c r="L74" s="727" t="s">
        <v>356</v>
      </c>
      <c r="M74" s="716">
        <v>0</v>
      </c>
      <c r="N74" s="734"/>
      <c r="O74" s="734"/>
      <c r="P74" s="734"/>
      <c r="Q74" s="734"/>
      <c r="R74" s="734"/>
      <c r="S74" s="749"/>
      <c r="T74" s="750"/>
      <c r="U74" s="734"/>
      <c r="V74" s="734"/>
      <c r="W74" s="734"/>
      <c r="X74" s="734"/>
      <c r="Y74" s="751"/>
      <c r="Z74" s="681"/>
      <c r="AA74" s="681"/>
      <c r="AB74" s="681"/>
      <c r="AC74" s="681"/>
      <c r="AD74" s="681"/>
      <c r="AE74" s="681"/>
      <c r="AF74" s="681"/>
      <c r="AG74" s="682"/>
      <c r="AH74" s="682"/>
      <c r="AI74" s="682"/>
      <c r="AJ74" s="682"/>
      <c r="AK74" s="682"/>
      <c r="AL74" s="682"/>
      <c r="AM74" s="682"/>
      <c r="AN74" s="682"/>
      <c r="AO74" s="682"/>
      <c r="AP74" s="682"/>
    </row>
    <row r="75" spans="1:42" ht="22.5" x14ac:dyDescent="0.25">
      <c r="A75" s="710"/>
      <c r="B75" s="711"/>
      <c r="C75" s="717" t="s">
        <v>405</v>
      </c>
      <c r="D75" s="752" t="s">
        <v>335</v>
      </c>
      <c r="E75" s="753">
        <v>5</v>
      </c>
      <c r="F75" s="754">
        <v>2</v>
      </c>
      <c r="G75" s="755">
        <v>6</v>
      </c>
      <c r="H75" s="755">
        <v>15</v>
      </c>
      <c r="I75" s="716">
        <v>5</v>
      </c>
      <c r="J75" s="754">
        <v>2</v>
      </c>
      <c r="K75" s="755">
        <v>6</v>
      </c>
      <c r="L75" s="755">
        <v>21</v>
      </c>
      <c r="M75" s="716">
        <v>26</v>
      </c>
      <c r="N75" s="719" t="s">
        <v>405</v>
      </c>
      <c r="O75" s="718" t="s">
        <v>337</v>
      </c>
      <c r="P75" s="719" t="s">
        <v>338</v>
      </c>
      <c r="Q75" s="719" t="s">
        <v>339</v>
      </c>
      <c r="R75" s="720" t="s">
        <v>340</v>
      </c>
      <c r="S75" s="721">
        <v>475275</v>
      </c>
      <c r="T75" s="722"/>
      <c r="U75" s="720" t="s">
        <v>341</v>
      </c>
      <c r="V75" s="720" t="s">
        <v>342</v>
      </c>
      <c r="W75" s="720" t="s">
        <v>343</v>
      </c>
      <c r="X75" s="720" t="s">
        <v>344</v>
      </c>
      <c r="Y75" s="745">
        <v>475275</v>
      </c>
      <c r="Z75" s="681"/>
      <c r="AA75" s="681"/>
      <c r="AB75" s="681"/>
      <c r="AC75" s="681"/>
      <c r="AD75" s="681"/>
      <c r="AE75" s="681"/>
      <c r="AF75" s="681"/>
      <c r="AG75" s="682"/>
      <c r="AH75" s="682"/>
      <c r="AI75" s="682"/>
      <c r="AJ75" s="682"/>
      <c r="AK75" s="682"/>
      <c r="AL75" s="682"/>
      <c r="AM75" s="682"/>
      <c r="AN75" s="682"/>
      <c r="AO75" s="682"/>
      <c r="AP75" s="682"/>
    </row>
    <row r="76" spans="1:42" ht="22.5" x14ac:dyDescent="0.25">
      <c r="A76" s="710"/>
      <c r="B76" s="711"/>
      <c r="C76" s="728"/>
      <c r="D76" s="756" t="s">
        <v>345</v>
      </c>
      <c r="E76" s="753">
        <v>16084588.409090901</v>
      </c>
      <c r="F76" s="753">
        <v>6268324.0999999996</v>
      </c>
      <c r="G76" s="753">
        <v>18804972.300000001</v>
      </c>
      <c r="H76" s="753">
        <v>47298150</v>
      </c>
      <c r="I76" s="726">
        <v>16084588.409090901</v>
      </c>
      <c r="J76" s="753" t="s">
        <v>380</v>
      </c>
      <c r="K76" s="757" t="s">
        <v>403</v>
      </c>
      <c r="L76" s="757" t="s">
        <v>406</v>
      </c>
      <c r="M76" s="726">
        <v>90365146</v>
      </c>
      <c r="N76" s="729"/>
      <c r="O76" s="729"/>
      <c r="P76" s="729"/>
      <c r="Q76" s="729"/>
      <c r="R76" s="729"/>
      <c r="S76" s="730"/>
      <c r="T76" s="731"/>
      <c r="U76" s="729"/>
      <c r="V76" s="729"/>
      <c r="W76" s="729"/>
      <c r="X76" s="729"/>
      <c r="Y76" s="748"/>
      <c r="Z76" s="681"/>
      <c r="AA76" s="681"/>
      <c r="AB76" s="681"/>
      <c r="AC76" s="681"/>
      <c r="AD76" s="681"/>
      <c r="AE76" s="681"/>
      <c r="AF76" s="681"/>
      <c r="AG76" s="682"/>
      <c r="AH76" s="682"/>
      <c r="AI76" s="682"/>
      <c r="AJ76" s="682"/>
      <c r="AK76" s="682"/>
      <c r="AL76" s="682"/>
      <c r="AM76" s="682"/>
      <c r="AN76" s="682"/>
      <c r="AO76" s="682"/>
      <c r="AP76" s="682"/>
    </row>
    <row r="77" spans="1:42" ht="22.5" x14ac:dyDescent="0.25">
      <c r="A77" s="710"/>
      <c r="B77" s="711"/>
      <c r="C77" s="728"/>
      <c r="D77" s="756" t="s">
        <v>348</v>
      </c>
      <c r="E77" s="753">
        <v>0</v>
      </c>
      <c r="F77" s="754">
        <v>0</v>
      </c>
      <c r="G77" s="754">
        <v>0</v>
      </c>
      <c r="H77" s="754">
        <v>0</v>
      </c>
      <c r="I77" s="716">
        <v>0</v>
      </c>
      <c r="J77" s="754">
        <v>0</v>
      </c>
      <c r="K77" s="757">
        <v>0</v>
      </c>
      <c r="L77" s="757">
        <v>0</v>
      </c>
      <c r="M77" s="716">
        <v>0</v>
      </c>
      <c r="N77" s="729"/>
      <c r="O77" s="729"/>
      <c r="P77" s="729"/>
      <c r="Q77" s="729"/>
      <c r="R77" s="729"/>
      <c r="S77" s="730"/>
      <c r="T77" s="731"/>
      <c r="U77" s="729"/>
      <c r="V77" s="729"/>
      <c r="W77" s="729"/>
      <c r="X77" s="729"/>
      <c r="Y77" s="748"/>
      <c r="Z77" s="681"/>
      <c r="AA77" s="681"/>
      <c r="AB77" s="681"/>
      <c r="AC77" s="681"/>
      <c r="AD77" s="681"/>
      <c r="AE77" s="681"/>
      <c r="AF77" s="681"/>
      <c r="AG77" s="682"/>
      <c r="AH77" s="682"/>
      <c r="AI77" s="682"/>
      <c r="AJ77" s="682"/>
      <c r="AK77" s="682"/>
      <c r="AL77" s="682"/>
      <c r="AM77" s="682"/>
      <c r="AN77" s="682"/>
      <c r="AO77" s="682"/>
      <c r="AP77" s="682"/>
    </row>
    <row r="78" spans="1:42" ht="33.75" x14ac:dyDescent="0.25">
      <c r="A78" s="710"/>
      <c r="B78" s="711"/>
      <c r="C78" s="734"/>
      <c r="D78" s="756" t="s">
        <v>350</v>
      </c>
      <c r="E78" s="753">
        <v>0</v>
      </c>
      <c r="F78" s="753" t="s">
        <v>356</v>
      </c>
      <c r="G78" s="753" t="s">
        <v>356</v>
      </c>
      <c r="H78" s="753" t="s">
        <v>356</v>
      </c>
      <c r="I78" s="716">
        <v>0</v>
      </c>
      <c r="J78" s="753" t="s">
        <v>356</v>
      </c>
      <c r="K78" s="757" t="s">
        <v>356</v>
      </c>
      <c r="L78" s="757" t="s">
        <v>407</v>
      </c>
      <c r="M78" s="716">
        <v>0</v>
      </c>
      <c r="N78" s="735"/>
      <c r="O78" s="735"/>
      <c r="P78" s="735"/>
      <c r="Q78" s="735"/>
      <c r="R78" s="735"/>
      <c r="S78" s="736"/>
      <c r="T78" s="737"/>
      <c r="U78" s="735"/>
      <c r="V78" s="735"/>
      <c r="W78" s="735"/>
      <c r="X78" s="735"/>
      <c r="Y78" s="751"/>
      <c r="Z78" s="681"/>
      <c r="AA78" s="681"/>
      <c r="AB78" s="681"/>
      <c r="AC78" s="681"/>
      <c r="AD78" s="681"/>
      <c r="AE78" s="681"/>
      <c r="AF78" s="681"/>
      <c r="AG78" s="682"/>
      <c r="AH78" s="682"/>
      <c r="AI78" s="682"/>
      <c r="AJ78" s="682"/>
      <c r="AK78" s="682"/>
      <c r="AL78" s="682"/>
      <c r="AM78" s="682"/>
      <c r="AN78" s="682"/>
      <c r="AO78" s="682"/>
      <c r="AP78" s="682"/>
    </row>
    <row r="79" spans="1:42" ht="22.5" x14ac:dyDescent="0.25">
      <c r="A79" s="710"/>
      <c r="B79" s="711"/>
      <c r="C79" s="729" t="s">
        <v>408</v>
      </c>
      <c r="D79" s="752" t="s">
        <v>335</v>
      </c>
      <c r="E79" s="753">
        <v>183</v>
      </c>
      <c r="F79" s="754">
        <v>162</v>
      </c>
      <c r="G79" s="755">
        <v>101</v>
      </c>
      <c r="H79" s="755">
        <v>111</v>
      </c>
      <c r="I79" s="716">
        <v>183</v>
      </c>
      <c r="J79" s="753"/>
      <c r="K79" s="755"/>
      <c r="L79" s="755">
        <v>0</v>
      </c>
      <c r="M79" s="716">
        <v>0</v>
      </c>
      <c r="N79" s="719" t="s">
        <v>336</v>
      </c>
      <c r="O79" s="718" t="s">
        <v>337</v>
      </c>
      <c r="P79" s="719" t="s">
        <v>338</v>
      </c>
      <c r="Q79" s="719" t="s">
        <v>339</v>
      </c>
      <c r="R79" s="720" t="s">
        <v>340</v>
      </c>
      <c r="S79" s="721">
        <v>8185614</v>
      </c>
      <c r="T79" s="722"/>
      <c r="U79" s="720" t="s">
        <v>341</v>
      </c>
      <c r="V79" s="720" t="s">
        <v>342</v>
      </c>
      <c r="W79" s="720" t="s">
        <v>343</v>
      </c>
      <c r="X79" s="720" t="s">
        <v>344</v>
      </c>
      <c r="Y79" s="745">
        <v>8181047</v>
      </c>
      <c r="Z79" s="681"/>
      <c r="AA79" s="681"/>
      <c r="AB79" s="681"/>
      <c r="AC79" s="681"/>
      <c r="AD79" s="681"/>
      <c r="AE79" s="681"/>
      <c r="AF79" s="681"/>
      <c r="AG79" s="682"/>
      <c r="AH79" s="682"/>
      <c r="AI79" s="682"/>
      <c r="AJ79" s="682"/>
      <c r="AK79" s="682"/>
      <c r="AL79" s="682"/>
      <c r="AM79" s="682"/>
      <c r="AN79" s="682"/>
      <c r="AO79" s="682"/>
      <c r="AP79" s="682"/>
    </row>
    <row r="80" spans="1:42" ht="22.5" x14ac:dyDescent="0.25">
      <c r="A80" s="710"/>
      <c r="B80" s="711"/>
      <c r="C80" s="729"/>
      <c r="D80" s="756" t="s">
        <v>345</v>
      </c>
      <c r="E80" s="753">
        <v>588695935.77272701</v>
      </c>
      <c r="F80" s="753">
        <v>507734252.10000002</v>
      </c>
      <c r="G80" s="753">
        <v>316550367.05000001</v>
      </c>
      <c r="H80" s="753">
        <v>351991450</v>
      </c>
      <c r="I80" s="726">
        <v>588695935.77272701</v>
      </c>
      <c r="J80" s="753"/>
      <c r="K80" s="755">
        <v>265572421</v>
      </c>
      <c r="L80" s="755">
        <v>64346564</v>
      </c>
      <c r="M80" s="726">
        <v>0</v>
      </c>
      <c r="N80" s="729"/>
      <c r="O80" s="729"/>
      <c r="P80" s="729"/>
      <c r="Q80" s="729"/>
      <c r="R80" s="729"/>
      <c r="S80" s="730"/>
      <c r="T80" s="731"/>
      <c r="U80" s="729"/>
      <c r="V80" s="729"/>
      <c r="W80" s="729"/>
      <c r="X80" s="729"/>
      <c r="Y80" s="748"/>
      <c r="Z80" s="681"/>
      <c r="AA80" s="681"/>
      <c r="AB80" s="681"/>
      <c r="AC80" s="681"/>
      <c r="AD80" s="681"/>
      <c r="AE80" s="681"/>
      <c r="AF80" s="681"/>
      <c r="AG80" s="682"/>
      <c r="AH80" s="682"/>
      <c r="AI80" s="682"/>
      <c r="AJ80" s="682"/>
      <c r="AK80" s="682"/>
      <c r="AL80" s="682"/>
      <c r="AM80" s="682"/>
      <c r="AN80" s="682"/>
      <c r="AO80" s="682"/>
      <c r="AP80" s="682"/>
    </row>
    <row r="81" spans="1:42" ht="22.5" x14ac:dyDescent="0.25">
      <c r="A81" s="710"/>
      <c r="B81" s="711"/>
      <c r="C81" s="729"/>
      <c r="D81" s="756" t="s">
        <v>348</v>
      </c>
      <c r="E81" s="753">
        <v>0</v>
      </c>
      <c r="F81" s="754">
        <v>0</v>
      </c>
      <c r="G81" s="754">
        <v>0</v>
      </c>
      <c r="H81" s="754">
        <v>0</v>
      </c>
      <c r="I81" s="716">
        <v>0</v>
      </c>
      <c r="J81" s="754">
        <v>0</v>
      </c>
      <c r="K81" s="757">
        <v>0</v>
      </c>
      <c r="L81" s="757" t="s">
        <v>409</v>
      </c>
      <c r="M81" s="726">
        <v>0</v>
      </c>
      <c r="N81" s="729"/>
      <c r="O81" s="729"/>
      <c r="P81" s="729"/>
      <c r="Q81" s="729"/>
      <c r="R81" s="729"/>
      <c r="S81" s="730"/>
      <c r="T81" s="731"/>
      <c r="U81" s="729"/>
      <c r="V81" s="729"/>
      <c r="W81" s="729"/>
      <c r="X81" s="729"/>
      <c r="Y81" s="748"/>
      <c r="Z81" s="681"/>
      <c r="AA81" s="681"/>
      <c r="AB81" s="681"/>
      <c r="AC81" s="681"/>
      <c r="AD81" s="681"/>
      <c r="AE81" s="681"/>
      <c r="AF81" s="681"/>
      <c r="AG81" s="682"/>
      <c r="AH81" s="682"/>
      <c r="AI81" s="682"/>
      <c r="AJ81" s="682"/>
      <c r="AK81" s="682"/>
      <c r="AL81" s="682"/>
      <c r="AM81" s="682"/>
      <c r="AN81" s="682"/>
      <c r="AO81" s="682"/>
      <c r="AP81" s="682"/>
    </row>
    <row r="82" spans="1:42" ht="33.75" x14ac:dyDescent="0.25">
      <c r="A82" s="710"/>
      <c r="B82" s="711"/>
      <c r="C82" s="735"/>
      <c r="D82" s="756" t="s">
        <v>350</v>
      </c>
      <c r="E82" s="753">
        <v>174917866</v>
      </c>
      <c r="F82" s="753">
        <v>174917866</v>
      </c>
      <c r="G82" s="714">
        <v>174917866</v>
      </c>
      <c r="H82" s="714">
        <v>174917866</v>
      </c>
      <c r="I82" s="716">
        <v>174917866</v>
      </c>
      <c r="J82" s="714">
        <v>83651383</v>
      </c>
      <c r="K82" s="758">
        <v>169161733</v>
      </c>
      <c r="L82" s="758">
        <v>174917866</v>
      </c>
      <c r="M82" s="726">
        <v>0</v>
      </c>
      <c r="N82" s="735"/>
      <c r="O82" s="735"/>
      <c r="P82" s="735"/>
      <c r="Q82" s="735"/>
      <c r="R82" s="735"/>
      <c r="S82" s="736"/>
      <c r="T82" s="737"/>
      <c r="U82" s="735"/>
      <c r="V82" s="735"/>
      <c r="W82" s="735"/>
      <c r="X82" s="735"/>
      <c r="Y82" s="751"/>
      <c r="Z82" s="681"/>
      <c r="AA82" s="681"/>
      <c r="AB82" s="681"/>
      <c r="AC82" s="681"/>
      <c r="AD82" s="681"/>
      <c r="AE82" s="681"/>
      <c r="AF82" s="681"/>
      <c r="AG82" s="682"/>
      <c r="AH82" s="682"/>
      <c r="AI82" s="682"/>
      <c r="AJ82" s="682"/>
      <c r="AK82" s="682"/>
      <c r="AL82" s="682"/>
      <c r="AM82" s="682"/>
      <c r="AN82" s="682"/>
      <c r="AO82" s="682"/>
      <c r="AP82" s="682"/>
    </row>
    <row r="83" spans="1:42" ht="22.5" x14ac:dyDescent="0.25">
      <c r="A83" s="710"/>
      <c r="B83" s="711"/>
      <c r="C83" s="759" t="s">
        <v>410</v>
      </c>
      <c r="D83" s="760" t="s">
        <v>335</v>
      </c>
      <c r="E83" s="761">
        <v>200</v>
      </c>
      <c r="F83" s="761">
        <v>200</v>
      </c>
      <c r="G83" s="762">
        <v>200</v>
      </c>
      <c r="H83" s="762">
        <v>198</v>
      </c>
      <c r="I83" s="763">
        <v>220</v>
      </c>
      <c r="J83" s="762">
        <v>38</v>
      </c>
      <c r="K83" s="761">
        <v>184</v>
      </c>
      <c r="L83" s="764">
        <v>163</v>
      </c>
      <c r="M83" s="764">
        <v>200</v>
      </c>
      <c r="N83" s="765"/>
      <c r="O83" s="766"/>
      <c r="P83" s="766"/>
      <c r="Q83" s="766"/>
      <c r="R83" s="766"/>
      <c r="S83" s="766"/>
      <c r="T83" s="766"/>
      <c r="U83" s="766"/>
      <c r="V83" s="766"/>
      <c r="W83" s="766"/>
      <c r="X83" s="766"/>
      <c r="Y83" s="767"/>
      <c r="Z83" s="768"/>
      <c r="AA83" s="768"/>
      <c r="AB83" s="768"/>
      <c r="AC83" s="768"/>
      <c r="AD83" s="768"/>
      <c r="AE83" s="768"/>
      <c r="AF83" s="768"/>
      <c r="AG83" s="768"/>
      <c r="AH83" s="768"/>
      <c r="AI83" s="768"/>
      <c r="AJ83" s="768"/>
      <c r="AK83" s="768"/>
      <c r="AL83" s="768"/>
      <c r="AM83" s="768"/>
      <c r="AN83" s="768"/>
      <c r="AO83" s="768"/>
      <c r="AP83" s="768"/>
    </row>
    <row r="84" spans="1:42" ht="22.5" x14ac:dyDescent="0.25">
      <c r="A84" s="710"/>
      <c r="B84" s="711"/>
      <c r="C84" s="729"/>
      <c r="D84" s="769" t="s">
        <v>345</v>
      </c>
      <c r="E84" s="770">
        <v>626832410</v>
      </c>
      <c r="F84" s="770">
        <v>626832410</v>
      </c>
      <c r="G84" s="771">
        <v>626832410</v>
      </c>
      <c r="H84" s="771">
        <v>630661048.84848475</v>
      </c>
      <c r="I84" s="772">
        <v>582600917.47999978</v>
      </c>
      <c r="J84" s="771" t="s">
        <v>346</v>
      </c>
      <c r="K84" s="773" t="s">
        <v>411</v>
      </c>
      <c r="L84" s="774">
        <v>436638065.22234625</v>
      </c>
      <c r="M84" s="764">
        <v>695116520.78999996</v>
      </c>
      <c r="N84" s="775"/>
      <c r="O84" s="775"/>
      <c r="P84" s="775"/>
      <c r="Q84" s="775"/>
      <c r="R84" s="775"/>
      <c r="S84" s="775"/>
      <c r="T84" s="775"/>
      <c r="U84" s="775"/>
      <c r="V84" s="775"/>
      <c r="W84" s="775"/>
      <c r="X84" s="775"/>
      <c r="Y84" s="776"/>
      <c r="Z84" s="768"/>
      <c r="AA84" s="768"/>
      <c r="AB84" s="768"/>
      <c r="AC84" s="768"/>
      <c r="AD84" s="768"/>
      <c r="AE84" s="768"/>
      <c r="AF84" s="768"/>
      <c r="AG84" s="768"/>
      <c r="AH84" s="768"/>
      <c r="AI84" s="768"/>
      <c r="AJ84" s="768"/>
      <c r="AK84" s="768"/>
      <c r="AL84" s="768"/>
      <c r="AM84" s="768"/>
      <c r="AN84" s="768"/>
      <c r="AO84" s="768"/>
      <c r="AP84" s="768"/>
    </row>
    <row r="85" spans="1:42" ht="22.5" x14ac:dyDescent="0.25">
      <c r="A85" s="710"/>
      <c r="B85" s="711"/>
      <c r="C85" s="729"/>
      <c r="D85" s="769" t="s">
        <v>348</v>
      </c>
      <c r="E85" s="761">
        <v>0</v>
      </c>
      <c r="F85" s="761">
        <v>0</v>
      </c>
      <c r="G85" s="762">
        <v>0</v>
      </c>
      <c r="H85" s="762">
        <v>0</v>
      </c>
      <c r="I85" s="762">
        <v>0</v>
      </c>
      <c r="J85" s="762">
        <v>0</v>
      </c>
      <c r="K85" s="777">
        <v>0</v>
      </c>
      <c r="L85" s="778">
        <v>64346564</v>
      </c>
      <c r="M85" s="762">
        <v>0</v>
      </c>
      <c r="N85" s="775"/>
      <c r="O85" s="775"/>
      <c r="P85" s="775"/>
      <c r="Q85" s="775"/>
      <c r="R85" s="775"/>
      <c r="S85" s="775"/>
      <c r="T85" s="775"/>
      <c r="U85" s="775"/>
      <c r="V85" s="775"/>
      <c r="W85" s="775"/>
      <c r="X85" s="775"/>
      <c r="Y85" s="776"/>
      <c r="Z85" s="768"/>
      <c r="AA85" s="768"/>
      <c r="AB85" s="768"/>
      <c r="AC85" s="768"/>
      <c r="AD85" s="768"/>
      <c r="AE85" s="768"/>
      <c r="AF85" s="768"/>
      <c r="AG85" s="768"/>
      <c r="AH85" s="768"/>
      <c r="AI85" s="768"/>
      <c r="AJ85" s="768"/>
      <c r="AK85" s="768"/>
      <c r="AL85" s="768"/>
      <c r="AM85" s="768"/>
      <c r="AN85" s="768"/>
      <c r="AO85" s="768"/>
      <c r="AP85" s="768"/>
    </row>
    <row r="86" spans="1:42" ht="34.5" thickBot="1" x14ac:dyDescent="0.3">
      <c r="A86" s="779"/>
      <c r="B86" s="711"/>
      <c r="C86" s="729"/>
      <c r="D86" s="780" t="s">
        <v>350</v>
      </c>
      <c r="E86" s="781">
        <v>303067630</v>
      </c>
      <c r="F86" s="781">
        <v>174917866</v>
      </c>
      <c r="G86" s="782">
        <v>174917866</v>
      </c>
      <c r="H86" s="782">
        <v>174917866</v>
      </c>
      <c r="I86" s="783">
        <v>174917866</v>
      </c>
      <c r="J86" s="782">
        <v>83651383</v>
      </c>
      <c r="K86" s="784">
        <v>169161733</v>
      </c>
      <c r="L86" s="784">
        <v>526909316.15151501</v>
      </c>
      <c r="M86" s="785">
        <v>174917866</v>
      </c>
      <c r="N86" s="786"/>
      <c r="O86" s="786"/>
      <c r="P86" s="786"/>
      <c r="Q86" s="786"/>
      <c r="R86" s="786"/>
      <c r="S86" s="786"/>
      <c r="T86" s="786"/>
      <c r="U86" s="786"/>
      <c r="V86" s="786"/>
      <c r="W86" s="786"/>
      <c r="X86" s="786"/>
      <c r="Y86" s="776"/>
      <c r="Z86" s="768"/>
      <c r="AA86" s="768"/>
      <c r="AB86" s="768"/>
      <c r="AC86" s="768"/>
      <c r="AD86" s="768"/>
      <c r="AE86" s="768"/>
      <c r="AF86" s="768"/>
      <c r="AG86" s="768"/>
      <c r="AH86" s="768"/>
      <c r="AI86" s="768"/>
      <c r="AJ86" s="768"/>
      <c r="AK86" s="768"/>
      <c r="AL86" s="768"/>
      <c r="AM86" s="768"/>
      <c r="AN86" s="768"/>
      <c r="AO86" s="768"/>
      <c r="AP86" s="768"/>
    </row>
    <row r="87" spans="1:42" ht="22.5" x14ac:dyDescent="0.25">
      <c r="A87" s="787">
        <v>2</v>
      </c>
      <c r="B87" s="788" t="s">
        <v>84</v>
      </c>
      <c r="C87" s="789" t="s">
        <v>613</v>
      </c>
      <c r="D87" s="790" t="s">
        <v>335</v>
      </c>
      <c r="E87" s="791">
        <v>0.6</v>
      </c>
      <c r="F87" s="791">
        <v>0.6</v>
      </c>
      <c r="G87" s="792">
        <v>0.6</v>
      </c>
      <c r="H87" s="792">
        <v>0.6</v>
      </c>
      <c r="I87" s="793">
        <v>0.12</v>
      </c>
      <c r="J87" s="792">
        <v>0.12</v>
      </c>
      <c r="K87" s="791">
        <v>0.12</v>
      </c>
      <c r="L87" s="791">
        <v>0.12</v>
      </c>
      <c r="M87" s="793">
        <v>0.12</v>
      </c>
      <c r="N87" s="794" t="s">
        <v>415</v>
      </c>
      <c r="O87" s="795" t="s">
        <v>416</v>
      </c>
      <c r="P87" s="796" t="s">
        <v>417</v>
      </c>
      <c r="Q87" s="794" t="s">
        <v>418</v>
      </c>
      <c r="R87" s="797" t="s">
        <v>340</v>
      </c>
      <c r="S87" s="798">
        <v>93152</v>
      </c>
      <c r="T87" s="798">
        <v>94819</v>
      </c>
      <c r="U87" s="797" t="s">
        <v>341</v>
      </c>
      <c r="V87" s="797" t="s">
        <v>342</v>
      </c>
      <c r="W87" s="797" t="s">
        <v>343</v>
      </c>
      <c r="X87" s="797" t="s">
        <v>344</v>
      </c>
      <c r="Y87" s="799">
        <v>187971</v>
      </c>
      <c r="Z87" s="681"/>
      <c r="AA87" s="681"/>
      <c r="AB87" s="681"/>
      <c r="AC87" s="681"/>
      <c r="AD87" s="681"/>
      <c r="AE87" s="681"/>
      <c r="AF87" s="681"/>
      <c r="AG87" s="682"/>
      <c r="AH87" s="682"/>
      <c r="AI87" s="682"/>
      <c r="AJ87" s="682"/>
      <c r="AK87" s="682"/>
      <c r="AL87" s="682"/>
      <c r="AM87" s="682"/>
      <c r="AN87" s="682"/>
      <c r="AO87" s="682"/>
      <c r="AP87" s="682"/>
    </row>
    <row r="88" spans="1:42" ht="22.5" x14ac:dyDescent="0.25">
      <c r="A88" s="800"/>
      <c r="B88" s="801"/>
      <c r="C88" s="802"/>
      <c r="D88" s="756" t="s">
        <v>345</v>
      </c>
      <c r="E88" s="803" t="s">
        <v>419</v>
      </c>
      <c r="F88" s="803" t="s">
        <v>419</v>
      </c>
      <c r="G88" s="804" t="s">
        <v>419</v>
      </c>
      <c r="H88" s="804">
        <v>986508000</v>
      </c>
      <c r="I88" s="716">
        <v>0</v>
      </c>
      <c r="J88" s="804" t="s">
        <v>356</v>
      </c>
      <c r="K88" s="803" t="s">
        <v>356</v>
      </c>
      <c r="L88" s="803">
        <v>0</v>
      </c>
      <c r="M88" s="716">
        <v>0</v>
      </c>
      <c r="N88" s="729"/>
      <c r="O88" s="729"/>
      <c r="P88" s="729"/>
      <c r="Q88" s="729"/>
      <c r="R88" s="729"/>
      <c r="S88" s="729"/>
      <c r="T88" s="729"/>
      <c r="U88" s="729"/>
      <c r="V88" s="729"/>
      <c r="W88" s="729"/>
      <c r="X88" s="729"/>
      <c r="Y88" s="805"/>
      <c r="Z88" s="681"/>
      <c r="AA88" s="681"/>
      <c r="AB88" s="681"/>
      <c r="AC88" s="681"/>
      <c r="AD88" s="681"/>
      <c r="AE88" s="681"/>
      <c r="AF88" s="681"/>
      <c r="AG88" s="682"/>
      <c r="AH88" s="682"/>
      <c r="AI88" s="682"/>
      <c r="AJ88" s="682"/>
      <c r="AK88" s="682"/>
      <c r="AL88" s="682"/>
      <c r="AM88" s="682"/>
      <c r="AN88" s="682"/>
      <c r="AO88" s="682"/>
      <c r="AP88" s="682"/>
    </row>
    <row r="89" spans="1:42" ht="22.5" x14ac:dyDescent="0.25">
      <c r="A89" s="800"/>
      <c r="B89" s="801"/>
      <c r="C89" s="802"/>
      <c r="D89" s="756" t="s">
        <v>348</v>
      </c>
      <c r="E89" s="754">
        <v>0</v>
      </c>
      <c r="F89" s="754">
        <v>0</v>
      </c>
      <c r="G89" s="715">
        <v>0</v>
      </c>
      <c r="H89" s="715">
        <v>0</v>
      </c>
      <c r="I89" s="716">
        <v>0</v>
      </c>
      <c r="J89" s="715">
        <v>0</v>
      </c>
      <c r="K89" s="754">
        <v>0</v>
      </c>
      <c r="L89" s="754">
        <v>0</v>
      </c>
      <c r="M89" s="716">
        <v>0</v>
      </c>
      <c r="N89" s="729"/>
      <c r="O89" s="729"/>
      <c r="P89" s="729"/>
      <c r="Q89" s="729"/>
      <c r="R89" s="729"/>
      <c r="S89" s="729"/>
      <c r="T89" s="729"/>
      <c r="U89" s="729"/>
      <c r="V89" s="729"/>
      <c r="W89" s="729"/>
      <c r="X89" s="729"/>
      <c r="Y89" s="805"/>
      <c r="Z89" s="681"/>
      <c r="AA89" s="681"/>
      <c r="AB89" s="681"/>
      <c r="AC89" s="681"/>
      <c r="AD89" s="681"/>
      <c r="AE89" s="681"/>
      <c r="AF89" s="681"/>
      <c r="AG89" s="682"/>
      <c r="AH89" s="682"/>
      <c r="AI89" s="682"/>
      <c r="AJ89" s="682"/>
      <c r="AK89" s="682"/>
      <c r="AL89" s="682"/>
      <c r="AM89" s="682"/>
      <c r="AN89" s="682"/>
      <c r="AO89" s="682"/>
      <c r="AP89" s="682"/>
    </row>
    <row r="90" spans="1:42" ht="33.75" x14ac:dyDescent="0.25">
      <c r="A90" s="800"/>
      <c r="B90" s="801"/>
      <c r="C90" s="806"/>
      <c r="D90" s="756" t="s">
        <v>350</v>
      </c>
      <c r="E90" s="803" t="s">
        <v>420</v>
      </c>
      <c r="F90" s="803" t="s">
        <v>420</v>
      </c>
      <c r="G90" s="804" t="s">
        <v>420</v>
      </c>
      <c r="H90" s="804">
        <v>999763898</v>
      </c>
      <c r="I90" s="716">
        <v>999763898</v>
      </c>
      <c r="J90" s="804">
        <v>999763898</v>
      </c>
      <c r="K90" s="803">
        <v>999763898</v>
      </c>
      <c r="L90" s="803">
        <v>999763898</v>
      </c>
      <c r="M90" s="716">
        <v>999763898</v>
      </c>
      <c r="N90" s="729"/>
      <c r="O90" s="729"/>
      <c r="P90" s="729"/>
      <c r="Q90" s="729"/>
      <c r="R90" s="729"/>
      <c r="S90" s="729"/>
      <c r="T90" s="729"/>
      <c r="U90" s="729"/>
      <c r="V90" s="729"/>
      <c r="W90" s="729"/>
      <c r="X90" s="729"/>
      <c r="Y90" s="805"/>
      <c r="Z90" s="681"/>
      <c r="AA90" s="681"/>
      <c r="AB90" s="681"/>
      <c r="AC90" s="681"/>
      <c r="AD90" s="681"/>
      <c r="AE90" s="681"/>
      <c r="AF90" s="681"/>
      <c r="AG90" s="682"/>
      <c r="AH90" s="682"/>
      <c r="AI90" s="682"/>
      <c r="AJ90" s="682"/>
      <c r="AK90" s="682"/>
      <c r="AL90" s="682"/>
      <c r="AM90" s="682"/>
      <c r="AN90" s="682"/>
      <c r="AO90" s="682"/>
      <c r="AP90" s="682"/>
    </row>
    <row r="91" spans="1:42" ht="22.5" x14ac:dyDescent="0.25">
      <c r="A91" s="800"/>
      <c r="B91" s="801"/>
      <c r="C91" s="759" t="s">
        <v>410</v>
      </c>
      <c r="D91" s="760" t="s">
        <v>335</v>
      </c>
      <c r="E91" s="761">
        <v>0.6</v>
      </c>
      <c r="F91" s="761">
        <v>0.6</v>
      </c>
      <c r="G91" s="762">
        <v>0.6</v>
      </c>
      <c r="H91" s="762">
        <v>0.6</v>
      </c>
      <c r="I91" s="763">
        <v>0.12</v>
      </c>
      <c r="J91" s="762">
        <v>0</v>
      </c>
      <c r="K91" s="761">
        <v>0.12</v>
      </c>
      <c r="L91" s="761">
        <v>0.12</v>
      </c>
      <c r="M91" s="807">
        <v>0.12</v>
      </c>
      <c r="N91" s="729"/>
      <c r="O91" s="729"/>
      <c r="P91" s="729"/>
      <c r="Q91" s="729"/>
      <c r="R91" s="729"/>
      <c r="S91" s="729"/>
      <c r="T91" s="729"/>
      <c r="U91" s="729"/>
      <c r="V91" s="729"/>
      <c r="W91" s="729"/>
      <c r="X91" s="729"/>
      <c r="Y91" s="805"/>
      <c r="Z91" s="768"/>
      <c r="AA91" s="768"/>
      <c r="AB91" s="768"/>
      <c r="AC91" s="768"/>
      <c r="AD91" s="768"/>
      <c r="AE91" s="768"/>
      <c r="AF91" s="768"/>
      <c r="AG91" s="768"/>
      <c r="AH91" s="768"/>
      <c r="AI91" s="768"/>
      <c r="AJ91" s="768"/>
      <c r="AK91" s="768"/>
      <c r="AL91" s="768"/>
      <c r="AM91" s="768"/>
      <c r="AN91" s="768"/>
      <c r="AO91" s="768"/>
      <c r="AP91" s="768"/>
    </row>
    <row r="92" spans="1:42" ht="22.5" x14ac:dyDescent="0.25">
      <c r="A92" s="800"/>
      <c r="B92" s="801"/>
      <c r="C92" s="729"/>
      <c r="D92" s="769" t="s">
        <v>345</v>
      </c>
      <c r="E92" s="770" t="s">
        <v>421</v>
      </c>
      <c r="F92" s="770" t="s">
        <v>421</v>
      </c>
      <c r="G92" s="771" t="s">
        <v>421</v>
      </c>
      <c r="H92" s="771">
        <v>986508000</v>
      </c>
      <c r="I92" s="808">
        <v>0</v>
      </c>
      <c r="J92" s="771" t="s">
        <v>356</v>
      </c>
      <c r="K92" s="770" t="s">
        <v>356</v>
      </c>
      <c r="L92" s="770">
        <v>0</v>
      </c>
      <c r="M92" s="809">
        <v>0</v>
      </c>
      <c r="N92" s="729"/>
      <c r="O92" s="729"/>
      <c r="P92" s="729"/>
      <c r="Q92" s="729"/>
      <c r="R92" s="729"/>
      <c r="S92" s="729"/>
      <c r="T92" s="729"/>
      <c r="U92" s="729"/>
      <c r="V92" s="729"/>
      <c r="W92" s="729"/>
      <c r="X92" s="729"/>
      <c r="Y92" s="805"/>
      <c r="Z92" s="768"/>
      <c r="AA92" s="768"/>
      <c r="AB92" s="768"/>
      <c r="AC92" s="768"/>
      <c r="AD92" s="768"/>
      <c r="AE92" s="768"/>
      <c r="AF92" s="768"/>
      <c r="AG92" s="768"/>
      <c r="AH92" s="768"/>
      <c r="AI92" s="768"/>
      <c r="AJ92" s="768"/>
      <c r="AK92" s="768"/>
      <c r="AL92" s="768"/>
      <c r="AM92" s="768"/>
      <c r="AN92" s="768"/>
      <c r="AO92" s="768"/>
      <c r="AP92" s="768"/>
    </row>
    <row r="93" spans="1:42" ht="22.5" x14ac:dyDescent="0.25">
      <c r="A93" s="800"/>
      <c r="B93" s="801"/>
      <c r="C93" s="729"/>
      <c r="D93" s="769" t="s">
        <v>348</v>
      </c>
      <c r="E93" s="761">
        <v>0</v>
      </c>
      <c r="F93" s="761">
        <v>0</v>
      </c>
      <c r="G93" s="762">
        <v>0</v>
      </c>
      <c r="H93" s="762">
        <v>0</v>
      </c>
      <c r="I93" s="810">
        <v>0</v>
      </c>
      <c r="J93" s="762">
        <v>0</v>
      </c>
      <c r="K93" s="761">
        <v>0</v>
      </c>
      <c r="L93" s="761">
        <v>0</v>
      </c>
      <c r="M93" s="811">
        <v>0</v>
      </c>
      <c r="N93" s="729"/>
      <c r="O93" s="729"/>
      <c r="P93" s="729"/>
      <c r="Q93" s="729"/>
      <c r="R93" s="729"/>
      <c r="S93" s="729"/>
      <c r="T93" s="729"/>
      <c r="U93" s="729"/>
      <c r="V93" s="729"/>
      <c r="W93" s="729"/>
      <c r="X93" s="729"/>
      <c r="Y93" s="805"/>
      <c r="Z93" s="768"/>
      <c r="AA93" s="768"/>
      <c r="AB93" s="768"/>
      <c r="AC93" s="768"/>
      <c r="AD93" s="768"/>
      <c r="AE93" s="768"/>
      <c r="AF93" s="768"/>
      <c r="AG93" s="768"/>
      <c r="AH93" s="768"/>
      <c r="AI93" s="768"/>
      <c r="AJ93" s="768"/>
      <c r="AK93" s="768"/>
      <c r="AL93" s="768"/>
      <c r="AM93" s="768"/>
      <c r="AN93" s="768"/>
      <c r="AO93" s="768"/>
      <c r="AP93" s="768"/>
    </row>
    <row r="94" spans="1:42" ht="34.5" thickBot="1" x14ac:dyDescent="0.3">
      <c r="A94" s="812"/>
      <c r="B94" s="813"/>
      <c r="C94" s="814"/>
      <c r="D94" s="815" t="s">
        <v>350</v>
      </c>
      <c r="E94" s="816" t="s">
        <v>422</v>
      </c>
      <c r="F94" s="816" t="s">
        <v>422</v>
      </c>
      <c r="G94" s="817" t="s">
        <v>422</v>
      </c>
      <c r="H94" s="817">
        <v>999763898</v>
      </c>
      <c r="I94" s="818">
        <v>999763898</v>
      </c>
      <c r="J94" s="819" t="s">
        <v>422</v>
      </c>
      <c r="K94" s="820">
        <v>999763898</v>
      </c>
      <c r="L94" s="820">
        <v>999763898</v>
      </c>
      <c r="M94" s="821">
        <v>999763898</v>
      </c>
      <c r="N94" s="814"/>
      <c r="O94" s="814"/>
      <c r="P94" s="814"/>
      <c r="Q94" s="814"/>
      <c r="R94" s="814"/>
      <c r="S94" s="814"/>
      <c r="T94" s="814"/>
      <c r="U94" s="814"/>
      <c r="V94" s="814"/>
      <c r="W94" s="814"/>
      <c r="X94" s="814"/>
      <c r="Y94" s="822"/>
      <c r="Z94" s="768"/>
      <c r="AA94" s="768"/>
      <c r="AB94" s="768"/>
      <c r="AC94" s="768"/>
      <c r="AD94" s="768"/>
      <c r="AE94" s="768"/>
      <c r="AF94" s="768"/>
      <c r="AG94" s="768"/>
      <c r="AH94" s="768"/>
      <c r="AI94" s="768"/>
      <c r="AJ94" s="768"/>
      <c r="AK94" s="768"/>
      <c r="AL94" s="768"/>
      <c r="AM94" s="768"/>
      <c r="AN94" s="768"/>
      <c r="AO94" s="768"/>
      <c r="AP94" s="768"/>
    </row>
    <row r="95" spans="1:42" ht="22.5" x14ac:dyDescent="0.25">
      <c r="A95" s="710"/>
      <c r="B95" s="711"/>
      <c r="C95" s="717" t="s">
        <v>351</v>
      </c>
      <c r="D95" s="713" t="s">
        <v>335</v>
      </c>
      <c r="E95" s="715">
        <v>12</v>
      </c>
      <c r="F95" s="715">
        <v>12</v>
      </c>
      <c r="G95" s="716">
        <v>52</v>
      </c>
      <c r="H95" s="715">
        <v>68</v>
      </c>
      <c r="I95" s="716">
        <v>68</v>
      </c>
      <c r="J95" s="715">
        <v>12</v>
      </c>
      <c r="K95" s="715">
        <v>52</v>
      </c>
      <c r="L95" s="715">
        <v>68</v>
      </c>
      <c r="M95" s="716">
        <v>68</v>
      </c>
      <c r="N95" s="717" t="s">
        <v>351</v>
      </c>
      <c r="O95" s="741" t="s">
        <v>337</v>
      </c>
      <c r="P95" s="741" t="s">
        <v>338</v>
      </c>
      <c r="Q95" s="717" t="s">
        <v>339</v>
      </c>
      <c r="R95" s="717" t="s">
        <v>340</v>
      </c>
      <c r="S95" s="743">
        <v>270280</v>
      </c>
      <c r="T95" s="744"/>
      <c r="U95" s="728"/>
      <c r="V95" s="742" t="s">
        <v>342</v>
      </c>
      <c r="W95" s="742" t="s">
        <v>343</v>
      </c>
      <c r="X95" s="742" t="s">
        <v>344</v>
      </c>
      <c r="Y95" s="745">
        <v>270280</v>
      </c>
      <c r="Z95" s="681"/>
      <c r="AA95" s="681"/>
      <c r="AB95" s="681"/>
      <c r="AC95" s="681"/>
      <c r="AD95" s="681"/>
      <c r="AE95" s="681"/>
      <c r="AF95" s="681"/>
      <c r="AG95" s="682"/>
      <c r="AH95" s="682"/>
      <c r="AI95" s="682"/>
      <c r="AJ95" s="682"/>
      <c r="AK95" s="682"/>
      <c r="AL95" s="682"/>
      <c r="AM95" s="682"/>
      <c r="AN95" s="682"/>
      <c r="AO95" s="682"/>
      <c r="AP95" s="682"/>
    </row>
    <row r="96" spans="1:42" ht="22.5" x14ac:dyDescent="0.25">
      <c r="A96" s="710"/>
      <c r="B96" s="711"/>
      <c r="C96" s="728"/>
      <c r="D96" s="725" t="s">
        <v>345</v>
      </c>
      <c r="E96" s="714">
        <v>472019.95111020573</v>
      </c>
      <c r="F96" s="714">
        <v>472019.95111020573</v>
      </c>
      <c r="G96" s="714">
        <v>2098897.5351395397</v>
      </c>
      <c r="H96" s="714">
        <v>2744712.1613363209</v>
      </c>
      <c r="I96" s="823">
        <v>2744712</v>
      </c>
      <c r="J96" s="714" t="s">
        <v>424</v>
      </c>
      <c r="K96" s="727" t="s">
        <v>425</v>
      </c>
      <c r="L96" s="739">
        <v>1364214.4974400431</v>
      </c>
      <c r="M96" s="726">
        <v>5795315.8695892403</v>
      </c>
      <c r="N96" s="728"/>
      <c r="O96" s="728"/>
      <c r="P96" s="728"/>
      <c r="Q96" s="728"/>
      <c r="R96" s="728"/>
      <c r="S96" s="746"/>
      <c r="T96" s="747"/>
      <c r="U96" s="728"/>
      <c r="V96" s="728"/>
      <c r="W96" s="728"/>
      <c r="X96" s="728"/>
      <c r="Y96" s="748"/>
      <c r="Z96" s="681"/>
      <c r="AA96" s="681"/>
      <c r="AB96" s="681"/>
      <c r="AC96" s="681"/>
      <c r="AD96" s="681"/>
      <c r="AE96" s="681"/>
      <c r="AF96" s="681"/>
      <c r="AG96" s="682"/>
      <c r="AH96" s="682"/>
      <c r="AI96" s="682"/>
      <c r="AJ96" s="682"/>
      <c r="AK96" s="682"/>
      <c r="AL96" s="682"/>
      <c r="AM96" s="682"/>
      <c r="AN96" s="682"/>
      <c r="AO96" s="682"/>
      <c r="AP96" s="682"/>
    </row>
    <row r="97" spans="1:42" ht="22.5" x14ac:dyDescent="0.25">
      <c r="A97" s="710"/>
      <c r="B97" s="711"/>
      <c r="C97" s="728"/>
      <c r="D97" s="725" t="s">
        <v>348</v>
      </c>
      <c r="E97" s="715">
        <v>0</v>
      </c>
      <c r="F97" s="715">
        <v>0</v>
      </c>
      <c r="G97" s="715">
        <v>0</v>
      </c>
      <c r="H97" s="715">
        <v>0</v>
      </c>
      <c r="I97" s="716"/>
      <c r="J97" s="715">
        <v>0</v>
      </c>
      <c r="K97" s="727">
        <v>0</v>
      </c>
      <c r="L97" s="727">
        <v>0</v>
      </c>
      <c r="M97" s="716"/>
      <c r="N97" s="728"/>
      <c r="O97" s="728"/>
      <c r="P97" s="728"/>
      <c r="Q97" s="728"/>
      <c r="R97" s="728"/>
      <c r="S97" s="746"/>
      <c r="T97" s="747"/>
      <c r="U97" s="728"/>
      <c r="V97" s="728"/>
      <c r="W97" s="728"/>
      <c r="X97" s="728"/>
      <c r="Y97" s="748"/>
      <c r="Z97" s="681"/>
      <c r="AA97" s="681"/>
      <c r="AB97" s="681"/>
      <c r="AC97" s="681"/>
      <c r="AD97" s="681"/>
      <c r="AE97" s="681"/>
      <c r="AF97" s="681"/>
      <c r="AG97" s="682"/>
      <c r="AH97" s="682"/>
      <c r="AI97" s="682"/>
      <c r="AJ97" s="682"/>
      <c r="AK97" s="682"/>
      <c r="AL97" s="682"/>
      <c r="AM97" s="682"/>
      <c r="AN97" s="682"/>
      <c r="AO97" s="682"/>
      <c r="AP97" s="682"/>
    </row>
    <row r="98" spans="1:42" ht="33.75" x14ac:dyDescent="0.25">
      <c r="A98" s="710"/>
      <c r="B98" s="711"/>
      <c r="C98" s="734"/>
      <c r="D98" s="725" t="s">
        <v>350</v>
      </c>
      <c r="E98" s="714" t="s">
        <v>356</v>
      </c>
      <c r="F98" s="714" t="s">
        <v>356</v>
      </c>
      <c r="G98" s="714" t="s">
        <v>356</v>
      </c>
      <c r="H98" s="714" t="s">
        <v>356</v>
      </c>
      <c r="I98" s="716"/>
      <c r="J98" s="714" t="s">
        <v>356</v>
      </c>
      <c r="K98" s="727" t="s">
        <v>356</v>
      </c>
      <c r="L98" s="727">
        <v>0</v>
      </c>
      <c r="M98" s="716"/>
      <c r="N98" s="734"/>
      <c r="O98" s="734"/>
      <c r="P98" s="734"/>
      <c r="Q98" s="734"/>
      <c r="R98" s="734"/>
      <c r="S98" s="749"/>
      <c r="T98" s="750"/>
      <c r="U98" s="734"/>
      <c r="V98" s="734"/>
      <c r="W98" s="734"/>
      <c r="X98" s="734"/>
      <c r="Y98" s="751"/>
      <c r="Z98" s="681"/>
      <c r="AA98" s="681"/>
      <c r="AB98" s="681"/>
      <c r="AC98" s="681"/>
      <c r="AD98" s="681"/>
      <c r="AE98" s="681"/>
      <c r="AF98" s="681"/>
      <c r="AG98" s="682"/>
      <c r="AH98" s="682"/>
      <c r="AI98" s="682"/>
      <c r="AJ98" s="682"/>
      <c r="AK98" s="682"/>
      <c r="AL98" s="682"/>
      <c r="AM98" s="682"/>
      <c r="AN98" s="682"/>
      <c r="AO98" s="682"/>
      <c r="AP98" s="682"/>
    </row>
    <row r="99" spans="1:42" ht="22.5" x14ac:dyDescent="0.25">
      <c r="A99" s="710"/>
      <c r="B99" s="711"/>
      <c r="C99" s="717" t="s">
        <v>399</v>
      </c>
      <c r="D99" s="713" t="s">
        <v>335</v>
      </c>
      <c r="E99" s="824"/>
      <c r="F99" s="715"/>
      <c r="G99" s="716">
        <v>14</v>
      </c>
      <c r="H99" s="715">
        <v>14</v>
      </c>
      <c r="I99" s="716">
        <v>11</v>
      </c>
      <c r="J99" s="715"/>
      <c r="K99" s="715">
        <v>4</v>
      </c>
      <c r="L99" s="715">
        <v>11</v>
      </c>
      <c r="M99" s="716">
        <v>51</v>
      </c>
      <c r="N99" s="825"/>
      <c r="O99" s="826"/>
      <c r="P99" s="826"/>
      <c r="Q99" s="826"/>
      <c r="R99" s="825"/>
      <c r="S99" s="827"/>
      <c r="T99" s="827"/>
      <c r="U99" s="827"/>
      <c r="V99" s="827"/>
      <c r="W99" s="825"/>
      <c r="X99" s="825"/>
      <c r="Y99" s="828">
        <v>140135</v>
      </c>
      <c r="Z99" s="681"/>
      <c r="AA99" s="681"/>
      <c r="AB99" s="681"/>
      <c r="AC99" s="681"/>
      <c r="AD99" s="681"/>
      <c r="AE99" s="681"/>
      <c r="AF99" s="681"/>
      <c r="AG99" s="682"/>
      <c r="AH99" s="682"/>
      <c r="AI99" s="682"/>
      <c r="AJ99" s="682"/>
      <c r="AK99" s="682"/>
      <c r="AL99" s="682"/>
      <c r="AM99" s="682"/>
      <c r="AN99" s="682"/>
      <c r="AO99" s="682"/>
      <c r="AP99" s="682"/>
    </row>
    <row r="100" spans="1:42" ht="22.5" x14ac:dyDescent="0.25">
      <c r="A100" s="710"/>
      <c r="B100" s="711"/>
      <c r="C100" s="728"/>
      <c r="D100" s="725" t="s">
        <v>345</v>
      </c>
      <c r="E100" s="714"/>
      <c r="F100" s="714"/>
      <c r="G100" s="714" t="s">
        <v>426</v>
      </c>
      <c r="H100" s="714">
        <v>565087.79792218376</v>
      </c>
      <c r="I100" s="726">
        <v>3406104.86113632</v>
      </c>
      <c r="J100" s="714"/>
      <c r="K100" s="714" t="s">
        <v>427</v>
      </c>
      <c r="L100" s="714">
        <v>220681.75693883051</v>
      </c>
      <c r="M100" s="726">
        <v>4346486.9021919305</v>
      </c>
      <c r="N100" s="825"/>
      <c r="O100" s="826"/>
      <c r="P100" s="826"/>
      <c r="Q100" s="826"/>
      <c r="R100" s="825"/>
      <c r="S100" s="827"/>
      <c r="T100" s="827"/>
      <c r="U100" s="827"/>
      <c r="V100" s="827"/>
      <c r="W100" s="825"/>
      <c r="X100" s="825"/>
      <c r="Y100" s="728"/>
      <c r="Z100" s="681"/>
      <c r="AA100" s="681"/>
      <c r="AB100" s="681"/>
      <c r="AC100" s="681"/>
      <c r="AD100" s="681"/>
      <c r="AE100" s="681"/>
      <c r="AF100" s="681"/>
      <c r="AG100" s="682"/>
      <c r="AH100" s="682"/>
      <c r="AI100" s="682"/>
      <c r="AJ100" s="682"/>
      <c r="AK100" s="682"/>
      <c r="AL100" s="682"/>
      <c r="AM100" s="682"/>
      <c r="AN100" s="682"/>
      <c r="AO100" s="682"/>
      <c r="AP100" s="682"/>
    </row>
    <row r="101" spans="1:42" ht="22.5" x14ac:dyDescent="0.25">
      <c r="A101" s="710"/>
      <c r="B101" s="711"/>
      <c r="C101" s="728"/>
      <c r="D101" s="725" t="s">
        <v>348</v>
      </c>
      <c r="E101" s="715"/>
      <c r="F101" s="715"/>
      <c r="G101" s="715">
        <v>0</v>
      </c>
      <c r="H101" s="715">
        <v>0</v>
      </c>
      <c r="I101" s="716"/>
      <c r="J101" s="715"/>
      <c r="K101" s="715">
        <v>0</v>
      </c>
      <c r="L101" s="715">
        <v>0</v>
      </c>
      <c r="M101" s="726"/>
      <c r="N101" s="825"/>
      <c r="O101" s="826"/>
      <c r="P101" s="826"/>
      <c r="Q101" s="826"/>
      <c r="R101" s="825"/>
      <c r="S101" s="827"/>
      <c r="T101" s="827"/>
      <c r="U101" s="827"/>
      <c r="V101" s="827"/>
      <c r="W101" s="825"/>
      <c r="X101" s="825"/>
      <c r="Y101" s="728"/>
      <c r="Z101" s="681"/>
      <c r="AA101" s="681"/>
      <c r="AB101" s="681"/>
      <c r="AC101" s="681"/>
      <c r="AD101" s="681"/>
      <c r="AE101" s="681"/>
      <c r="AF101" s="681"/>
      <c r="AG101" s="682"/>
      <c r="AH101" s="682"/>
      <c r="AI101" s="682"/>
      <c r="AJ101" s="682"/>
      <c r="AK101" s="682"/>
      <c r="AL101" s="682"/>
      <c r="AM101" s="682"/>
      <c r="AN101" s="682"/>
      <c r="AO101" s="682"/>
      <c r="AP101" s="682"/>
    </row>
    <row r="102" spans="1:42" ht="33.75" x14ac:dyDescent="0.25">
      <c r="A102" s="710"/>
      <c r="B102" s="711"/>
      <c r="C102" s="734"/>
      <c r="D102" s="725" t="s">
        <v>350</v>
      </c>
      <c r="E102" s="714"/>
      <c r="F102" s="714"/>
      <c r="G102" s="714" t="s">
        <v>356</v>
      </c>
      <c r="H102" s="714" t="s">
        <v>356</v>
      </c>
      <c r="I102" s="716"/>
      <c r="J102" s="714"/>
      <c r="K102" s="714" t="s">
        <v>356</v>
      </c>
      <c r="L102" s="714">
        <v>0</v>
      </c>
      <c r="M102" s="726"/>
      <c r="N102" s="825"/>
      <c r="O102" s="826"/>
      <c r="P102" s="826"/>
      <c r="Q102" s="826"/>
      <c r="R102" s="825"/>
      <c r="S102" s="827"/>
      <c r="T102" s="827"/>
      <c r="U102" s="827"/>
      <c r="V102" s="827"/>
      <c r="W102" s="825"/>
      <c r="X102" s="825"/>
      <c r="Y102" s="734"/>
      <c r="Z102" s="681"/>
      <c r="AA102" s="681"/>
      <c r="AB102" s="681"/>
      <c r="AC102" s="681"/>
      <c r="AD102" s="681"/>
      <c r="AE102" s="681"/>
      <c r="AF102" s="681"/>
      <c r="AG102" s="682"/>
      <c r="AH102" s="682"/>
      <c r="AI102" s="682"/>
      <c r="AJ102" s="682"/>
      <c r="AK102" s="682"/>
      <c r="AL102" s="682"/>
      <c r="AM102" s="682"/>
      <c r="AN102" s="682"/>
      <c r="AO102" s="682"/>
      <c r="AP102" s="682"/>
    </row>
    <row r="103" spans="1:42" ht="22.5" x14ac:dyDescent="0.25">
      <c r="A103" s="710"/>
      <c r="B103" s="711"/>
      <c r="C103" s="717" t="s">
        <v>361</v>
      </c>
      <c r="D103" s="713" t="s">
        <v>335</v>
      </c>
      <c r="E103" s="715">
        <v>166</v>
      </c>
      <c r="F103" s="715">
        <v>166</v>
      </c>
      <c r="G103" s="716">
        <v>1201</v>
      </c>
      <c r="H103" s="715">
        <v>1695</v>
      </c>
      <c r="I103" s="716">
        <v>1695</v>
      </c>
      <c r="J103" s="715">
        <v>166</v>
      </c>
      <c r="K103" s="715">
        <v>1205</v>
      </c>
      <c r="L103" s="715">
        <v>1695</v>
      </c>
      <c r="M103" s="716">
        <v>2114</v>
      </c>
      <c r="N103" s="717" t="s">
        <v>361</v>
      </c>
      <c r="O103" s="741" t="s">
        <v>337</v>
      </c>
      <c r="P103" s="741" t="s">
        <v>338</v>
      </c>
      <c r="Q103" s="717" t="s">
        <v>339</v>
      </c>
      <c r="R103" s="742" t="s">
        <v>340</v>
      </c>
      <c r="S103" s="743">
        <v>126192</v>
      </c>
      <c r="T103" s="744"/>
      <c r="U103" s="742" t="s">
        <v>341</v>
      </c>
      <c r="V103" s="742" t="s">
        <v>342</v>
      </c>
      <c r="W103" s="742" t="s">
        <v>343</v>
      </c>
      <c r="X103" s="742" t="s">
        <v>344</v>
      </c>
      <c r="Y103" s="745">
        <v>126192</v>
      </c>
      <c r="Z103" s="681"/>
      <c r="AA103" s="681"/>
      <c r="AB103" s="681"/>
      <c r="AC103" s="681"/>
      <c r="AD103" s="681"/>
      <c r="AE103" s="681"/>
      <c r="AF103" s="681"/>
      <c r="AG103" s="682"/>
      <c r="AH103" s="682"/>
      <c r="AI103" s="682"/>
      <c r="AJ103" s="682"/>
      <c r="AK103" s="682"/>
      <c r="AL103" s="682"/>
      <c r="AM103" s="682"/>
      <c r="AN103" s="682"/>
      <c r="AO103" s="682"/>
      <c r="AP103" s="682"/>
    </row>
    <row r="104" spans="1:42" ht="22.5" x14ac:dyDescent="0.25">
      <c r="A104" s="710"/>
      <c r="B104" s="711"/>
      <c r="C104" s="728"/>
      <c r="D104" s="725" t="s">
        <v>345</v>
      </c>
      <c r="E104" s="714" t="s">
        <v>429</v>
      </c>
      <c r="F104" s="714" t="s">
        <v>429</v>
      </c>
      <c r="G104" s="714" t="s">
        <v>430</v>
      </c>
      <c r="H104" s="714">
        <v>68415986.962721527</v>
      </c>
      <c r="I104" s="726">
        <v>35678948.420403004</v>
      </c>
      <c r="J104" s="714" t="s">
        <v>431</v>
      </c>
      <c r="K104" s="727" t="s">
        <v>432</v>
      </c>
      <c r="L104" s="739">
        <v>34005052.546483427</v>
      </c>
      <c r="M104" s="726">
        <v>180166143.35752401</v>
      </c>
      <c r="N104" s="728"/>
      <c r="O104" s="728"/>
      <c r="P104" s="728"/>
      <c r="Q104" s="728"/>
      <c r="R104" s="728"/>
      <c r="S104" s="746"/>
      <c r="T104" s="747"/>
      <c r="U104" s="728"/>
      <c r="V104" s="728"/>
      <c r="W104" s="728"/>
      <c r="X104" s="728"/>
      <c r="Y104" s="748"/>
      <c r="Z104" s="681"/>
      <c r="AA104" s="681"/>
      <c r="AB104" s="681"/>
      <c r="AC104" s="681"/>
      <c r="AD104" s="681"/>
      <c r="AE104" s="681"/>
      <c r="AF104" s="681"/>
      <c r="AG104" s="682"/>
      <c r="AH104" s="682"/>
      <c r="AI104" s="682"/>
      <c r="AJ104" s="682"/>
      <c r="AK104" s="682"/>
      <c r="AL104" s="682"/>
      <c r="AM104" s="682"/>
      <c r="AN104" s="682"/>
      <c r="AO104" s="682"/>
      <c r="AP104" s="682"/>
    </row>
    <row r="105" spans="1:42" ht="22.5" x14ac:dyDescent="0.25">
      <c r="A105" s="710"/>
      <c r="B105" s="711"/>
      <c r="C105" s="728"/>
      <c r="D105" s="725" t="s">
        <v>348</v>
      </c>
      <c r="E105" s="715">
        <v>0</v>
      </c>
      <c r="F105" s="715">
        <v>0</v>
      </c>
      <c r="G105" s="715">
        <v>0</v>
      </c>
      <c r="H105" s="715">
        <v>0</v>
      </c>
      <c r="I105" s="716"/>
      <c r="J105" s="715">
        <v>0</v>
      </c>
      <c r="K105" s="727">
        <v>0</v>
      </c>
      <c r="L105" s="727">
        <v>0</v>
      </c>
      <c r="M105" s="716"/>
      <c r="N105" s="728"/>
      <c r="O105" s="728"/>
      <c r="P105" s="728"/>
      <c r="Q105" s="728"/>
      <c r="R105" s="728"/>
      <c r="S105" s="746"/>
      <c r="T105" s="747"/>
      <c r="U105" s="728"/>
      <c r="V105" s="728"/>
      <c r="W105" s="728"/>
      <c r="X105" s="728"/>
      <c r="Y105" s="748"/>
      <c r="Z105" s="681"/>
      <c r="AA105" s="681"/>
      <c r="AB105" s="681"/>
      <c r="AC105" s="681"/>
      <c r="AD105" s="681"/>
      <c r="AE105" s="681"/>
      <c r="AF105" s="681"/>
      <c r="AG105" s="682"/>
      <c r="AH105" s="682"/>
      <c r="AI105" s="682"/>
      <c r="AJ105" s="682"/>
      <c r="AK105" s="682"/>
      <c r="AL105" s="682"/>
      <c r="AM105" s="682"/>
      <c r="AN105" s="682"/>
      <c r="AO105" s="682"/>
      <c r="AP105" s="682"/>
    </row>
    <row r="106" spans="1:42" ht="33.75" x14ac:dyDescent="0.25">
      <c r="A106" s="710"/>
      <c r="B106" s="711"/>
      <c r="C106" s="734"/>
      <c r="D106" s="725" t="s">
        <v>350</v>
      </c>
      <c r="E106" s="714" t="s">
        <v>356</v>
      </c>
      <c r="F106" s="714" t="s">
        <v>356</v>
      </c>
      <c r="G106" s="714" t="s">
        <v>356</v>
      </c>
      <c r="H106" s="714" t="s">
        <v>356</v>
      </c>
      <c r="I106" s="716"/>
      <c r="J106" s="714" t="s">
        <v>356</v>
      </c>
      <c r="K106" s="727" t="s">
        <v>356</v>
      </c>
      <c r="L106" s="727">
        <v>0</v>
      </c>
      <c r="M106" s="716"/>
      <c r="N106" s="734"/>
      <c r="O106" s="734"/>
      <c r="P106" s="734"/>
      <c r="Q106" s="734"/>
      <c r="R106" s="734"/>
      <c r="S106" s="749"/>
      <c r="T106" s="750"/>
      <c r="U106" s="728"/>
      <c r="V106" s="734"/>
      <c r="W106" s="734"/>
      <c r="X106" s="734"/>
      <c r="Y106" s="751"/>
      <c r="Z106" s="681"/>
      <c r="AA106" s="681"/>
      <c r="AB106" s="681"/>
      <c r="AC106" s="681"/>
      <c r="AD106" s="681"/>
      <c r="AE106" s="681"/>
      <c r="AF106" s="681"/>
      <c r="AG106" s="682"/>
      <c r="AH106" s="682"/>
      <c r="AI106" s="682"/>
      <c r="AJ106" s="682"/>
      <c r="AK106" s="682"/>
      <c r="AL106" s="682"/>
      <c r="AM106" s="682"/>
      <c r="AN106" s="682"/>
      <c r="AO106" s="682"/>
      <c r="AP106" s="682"/>
    </row>
    <row r="107" spans="1:42" ht="22.5" x14ac:dyDescent="0.25">
      <c r="A107" s="710"/>
      <c r="B107" s="711"/>
      <c r="C107" s="717" t="s">
        <v>383</v>
      </c>
      <c r="D107" s="713" t="s">
        <v>335</v>
      </c>
      <c r="E107" s="715">
        <v>17</v>
      </c>
      <c r="F107" s="715">
        <v>17</v>
      </c>
      <c r="G107" s="716">
        <v>17</v>
      </c>
      <c r="H107" s="715">
        <v>17</v>
      </c>
      <c r="I107" s="716">
        <v>17</v>
      </c>
      <c r="J107" s="715">
        <v>17</v>
      </c>
      <c r="K107" s="715">
        <v>17</v>
      </c>
      <c r="L107" s="715">
        <v>17</v>
      </c>
      <c r="M107" s="716">
        <v>17</v>
      </c>
      <c r="N107" s="717" t="s">
        <v>383</v>
      </c>
      <c r="O107" s="741" t="s">
        <v>337</v>
      </c>
      <c r="P107" s="741" t="s">
        <v>338</v>
      </c>
      <c r="Q107" s="717" t="s">
        <v>339</v>
      </c>
      <c r="R107" s="717" t="s">
        <v>340</v>
      </c>
      <c r="S107" s="829">
        <v>424038</v>
      </c>
      <c r="T107" s="744"/>
      <c r="U107" s="728"/>
      <c r="V107" s="742" t="s">
        <v>342</v>
      </c>
      <c r="W107" s="742" t="s">
        <v>343</v>
      </c>
      <c r="X107" s="742" t="s">
        <v>344</v>
      </c>
      <c r="Y107" s="830">
        <v>424038</v>
      </c>
      <c r="Z107" s="681"/>
      <c r="AA107" s="681"/>
      <c r="AB107" s="681"/>
      <c r="AC107" s="681"/>
      <c r="AD107" s="681"/>
      <c r="AE107" s="681"/>
      <c r="AF107" s="681"/>
      <c r="AG107" s="682"/>
      <c r="AH107" s="682"/>
      <c r="AI107" s="682"/>
      <c r="AJ107" s="682"/>
      <c r="AK107" s="682"/>
      <c r="AL107" s="682"/>
      <c r="AM107" s="682"/>
      <c r="AN107" s="682"/>
      <c r="AO107" s="682"/>
      <c r="AP107" s="682"/>
    </row>
    <row r="108" spans="1:42" ht="22.5" x14ac:dyDescent="0.25">
      <c r="A108" s="710"/>
      <c r="B108" s="711"/>
      <c r="C108" s="728"/>
      <c r="D108" s="725" t="s">
        <v>345</v>
      </c>
      <c r="E108" s="714" t="s">
        <v>433</v>
      </c>
      <c r="F108" s="714" t="s">
        <v>433</v>
      </c>
      <c r="G108" s="714" t="s">
        <v>434</v>
      </c>
      <c r="H108" s="714">
        <v>686178.04033408023</v>
      </c>
      <c r="I108" s="823">
        <v>686178</v>
      </c>
      <c r="J108" s="714" t="s">
        <v>435</v>
      </c>
      <c r="K108" s="727" t="s">
        <v>436</v>
      </c>
      <c r="L108" s="739">
        <v>341053.62436001078</v>
      </c>
      <c r="M108" s="726">
        <v>1448828.9673973101</v>
      </c>
      <c r="N108" s="728"/>
      <c r="O108" s="728"/>
      <c r="P108" s="728"/>
      <c r="Q108" s="728"/>
      <c r="R108" s="728"/>
      <c r="S108" s="746"/>
      <c r="T108" s="747"/>
      <c r="U108" s="728"/>
      <c r="V108" s="728"/>
      <c r="W108" s="728"/>
      <c r="X108" s="728"/>
      <c r="Y108" s="748"/>
      <c r="Z108" s="681"/>
      <c r="AA108" s="681"/>
      <c r="AB108" s="681"/>
      <c r="AC108" s="681"/>
      <c r="AD108" s="681"/>
      <c r="AE108" s="681"/>
      <c r="AF108" s="681"/>
      <c r="AG108" s="682"/>
      <c r="AH108" s="682"/>
      <c r="AI108" s="682"/>
      <c r="AJ108" s="682"/>
      <c r="AK108" s="682"/>
      <c r="AL108" s="682"/>
      <c r="AM108" s="682"/>
      <c r="AN108" s="682"/>
      <c r="AO108" s="682"/>
      <c r="AP108" s="682"/>
    </row>
    <row r="109" spans="1:42" ht="22.5" x14ac:dyDescent="0.25">
      <c r="A109" s="710"/>
      <c r="B109" s="711"/>
      <c r="C109" s="728"/>
      <c r="D109" s="725" t="s">
        <v>348</v>
      </c>
      <c r="E109" s="715">
        <v>0</v>
      </c>
      <c r="F109" s="715">
        <v>0</v>
      </c>
      <c r="G109" s="715">
        <v>0</v>
      </c>
      <c r="H109" s="715">
        <v>0</v>
      </c>
      <c r="I109" s="716"/>
      <c r="J109" s="715">
        <v>0</v>
      </c>
      <c r="K109" s="727">
        <v>0</v>
      </c>
      <c r="L109" s="727">
        <v>0</v>
      </c>
      <c r="M109" s="716"/>
      <c r="N109" s="728"/>
      <c r="O109" s="728"/>
      <c r="P109" s="728"/>
      <c r="Q109" s="728"/>
      <c r="R109" s="728"/>
      <c r="S109" s="746"/>
      <c r="T109" s="747"/>
      <c r="U109" s="728"/>
      <c r="V109" s="728"/>
      <c r="W109" s="728"/>
      <c r="X109" s="728"/>
      <c r="Y109" s="748"/>
      <c r="Z109" s="681"/>
      <c r="AA109" s="681"/>
      <c r="AB109" s="681"/>
      <c r="AC109" s="681"/>
      <c r="AD109" s="681"/>
      <c r="AE109" s="681"/>
      <c r="AF109" s="681"/>
      <c r="AG109" s="682"/>
      <c r="AH109" s="682"/>
      <c r="AI109" s="682"/>
      <c r="AJ109" s="682"/>
      <c r="AK109" s="682"/>
      <c r="AL109" s="682"/>
      <c r="AM109" s="682"/>
      <c r="AN109" s="682"/>
      <c r="AO109" s="682"/>
      <c r="AP109" s="682"/>
    </row>
    <row r="110" spans="1:42" ht="33.75" x14ac:dyDescent="0.25">
      <c r="A110" s="710"/>
      <c r="B110" s="711"/>
      <c r="C110" s="734"/>
      <c r="D110" s="725" t="s">
        <v>350</v>
      </c>
      <c r="E110" s="714" t="s">
        <v>356</v>
      </c>
      <c r="F110" s="714" t="s">
        <v>356</v>
      </c>
      <c r="G110" s="714" t="s">
        <v>356</v>
      </c>
      <c r="H110" s="714" t="s">
        <v>356</v>
      </c>
      <c r="I110" s="716"/>
      <c r="J110" s="714" t="s">
        <v>356</v>
      </c>
      <c r="K110" s="727" t="s">
        <v>356</v>
      </c>
      <c r="L110" s="727">
        <v>0</v>
      </c>
      <c r="M110" s="716"/>
      <c r="N110" s="734"/>
      <c r="O110" s="734"/>
      <c r="P110" s="734"/>
      <c r="Q110" s="734"/>
      <c r="R110" s="734"/>
      <c r="S110" s="749"/>
      <c r="T110" s="750"/>
      <c r="U110" s="734"/>
      <c r="V110" s="734"/>
      <c r="W110" s="734"/>
      <c r="X110" s="734"/>
      <c r="Y110" s="751"/>
      <c r="Z110" s="681"/>
      <c r="AA110" s="681"/>
      <c r="AB110" s="681"/>
      <c r="AC110" s="681"/>
      <c r="AD110" s="681"/>
      <c r="AE110" s="681"/>
      <c r="AF110" s="681"/>
      <c r="AG110" s="682"/>
      <c r="AH110" s="682"/>
      <c r="AI110" s="682"/>
      <c r="AJ110" s="682"/>
      <c r="AK110" s="682"/>
      <c r="AL110" s="682"/>
      <c r="AM110" s="682"/>
      <c r="AN110" s="682"/>
      <c r="AO110" s="682"/>
      <c r="AP110" s="682"/>
    </row>
    <row r="111" spans="1:42" ht="22.5" x14ac:dyDescent="0.25">
      <c r="A111" s="710"/>
      <c r="B111" s="711"/>
      <c r="C111" s="717" t="s">
        <v>366</v>
      </c>
      <c r="D111" s="713" t="s">
        <v>335</v>
      </c>
      <c r="E111" s="715">
        <v>9</v>
      </c>
      <c r="F111" s="715">
        <v>9</v>
      </c>
      <c r="G111" s="716">
        <v>9</v>
      </c>
      <c r="H111" s="715">
        <v>12</v>
      </c>
      <c r="I111" s="716">
        <v>311</v>
      </c>
      <c r="J111" s="715">
        <v>9</v>
      </c>
      <c r="K111" s="715">
        <v>9</v>
      </c>
      <c r="L111" s="715">
        <v>12</v>
      </c>
      <c r="M111" s="716">
        <v>323</v>
      </c>
      <c r="N111" s="717" t="s">
        <v>366</v>
      </c>
      <c r="O111" s="741" t="s">
        <v>337</v>
      </c>
      <c r="P111" s="741" t="s">
        <v>338</v>
      </c>
      <c r="Q111" s="717" t="s">
        <v>339</v>
      </c>
      <c r="R111" s="742" t="s">
        <v>340</v>
      </c>
      <c r="S111" s="829">
        <v>93857</v>
      </c>
      <c r="T111" s="744"/>
      <c r="U111" s="742" t="s">
        <v>341</v>
      </c>
      <c r="V111" s="742" t="s">
        <v>342</v>
      </c>
      <c r="W111" s="742" t="s">
        <v>343</v>
      </c>
      <c r="X111" s="742" t="s">
        <v>344</v>
      </c>
      <c r="Y111" s="830">
        <v>93857</v>
      </c>
      <c r="Z111" s="681"/>
      <c r="AA111" s="681"/>
      <c r="AB111" s="681"/>
      <c r="AC111" s="681"/>
      <c r="AD111" s="681"/>
      <c r="AE111" s="681"/>
      <c r="AF111" s="681"/>
      <c r="AG111" s="682"/>
      <c r="AH111" s="682"/>
      <c r="AI111" s="682"/>
      <c r="AJ111" s="682"/>
      <c r="AK111" s="682"/>
      <c r="AL111" s="682"/>
      <c r="AM111" s="682"/>
      <c r="AN111" s="682"/>
      <c r="AO111" s="682"/>
      <c r="AP111" s="682"/>
    </row>
    <row r="112" spans="1:42" ht="22.5" x14ac:dyDescent="0.25">
      <c r="A112" s="710"/>
      <c r="B112" s="711"/>
      <c r="C112" s="728"/>
      <c r="D112" s="725" t="s">
        <v>345</v>
      </c>
      <c r="E112" s="714" t="s">
        <v>437</v>
      </c>
      <c r="F112" s="714" t="s">
        <v>437</v>
      </c>
      <c r="G112" s="714" t="s">
        <v>438</v>
      </c>
      <c r="H112" s="714">
        <v>484360.96964758605</v>
      </c>
      <c r="I112" s="726">
        <v>26482465.295334902</v>
      </c>
      <c r="J112" s="714" t="s">
        <v>439</v>
      </c>
      <c r="K112" s="727" t="s">
        <v>440</v>
      </c>
      <c r="L112" s="739">
        <v>240743.73484236054</v>
      </c>
      <c r="M112" s="726">
        <v>27527750.380548902</v>
      </c>
      <c r="N112" s="728"/>
      <c r="O112" s="728"/>
      <c r="P112" s="728"/>
      <c r="Q112" s="728"/>
      <c r="R112" s="728"/>
      <c r="S112" s="746"/>
      <c r="T112" s="747"/>
      <c r="U112" s="728"/>
      <c r="V112" s="728"/>
      <c r="W112" s="728"/>
      <c r="X112" s="728"/>
      <c r="Y112" s="748"/>
      <c r="Z112" s="681"/>
      <c r="AA112" s="681"/>
      <c r="AB112" s="681"/>
      <c r="AC112" s="681"/>
      <c r="AD112" s="681"/>
      <c r="AE112" s="681"/>
      <c r="AF112" s="681"/>
      <c r="AG112" s="682"/>
      <c r="AH112" s="682"/>
      <c r="AI112" s="682"/>
      <c r="AJ112" s="682"/>
      <c r="AK112" s="682"/>
      <c r="AL112" s="682"/>
      <c r="AM112" s="682"/>
      <c r="AN112" s="682"/>
      <c r="AO112" s="682"/>
      <c r="AP112" s="682"/>
    </row>
    <row r="113" spans="1:42" ht="22.5" x14ac:dyDescent="0.25">
      <c r="A113" s="710"/>
      <c r="B113" s="711"/>
      <c r="C113" s="728"/>
      <c r="D113" s="725" t="s">
        <v>348</v>
      </c>
      <c r="E113" s="715">
        <v>0</v>
      </c>
      <c r="F113" s="715">
        <v>0</v>
      </c>
      <c r="G113" s="715">
        <v>0</v>
      </c>
      <c r="H113" s="715">
        <v>0</v>
      </c>
      <c r="I113" s="716"/>
      <c r="J113" s="715">
        <v>0</v>
      </c>
      <c r="K113" s="727">
        <v>0</v>
      </c>
      <c r="L113" s="727">
        <v>0</v>
      </c>
      <c r="M113" s="716"/>
      <c r="N113" s="728"/>
      <c r="O113" s="728"/>
      <c r="P113" s="728"/>
      <c r="Q113" s="728"/>
      <c r="R113" s="728"/>
      <c r="S113" s="746"/>
      <c r="T113" s="747"/>
      <c r="U113" s="728"/>
      <c r="V113" s="728"/>
      <c r="W113" s="728"/>
      <c r="X113" s="728"/>
      <c r="Y113" s="748"/>
      <c r="Z113" s="681"/>
      <c r="AA113" s="681"/>
      <c r="AB113" s="681"/>
      <c r="AC113" s="681"/>
      <c r="AD113" s="681"/>
      <c r="AE113" s="681"/>
      <c r="AF113" s="681"/>
      <c r="AG113" s="682"/>
      <c r="AH113" s="682"/>
      <c r="AI113" s="682"/>
      <c r="AJ113" s="682"/>
      <c r="AK113" s="682"/>
      <c r="AL113" s="682"/>
      <c r="AM113" s="682"/>
      <c r="AN113" s="682"/>
      <c r="AO113" s="682"/>
      <c r="AP113" s="682"/>
    </row>
    <row r="114" spans="1:42" ht="33.75" x14ac:dyDescent="0.25">
      <c r="A114" s="710"/>
      <c r="B114" s="711"/>
      <c r="C114" s="734"/>
      <c r="D114" s="725" t="s">
        <v>350</v>
      </c>
      <c r="E114" s="714" t="s">
        <v>356</v>
      </c>
      <c r="F114" s="714" t="s">
        <v>356</v>
      </c>
      <c r="G114" s="714" t="s">
        <v>356</v>
      </c>
      <c r="H114" s="714" t="s">
        <v>356</v>
      </c>
      <c r="I114" s="716"/>
      <c r="J114" s="714" t="s">
        <v>356</v>
      </c>
      <c r="K114" s="727" t="s">
        <v>356</v>
      </c>
      <c r="L114" s="727">
        <v>0</v>
      </c>
      <c r="M114" s="716"/>
      <c r="N114" s="734"/>
      <c r="O114" s="734"/>
      <c r="P114" s="734"/>
      <c r="Q114" s="734"/>
      <c r="R114" s="734"/>
      <c r="S114" s="749"/>
      <c r="T114" s="750"/>
      <c r="U114" s="728"/>
      <c r="V114" s="734"/>
      <c r="W114" s="734"/>
      <c r="X114" s="734"/>
      <c r="Y114" s="751"/>
      <c r="Z114" s="681"/>
      <c r="AA114" s="681"/>
      <c r="AB114" s="681"/>
      <c r="AC114" s="681"/>
      <c r="AD114" s="681"/>
      <c r="AE114" s="681"/>
      <c r="AF114" s="681"/>
      <c r="AG114" s="682"/>
      <c r="AH114" s="682"/>
      <c r="AI114" s="682"/>
      <c r="AJ114" s="682"/>
      <c r="AK114" s="682"/>
      <c r="AL114" s="682"/>
      <c r="AM114" s="682"/>
      <c r="AN114" s="682"/>
      <c r="AO114" s="682"/>
      <c r="AP114" s="682"/>
    </row>
    <row r="115" spans="1:42" ht="22.5" x14ac:dyDescent="0.25">
      <c r="A115" s="710"/>
      <c r="B115" s="711"/>
      <c r="C115" s="717" t="s">
        <v>405</v>
      </c>
      <c r="D115" s="713" t="s">
        <v>335</v>
      </c>
      <c r="E115" s="715">
        <v>1096</v>
      </c>
      <c r="F115" s="715">
        <v>1096</v>
      </c>
      <c r="G115" s="716">
        <v>1216</v>
      </c>
      <c r="H115" s="715">
        <v>1246</v>
      </c>
      <c r="I115" s="716">
        <v>100</v>
      </c>
      <c r="J115" s="715">
        <v>1096</v>
      </c>
      <c r="K115" s="715">
        <v>1216</v>
      </c>
      <c r="L115" s="715">
        <v>1246</v>
      </c>
      <c r="M115" s="716">
        <v>1346</v>
      </c>
      <c r="N115" s="717" t="s">
        <v>405</v>
      </c>
      <c r="O115" s="741" t="s">
        <v>337</v>
      </c>
      <c r="P115" s="741" t="s">
        <v>338</v>
      </c>
      <c r="Q115" s="717" t="s">
        <v>339</v>
      </c>
      <c r="R115" s="717" t="s">
        <v>340</v>
      </c>
      <c r="S115" s="829">
        <v>475275</v>
      </c>
      <c r="T115" s="744"/>
      <c r="U115" s="728"/>
      <c r="V115" s="742" t="s">
        <v>342</v>
      </c>
      <c r="W115" s="742" t="s">
        <v>343</v>
      </c>
      <c r="X115" s="742" t="s">
        <v>344</v>
      </c>
      <c r="Y115" s="830">
        <v>475275</v>
      </c>
      <c r="Z115" s="681"/>
      <c r="AA115" s="681"/>
      <c r="AB115" s="681"/>
      <c r="AC115" s="681"/>
      <c r="AD115" s="681"/>
      <c r="AE115" s="681"/>
      <c r="AF115" s="681"/>
      <c r="AG115" s="682"/>
      <c r="AH115" s="682"/>
      <c r="AI115" s="682"/>
      <c r="AJ115" s="682"/>
      <c r="AK115" s="682"/>
      <c r="AL115" s="682"/>
      <c r="AM115" s="682"/>
      <c r="AN115" s="682"/>
      <c r="AO115" s="682"/>
      <c r="AP115" s="682"/>
    </row>
    <row r="116" spans="1:42" ht="22.5" x14ac:dyDescent="0.25">
      <c r="A116" s="710"/>
      <c r="B116" s="711"/>
      <c r="C116" s="728"/>
      <c r="D116" s="725" t="s">
        <v>345</v>
      </c>
      <c r="E116" s="714" t="s">
        <v>441</v>
      </c>
      <c r="F116" s="714" t="s">
        <v>441</v>
      </c>
      <c r="G116" s="714" t="s">
        <v>442</v>
      </c>
      <c r="H116" s="714">
        <v>50292814.01507435</v>
      </c>
      <c r="I116" s="726">
        <v>8515262.1528408099</v>
      </c>
      <c r="J116" s="714" t="s">
        <v>443</v>
      </c>
      <c r="K116" s="727" t="s">
        <v>444</v>
      </c>
      <c r="L116" s="739">
        <v>24997224.467798438</v>
      </c>
      <c r="M116" s="726">
        <v>114713164.124516</v>
      </c>
      <c r="N116" s="728"/>
      <c r="O116" s="728"/>
      <c r="P116" s="728"/>
      <c r="Q116" s="728"/>
      <c r="R116" s="728"/>
      <c r="S116" s="746"/>
      <c r="T116" s="747"/>
      <c r="U116" s="728"/>
      <c r="V116" s="728"/>
      <c r="W116" s="728"/>
      <c r="X116" s="728"/>
      <c r="Y116" s="748"/>
      <c r="Z116" s="681"/>
      <c r="AA116" s="681"/>
      <c r="AB116" s="681"/>
      <c r="AC116" s="681"/>
      <c r="AD116" s="681"/>
      <c r="AE116" s="681"/>
      <c r="AF116" s="681"/>
      <c r="AG116" s="682"/>
      <c r="AH116" s="682"/>
      <c r="AI116" s="682"/>
      <c r="AJ116" s="682"/>
      <c r="AK116" s="682"/>
      <c r="AL116" s="682"/>
      <c r="AM116" s="682"/>
      <c r="AN116" s="682"/>
      <c r="AO116" s="682"/>
      <c r="AP116" s="682"/>
    </row>
    <row r="117" spans="1:42" ht="22.5" x14ac:dyDescent="0.25">
      <c r="A117" s="710"/>
      <c r="B117" s="711"/>
      <c r="C117" s="728"/>
      <c r="D117" s="725" t="s">
        <v>348</v>
      </c>
      <c r="E117" s="715">
        <v>0</v>
      </c>
      <c r="F117" s="715">
        <v>0</v>
      </c>
      <c r="G117" s="715">
        <v>0</v>
      </c>
      <c r="H117" s="715">
        <v>0</v>
      </c>
      <c r="I117" s="716"/>
      <c r="J117" s="715">
        <v>0</v>
      </c>
      <c r="K117" s="727">
        <v>0</v>
      </c>
      <c r="L117" s="727">
        <v>0</v>
      </c>
      <c r="M117" s="716"/>
      <c r="N117" s="728"/>
      <c r="O117" s="728"/>
      <c r="P117" s="728"/>
      <c r="Q117" s="728"/>
      <c r="R117" s="728"/>
      <c r="S117" s="746"/>
      <c r="T117" s="747"/>
      <c r="U117" s="728"/>
      <c r="V117" s="728"/>
      <c r="W117" s="728"/>
      <c r="X117" s="728"/>
      <c r="Y117" s="748"/>
      <c r="Z117" s="681"/>
      <c r="AA117" s="681"/>
      <c r="AB117" s="681"/>
      <c r="AC117" s="681"/>
      <c r="AD117" s="681"/>
      <c r="AE117" s="681"/>
      <c r="AF117" s="681"/>
      <c r="AG117" s="682"/>
      <c r="AH117" s="682"/>
      <c r="AI117" s="682"/>
      <c r="AJ117" s="682"/>
      <c r="AK117" s="682"/>
      <c r="AL117" s="682"/>
      <c r="AM117" s="682"/>
      <c r="AN117" s="682"/>
      <c r="AO117" s="682"/>
      <c r="AP117" s="682"/>
    </row>
    <row r="118" spans="1:42" ht="33.75" x14ac:dyDescent="0.25">
      <c r="A118" s="710"/>
      <c r="B118" s="711"/>
      <c r="C118" s="734"/>
      <c r="D118" s="725" t="s">
        <v>350</v>
      </c>
      <c r="E118" s="714" t="s">
        <v>356</v>
      </c>
      <c r="F118" s="714" t="s">
        <v>356</v>
      </c>
      <c r="G118" s="714" t="s">
        <v>356</v>
      </c>
      <c r="H118" s="714" t="s">
        <v>356</v>
      </c>
      <c r="I118" s="716"/>
      <c r="J118" s="714" t="s">
        <v>356</v>
      </c>
      <c r="K118" s="727" t="s">
        <v>356</v>
      </c>
      <c r="L118" s="727">
        <v>0</v>
      </c>
      <c r="M118" s="716"/>
      <c r="N118" s="734"/>
      <c r="O118" s="734"/>
      <c r="P118" s="734"/>
      <c r="Q118" s="734"/>
      <c r="R118" s="734"/>
      <c r="S118" s="749"/>
      <c r="T118" s="750"/>
      <c r="U118" s="734"/>
      <c r="V118" s="734"/>
      <c r="W118" s="734"/>
      <c r="X118" s="734"/>
      <c r="Y118" s="751"/>
      <c r="Z118" s="681"/>
      <c r="AA118" s="681"/>
      <c r="AB118" s="681"/>
      <c r="AC118" s="681"/>
      <c r="AD118" s="681"/>
      <c r="AE118" s="681"/>
      <c r="AF118" s="681"/>
      <c r="AG118" s="682"/>
      <c r="AH118" s="682"/>
      <c r="AI118" s="682"/>
      <c r="AJ118" s="682"/>
      <c r="AK118" s="682"/>
      <c r="AL118" s="682"/>
      <c r="AM118" s="682"/>
      <c r="AN118" s="682"/>
      <c r="AO118" s="682"/>
      <c r="AP118" s="682"/>
    </row>
    <row r="119" spans="1:42" ht="22.5" x14ac:dyDescent="0.25">
      <c r="A119" s="710"/>
      <c r="B119" s="711"/>
      <c r="C119" s="717" t="s">
        <v>445</v>
      </c>
      <c r="D119" s="713" t="s">
        <v>335</v>
      </c>
      <c r="E119" s="715"/>
      <c r="F119" s="715"/>
      <c r="G119" s="716"/>
      <c r="H119" s="715">
        <v>65</v>
      </c>
      <c r="I119" s="716">
        <v>53</v>
      </c>
      <c r="J119" s="715"/>
      <c r="K119" s="715"/>
      <c r="L119" s="715">
        <v>65</v>
      </c>
      <c r="M119" s="716">
        <v>118</v>
      </c>
      <c r="N119" s="717" t="s">
        <v>379</v>
      </c>
      <c r="O119" s="741" t="s">
        <v>337</v>
      </c>
      <c r="P119" s="741" t="s">
        <v>338</v>
      </c>
      <c r="Q119" s="717" t="s">
        <v>339</v>
      </c>
      <c r="R119" s="742" t="s">
        <v>340</v>
      </c>
      <c r="S119" s="743">
        <v>887886</v>
      </c>
      <c r="T119" s="744"/>
      <c r="U119" s="742" t="s">
        <v>341</v>
      </c>
      <c r="V119" s="742" t="s">
        <v>342</v>
      </c>
      <c r="W119" s="742" t="s">
        <v>343</v>
      </c>
      <c r="X119" s="742" t="s">
        <v>344</v>
      </c>
      <c r="Y119" s="745">
        <v>887886</v>
      </c>
      <c r="Z119" s="681"/>
      <c r="AA119" s="681"/>
      <c r="AB119" s="681"/>
      <c r="AC119" s="681"/>
      <c r="AD119" s="681"/>
      <c r="AE119" s="681"/>
      <c r="AF119" s="681"/>
      <c r="AG119" s="682"/>
      <c r="AH119" s="682"/>
      <c r="AI119" s="682"/>
      <c r="AJ119" s="682"/>
      <c r="AK119" s="682"/>
      <c r="AL119" s="682"/>
      <c r="AM119" s="682"/>
      <c r="AN119" s="682"/>
      <c r="AO119" s="682"/>
      <c r="AP119" s="682"/>
    </row>
    <row r="120" spans="1:42" ht="22.5" x14ac:dyDescent="0.25">
      <c r="A120" s="710"/>
      <c r="B120" s="711"/>
      <c r="C120" s="728"/>
      <c r="D120" s="725" t="s">
        <v>345</v>
      </c>
      <c r="E120" s="714"/>
      <c r="F120" s="714"/>
      <c r="G120" s="714"/>
      <c r="H120" s="714">
        <v>2623621.9189244243</v>
      </c>
      <c r="I120" s="726">
        <v>4513088</v>
      </c>
      <c r="J120" s="714"/>
      <c r="K120" s="715"/>
      <c r="L120" s="715">
        <v>1304028.5637294529</v>
      </c>
      <c r="M120" s="726">
        <v>10056577.538404901</v>
      </c>
      <c r="N120" s="728"/>
      <c r="O120" s="728"/>
      <c r="P120" s="728"/>
      <c r="Q120" s="728"/>
      <c r="R120" s="728"/>
      <c r="S120" s="746"/>
      <c r="T120" s="747"/>
      <c r="U120" s="728"/>
      <c r="V120" s="728"/>
      <c r="W120" s="728"/>
      <c r="X120" s="728"/>
      <c r="Y120" s="748"/>
      <c r="Z120" s="681"/>
      <c r="AA120" s="681"/>
      <c r="AB120" s="681"/>
      <c r="AC120" s="681"/>
      <c r="AD120" s="681"/>
      <c r="AE120" s="681"/>
      <c r="AF120" s="681"/>
      <c r="AG120" s="682"/>
      <c r="AH120" s="682"/>
      <c r="AI120" s="682"/>
      <c r="AJ120" s="682"/>
      <c r="AK120" s="682"/>
      <c r="AL120" s="682"/>
      <c r="AM120" s="682"/>
      <c r="AN120" s="682"/>
      <c r="AO120" s="682"/>
      <c r="AP120" s="682"/>
    </row>
    <row r="121" spans="1:42" ht="22.5" x14ac:dyDescent="0.25">
      <c r="A121" s="710"/>
      <c r="B121" s="711"/>
      <c r="C121" s="728"/>
      <c r="D121" s="725" t="s">
        <v>348</v>
      </c>
      <c r="E121" s="715"/>
      <c r="F121" s="715"/>
      <c r="G121" s="715"/>
      <c r="H121" s="715">
        <v>0</v>
      </c>
      <c r="I121" s="716"/>
      <c r="J121" s="715"/>
      <c r="K121" s="715"/>
      <c r="L121" s="727">
        <v>0</v>
      </c>
      <c r="M121" s="716"/>
      <c r="N121" s="728"/>
      <c r="O121" s="728"/>
      <c r="P121" s="728"/>
      <c r="Q121" s="728"/>
      <c r="R121" s="728"/>
      <c r="S121" s="746"/>
      <c r="T121" s="747"/>
      <c r="U121" s="728"/>
      <c r="V121" s="728"/>
      <c r="W121" s="728"/>
      <c r="X121" s="728"/>
      <c r="Y121" s="748"/>
      <c r="Z121" s="681"/>
      <c r="AA121" s="681"/>
      <c r="AB121" s="681"/>
      <c r="AC121" s="681"/>
      <c r="AD121" s="681"/>
      <c r="AE121" s="681"/>
      <c r="AF121" s="681"/>
      <c r="AG121" s="682"/>
      <c r="AH121" s="682"/>
      <c r="AI121" s="682"/>
      <c r="AJ121" s="682"/>
      <c r="AK121" s="682"/>
      <c r="AL121" s="682"/>
      <c r="AM121" s="682"/>
      <c r="AN121" s="682"/>
      <c r="AO121" s="682"/>
      <c r="AP121" s="682"/>
    </row>
    <row r="122" spans="1:42" ht="33.75" x14ac:dyDescent="0.25">
      <c r="A122" s="710"/>
      <c r="B122" s="711"/>
      <c r="C122" s="734"/>
      <c r="D122" s="725" t="s">
        <v>350</v>
      </c>
      <c r="E122" s="714"/>
      <c r="F122" s="714"/>
      <c r="G122" s="714"/>
      <c r="H122" s="714">
        <v>0</v>
      </c>
      <c r="I122" s="716"/>
      <c r="J122" s="714"/>
      <c r="K122" s="715"/>
      <c r="L122" s="727">
        <v>0</v>
      </c>
      <c r="M122" s="716"/>
      <c r="N122" s="734"/>
      <c r="O122" s="734"/>
      <c r="P122" s="734"/>
      <c r="Q122" s="734"/>
      <c r="R122" s="734"/>
      <c r="S122" s="749"/>
      <c r="T122" s="750"/>
      <c r="U122" s="734"/>
      <c r="V122" s="734"/>
      <c r="W122" s="734"/>
      <c r="X122" s="734"/>
      <c r="Y122" s="751"/>
      <c r="Z122" s="681"/>
      <c r="AA122" s="681"/>
      <c r="AB122" s="681"/>
      <c r="AC122" s="681"/>
      <c r="AD122" s="681"/>
      <c r="AE122" s="681"/>
      <c r="AF122" s="681"/>
      <c r="AG122" s="682"/>
      <c r="AH122" s="682"/>
      <c r="AI122" s="682"/>
      <c r="AJ122" s="682"/>
      <c r="AK122" s="682"/>
      <c r="AL122" s="682"/>
      <c r="AM122" s="682"/>
      <c r="AN122" s="682"/>
      <c r="AO122" s="682"/>
      <c r="AP122" s="682"/>
    </row>
    <row r="123" spans="1:42" ht="22.5" x14ac:dyDescent="0.25">
      <c r="A123" s="710"/>
      <c r="B123" s="711"/>
      <c r="C123" s="717" t="s">
        <v>386</v>
      </c>
      <c r="D123" s="713" t="s">
        <v>335</v>
      </c>
      <c r="E123" s="715"/>
      <c r="F123" s="715"/>
      <c r="G123" s="716"/>
      <c r="H123" s="715">
        <v>86</v>
      </c>
      <c r="I123" s="716">
        <v>86</v>
      </c>
      <c r="J123" s="715"/>
      <c r="K123" s="715"/>
      <c r="L123" s="715">
        <v>86</v>
      </c>
      <c r="M123" s="716">
        <v>86</v>
      </c>
      <c r="N123" s="717" t="s">
        <v>386</v>
      </c>
      <c r="O123" s="741" t="s">
        <v>337</v>
      </c>
      <c r="P123" s="741" t="s">
        <v>338</v>
      </c>
      <c r="Q123" s="717" t="s">
        <v>339</v>
      </c>
      <c r="R123" s="742" t="s">
        <v>340</v>
      </c>
      <c r="S123" s="743">
        <v>1230539</v>
      </c>
      <c r="T123" s="744"/>
      <c r="U123" s="742" t="s">
        <v>341</v>
      </c>
      <c r="V123" s="742" t="s">
        <v>342</v>
      </c>
      <c r="W123" s="742" t="s">
        <v>343</v>
      </c>
      <c r="X123" s="742" t="s">
        <v>344</v>
      </c>
      <c r="Y123" s="745">
        <v>1230539</v>
      </c>
      <c r="Z123" s="681"/>
      <c r="AA123" s="681"/>
      <c r="AB123" s="681"/>
      <c r="AC123" s="681"/>
      <c r="AD123" s="681"/>
      <c r="AE123" s="681"/>
      <c r="AF123" s="681"/>
      <c r="AG123" s="682"/>
      <c r="AH123" s="682"/>
      <c r="AI123" s="682"/>
      <c r="AJ123" s="682"/>
      <c r="AK123" s="682"/>
      <c r="AL123" s="682"/>
      <c r="AM123" s="682"/>
      <c r="AN123" s="682"/>
      <c r="AO123" s="682"/>
      <c r="AP123" s="682"/>
    </row>
    <row r="124" spans="1:42" ht="22.5" x14ac:dyDescent="0.25">
      <c r="A124" s="710"/>
      <c r="B124" s="711"/>
      <c r="C124" s="728"/>
      <c r="D124" s="725" t="s">
        <v>345</v>
      </c>
      <c r="E124" s="714"/>
      <c r="F124" s="714"/>
      <c r="G124" s="714"/>
      <c r="H124" s="714">
        <v>3471253.6158077</v>
      </c>
      <c r="I124" s="716">
        <v>3471253</v>
      </c>
      <c r="J124" s="714"/>
      <c r="K124" s="715"/>
      <c r="L124" s="715">
        <v>1725330.0997035839</v>
      </c>
      <c r="M124" s="726">
        <v>7329370.0703628697</v>
      </c>
      <c r="N124" s="728"/>
      <c r="O124" s="728"/>
      <c r="P124" s="728"/>
      <c r="Q124" s="728"/>
      <c r="R124" s="728"/>
      <c r="S124" s="746"/>
      <c r="T124" s="747"/>
      <c r="U124" s="728"/>
      <c r="V124" s="728"/>
      <c r="W124" s="728"/>
      <c r="X124" s="728"/>
      <c r="Y124" s="748"/>
      <c r="Z124" s="681"/>
      <c r="AA124" s="681"/>
      <c r="AB124" s="681"/>
      <c r="AC124" s="681"/>
      <c r="AD124" s="681"/>
      <c r="AE124" s="681"/>
      <c r="AF124" s="681"/>
      <c r="AG124" s="682"/>
      <c r="AH124" s="682"/>
      <c r="AI124" s="682"/>
      <c r="AJ124" s="682"/>
      <c r="AK124" s="682"/>
      <c r="AL124" s="682"/>
      <c r="AM124" s="682"/>
      <c r="AN124" s="682"/>
      <c r="AO124" s="682"/>
      <c r="AP124" s="682"/>
    </row>
    <row r="125" spans="1:42" ht="22.5" x14ac:dyDescent="0.25">
      <c r="A125" s="710"/>
      <c r="B125" s="711"/>
      <c r="C125" s="728"/>
      <c r="D125" s="725" t="s">
        <v>348</v>
      </c>
      <c r="E125" s="715"/>
      <c r="F125" s="715"/>
      <c r="G125" s="715"/>
      <c r="H125" s="715">
        <v>0</v>
      </c>
      <c r="I125" s="716"/>
      <c r="J125" s="715"/>
      <c r="K125" s="715"/>
      <c r="L125" s="727">
        <v>0</v>
      </c>
      <c r="M125" s="716"/>
      <c r="N125" s="728"/>
      <c r="O125" s="728"/>
      <c r="P125" s="728"/>
      <c r="Q125" s="728"/>
      <c r="R125" s="728"/>
      <c r="S125" s="746"/>
      <c r="T125" s="747"/>
      <c r="U125" s="728"/>
      <c r="V125" s="728"/>
      <c r="W125" s="728"/>
      <c r="X125" s="728"/>
      <c r="Y125" s="748"/>
      <c r="Z125" s="681"/>
      <c r="AA125" s="681"/>
      <c r="AB125" s="681"/>
      <c r="AC125" s="681"/>
      <c r="AD125" s="681"/>
      <c r="AE125" s="681"/>
      <c r="AF125" s="681"/>
      <c r="AG125" s="682"/>
      <c r="AH125" s="682"/>
      <c r="AI125" s="682"/>
      <c r="AJ125" s="682"/>
      <c r="AK125" s="682"/>
      <c r="AL125" s="682"/>
      <c r="AM125" s="682"/>
      <c r="AN125" s="682"/>
      <c r="AO125" s="682"/>
      <c r="AP125" s="682"/>
    </row>
    <row r="126" spans="1:42" ht="33.75" x14ac:dyDescent="0.25">
      <c r="A126" s="710"/>
      <c r="B126" s="711"/>
      <c r="C126" s="734"/>
      <c r="D126" s="725" t="s">
        <v>350</v>
      </c>
      <c r="E126" s="714"/>
      <c r="F126" s="714"/>
      <c r="G126" s="714"/>
      <c r="H126" s="714">
        <v>0</v>
      </c>
      <c r="I126" s="716"/>
      <c r="J126" s="714"/>
      <c r="K126" s="715"/>
      <c r="L126" s="727">
        <v>0</v>
      </c>
      <c r="M126" s="716"/>
      <c r="N126" s="734"/>
      <c r="O126" s="734"/>
      <c r="P126" s="734"/>
      <c r="Q126" s="734"/>
      <c r="R126" s="734"/>
      <c r="S126" s="749"/>
      <c r="T126" s="750"/>
      <c r="U126" s="734"/>
      <c r="V126" s="734"/>
      <c r="W126" s="734"/>
      <c r="X126" s="734"/>
      <c r="Y126" s="751"/>
      <c r="Z126" s="681"/>
      <c r="AA126" s="681"/>
      <c r="AB126" s="681"/>
      <c r="AC126" s="681"/>
      <c r="AD126" s="681"/>
      <c r="AE126" s="681"/>
      <c r="AF126" s="681"/>
      <c r="AG126" s="682"/>
      <c r="AH126" s="682"/>
      <c r="AI126" s="682"/>
      <c r="AJ126" s="682"/>
      <c r="AK126" s="682"/>
      <c r="AL126" s="682"/>
      <c r="AM126" s="682"/>
      <c r="AN126" s="682"/>
      <c r="AO126" s="682"/>
      <c r="AP126" s="682"/>
    </row>
    <row r="127" spans="1:42" ht="22.5" x14ac:dyDescent="0.25">
      <c r="A127" s="710"/>
      <c r="B127" s="711"/>
      <c r="C127" s="717" t="s">
        <v>388</v>
      </c>
      <c r="D127" s="713" t="s">
        <v>335</v>
      </c>
      <c r="E127" s="715"/>
      <c r="F127" s="715"/>
      <c r="G127" s="716"/>
      <c r="H127" s="715">
        <v>498</v>
      </c>
      <c r="I127" s="716">
        <v>498</v>
      </c>
      <c r="J127" s="715"/>
      <c r="K127" s="715"/>
      <c r="L127" s="715">
        <v>498</v>
      </c>
      <c r="M127" s="716">
        <v>498</v>
      </c>
      <c r="N127" s="717" t="s">
        <v>388</v>
      </c>
      <c r="O127" s="741" t="s">
        <v>337</v>
      </c>
      <c r="P127" s="741" t="s">
        <v>338</v>
      </c>
      <c r="Q127" s="717" t="s">
        <v>339</v>
      </c>
      <c r="R127" s="742" t="s">
        <v>340</v>
      </c>
      <c r="S127" s="743">
        <v>93248</v>
      </c>
      <c r="T127" s="744"/>
      <c r="U127" s="742" t="s">
        <v>341</v>
      </c>
      <c r="V127" s="742" t="s">
        <v>342</v>
      </c>
      <c r="W127" s="742" t="s">
        <v>343</v>
      </c>
      <c r="X127" s="742" t="s">
        <v>344</v>
      </c>
      <c r="Y127" s="745">
        <v>93248</v>
      </c>
      <c r="Z127" s="681"/>
      <c r="AA127" s="681"/>
      <c r="AB127" s="681"/>
      <c r="AC127" s="681"/>
      <c r="AD127" s="681"/>
      <c r="AE127" s="681"/>
      <c r="AF127" s="681"/>
      <c r="AG127" s="682"/>
      <c r="AH127" s="682"/>
      <c r="AI127" s="682"/>
      <c r="AJ127" s="682"/>
      <c r="AK127" s="682"/>
      <c r="AL127" s="682"/>
      <c r="AM127" s="682"/>
      <c r="AN127" s="682"/>
      <c r="AO127" s="682"/>
      <c r="AP127" s="682"/>
    </row>
    <row r="128" spans="1:42" ht="22.5" x14ac:dyDescent="0.25">
      <c r="A128" s="710"/>
      <c r="B128" s="711"/>
      <c r="C128" s="728"/>
      <c r="D128" s="725" t="s">
        <v>345</v>
      </c>
      <c r="E128" s="714"/>
      <c r="F128" s="714"/>
      <c r="G128" s="714"/>
      <c r="H128" s="714">
        <v>20100980.240374822</v>
      </c>
      <c r="I128" s="714">
        <v>9990864.9959579594</v>
      </c>
      <c r="J128" s="714"/>
      <c r="K128" s="715"/>
      <c r="L128" s="727">
        <v>9990864.9959579632</v>
      </c>
      <c r="M128" s="726">
        <v>42442166.221403599</v>
      </c>
      <c r="N128" s="728"/>
      <c r="O128" s="728"/>
      <c r="P128" s="728"/>
      <c r="Q128" s="728"/>
      <c r="R128" s="728"/>
      <c r="S128" s="746"/>
      <c r="T128" s="747"/>
      <c r="U128" s="728"/>
      <c r="V128" s="728"/>
      <c r="W128" s="728"/>
      <c r="X128" s="728"/>
      <c r="Y128" s="748"/>
      <c r="Z128" s="681"/>
      <c r="AA128" s="681"/>
      <c r="AB128" s="681"/>
      <c r="AC128" s="681"/>
      <c r="AD128" s="681"/>
      <c r="AE128" s="681"/>
      <c r="AF128" s="681"/>
      <c r="AG128" s="682"/>
      <c r="AH128" s="682"/>
      <c r="AI128" s="682"/>
      <c r="AJ128" s="682"/>
      <c r="AK128" s="682"/>
      <c r="AL128" s="682"/>
      <c r="AM128" s="682"/>
      <c r="AN128" s="682"/>
      <c r="AO128" s="682"/>
      <c r="AP128" s="682"/>
    </row>
    <row r="129" spans="1:42" ht="22.5" x14ac:dyDescent="0.25">
      <c r="A129" s="710"/>
      <c r="B129" s="711"/>
      <c r="C129" s="728"/>
      <c r="D129" s="725" t="s">
        <v>348</v>
      </c>
      <c r="E129" s="715"/>
      <c r="F129" s="715"/>
      <c r="G129" s="715"/>
      <c r="H129" s="715">
        <v>0</v>
      </c>
      <c r="I129" s="831"/>
      <c r="J129" s="715"/>
      <c r="K129" s="715"/>
      <c r="L129" s="727">
        <v>0</v>
      </c>
      <c r="M129" s="716"/>
      <c r="N129" s="728"/>
      <c r="O129" s="728"/>
      <c r="P129" s="728"/>
      <c r="Q129" s="728"/>
      <c r="R129" s="728"/>
      <c r="S129" s="746"/>
      <c r="T129" s="747"/>
      <c r="U129" s="728"/>
      <c r="V129" s="728"/>
      <c r="W129" s="728"/>
      <c r="X129" s="728"/>
      <c r="Y129" s="748"/>
      <c r="Z129" s="681"/>
      <c r="AA129" s="681"/>
      <c r="AB129" s="681"/>
      <c r="AC129" s="681"/>
      <c r="AD129" s="681"/>
      <c r="AE129" s="681"/>
      <c r="AF129" s="681"/>
      <c r="AG129" s="682"/>
      <c r="AH129" s="682"/>
      <c r="AI129" s="682"/>
      <c r="AJ129" s="682"/>
      <c r="AK129" s="682"/>
      <c r="AL129" s="682"/>
      <c r="AM129" s="682"/>
      <c r="AN129" s="682"/>
      <c r="AO129" s="682"/>
      <c r="AP129" s="682"/>
    </row>
    <row r="130" spans="1:42" ht="33.75" x14ac:dyDescent="0.25">
      <c r="A130" s="710"/>
      <c r="B130" s="711"/>
      <c r="C130" s="734"/>
      <c r="D130" s="725" t="s">
        <v>350</v>
      </c>
      <c r="E130" s="714"/>
      <c r="F130" s="714"/>
      <c r="G130" s="714"/>
      <c r="H130" s="714">
        <v>0</v>
      </c>
      <c r="I130" s="716"/>
      <c r="J130" s="714"/>
      <c r="K130" s="715"/>
      <c r="L130" s="727">
        <v>0</v>
      </c>
      <c r="M130" s="716"/>
      <c r="N130" s="734"/>
      <c r="O130" s="734"/>
      <c r="P130" s="734"/>
      <c r="Q130" s="734"/>
      <c r="R130" s="734"/>
      <c r="S130" s="749"/>
      <c r="T130" s="750"/>
      <c r="U130" s="734"/>
      <c r="V130" s="734"/>
      <c r="W130" s="734"/>
      <c r="X130" s="734"/>
      <c r="Y130" s="751"/>
      <c r="Z130" s="681"/>
      <c r="AA130" s="681"/>
      <c r="AB130" s="681"/>
      <c r="AC130" s="681"/>
      <c r="AD130" s="681"/>
      <c r="AE130" s="681"/>
      <c r="AF130" s="681"/>
      <c r="AG130" s="682"/>
      <c r="AH130" s="682"/>
      <c r="AI130" s="682"/>
      <c r="AJ130" s="682"/>
      <c r="AK130" s="682"/>
      <c r="AL130" s="682"/>
      <c r="AM130" s="682"/>
      <c r="AN130" s="682"/>
      <c r="AO130" s="682"/>
      <c r="AP130" s="682"/>
    </row>
    <row r="131" spans="1:42" ht="22.5" x14ac:dyDescent="0.25">
      <c r="A131" s="710"/>
      <c r="B131" s="711"/>
      <c r="C131" s="717" t="s">
        <v>402</v>
      </c>
      <c r="D131" s="713" t="s">
        <v>335</v>
      </c>
      <c r="E131" s="715"/>
      <c r="F131" s="715"/>
      <c r="G131" s="716"/>
      <c r="H131" s="715">
        <v>5</v>
      </c>
      <c r="I131" s="716">
        <v>5</v>
      </c>
      <c r="J131" s="715"/>
      <c r="K131" s="715"/>
      <c r="L131" s="715">
        <v>5</v>
      </c>
      <c r="M131" s="716">
        <v>5</v>
      </c>
      <c r="N131" s="717" t="s">
        <v>402</v>
      </c>
      <c r="O131" s="741" t="s">
        <v>337</v>
      </c>
      <c r="P131" s="741" t="s">
        <v>338</v>
      </c>
      <c r="Q131" s="717" t="s">
        <v>339</v>
      </c>
      <c r="R131" s="742" t="s">
        <v>340</v>
      </c>
      <c r="S131" s="743">
        <v>186383</v>
      </c>
      <c r="T131" s="744"/>
      <c r="U131" s="742" t="s">
        <v>341</v>
      </c>
      <c r="V131" s="742" t="s">
        <v>342</v>
      </c>
      <c r="W131" s="742" t="s">
        <v>343</v>
      </c>
      <c r="X131" s="742" t="s">
        <v>344</v>
      </c>
      <c r="Y131" s="745">
        <v>186383</v>
      </c>
      <c r="Z131" s="681"/>
      <c r="AA131" s="681"/>
      <c r="AB131" s="681"/>
      <c r="AC131" s="681"/>
      <c r="AD131" s="681"/>
      <c r="AE131" s="681"/>
      <c r="AF131" s="681"/>
      <c r="AG131" s="682"/>
      <c r="AH131" s="682"/>
      <c r="AI131" s="682"/>
      <c r="AJ131" s="682"/>
      <c r="AK131" s="682"/>
      <c r="AL131" s="682"/>
      <c r="AM131" s="682"/>
      <c r="AN131" s="682"/>
      <c r="AO131" s="682"/>
      <c r="AP131" s="682"/>
    </row>
    <row r="132" spans="1:42" ht="22.5" x14ac:dyDescent="0.25">
      <c r="A132" s="710"/>
      <c r="B132" s="711"/>
      <c r="C132" s="728"/>
      <c r="D132" s="725" t="s">
        <v>345</v>
      </c>
      <c r="E132" s="714"/>
      <c r="F132" s="714"/>
      <c r="G132" s="714"/>
      <c r="H132" s="714">
        <v>201817.0706864942</v>
      </c>
      <c r="I132" s="716">
        <v>100309.88951764999</v>
      </c>
      <c r="J132" s="714"/>
      <c r="K132" s="715"/>
      <c r="L132" s="715">
        <v>100309.88951764999</v>
      </c>
      <c r="M132" s="726">
        <v>426126.16688156198</v>
      </c>
      <c r="N132" s="728"/>
      <c r="O132" s="728"/>
      <c r="P132" s="728"/>
      <c r="Q132" s="728"/>
      <c r="R132" s="728"/>
      <c r="S132" s="746"/>
      <c r="T132" s="747"/>
      <c r="U132" s="728"/>
      <c r="V132" s="728"/>
      <c r="W132" s="728"/>
      <c r="X132" s="728"/>
      <c r="Y132" s="748"/>
      <c r="Z132" s="681"/>
      <c r="AA132" s="681"/>
      <c r="AB132" s="681"/>
      <c r="AC132" s="681"/>
      <c r="AD132" s="681"/>
      <c r="AE132" s="681"/>
      <c r="AF132" s="681"/>
      <c r="AG132" s="682"/>
      <c r="AH132" s="682"/>
      <c r="AI132" s="682"/>
      <c r="AJ132" s="682"/>
      <c r="AK132" s="682"/>
      <c r="AL132" s="682"/>
      <c r="AM132" s="682"/>
      <c r="AN132" s="682"/>
      <c r="AO132" s="682"/>
      <c r="AP132" s="682"/>
    </row>
    <row r="133" spans="1:42" ht="22.5" x14ac:dyDescent="0.25">
      <c r="A133" s="710"/>
      <c r="B133" s="711"/>
      <c r="C133" s="728"/>
      <c r="D133" s="725" t="s">
        <v>348</v>
      </c>
      <c r="E133" s="715"/>
      <c r="F133" s="715"/>
      <c r="G133" s="715"/>
      <c r="H133" s="715">
        <v>0</v>
      </c>
      <c r="I133" s="716"/>
      <c r="J133" s="715"/>
      <c r="K133" s="715"/>
      <c r="L133" s="727">
        <v>0</v>
      </c>
      <c r="M133" s="716"/>
      <c r="N133" s="728"/>
      <c r="O133" s="728"/>
      <c r="P133" s="728"/>
      <c r="Q133" s="728"/>
      <c r="R133" s="728"/>
      <c r="S133" s="746"/>
      <c r="T133" s="747"/>
      <c r="U133" s="728"/>
      <c r="V133" s="728"/>
      <c r="W133" s="728"/>
      <c r="X133" s="728"/>
      <c r="Y133" s="748"/>
      <c r="Z133" s="681"/>
      <c r="AA133" s="681"/>
      <c r="AB133" s="681"/>
      <c r="AC133" s="681"/>
      <c r="AD133" s="681"/>
      <c r="AE133" s="681"/>
      <c r="AF133" s="681"/>
      <c r="AG133" s="682"/>
      <c r="AH133" s="682"/>
      <c r="AI133" s="682"/>
      <c r="AJ133" s="682"/>
      <c r="AK133" s="682"/>
      <c r="AL133" s="682"/>
      <c r="AM133" s="682"/>
      <c r="AN133" s="682"/>
      <c r="AO133" s="682"/>
      <c r="AP133" s="682"/>
    </row>
    <row r="134" spans="1:42" ht="33.75" x14ac:dyDescent="0.25">
      <c r="A134" s="710"/>
      <c r="B134" s="711"/>
      <c r="C134" s="734"/>
      <c r="D134" s="725" t="s">
        <v>350</v>
      </c>
      <c r="E134" s="714"/>
      <c r="F134" s="714"/>
      <c r="G134" s="714"/>
      <c r="H134" s="714">
        <v>0</v>
      </c>
      <c r="I134" s="716"/>
      <c r="J134" s="714"/>
      <c r="K134" s="715"/>
      <c r="L134" s="727">
        <v>0</v>
      </c>
      <c r="M134" s="716"/>
      <c r="N134" s="734"/>
      <c r="O134" s="734"/>
      <c r="P134" s="734"/>
      <c r="Q134" s="734"/>
      <c r="R134" s="734"/>
      <c r="S134" s="749"/>
      <c r="T134" s="750"/>
      <c r="U134" s="734"/>
      <c r="V134" s="734"/>
      <c r="W134" s="734"/>
      <c r="X134" s="734"/>
      <c r="Y134" s="751"/>
      <c r="Z134" s="681"/>
      <c r="AA134" s="681"/>
      <c r="AB134" s="681"/>
      <c r="AC134" s="681"/>
      <c r="AD134" s="681"/>
      <c r="AE134" s="681"/>
      <c r="AF134" s="681"/>
      <c r="AG134" s="682"/>
      <c r="AH134" s="682"/>
      <c r="AI134" s="682"/>
      <c r="AJ134" s="682"/>
      <c r="AK134" s="682"/>
      <c r="AL134" s="682"/>
      <c r="AM134" s="682"/>
      <c r="AN134" s="682"/>
      <c r="AO134" s="682"/>
      <c r="AP134" s="682"/>
    </row>
    <row r="135" spans="1:42" ht="22.5" x14ac:dyDescent="0.25">
      <c r="A135" s="710"/>
      <c r="B135" s="711"/>
      <c r="C135" s="717" t="s">
        <v>369</v>
      </c>
      <c r="D135" s="713" t="s">
        <v>335</v>
      </c>
      <c r="E135" s="715">
        <v>8</v>
      </c>
      <c r="F135" s="715">
        <v>8</v>
      </c>
      <c r="G135" s="716">
        <v>8</v>
      </c>
      <c r="H135" s="715">
        <v>8</v>
      </c>
      <c r="I135" s="716">
        <v>8</v>
      </c>
      <c r="J135" s="715">
        <v>8</v>
      </c>
      <c r="K135" s="715">
        <v>8</v>
      </c>
      <c r="L135" s="715">
        <v>8</v>
      </c>
      <c r="M135" s="716">
        <v>8</v>
      </c>
      <c r="N135" s="717" t="s">
        <v>369</v>
      </c>
      <c r="O135" s="741" t="s">
        <v>337</v>
      </c>
      <c r="P135" s="741" t="s">
        <v>338</v>
      </c>
      <c r="Q135" s="717" t="s">
        <v>339</v>
      </c>
      <c r="R135" s="742" t="s">
        <v>340</v>
      </c>
      <c r="S135" s="829">
        <v>342940</v>
      </c>
      <c r="T135" s="744"/>
      <c r="U135" s="742" t="s">
        <v>341</v>
      </c>
      <c r="V135" s="742" t="s">
        <v>342</v>
      </c>
      <c r="W135" s="742" t="s">
        <v>343</v>
      </c>
      <c r="X135" s="742" t="s">
        <v>344</v>
      </c>
      <c r="Y135" s="830">
        <v>342940</v>
      </c>
      <c r="Z135" s="681"/>
      <c r="AA135" s="681"/>
      <c r="AB135" s="681"/>
      <c r="AC135" s="681"/>
      <c r="AD135" s="681"/>
      <c r="AE135" s="681"/>
      <c r="AF135" s="681"/>
      <c r="AG135" s="682"/>
      <c r="AH135" s="682"/>
      <c r="AI135" s="682"/>
      <c r="AJ135" s="682"/>
      <c r="AK135" s="682"/>
      <c r="AL135" s="682"/>
      <c r="AM135" s="682"/>
      <c r="AN135" s="682"/>
      <c r="AO135" s="682"/>
      <c r="AP135" s="682"/>
    </row>
    <row r="136" spans="1:42" ht="22.5" x14ac:dyDescent="0.25">
      <c r="A136" s="710"/>
      <c r="B136" s="711"/>
      <c r="C136" s="728"/>
      <c r="D136" s="725" t="s">
        <v>345</v>
      </c>
      <c r="E136" s="714" t="s">
        <v>446</v>
      </c>
      <c r="F136" s="714" t="s">
        <v>446</v>
      </c>
      <c r="G136" s="714" t="s">
        <v>447</v>
      </c>
      <c r="H136" s="714">
        <v>322907.3130983907</v>
      </c>
      <c r="I136" s="823">
        <v>160495</v>
      </c>
      <c r="J136" s="714" t="s">
        <v>448</v>
      </c>
      <c r="K136" s="727" t="s">
        <v>449</v>
      </c>
      <c r="L136" s="739">
        <v>160495.82322824036</v>
      </c>
      <c r="M136" s="726">
        <v>681801.867010499</v>
      </c>
      <c r="N136" s="728"/>
      <c r="O136" s="728"/>
      <c r="P136" s="728"/>
      <c r="Q136" s="728"/>
      <c r="R136" s="728"/>
      <c r="S136" s="746"/>
      <c r="T136" s="747"/>
      <c r="U136" s="728"/>
      <c r="V136" s="728"/>
      <c r="W136" s="728"/>
      <c r="X136" s="728"/>
      <c r="Y136" s="748"/>
      <c r="Z136" s="681"/>
      <c r="AA136" s="681"/>
      <c r="AB136" s="681"/>
      <c r="AC136" s="681"/>
      <c r="AD136" s="681"/>
      <c r="AE136" s="681"/>
      <c r="AF136" s="681"/>
      <c r="AG136" s="682"/>
      <c r="AH136" s="682"/>
      <c r="AI136" s="682"/>
      <c r="AJ136" s="682"/>
      <c r="AK136" s="682"/>
      <c r="AL136" s="682"/>
      <c r="AM136" s="682"/>
      <c r="AN136" s="682"/>
      <c r="AO136" s="682"/>
      <c r="AP136" s="682"/>
    </row>
    <row r="137" spans="1:42" ht="22.5" x14ac:dyDescent="0.25">
      <c r="A137" s="710"/>
      <c r="B137" s="711"/>
      <c r="C137" s="728"/>
      <c r="D137" s="725" t="s">
        <v>348</v>
      </c>
      <c r="E137" s="715">
        <v>0</v>
      </c>
      <c r="F137" s="715">
        <v>0</v>
      </c>
      <c r="G137" s="715">
        <v>0</v>
      </c>
      <c r="H137" s="715">
        <v>0</v>
      </c>
      <c r="I137" s="716"/>
      <c r="J137" s="715">
        <v>0</v>
      </c>
      <c r="K137" s="727">
        <v>0</v>
      </c>
      <c r="L137" s="727">
        <v>0</v>
      </c>
      <c r="M137" s="716"/>
      <c r="N137" s="728"/>
      <c r="O137" s="728"/>
      <c r="P137" s="728"/>
      <c r="Q137" s="728"/>
      <c r="R137" s="728"/>
      <c r="S137" s="746"/>
      <c r="T137" s="747"/>
      <c r="U137" s="728"/>
      <c r="V137" s="728"/>
      <c r="W137" s="728"/>
      <c r="X137" s="728"/>
      <c r="Y137" s="748"/>
      <c r="Z137" s="681"/>
      <c r="AA137" s="681"/>
      <c r="AB137" s="681"/>
      <c r="AC137" s="681"/>
      <c r="AD137" s="681"/>
      <c r="AE137" s="681"/>
      <c r="AF137" s="681"/>
      <c r="AG137" s="682"/>
      <c r="AH137" s="682"/>
      <c r="AI137" s="682"/>
      <c r="AJ137" s="682"/>
      <c r="AK137" s="682"/>
      <c r="AL137" s="682"/>
      <c r="AM137" s="682"/>
      <c r="AN137" s="682"/>
      <c r="AO137" s="682"/>
      <c r="AP137" s="682"/>
    </row>
    <row r="138" spans="1:42" ht="33.75" x14ac:dyDescent="0.25">
      <c r="A138" s="710"/>
      <c r="B138" s="711"/>
      <c r="C138" s="734"/>
      <c r="D138" s="725" t="s">
        <v>350</v>
      </c>
      <c r="E138" s="714" t="s">
        <v>356</v>
      </c>
      <c r="F138" s="714" t="s">
        <v>356</v>
      </c>
      <c r="G138" s="714" t="s">
        <v>356</v>
      </c>
      <c r="H138" s="714">
        <v>0</v>
      </c>
      <c r="I138" s="716"/>
      <c r="J138" s="714" t="s">
        <v>356</v>
      </c>
      <c r="K138" s="727" t="s">
        <v>356</v>
      </c>
      <c r="L138" s="727">
        <v>0</v>
      </c>
      <c r="M138" s="716"/>
      <c r="N138" s="734"/>
      <c r="O138" s="734"/>
      <c r="P138" s="734"/>
      <c r="Q138" s="734"/>
      <c r="R138" s="734"/>
      <c r="S138" s="749"/>
      <c r="T138" s="750"/>
      <c r="U138" s="734"/>
      <c r="V138" s="734"/>
      <c r="W138" s="734"/>
      <c r="X138" s="734"/>
      <c r="Y138" s="751"/>
      <c r="Z138" s="681"/>
      <c r="AA138" s="681"/>
      <c r="AB138" s="681"/>
      <c r="AC138" s="681"/>
      <c r="AD138" s="681"/>
      <c r="AE138" s="681"/>
      <c r="AF138" s="681"/>
      <c r="AG138" s="682"/>
      <c r="AH138" s="682"/>
      <c r="AI138" s="682"/>
      <c r="AJ138" s="682"/>
      <c r="AK138" s="682"/>
      <c r="AL138" s="682"/>
      <c r="AM138" s="682"/>
      <c r="AN138" s="682"/>
      <c r="AO138" s="682"/>
      <c r="AP138" s="682"/>
    </row>
    <row r="139" spans="1:42" ht="22.5" x14ac:dyDescent="0.25">
      <c r="A139" s="710"/>
      <c r="B139" s="711"/>
      <c r="C139" s="717" t="s">
        <v>391</v>
      </c>
      <c r="D139" s="713" t="s">
        <v>335</v>
      </c>
      <c r="E139" s="715"/>
      <c r="F139" s="715"/>
      <c r="G139" s="832"/>
      <c r="H139" s="832"/>
      <c r="I139" s="716">
        <v>42</v>
      </c>
      <c r="J139" s="715">
        <v>3</v>
      </c>
      <c r="K139" s="832">
        <v>5</v>
      </c>
      <c r="L139" s="832"/>
      <c r="M139" s="716">
        <v>42</v>
      </c>
      <c r="N139" s="717" t="s">
        <v>392</v>
      </c>
      <c r="O139" s="741" t="s">
        <v>337</v>
      </c>
      <c r="P139" s="741" t="s">
        <v>338</v>
      </c>
      <c r="Q139" s="717" t="s">
        <v>339</v>
      </c>
      <c r="R139" s="742" t="s">
        <v>340</v>
      </c>
      <c r="S139" s="743">
        <v>348023</v>
      </c>
      <c r="T139" s="744"/>
      <c r="U139" s="717" t="s">
        <v>341</v>
      </c>
      <c r="V139" s="742" t="s">
        <v>342</v>
      </c>
      <c r="W139" s="742" t="s">
        <v>343</v>
      </c>
      <c r="X139" s="742" t="s">
        <v>344</v>
      </c>
      <c r="Y139" s="745">
        <v>348023</v>
      </c>
      <c r="Z139" s="681"/>
      <c r="AA139" s="681"/>
      <c r="AB139" s="681"/>
      <c r="AC139" s="681"/>
      <c r="AD139" s="681"/>
      <c r="AE139" s="681"/>
      <c r="AF139" s="681"/>
      <c r="AG139" s="682"/>
      <c r="AH139" s="682"/>
      <c r="AI139" s="682"/>
      <c r="AJ139" s="682"/>
      <c r="AK139" s="682"/>
      <c r="AL139" s="682"/>
      <c r="AM139" s="682"/>
      <c r="AN139" s="682"/>
      <c r="AO139" s="682"/>
      <c r="AP139" s="682"/>
    </row>
    <row r="140" spans="1:42" ht="22.5" x14ac:dyDescent="0.25">
      <c r="A140" s="710"/>
      <c r="B140" s="711"/>
      <c r="C140" s="728"/>
      <c r="D140" s="725" t="s">
        <v>345</v>
      </c>
      <c r="E140" s="714"/>
      <c r="F140" s="714"/>
      <c r="G140" s="714"/>
      <c r="H140" s="714"/>
      <c r="I140" s="726">
        <v>3576410.1041931398</v>
      </c>
      <c r="J140" s="714" t="s">
        <v>378</v>
      </c>
      <c r="K140" s="727" t="s">
        <v>360</v>
      </c>
      <c r="L140" s="715"/>
      <c r="M140" s="726">
        <v>3579459.80180512</v>
      </c>
      <c r="N140" s="728"/>
      <c r="O140" s="728"/>
      <c r="P140" s="728"/>
      <c r="Q140" s="728"/>
      <c r="R140" s="728"/>
      <c r="S140" s="746"/>
      <c r="T140" s="747"/>
      <c r="U140" s="728"/>
      <c r="V140" s="728"/>
      <c r="W140" s="728"/>
      <c r="X140" s="728"/>
      <c r="Y140" s="748"/>
      <c r="Z140" s="681"/>
      <c r="AA140" s="681"/>
      <c r="AB140" s="681"/>
      <c r="AC140" s="681"/>
      <c r="AD140" s="681"/>
      <c r="AE140" s="681"/>
      <c r="AF140" s="681"/>
      <c r="AG140" s="682"/>
      <c r="AH140" s="682"/>
      <c r="AI140" s="682"/>
      <c r="AJ140" s="682"/>
      <c r="AK140" s="682"/>
      <c r="AL140" s="682"/>
      <c r="AM140" s="682"/>
      <c r="AN140" s="682"/>
      <c r="AO140" s="682"/>
      <c r="AP140" s="682"/>
    </row>
    <row r="141" spans="1:42" ht="22.5" x14ac:dyDescent="0.25">
      <c r="A141" s="710"/>
      <c r="B141" s="711"/>
      <c r="C141" s="728"/>
      <c r="D141" s="725" t="s">
        <v>348</v>
      </c>
      <c r="E141" s="715"/>
      <c r="F141" s="715"/>
      <c r="G141" s="715"/>
      <c r="H141" s="715"/>
      <c r="I141" s="716"/>
      <c r="J141" s="715">
        <v>0</v>
      </c>
      <c r="K141" s="727">
        <v>0</v>
      </c>
      <c r="L141" s="715"/>
      <c r="M141" s="726"/>
      <c r="N141" s="728"/>
      <c r="O141" s="728"/>
      <c r="P141" s="728"/>
      <c r="Q141" s="728"/>
      <c r="R141" s="728"/>
      <c r="S141" s="746"/>
      <c r="T141" s="747"/>
      <c r="U141" s="728"/>
      <c r="V141" s="728"/>
      <c r="W141" s="728"/>
      <c r="X141" s="728"/>
      <c r="Y141" s="748"/>
      <c r="Z141" s="681"/>
      <c r="AA141" s="681"/>
      <c r="AB141" s="681"/>
      <c r="AC141" s="681"/>
      <c r="AD141" s="681"/>
      <c r="AE141" s="681"/>
      <c r="AF141" s="681"/>
      <c r="AG141" s="682"/>
      <c r="AH141" s="682"/>
      <c r="AI141" s="682"/>
      <c r="AJ141" s="682"/>
      <c r="AK141" s="682"/>
      <c r="AL141" s="682"/>
      <c r="AM141" s="682"/>
      <c r="AN141" s="682"/>
      <c r="AO141" s="682"/>
      <c r="AP141" s="682"/>
    </row>
    <row r="142" spans="1:42" ht="33.75" x14ac:dyDescent="0.25">
      <c r="A142" s="710"/>
      <c r="B142" s="711"/>
      <c r="C142" s="734"/>
      <c r="D142" s="725" t="s">
        <v>350</v>
      </c>
      <c r="E142" s="714"/>
      <c r="F142" s="714"/>
      <c r="G142" s="714"/>
      <c r="H142" s="714"/>
      <c r="I142" s="833"/>
      <c r="J142" s="714" t="s">
        <v>356</v>
      </c>
      <c r="K142" s="727" t="s">
        <v>356</v>
      </c>
      <c r="L142" s="715"/>
      <c r="M142" s="726"/>
      <c r="N142" s="734"/>
      <c r="O142" s="734"/>
      <c r="P142" s="734"/>
      <c r="Q142" s="734"/>
      <c r="R142" s="734"/>
      <c r="S142" s="749"/>
      <c r="T142" s="750"/>
      <c r="U142" s="734"/>
      <c r="V142" s="734"/>
      <c r="W142" s="734"/>
      <c r="X142" s="734"/>
      <c r="Y142" s="751"/>
      <c r="Z142" s="681"/>
      <c r="AA142" s="681"/>
      <c r="AB142" s="681"/>
      <c r="AC142" s="681"/>
      <c r="AD142" s="681"/>
      <c r="AE142" s="681"/>
      <c r="AF142" s="681"/>
      <c r="AG142" s="682"/>
      <c r="AH142" s="682"/>
      <c r="AI142" s="682"/>
      <c r="AJ142" s="682"/>
      <c r="AK142" s="682"/>
      <c r="AL142" s="682"/>
      <c r="AM142" s="682"/>
      <c r="AN142" s="682"/>
      <c r="AO142" s="682"/>
      <c r="AP142" s="682"/>
    </row>
    <row r="143" spans="1:42" ht="22.5" x14ac:dyDescent="0.25">
      <c r="A143" s="710"/>
      <c r="B143" s="711"/>
      <c r="C143" s="717" t="s">
        <v>396</v>
      </c>
      <c r="D143" s="713" t="s">
        <v>335</v>
      </c>
      <c r="E143" s="715"/>
      <c r="F143" s="715"/>
      <c r="G143" s="832"/>
      <c r="H143" s="832"/>
      <c r="I143" s="832">
        <v>611</v>
      </c>
      <c r="J143" s="715">
        <v>8</v>
      </c>
      <c r="K143" s="832">
        <v>11</v>
      </c>
      <c r="L143" s="832"/>
      <c r="M143" s="716">
        <v>611</v>
      </c>
      <c r="N143" s="717" t="s">
        <v>396</v>
      </c>
      <c r="O143" s="717" t="s">
        <v>337</v>
      </c>
      <c r="P143" s="717" t="s">
        <v>338</v>
      </c>
      <c r="Q143" s="717" t="s">
        <v>339</v>
      </c>
      <c r="R143" s="717" t="s">
        <v>340</v>
      </c>
      <c r="S143" s="743">
        <v>1315509</v>
      </c>
      <c r="T143" s="744"/>
      <c r="U143" s="717" t="s">
        <v>341</v>
      </c>
      <c r="V143" s="717" t="s">
        <v>342</v>
      </c>
      <c r="W143" s="717" t="s">
        <v>343</v>
      </c>
      <c r="X143" s="717" t="s">
        <v>344</v>
      </c>
      <c r="Y143" s="828">
        <v>1315509</v>
      </c>
      <c r="Z143" s="834"/>
      <c r="AA143" s="834"/>
      <c r="AB143" s="834"/>
      <c r="AC143" s="834"/>
      <c r="AD143" s="834"/>
      <c r="AE143" s="834"/>
      <c r="AF143" s="834"/>
      <c r="AG143" s="834"/>
      <c r="AH143" s="834"/>
      <c r="AI143" s="834"/>
      <c r="AJ143" s="834"/>
      <c r="AK143" s="834"/>
      <c r="AL143" s="834"/>
      <c r="AM143" s="834"/>
      <c r="AN143" s="834"/>
      <c r="AO143" s="834"/>
      <c r="AP143" s="834"/>
    </row>
    <row r="144" spans="1:42" ht="22.5" x14ac:dyDescent="0.25">
      <c r="A144" s="710"/>
      <c r="B144" s="711"/>
      <c r="C144" s="728"/>
      <c r="D144" s="713" t="s">
        <v>345</v>
      </c>
      <c r="E144" s="715"/>
      <c r="F144" s="715"/>
      <c r="G144" s="715"/>
      <c r="H144" s="715"/>
      <c r="I144" s="726">
        <v>52028251</v>
      </c>
      <c r="J144" s="715" t="s">
        <v>397</v>
      </c>
      <c r="K144" s="727" t="s">
        <v>398</v>
      </c>
      <c r="L144" s="715"/>
      <c r="M144" s="726">
        <v>52072617.592926897</v>
      </c>
      <c r="N144" s="728"/>
      <c r="O144" s="728"/>
      <c r="P144" s="728"/>
      <c r="Q144" s="728"/>
      <c r="R144" s="728"/>
      <c r="S144" s="746"/>
      <c r="T144" s="747"/>
      <c r="U144" s="728"/>
      <c r="V144" s="728"/>
      <c r="W144" s="728"/>
      <c r="X144" s="728"/>
      <c r="Y144" s="728"/>
      <c r="Z144" s="834"/>
      <c r="AA144" s="834"/>
      <c r="AB144" s="834"/>
      <c r="AC144" s="834"/>
      <c r="AD144" s="834"/>
      <c r="AE144" s="834"/>
      <c r="AF144" s="834"/>
      <c r="AG144" s="834"/>
      <c r="AH144" s="834"/>
      <c r="AI144" s="834"/>
      <c r="AJ144" s="834"/>
      <c r="AK144" s="834"/>
      <c r="AL144" s="834"/>
      <c r="AM144" s="834"/>
      <c r="AN144" s="834"/>
      <c r="AO144" s="834"/>
      <c r="AP144" s="834"/>
    </row>
    <row r="145" spans="1:42" ht="22.5" x14ac:dyDescent="0.25">
      <c r="A145" s="710"/>
      <c r="B145" s="711"/>
      <c r="C145" s="728"/>
      <c r="D145" s="713" t="s">
        <v>348</v>
      </c>
      <c r="E145" s="715"/>
      <c r="F145" s="715"/>
      <c r="G145" s="715"/>
      <c r="H145" s="715"/>
      <c r="I145" s="832"/>
      <c r="J145" s="715">
        <v>0</v>
      </c>
      <c r="K145" s="727">
        <v>0</v>
      </c>
      <c r="L145" s="715"/>
      <c r="M145" s="716"/>
      <c r="N145" s="728"/>
      <c r="O145" s="728"/>
      <c r="P145" s="728"/>
      <c r="Q145" s="728"/>
      <c r="R145" s="728"/>
      <c r="S145" s="746"/>
      <c r="T145" s="747"/>
      <c r="U145" s="728"/>
      <c r="V145" s="728"/>
      <c r="W145" s="728"/>
      <c r="X145" s="728"/>
      <c r="Y145" s="728"/>
      <c r="Z145" s="834"/>
      <c r="AA145" s="834"/>
      <c r="AB145" s="834"/>
      <c r="AC145" s="834"/>
      <c r="AD145" s="834"/>
      <c r="AE145" s="834"/>
      <c r="AF145" s="834"/>
      <c r="AG145" s="834"/>
      <c r="AH145" s="834"/>
      <c r="AI145" s="834"/>
      <c r="AJ145" s="834"/>
      <c r="AK145" s="834"/>
      <c r="AL145" s="834"/>
      <c r="AM145" s="834"/>
      <c r="AN145" s="834"/>
      <c r="AO145" s="834"/>
      <c r="AP145" s="834"/>
    </row>
    <row r="146" spans="1:42" ht="33.75" x14ac:dyDescent="0.25">
      <c r="A146" s="710"/>
      <c r="B146" s="711"/>
      <c r="C146" s="734"/>
      <c r="D146" s="713" t="s">
        <v>350</v>
      </c>
      <c r="E146" s="715"/>
      <c r="F146" s="715"/>
      <c r="G146" s="715"/>
      <c r="H146" s="715"/>
      <c r="I146" s="832"/>
      <c r="J146" s="715" t="s">
        <v>356</v>
      </c>
      <c r="K146" s="727" t="s">
        <v>356</v>
      </c>
      <c r="L146" s="715"/>
      <c r="M146" s="716"/>
      <c r="N146" s="734"/>
      <c r="O146" s="734"/>
      <c r="P146" s="734"/>
      <c r="Q146" s="734"/>
      <c r="R146" s="734"/>
      <c r="S146" s="749"/>
      <c r="T146" s="750"/>
      <c r="U146" s="734"/>
      <c r="V146" s="734"/>
      <c r="W146" s="734"/>
      <c r="X146" s="734"/>
      <c r="Y146" s="734"/>
      <c r="Z146" s="834"/>
      <c r="AA146" s="834"/>
      <c r="AB146" s="834"/>
      <c r="AC146" s="834"/>
      <c r="AD146" s="834"/>
      <c r="AE146" s="834"/>
      <c r="AF146" s="834"/>
      <c r="AG146" s="834"/>
      <c r="AH146" s="834"/>
      <c r="AI146" s="834"/>
      <c r="AJ146" s="834"/>
      <c r="AK146" s="834"/>
      <c r="AL146" s="834"/>
      <c r="AM146" s="834"/>
      <c r="AN146" s="834"/>
      <c r="AO146" s="834"/>
      <c r="AP146" s="834"/>
    </row>
    <row r="147" spans="1:42" ht="22.5" x14ac:dyDescent="0.25">
      <c r="A147" s="710"/>
      <c r="B147" s="711"/>
      <c r="C147" s="717" t="s">
        <v>372</v>
      </c>
      <c r="D147" s="713" t="s">
        <v>335</v>
      </c>
      <c r="E147" s="715"/>
      <c r="F147" s="715"/>
      <c r="G147" s="832"/>
      <c r="H147" s="715"/>
      <c r="I147" s="832">
        <v>142</v>
      </c>
      <c r="J147" s="715">
        <v>8</v>
      </c>
      <c r="K147" s="715">
        <v>8</v>
      </c>
      <c r="L147" s="715"/>
      <c r="M147" s="716">
        <v>142</v>
      </c>
      <c r="N147" s="717" t="s">
        <v>373</v>
      </c>
      <c r="O147" s="717" t="s">
        <v>337</v>
      </c>
      <c r="P147" s="741" t="s">
        <v>338</v>
      </c>
      <c r="Q147" s="717" t="s">
        <v>339</v>
      </c>
      <c r="R147" s="717" t="s">
        <v>340</v>
      </c>
      <c r="S147" s="829">
        <v>22438</v>
      </c>
      <c r="T147" s="744"/>
      <c r="U147" s="717" t="s">
        <v>341</v>
      </c>
      <c r="V147" s="717" t="s">
        <v>342</v>
      </c>
      <c r="W147" s="717" t="s">
        <v>343</v>
      </c>
      <c r="X147" s="717" t="s">
        <v>344</v>
      </c>
      <c r="Y147" s="835">
        <v>22438</v>
      </c>
      <c r="Z147" s="834"/>
      <c r="AA147" s="834"/>
      <c r="AB147" s="834"/>
      <c r="AC147" s="834"/>
      <c r="AD147" s="834"/>
      <c r="AE147" s="834"/>
      <c r="AF147" s="834"/>
      <c r="AG147" s="834"/>
      <c r="AH147" s="834"/>
      <c r="AI147" s="834"/>
      <c r="AJ147" s="834"/>
      <c r="AK147" s="834"/>
      <c r="AL147" s="834"/>
      <c r="AM147" s="834"/>
      <c r="AN147" s="834"/>
      <c r="AO147" s="834"/>
      <c r="AP147" s="834"/>
    </row>
    <row r="148" spans="1:42" ht="22.5" x14ac:dyDescent="0.25">
      <c r="A148" s="710"/>
      <c r="B148" s="711"/>
      <c r="C148" s="728"/>
      <c r="D148" s="713" t="s">
        <v>345</v>
      </c>
      <c r="E148" s="715"/>
      <c r="F148" s="715"/>
      <c r="G148" s="715"/>
      <c r="H148" s="715"/>
      <c r="I148" s="726">
        <v>12091672.257033899</v>
      </c>
      <c r="J148" s="715" t="s">
        <v>448</v>
      </c>
      <c r="K148" s="727" t="s">
        <v>449</v>
      </c>
      <c r="L148" s="727"/>
      <c r="M148" s="726">
        <v>12101983.1394364</v>
      </c>
      <c r="N148" s="728"/>
      <c r="O148" s="728"/>
      <c r="P148" s="728"/>
      <c r="Q148" s="728"/>
      <c r="R148" s="728"/>
      <c r="S148" s="746"/>
      <c r="T148" s="747"/>
      <c r="U148" s="728"/>
      <c r="V148" s="728"/>
      <c r="W148" s="728"/>
      <c r="X148" s="728"/>
      <c r="Y148" s="748"/>
      <c r="Z148" s="834"/>
      <c r="AA148" s="834"/>
      <c r="AB148" s="834"/>
      <c r="AC148" s="834"/>
      <c r="AD148" s="834"/>
      <c r="AE148" s="834"/>
      <c r="AF148" s="834"/>
      <c r="AG148" s="834"/>
      <c r="AH148" s="834"/>
      <c r="AI148" s="834"/>
      <c r="AJ148" s="834"/>
      <c r="AK148" s="834"/>
      <c r="AL148" s="834"/>
      <c r="AM148" s="834"/>
      <c r="AN148" s="834"/>
      <c r="AO148" s="834"/>
      <c r="AP148" s="834"/>
    </row>
    <row r="149" spans="1:42" ht="22.5" x14ac:dyDescent="0.25">
      <c r="A149" s="710"/>
      <c r="B149" s="711"/>
      <c r="C149" s="728"/>
      <c r="D149" s="713" t="s">
        <v>348</v>
      </c>
      <c r="E149" s="715"/>
      <c r="F149" s="715"/>
      <c r="G149" s="715"/>
      <c r="H149" s="715"/>
      <c r="I149" s="832"/>
      <c r="J149" s="715">
        <v>0</v>
      </c>
      <c r="K149" s="727">
        <v>0</v>
      </c>
      <c r="L149" s="727"/>
      <c r="M149" s="716"/>
      <c r="N149" s="728"/>
      <c r="O149" s="728"/>
      <c r="P149" s="728"/>
      <c r="Q149" s="728"/>
      <c r="R149" s="728"/>
      <c r="S149" s="746"/>
      <c r="T149" s="747"/>
      <c r="U149" s="728"/>
      <c r="V149" s="728"/>
      <c r="W149" s="728"/>
      <c r="X149" s="728"/>
      <c r="Y149" s="748"/>
      <c r="Z149" s="834"/>
      <c r="AA149" s="834"/>
      <c r="AB149" s="834"/>
      <c r="AC149" s="834"/>
      <c r="AD149" s="834"/>
      <c r="AE149" s="834"/>
      <c r="AF149" s="834"/>
      <c r="AG149" s="834"/>
      <c r="AH149" s="834"/>
      <c r="AI149" s="834"/>
      <c r="AJ149" s="834"/>
      <c r="AK149" s="834"/>
      <c r="AL149" s="834"/>
      <c r="AM149" s="834"/>
      <c r="AN149" s="834"/>
      <c r="AO149" s="834"/>
      <c r="AP149" s="834"/>
    </row>
    <row r="150" spans="1:42" ht="33.75" x14ac:dyDescent="0.25">
      <c r="A150" s="710"/>
      <c r="B150" s="711"/>
      <c r="C150" s="734"/>
      <c r="D150" s="713" t="s">
        <v>350</v>
      </c>
      <c r="E150" s="715"/>
      <c r="F150" s="715"/>
      <c r="G150" s="715"/>
      <c r="H150" s="715"/>
      <c r="I150" s="832"/>
      <c r="J150" s="715" t="s">
        <v>356</v>
      </c>
      <c r="K150" s="727" t="s">
        <v>356</v>
      </c>
      <c r="L150" s="727"/>
      <c r="M150" s="716"/>
      <c r="N150" s="734"/>
      <c r="O150" s="734"/>
      <c r="P150" s="734"/>
      <c r="Q150" s="734"/>
      <c r="R150" s="734"/>
      <c r="S150" s="749"/>
      <c r="T150" s="750"/>
      <c r="U150" s="734"/>
      <c r="V150" s="734"/>
      <c r="W150" s="734"/>
      <c r="X150" s="734"/>
      <c r="Y150" s="751"/>
      <c r="Z150" s="834"/>
      <c r="AA150" s="834"/>
      <c r="AB150" s="834"/>
      <c r="AC150" s="834"/>
      <c r="AD150" s="834"/>
      <c r="AE150" s="834"/>
      <c r="AF150" s="834"/>
      <c r="AG150" s="834"/>
      <c r="AH150" s="834"/>
      <c r="AI150" s="834"/>
      <c r="AJ150" s="834"/>
      <c r="AK150" s="834"/>
      <c r="AL150" s="834"/>
      <c r="AM150" s="834"/>
      <c r="AN150" s="834"/>
      <c r="AO150" s="834"/>
      <c r="AP150" s="834"/>
    </row>
    <row r="151" spans="1:42" ht="22.5" x14ac:dyDescent="0.25">
      <c r="A151" s="710"/>
      <c r="B151" s="711"/>
      <c r="C151" s="728" t="s">
        <v>408</v>
      </c>
      <c r="D151" s="713" t="s">
        <v>335</v>
      </c>
      <c r="E151" s="715">
        <v>3601</v>
      </c>
      <c r="F151" s="715">
        <v>3601</v>
      </c>
      <c r="G151" s="715">
        <v>2400</v>
      </c>
      <c r="H151" s="715">
        <v>1195</v>
      </c>
      <c r="I151" s="832">
        <v>3791</v>
      </c>
      <c r="J151" s="715"/>
      <c r="K151" s="715"/>
      <c r="L151" s="715"/>
      <c r="M151" s="716"/>
      <c r="N151" s="717" t="s">
        <v>336</v>
      </c>
      <c r="O151" s="717" t="s">
        <v>337</v>
      </c>
      <c r="P151" s="717" t="s">
        <v>338</v>
      </c>
      <c r="Q151" s="717" t="s">
        <v>339</v>
      </c>
      <c r="R151" s="717" t="s">
        <v>340</v>
      </c>
      <c r="S151" s="743">
        <v>8185614</v>
      </c>
      <c r="T151" s="744"/>
      <c r="U151" s="717" t="s">
        <v>341</v>
      </c>
      <c r="V151" s="717" t="s">
        <v>342</v>
      </c>
      <c r="W151" s="717" t="s">
        <v>343</v>
      </c>
      <c r="X151" s="717" t="s">
        <v>344</v>
      </c>
      <c r="Y151" s="836">
        <v>8185614</v>
      </c>
      <c r="Z151" s="834"/>
      <c r="AA151" s="834"/>
      <c r="AB151" s="834"/>
      <c r="AC151" s="834"/>
      <c r="AD151" s="834"/>
      <c r="AE151" s="834"/>
      <c r="AF151" s="834"/>
      <c r="AG151" s="834"/>
      <c r="AH151" s="834"/>
      <c r="AI151" s="834"/>
      <c r="AJ151" s="834"/>
      <c r="AK151" s="834"/>
      <c r="AL151" s="834"/>
      <c r="AM151" s="834"/>
      <c r="AN151" s="834"/>
      <c r="AO151" s="834"/>
      <c r="AP151" s="834"/>
    </row>
    <row r="152" spans="1:42" ht="22.5" x14ac:dyDescent="0.25">
      <c r="A152" s="710"/>
      <c r="B152" s="711"/>
      <c r="C152" s="728"/>
      <c r="D152" s="713" t="s">
        <v>345</v>
      </c>
      <c r="E152" s="715" t="s">
        <v>450</v>
      </c>
      <c r="F152" s="715" t="s">
        <v>450</v>
      </c>
      <c r="G152" s="715" t="s">
        <v>451</v>
      </c>
      <c r="H152" s="715">
        <v>48234279.894072115</v>
      </c>
      <c r="I152" s="726">
        <v>322813588.21419495</v>
      </c>
      <c r="J152" s="715"/>
      <c r="K152" s="715"/>
      <c r="L152" s="727"/>
      <c r="M152" s="716"/>
      <c r="N152" s="728"/>
      <c r="O152" s="728"/>
      <c r="P152" s="728"/>
      <c r="Q152" s="728"/>
      <c r="R152" s="728"/>
      <c r="S152" s="746"/>
      <c r="T152" s="747"/>
      <c r="U152" s="728"/>
      <c r="V152" s="728"/>
      <c r="W152" s="728"/>
      <c r="X152" s="728"/>
      <c r="Y152" s="748"/>
      <c r="Z152" s="834"/>
      <c r="AA152" s="834"/>
      <c r="AB152" s="834"/>
      <c r="AC152" s="834"/>
      <c r="AD152" s="834"/>
      <c r="AE152" s="834"/>
      <c r="AF152" s="834"/>
      <c r="AG152" s="834"/>
      <c r="AH152" s="834"/>
      <c r="AI152" s="834"/>
      <c r="AJ152" s="834"/>
      <c r="AK152" s="834"/>
      <c r="AL152" s="834"/>
      <c r="AM152" s="834"/>
      <c r="AN152" s="834"/>
      <c r="AO152" s="834"/>
      <c r="AP152" s="834"/>
    </row>
    <row r="153" spans="1:42" ht="22.5" x14ac:dyDescent="0.25">
      <c r="A153" s="710"/>
      <c r="B153" s="711"/>
      <c r="C153" s="728"/>
      <c r="D153" s="713" t="s">
        <v>348</v>
      </c>
      <c r="E153" s="715">
        <v>0</v>
      </c>
      <c r="F153" s="715">
        <v>0</v>
      </c>
      <c r="G153" s="715">
        <v>0</v>
      </c>
      <c r="H153" s="715">
        <v>0</v>
      </c>
      <c r="I153" s="832">
        <v>315474076.55950999</v>
      </c>
      <c r="J153" s="715">
        <v>0</v>
      </c>
      <c r="K153" s="727">
        <v>0</v>
      </c>
      <c r="L153" s="727">
        <v>0</v>
      </c>
      <c r="M153" s="716"/>
      <c r="N153" s="728"/>
      <c r="O153" s="728"/>
      <c r="P153" s="728"/>
      <c r="Q153" s="728"/>
      <c r="R153" s="728"/>
      <c r="S153" s="746"/>
      <c r="T153" s="747"/>
      <c r="U153" s="728"/>
      <c r="V153" s="728"/>
      <c r="W153" s="728"/>
      <c r="X153" s="728"/>
      <c r="Y153" s="748"/>
      <c r="Z153" s="834"/>
      <c r="AA153" s="834"/>
      <c r="AB153" s="834"/>
      <c r="AC153" s="834"/>
      <c r="AD153" s="834"/>
      <c r="AE153" s="834"/>
      <c r="AF153" s="834"/>
      <c r="AG153" s="834"/>
      <c r="AH153" s="834"/>
      <c r="AI153" s="834"/>
      <c r="AJ153" s="834"/>
      <c r="AK153" s="834"/>
      <c r="AL153" s="834"/>
      <c r="AM153" s="834"/>
      <c r="AN153" s="834"/>
      <c r="AO153" s="834"/>
      <c r="AP153" s="834"/>
    </row>
    <row r="154" spans="1:42" ht="33.75" x14ac:dyDescent="0.25">
      <c r="A154" s="710"/>
      <c r="B154" s="711"/>
      <c r="C154" s="734"/>
      <c r="D154" s="713" t="s">
        <v>350</v>
      </c>
      <c r="E154" s="715">
        <v>118520100</v>
      </c>
      <c r="F154" s="715">
        <v>118520100</v>
      </c>
      <c r="G154" s="715">
        <v>118520100</v>
      </c>
      <c r="H154" s="715">
        <v>118520100</v>
      </c>
      <c r="I154" s="715" t="s">
        <v>356</v>
      </c>
      <c r="J154" s="739">
        <v>6579333</v>
      </c>
      <c r="K154" s="739">
        <v>6702600</v>
      </c>
      <c r="L154" s="739">
        <v>6702600</v>
      </c>
      <c r="M154" s="716">
        <v>118520100</v>
      </c>
      <c r="N154" s="734"/>
      <c r="O154" s="734"/>
      <c r="P154" s="734"/>
      <c r="Q154" s="734"/>
      <c r="R154" s="734"/>
      <c r="S154" s="749"/>
      <c r="T154" s="750"/>
      <c r="U154" s="734"/>
      <c r="V154" s="734"/>
      <c r="W154" s="734"/>
      <c r="X154" s="734"/>
      <c r="Y154" s="751"/>
      <c r="Z154" s="834"/>
      <c r="AA154" s="834"/>
      <c r="AB154" s="834"/>
      <c r="AC154" s="834"/>
      <c r="AD154" s="834"/>
      <c r="AE154" s="834"/>
      <c r="AF154" s="834"/>
      <c r="AG154" s="834"/>
      <c r="AH154" s="834"/>
      <c r="AI154" s="834"/>
      <c r="AJ154" s="834"/>
      <c r="AK154" s="834"/>
      <c r="AL154" s="834"/>
      <c r="AM154" s="834"/>
      <c r="AN154" s="834"/>
      <c r="AO154" s="834"/>
      <c r="AP154" s="834"/>
    </row>
    <row r="155" spans="1:42" ht="22.5" x14ac:dyDescent="0.25">
      <c r="A155" s="710"/>
      <c r="B155" s="711"/>
      <c r="C155" s="837" t="s">
        <v>410</v>
      </c>
      <c r="D155" s="838" t="s">
        <v>335</v>
      </c>
      <c r="E155" s="762">
        <v>4901</v>
      </c>
      <c r="F155" s="762">
        <v>4901</v>
      </c>
      <c r="G155" s="762">
        <v>4909</v>
      </c>
      <c r="H155" s="762">
        <v>4909</v>
      </c>
      <c r="I155" s="762">
        <v>7438</v>
      </c>
      <c r="J155" s="762">
        <v>1308</v>
      </c>
      <c r="K155" s="762">
        <v>2511</v>
      </c>
      <c r="L155" s="762">
        <v>3711</v>
      </c>
      <c r="M155" s="762">
        <v>5429</v>
      </c>
      <c r="N155" s="839"/>
      <c r="O155" s="840"/>
      <c r="P155" s="840"/>
      <c r="Q155" s="840"/>
      <c r="R155" s="840"/>
      <c r="S155" s="840"/>
      <c r="T155" s="840"/>
      <c r="U155" s="840"/>
      <c r="V155" s="840"/>
      <c r="W155" s="840"/>
      <c r="X155" s="840"/>
      <c r="Y155" s="841"/>
      <c r="Z155" s="768"/>
      <c r="AA155" s="768"/>
      <c r="AB155" s="768"/>
      <c r="AC155" s="768"/>
      <c r="AD155" s="768"/>
      <c r="AE155" s="768"/>
      <c r="AF155" s="768"/>
      <c r="AG155" s="768"/>
      <c r="AH155" s="768"/>
      <c r="AI155" s="768"/>
      <c r="AJ155" s="768"/>
      <c r="AK155" s="768"/>
      <c r="AL155" s="768"/>
      <c r="AM155" s="768"/>
      <c r="AN155" s="768"/>
      <c r="AO155" s="768"/>
      <c r="AP155" s="768"/>
    </row>
    <row r="156" spans="1:42" ht="22.5" x14ac:dyDescent="0.25">
      <c r="A156" s="710"/>
      <c r="B156" s="711"/>
      <c r="C156" s="728"/>
      <c r="D156" s="842" t="s">
        <v>345</v>
      </c>
      <c r="E156" s="771" t="s">
        <v>452</v>
      </c>
      <c r="F156" s="771" t="s">
        <v>452</v>
      </c>
      <c r="G156" s="771" t="s">
        <v>453</v>
      </c>
      <c r="H156" s="771">
        <v>198144000</v>
      </c>
      <c r="I156" s="778" t="e">
        <v>#REF!</v>
      </c>
      <c r="J156" s="771" t="s">
        <v>454</v>
      </c>
      <c r="K156" s="777" t="s">
        <v>454</v>
      </c>
      <c r="L156" s="778">
        <v>74450000</v>
      </c>
      <c r="M156" s="778">
        <v>462687792.00000006</v>
      </c>
      <c r="N156" s="843"/>
      <c r="O156" s="843"/>
      <c r="P156" s="843"/>
      <c r="Q156" s="843"/>
      <c r="R156" s="843"/>
      <c r="S156" s="843"/>
      <c r="T156" s="843"/>
      <c r="U156" s="843"/>
      <c r="V156" s="843"/>
      <c r="W156" s="843"/>
      <c r="X156" s="843"/>
      <c r="Y156" s="844"/>
      <c r="Z156" s="768"/>
      <c r="AA156" s="768"/>
      <c r="AB156" s="768"/>
      <c r="AC156" s="768"/>
      <c r="AD156" s="768"/>
      <c r="AE156" s="768"/>
      <c r="AF156" s="768"/>
      <c r="AG156" s="768"/>
      <c r="AH156" s="768"/>
      <c r="AI156" s="768"/>
      <c r="AJ156" s="768"/>
      <c r="AK156" s="768"/>
      <c r="AL156" s="768"/>
      <c r="AM156" s="768"/>
      <c r="AN156" s="768"/>
      <c r="AO156" s="768"/>
      <c r="AP156" s="768"/>
    </row>
    <row r="157" spans="1:42" ht="22.5" x14ac:dyDescent="0.25">
      <c r="A157" s="710"/>
      <c r="B157" s="711"/>
      <c r="C157" s="728"/>
      <c r="D157" s="842" t="s">
        <v>348</v>
      </c>
      <c r="E157" s="762">
        <v>0</v>
      </c>
      <c r="F157" s="762">
        <v>0</v>
      </c>
      <c r="G157" s="762">
        <v>0</v>
      </c>
      <c r="H157" s="762">
        <v>0</v>
      </c>
      <c r="I157" s="762">
        <v>0</v>
      </c>
      <c r="J157" s="762">
        <v>0</v>
      </c>
      <c r="K157" s="777">
        <v>0</v>
      </c>
      <c r="L157" s="777">
        <v>0</v>
      </c>
      <c r="M157" s="807">
        <v>0</v>
      </c>
      <c r="N157" s="843"/>
      <c r="O157" s="843"/>
      <c r="P157" s="843"/>
      <c r="Q157" s="843"/>
      <c r="R157" s="843"/>
      <c r="S157" s="843"/>
      <c r="T157" s="843"/>
      <c r="U157" s="843"/>
      <c r="V157" s="843"/>
      <c r="W157" s="843"/>
      <c r="X157" s="843"/>
      <c r="Y157" s="844"/>
      <c r="Z157" s="768"/>
      <c r="AA157" s="768"/>
      <c r="AB157" s="768"/>
      <c r="AC157" s="768"/>
      <c r="AD157" s="768"/>
      <c r="AE157" s="768"/>
      <c r="AF157" s="768"/>
      <c r="AG157" s="768"/>
      <c r="AH157" s="768"/>
      <c r="AI157" s="768"/>
      <c r="AJ157" s="768"/>
      <c r="AK157" s="768"/>
      <c r="AL157" s="768"/>
      <c r="AM157" s="768"/>
      <c r="AN157" s="768"/>
      <c r="AO157" s="768"/>
      <c r="AP157" s="768"/>
    </row>
    <row r="158" spans="1:42" ht="34.5" thickBot="1" x14ac:dyDescent="0.3">
      <c r="A158" s="710"/>
      <c r="B158" s="711"/>
      <c r="C158" s="728"/>
      <c r="D158" s="845" t="s">
        <v>350</v>
      </c>
      <c r="E158" s="782">
        <v>118520100</v>
      </c>
      <c r="F158" s="782">
        <v>118520100</v>
      </c>
      <c r="G158" s="782">
        <v>118520100</v>
      </c>
      <c r="H158" s="782">
        <v>118520100</v>
      </c>
      <c r="I158" s="782" t="s">
        <v>356</v>
      </c>
      <c r="J158" s="784">
        <v>6579333</v>
      </c>
      <c r="K158" s="784">
        <v>6702600</v>
      </c>
      <c r="L158" s="784">
        <v>6702600</v>
      </c>
      <c r="M158" s="846">
        <v>118520100</v>
      </c>
      <c r="N158" s="847"/>
      <c r="O158" s="847"/>
      <c r="P158" s="847"/>
      <c r="Q158" s="847"/>
      <c r="R158" s="847"/>
      <c r="S158" s="847"/>
      <c r="T158" s="847"/>
      <c r="U158" s="847"/>
      <c r="V158" s="847"/>
      <c r="W158" s="847"/>
      <c r="X158" s="847"/>
      <c r="Y158" s="844"/>
      <c r="Z158" s="768"/>
      <c r="AA158" s="768"/>
      <c r="AB158" s="768"/>
      <c r="AC158" s="768"/>
      <c r="AD158" s="768"/>
      <c r="AE158" s="768"/>
      <c r="AF158" s="768"/>
      <c r="AG158" s="768"/>
      <c r="AH158" s="768"/>
      <c r="AI158" s="768"/>
      <c r="AJ158" s="768"/>
      <c r="AK158" s="768"/>
      <c r="AL158" s="768"/>
      <c r="AM158" s="768"/>
      <c r="AN158" s="768"/>
      <c r="AO158" s="768"/>
      <c r="AP158" s="768"/>
    </row>
    <row r="159" spans="1:42" ht="22.5" x14ac:dyDescent="0.25">
      <c r="A159" s="848">
        <v>4</v>
      </c>
      <c r="B159" s="849" t="s">
        <v>455</v>
      </c>
      <c r="C159" s="850" t="s">
        <v>456</v>
      </c>
      <c r="D159" s="851" t="s">
        <v>335</v>
      </c>
      <c r="E159" s="852">
        <v>130</v>
      </c>
      <c r="F159" s="852">
        <v>130</v>
      </c>
      <c r="G159" s="852">
        <v>130</v>
      </c>
      <c r="H159" s="853">
        <v>130</v>
      </c>
      <c r="I159" s="854">
        <v>130</v>
      </c>
      <c r="J159" s="792">
        <v>0</v>
      </c>
      <c r="K159" s="855">
        <v>30</v>
      </c>
      <c r="L159" s="853">
        <v>54</v>
      </c>
      <c r="M159" s="856">
        <v>113</v>
      </c>
      <c r="N159" s="857" t="s">
        <v>336</v>
      </c>
      <c r="O159" s="789" t="s">
        <v>119</v>
      </c>
      <c r="P159" s="789" t="s">
        <v>119</v>
      </c>
      <c r="Q159" s="789" t="s">
        <v>119</v>
      </c>
      <c r="R159" s="858" t="s">
        <v>340</v>
      </c>
      <c r="S159" s="859">
        <v>8185614</v>
      </c>
      <c r="T159" s="860"/>
      <c r="U159" s="861" t="s">
        <v>341</v>
      </c>
      <c r="V159" s="861" t="s">
        <v>342</v>
      </c>
      <c r="W159" s="861" t="s">
        <v>343</v>
      </c>
      <c r="X159" s="861" t="s">
        <v>344</v>
      </c>
      <c r="Y159" s="862">
        <v>8185614</v>
      </c>
      <c r="Z159" s="681"/>
      <c r="AA159" s="681"/>
      <c r="AB159" s="681"/>
      <c r="AC159" s="681"/>
      <c r="AD159" s="681"/>
      <c r="AE159" s="681"/>
      <c r="AF159" s="681"/>
      <c r="AG159" s="682"/>
      <c r="AH159" s="682"/>
      <c r="AI159" s="682"/>
      <c r="AJ159" s="682"/>
      <c r="AK159" s="682"/>
      <c r="AL159" s="682"/>
      <c r="AM159" s="682"/>
      <c r="AN159" s="682"/>
      <c r="AO159" s="682"/>
      <c r="AP159" s="682"/>
    </row>
    <row r="160" spans="1:42" ht="22.5" x14ac:dyDescent="0.25">
      <c r="A160" s="863"/>
      <c r="B160" s="710"/>
      <c r="C160" s="728"/>
      <c r="D160" s="725" t="s">
        <v>345</v>
      </c>
      <c r="E160" s="864">
        <v>1318836000</v>
      </c>
      <c r="F160" s="865">
        <v>1318836000</v>
      </c>
      <c r="G160" s="865">
        <v>1116781000</v>
      </c>
      <c r="H160" s="866">
        <v>1116781000</v>
      </c>
      <c r="I160" s="867">
        <v>1134842324</v>
      </c>
      <c r="J160" s="868">
        <v>529800512</v>
      </c>
      <c r="K160" s="714">
        <v>559572324</v>
      </c>
      <c r="L160" s="866">
        <v>671344324</v>
      </c>
      <c r="M160" s="869">
        <v>1116386968</v>
      </c>
      <c r="N160" s="731"/>
      <c r="O160" s="729"/>
      <c r="P160" s="729"/>
      <c r="Q160" s="729"/>
      <c r="R160" s="729"/>
      <c r="S160" s="730"/>
      <c r="T160" s="731"/>
      <c r="U160" s="729"/>
      <c r="V160" s="729"/>
      <c r="W160" s="729"/>
      <c r="X160" s="729"/>
      <c r="Y160" s="805"/>
      <c r="Z160" s="681"/>
      <c r="AA160" s="681"/>
      <c r="AB160" s="681"/>
      <c r="AC160" s="681"/>
      <c r="AD160" s="681"/>
      <c r="AE160" s="681"/>
      <c r="AF160" s="681"/>
      <c r="AG160" s="682"/>
      <c r="AH160" s="682"/>
      <c r="AI160" s="682"/>
      <c r="AJ160" s="682"/>
      <c r="AK160" s="682"/>
      <c r="AL160" s="682"/>
      <c r="AM160" s="682"/>
      <c r="AN160" s="682"/>
      <c r="AO160" s="682"/>
      <c r="AP160" s="682"/>
    </row>
    <row r="161" spans="1:42" ht="22.5" x14ac:dyDescent="0.25">
      <c r="A161" s="863"/>
      <c r="B161" s="710"/>
      <c r="C161" s="728"/>
      <c r="D161" s="725" t="s">
        <v>348</v>
      </c>
      <c r="E161" s="870">
        <v>17</v>
      </c>
      <c r="F161" s="870">
        <v>17</v>
      </c>
      <c r="G161" s="870">
        <v>17</v>
      </c>
      <c r="H161" s="871">
        <v>17</v>
      </c>
      <c r="I161" s="872">
        <v>17</v>
      </c>
      <c r="J161" s="873">
        <v>0</v>
      </c>
      <c r="K161" s="715">
        <v>0</v>
      </c>
      <c r="L161" s="871">
        <v>0</v>
      </c>
      <c r="M161" s="869">
        <v>17</v>
      </c>
      <c r="N161" s="731"/>
      <c r="O161" s="729"/>
      <c r="P161" s="729"/>
      <c r="Q161" s="729"/>
      <c r="R161" s="729"/>
      <c r="S161" s="730"/>
      <c r="T161" s="731"/>
      <c r="U161" s="729"/>
      <c r="V161" s="729"/>
      <c r="W161" s="729"/>
      <c r="X161" s="729"/>
      <c r="Y161" s="805"/>
      <c r="Z161" s="681"/>
      <c r="AA161" s="681"/>
      <c r="AB161" s="681"/>
      <c r="AC161" s="681"/>
      <c r="AD161" s="681"/>
      <c r="AE161" s="681"/>
      <c r="AF161" s="681"/>
      <c r="AG161" s="682"/>
      <c r="AH161" s="682"/>
      <c r="AI161" s="682"/>
      <c r="AJ161" s="682"/>
      <c r="AK161" s="682"/>
      <c r="AL161" s="682"/>
      <c r="AM161" s="682"/>
      <c r="AN161" s="682"/>
      <c r="AO161" s="682"/>
      <c r="AP161" s="682"/>
    </row>
    <row r="162" spans="1:42" ht="33.75" x14ac:dyDescent="0.25">
      <c r="A162" s="863"/>
      <c r="B162" s="710"/>
      <c r="C162" s="734"/>
      <c r="D162" s="725" t="s">
        <v>350</v>
      </c>
      <c r="E162" s="864">
        <v>214683998</v>
      </c>
      <c r="F162" s="865">
        <v>311257910</v>
      </c>
      <c r="G162" s="865">
        <v>294014810</v>
      </c>
      <c r="H162" s="866">
        <v>294014810</v>
      </c>
      <c r="I162" s="867">
        <v>292059044</v>
      </c>
      <c r="J162" s="868">
        <v>165396503</v>
      </c>
      <c r="K162" s="714">
        <v>235753620</v>
      </c>
      <c r="L162" s="866">
        <v>292059044</v>
      </c>
      <c r="M162" s="869">
        <v>292059044</v>
      </c>
      <c r="N162" s="731"/>
      <c r="O162" s="729"/>
      <c r="P162" s="729"/>
      <c r="Q162" s="729"/>
      <c r="R162" s="729"/>
      <c r="S162" s="730"/>
      <c r="T162" s="731"/>
      <c r="U162" s="729"/>
      <c r="V162" s="729"/>
      <c r="W162" s="729"/>
      <c r="X162" s="729"/>
      <c r="Y162" s="805"/>
      <c r="Z162" s="681"/>
      <c r="AA162" s="681"/>
      <c r="AB162" s="681"/>
      <c r="AC162" s="681"/>
      <c r="AD162" s="681"/>
      <c r="AE162" s="681"/>
      <c r="AF162" s="681"/>
      <c r="AG162" s="682"/>
      <c r="AH162" s="682"/>
      <c r="AI162" s="682"/>
      <c r="AJ162" s="682"/>
      <c r="AK162" s="682"/>
      <c r="AL162" s="682"/>
      <c r="AM162" s="682"/>
      <c r="AN162" s="682"/>
      <c r="AO162" s="682"/>
      <c r="AP162" s="682"/>
    </row>
    <row r="163" spans="1:42" ht="22.5" x14ac:dyDescent="0.25">
      <c r="A163" s="863"/>
      <c r="B163" s="710"/>
      <c r="C163" s="874" t="s">
        <v>457</v>
      </c>
      <c r="D163" s="838" t="s">
        <v>335</v>
      </c>
      <c r="E163" s="762">
        <v>130</v>
      </c>
      <c r="F163" s="762">
        <v>130</v>
      </c>
      <c r="G163" s="762">
        <v>130</v>
      </c>
      <c r="H163" s="762">
        <v>130</v>
      </c>
      <c r="I163" s="875">
        <v>130</v>
      </c>
      <c r="J163" s="762">
        <v>0</v>
      </c>
      <c r="K163" s="762">
        <v>30</v>
      </c>
      <c r="L163" s="762">
        <v>54</v>
      </c>
      <c r="M163" s="876">
        <v>113</v>
      </c>
      <c r="N163" s="729"/>
      <c r="O163" s="729"/>
      <c r="P163" s="729"/>
      <c r="Q163" s="729"/>
      <c r="R163" s="729"/>
      <c r="S163" s="730"/>
      <c r="T163" s="731"/>
      <c r="U163" s="729"/>
      <c r="V163" s="729"/>
      <c r="W163" s="729"/>
      <c r="X163" s="729"/>
      <c r="Y163" s="805"/>
      <c r="Z163" s="768"/>
      <c r="AA163" s="768"/>
      <c r="AB163" s="768"/>
      <c r="AC163" s="768"/>
      <c r="AD163" s="768"/>
      <c r="AE163" s="768"/>
      <c r="AF163" s="768"/>
      <c r="AG163" s="768"/>
      <c r="AH163" s="768"/>
      <c r="AI163" s="768"/>
      <c r="AJ163" s="768"/>
      <c r="AK163" s="768"/>
      <c r="AL163" s="768"/>
      <c r="AM163" s="768"/>
      <c r="AN163" s="768"/>
      <c r="AO163" s="768"/>
      <c r="AP163" s="768"/>
    </row>
    <row r="164" spans="1:42" ht="22.5" x14ac:dyDescent="0.25">
      <c r="A164" s="863"/>
      <c r="B164" s="710"/>
      <c r="C164" s="728"/>
      <c r="D164" s="842" t="s">
        <v>345</v>
      </c>
      <c r="E164" s="771">
        <v>1318836000</v>
      </c>
      <c r="F164" s="877">
        <v>1318836000</v>
      </c>
      <c r="G164" s="877">
        <v>1116781000</v>
      </c>
      <c r="H164" s="877">
        <v>1116781000</v>
      </c>
      <c r="I164" s="878">
        <v>1134842324</v>
      </c>
      <c r="J164" s="877">
        <v>529800512</v>
      </c>
      <c r="K164" s="877">
        <v>559572324</v>
      </c>
      <c r="L164" s="877">
        <v>671344324</v>
      </c>
      <c r="M164" s="879">
        <v>1116386968</v>
      </c>
      <c r="N164" s="729"/>
      <c r="O164" s="729"/>
      <c r="P164" s="729"/>
      <c r="Q164" s="729"/>
      <c r="R164" s="729"/>
      <c r="S164" s="730"/>
      <c r="T164" s="731"/>
      <c r="U164" s="729"/>
      <c r="V164" s="729"/>
      <c r="W164" s="729"/>
      <c r="X164" s="729"/>
      <c r="Y164" s="805"/>
      <c r="Z164" s="768"/>
      <c r="AA164" s="768"/>
      <c r="AB164" s="768"/>
      <c r="AC164" s="768"/>
      <c r="AD164" s="768"/>
      <c r="AE164" s="768"/>
      <c r="AF164" s="768"/>
      <c r="AG164" s="768"/>
      <c r="AH164" s="768"/>
      <c r="AI164" s="768"/>
      <c r="AJ164" s="768"/>
      <c r="AK164" s="768"/>
      <c r="AL164" s="768"/>
      <c r="AM164" s="768"/>
      <c r="AN164" s="768"/>
      <c r="AO164" s="768"/>
      <c r="AP164" s="768"/>
    </row>
    <row r="165" spans="1:42" ht="22.5" x14ac:dyDescent="0.25">
      <c r="A165" s="863"/>
      <c r="B165" s="710"/>
      <c r="C165" s="728"/>
      <c r="D165" s="842" t="s">
        <v>348</v>
      </c>
      <c r="E165" s="762">
        <v>17</v>
      </c>
      <c r="F165" s="880">
        <v>17</v>
      </c>
      <c r="G165" s="880">
        <v>17</v>
      </c>
      <c r="H165" s="880">
        <v>17</v>
      </c>
      <c r="I165" s="881">
        <v>17</v>
      </c>
      <c r="J165" s="880">
        <v>0</v>
      </c>
      <c r="K165" s="880">
        <v>0</v>
      </c>
      <c r="L165" s="880">
        <v>0</v>
      </c>
      <c r="M165" s="879">
        <v>17</v>
      </c>
      <c r="N165" s="729"/>
      <c r="O165" s="729"/>
      <c r="P165" s="729"/>
      <c r="Q165" s="729"/>
      <c r="R165" s="729"/>
      <c r="S165" s="730"/>
      <c r="T165" s="731"/>
      <c r="U165" s="729"/>
      <c r="V165" s="729"/>
      <c r="W165" s="729"/>
      <c r="X165" s="729"/>
      <c r="Y165" s="805"/>
      <c r="Z165" s="768"/>
      <c r="AA165" s="768"/>
      <c r="AB165" s="768"/>
      <c r="AC165" s="768"/>
      <c r="AD165" s="768"/>
      <c r="AE165" s="768"/>
      <c r="AF165" s="768"/>
      <c r="AG165" s="768"/>
      <c r="AH165" s="768"/>
      <c r="AI165" s="768"/>
      <c r="AJ165" s="768"/>
      <c r="AK165" s="768"/>
      <c r="AL165" s="768"/>
      <c r="AM165" s="768"/>
      <c r="AN165" s="768"/>
      <c r="AO165" s="768"/>
      <c r="AP165" s="768"/>
    </row>
    <row r="166" spans="1:42" ht="34.5" thickBot="1" x14ac:dyDescent="0.3">
      <c r="A166" s="882"/>
      <c r="B166" s="883"/>
      <c r="C166" s="884"/>
      <c r="D166" s="885" t="s">
        <v>350</v>
      </c>
      <c r="E166" s="886">
        <v>214683998</v>
      </c>
      <c r="F166" s="887">
        <v>311257910</v>
      </c>
      <c r="G166" s="887">
        <v>294014810</v>
      </c>
      <c r="H166" s="887">
        <v>294014810</v>
      </c>
      <c r="I166" s="888">
        <v>292059044</v>
      </c>
      <c r="J166" s="887">
        <v>165396503</v>
      </c>
      <c r="K166" s="887">
        <v>235753620</v>
      </c>
      <c r="L166" s="887">
        <v>292059044</v>
      </c>
      <c r="M166" s="889">
        <v>292059044</v>
      </c>
      <c r="N166" s="814"/>
      <c r="O166" s="814"/>
      <c r="P166" s="814"/>
      <c r="Q166" s="814"/>
      <c r="R166" s="814"/>
      <c r="S166" s="890"/>
      <c r="T166" s="891"/>
      <c r="U166" s="814"/>
      <c r="V166" s="814"/>
      <c r="W166" s="814"/>
      <c r="X166" s="814"/>
      <c r="Y166" s="822"/>
      <c r="Z166" s="768"/>
      <c r="AA166" s="768"/>
      <c r="AB166" s="768"/>
      <c r="AC166" s="768"/>
      <c r="AD166" s="768"/>
      <c r="AE166" s="768"/>
      <c r="AF166" s="768"/>
      <c r="AG166" s="768"/>
      <c r="AH166" s="768"/>
      <c r="AI166" s="768"/>
      <c r="AJ166" s="768"/>
      <c r="AK166" s="768"/>
      <c r="AL166" s="768"/>
      <c r="AM166" s="768"/>
      <c r="AN166" s="768"/>
      <c r="AO166" s="768"/>
      <c r="AP166" s="768"/>
    </row>
    <row r="167" spans="1:42" ht="22.5" x14ac:dyDescent="0.25">
      <c r="A167" s="892">
        <v>5</v>
      </c>
      <c r="B167" s="893" t="s">
        <v>458</v>
      </c>
      <c r="C167" s="712" t="s">
        <v>614</v>
      </c>
      <c r="D167" s="894" t="s">
        <v>335</v>
      </c>
      <c r="E167" s="895">
        <v>60</v>
      </c>
      <c r="F167" s="895">
        <v>60</v>
      </c>
      <c r="G167" s="895">
        <v>60</v>
      </c>
      <c r="H167" s="896">
        <v>60</v>
      </c>
      <c r="I167" s="897">
        <v>65</v>
      </c>
      <c r="J167" s="898">
        <v>27</v>
      </c>
      <c r="K167" s="895">
        <v>34</v>
      </c>
      <c r="L167" s="896">
        <v>40</v>
      </c>
      <c r="M167" s="899">
        <v>65</v>
      </c>
      <c r="N167" s="900" t="s">
        <v>336</v>
      </c>
      <c r="O167" s="901" t="s">
        <v>119</v>
      </c>
      <c r="P167" s="901" t="s">
        <v>119</v>
      </c>
      <c r="Q167" s="901" t="s">
        <v>119</v>
      </c>
      <c r="R167" s="902" t="s">
        <v>340</v>
      </c>
      <c r="S167" s="903">
        <v>8185614</v>
      </c>
      <c r="T167" s="731"/>
      <c r="U167" s="904" t="s">
        <v>341</v>
      </c>
      <c r="V167" s="904" t="s">
        <v>342</v>
      </c>
      <c r="W167" s="904" t="s">
        <v>343</v>
      </c>
      <c r="X167" s="904" t="s">
        <v>344</v>
      </c>
      <c r="Y167" s="905">
        <v>8185614</v>
      </c>
      <c r="Z167" s="768"/>
      <c r="AA167" s="768"/>
      <c r="AB167" s="768"/>
      <c r="AC167" s="768"/>
      <c r="AD167" s="768"/>
      <c r="AE167" s="768"/>
      <c r="AF167" s="768"/>
      <c r="AG167" s="682"/>
      <c r="AH167" s="682"/>
      <c r="AI167" s="682"/>
      <c r="AJ167" s="682"/>
      <c r="AK167" s="682"/>
      <c r="AL167" s="682"/>
      <c r="AM167" s="682"/>
      <c r="AN167" s="682"/>
      <c r="AO167" s="682"/>
      <c r="AP167" s="682"/>
    </row>
    <row r="168" spans="1:42" ht="22.5" x14ac:dyDescent="0.25">
      <c r="A168" s="906"/>
      <c r="B168" s="863"/>
      <c r="C168" s="728"/>
      <c r="D168" s="725" t="s">
        <v>345</v>
      </c>
      <c r="E168" s="907">
        <v>642865788</v>
      </c>
      <c r="F168" s="907">
        <v>642865788</v>
      </c>
      <c r="G168" s="907">
        <v>844920788</v>
      </c>
      <c r="H168" s="908">
        <v>844920788</v>
      </c>
      <c r="I168" s="909">
        <v>909148100</v>
      </c>
      <c r="J168" s="910">
        <v>424569000</v>
      </c>
      <c r="K168" s="907">
        <v>424569000</v>
      </c>
      <c r="L168" s="908">
        <v>503407100</v>
      </c>
      <c r="M168" s="869">
        <v>896855866</v>
      </c>
      <c r="N168" s="747"/>
      <c r="O168" s="729"/>
      <c r="P168" s="729"/>
      <c r="Q168" s="729"/>
      <c r="R168" s="729"/>
      <c r="S168" s="730"/>
      <c r="T168" s="731"/>
      <c r="U168" s="729"/>
      <c r="V168" s="729"/>
      <c r="W168" s="729"/>
      <c r="X168" s="729"/>
      <c r="Y168" s="805"/>
      <c r="Z168" s="768"/>
      <c r="AA168" s="768"/>
      <c r="AB168" s="768"/>
      <c r="AC168" s="768"/>
      <c r="AD168" s="768"/>
      <c r="AE168" s="768"/>
      <c r="AF168" s="768"/>
      <c r="AG168" s="682"/>
      <c r="AH168" s="682"/>
      <c r="AI168" s="682"/>
      <c r="AJ168" s="682"/>
      <c r="AK168" s="682"/>
      <c r="AL168" s="682"/>
      <c r="AM168" s="682"/>
      <c r="AN168" s="682"/>
      <c r="AO168" s="682"/>
      <c r="AP168" s="682"/>
    </row>
    <row r="169" spans="1:42" ht="22.5" x14ac:dyDescent="0.25">
      <c r="A169" s="906"/>
      <c r="B169" s="863"/>
      <c r="C169" s="728"/>
      <c r="D169" s="725" t="s">
        <v>348</v>
      </c>
      <c r="E169" s="911">
        <v>0</v>
      </c>
      <c r="F169" s="911">
        <v>0</v>
      </c>
      <c r="G169" s="911">
        <v>0</v>
      </c>
      <c r="H169" s="912">
        <v>0</v>
      </c>
      <c r="I169" s="867">
        <v>0</v>
      </c>
      <c r="J169" s="913">
        <v>0</v>
      </c>
      <c r="K169" s="911">
        <v>0</v>
      </c>
      <c r="L169" s="912">
        <v>0</v>
      </c>
      <c r="M169" s="869">
        <v>0</v>
      </c>
      <c r="N169" s="747"/>
      <c r="O169" s="729"/>
      <c r="P169" s="729"/>
      <c r="Q169" s="729"/>
      <c r="R169" s="729"/>
      <c r="S169" s="730"/>
      <c r="T169" s="731"/>
      <c r="U169" s="729"/>
      <c r="V169" s="729"/>
      <c r="W169" s="729"/>
      <c r="X169" s="729"/>
      <c r="Y169" s="805"/>
      <c r="Z169" s="768"/>
      <c r="AA169" s="768"/>
      <c r="AB169" s="768"/>
      <c r="AC169" s="768"/>
      <c r="AD169" s="768"/>
      <c r="AE169" s="768"/>
      <c r="AF169" s="768"/>
      <c r="AG169" s="682"/>
      <c r="AH169" s="682"/>
      <c r="AI169" s="682"/>
      <c r="AJ169" s="682"/>
      <c r="AK169" s="682"/>
      <c r="AL169" s="682"/>
      <c r="AM169" s="682"/>
      <c r="AN169" s="682"/>
      <c r="AO169" s="682"/>
      <c r="AP169" s="682"/>
    </row>
    <row r="170" spans="1:42" ht="33.75" x14ac:dyDescent="0.25">
      <c r="A170" s="906"/>
      <c r="B170" s="863"/>
      <c r="C170" s="734"/>
      <c r="D170" s="725" t="s">
        <v>350</v>
      </c>
      <c r="E170" s="864">
        <v>510200</v>
      </c>
      <c r="F170" s="864">
        <v>26848540</v>
      </c>
      <c r="G170" s="864">
        <v>26848540</v>
      </c>
      <c r="H170" s="914">
        <v>26848540</v>
      </c>
      <c r="I170" s="909">
        <v>26848540</v>
      </c>
      <c r="J170" s="915">
        <v>26848540</v>
      </c>
      <c r="K170" s="864">
        <v>26848540</v>
      </c>
      <c r="L170" s="914">
        <v>26848540</v>
      </c>
      <c r="M170" s="869">
        <v>26848540</v>
      </c>
      <c r="N170" s="747"/>
      <c r="O170" s="729"/>
      <c r="P170" s="729"/>
      <c r="Q170" s="729"/>
      <c r="R170" s="729"/>
      <c r="S170" s="730"/>
      <c r="T170" s="731"/>
      <c r="U170" s="729"/>
      <c r="V170" s="729"/>
      <c r="W170" s="729"/>
      <c r="X170" s="729"/>
      <c r="Y170" s="805"/>
      <c r="Z170" s="768"/>
      <c r="AA170" s="768"/>
      <c r="AB170" s="768"/>
      <c r="AC170" s="768"/>
      <c r="AD170" s="768"/>
      <c r="AE170" s="768"/>
      <c r="AF170" s="768"/>
      <c r="AG170" s="682"/>
      <c r="AH170" s="682"/>
      <c r="AI170" s="682"/>
      <c r="AJ170" s="682"/>
      <c r="AK170" s="682"/>
      <c r="AL170" s="682"/>
      <c r="AM170" s="682"/>
      <c r="AN170" s="682"/>
      <c r="AO170" s="682"/>
      <c r="AP170" s="682"/>
    </row>
    <row r="171" spans="1:42" ht="22.5" x14ac:dyDescent="0.25">
      <c r="A171" s="906"/>
      <c r="B171" s="863"/>
      <c r="C171" s="874" t="s">
        <v>459</v>
      </c>
      <c r="D171" s="838" t="s">
        <v>335</v>
      </c>
      <c r="E171" s="916">
        <v>60</v>
      </c>
      <c r="F171" s="916">
        <v>60</v>
      </c>
      <c r="G171" s="916">
        <v>60</v>
      </c>
      <c r="H171" s="917">
        <v>60</v>
      </c>
      <c r="I171" s="918">
        <v>65</v>
      </c>
      <c r="J171" s="919">
        <v>27</v>
      </c>
      <c r="K171" s="916">
        <v>34</v>
      </c>
      <c r="L171" s="916">
        <v>40</v>
      </c>
      <c r="M171" s="920">
        <v>65</v>
      </c>
      <c r="N171" s="728"/>
      <c r="O171" s="729"/>
      <c r="P171" s="729"/>
      <c r="Q171" s="729"/>
      <c r="R171" s="729"/>
      <c r="S171" s="730"/>
      <c r="T171" s="731"/>
      <c r="U171" s="729"/>
      <c r="V171" s="729"/>
      <c r="W171" s="729"/>
      <c r="X171" s="729"/>
      <c r="Y171" s="805"/>
      <c r="Z171" s="768"/>
      <c r="AA171" s="768"/>
      <c r="AB171" s="768"/>
      <c r="AC171" s="768"/>
      <c r="AD171" s="768"/>
      <c r="AE171" s="768"/>
      <c r="AF171" s="768"/>
      <c r="AG171" s="768"/>
      <c r="AH171" s="768"/>
      <c r="AI171" s="768"/>
      <c r="AJ171" s="768"/>
      <c r="AK171" s="768"/>
      <c r="AL171" s="768"/>
      <c r="AM171" s="768"/>
      <c r="AN171" s="768"/>
      <c r="AO171" s="768"/>
      <c r="AP171" s="768"/>
    </row>
    <row r="172" spans="1:42" ht="22.5" x14ac:dyDescent="0.25">
      <c r="A172" s="906"/>
      <c r="B172" s="863"/>
      <c r="C172" s="728"/>
      <c r="D172" s="842" t="s">
        <v>345</v>
      </c>
      <c r="E172" s="921">
        <v>642865788</v>
      </c>
      <c r="F172" s="921">
        <v>642865788</v>
      </c>
      <c r="G172" s="921">
        <v>844920788</v>
      </c>
      <c r="H172" s="922">
        <v>844920788</v>
      </c>
      <c r="I172" s="923">
        <v>909148100</v>
      </c>
      <c r="J172" s="921">
        <v>424569000</v>
      </c>
      <c r="K172" s="921">
        <v>424569000</v>
      </c>
      <c r="L172" s="921">
        <v>503407100</v>
      </c>
      <c r="M172" s="924">
        <v>896855866</v>
      </c>
      <c r="N172" s="728"/>
      <c r="O172" s="729"/>
      <c r="P172" s="729"/>
      <c r="Q172" s="729"/>
      <c r="R172" s="729"/>
      <c r="S172" s="730"/>
      <c r="T172" s="731"/>
      <c r="U172" s="729"/>
      <c r="V172" s="729"/>
      <c r="W172" s="729"/>
      <c r="X172" s="729"/>
      <c r="Y172" s="805"/>
      <c r="Z172" s="768"/>
      <c r="AA172" s="768"/>
      <c r="AB172" s="768"/>
      <c r="AC172" s="768"/>
      <c r="AD172" s="768"/>
      <c r="AE172" s="768"/>
      <c r="AF172" s="768"/>
      <c r="AG172" s="768"/>
      <c r="AH172" s="768"/>
      <c r="AI172" s="768"/>
      <c r="AJ172" s="768"/>
      <c r="AK172" s="768"/>
      <c r="AL172" s="768"/>
      <c r="AM172" s="768"/>
      <c r="AN172" s="768"/>
      <c r="AO172" s="768"/>
      <c r="AP172" s="768"/>
    </row>
    <row r="173" spans="1:42" ht="22.5" x14ac:dyDescent="0.25">
      <c r="A173" s="906"/>
      <c r="B173" s="863"/>
      <c r="C173" s="728"/>
      <c r="D173" s="842" t="s">
        <v>348</v>
      </c>
      <c r="E173" s="916">
        <v>0</v>
      </c>
      <c r="F173" s="916">
        <v>0</v>
      </c>
      <c r="G173" s="916">
        <v>0</v>
      </c>
      <c r="H173" s="916">
        <v>0</v>
      </c>
      <c r="I173" s="925">
        <v>0</v>
      </c>
      <c r="J173" s="916">
        <v>0</v>
      </c>
      <c r="K173" s="916">
        <v>0</v>
      </c>
      <c r="L173" s="916">
        <v>0</v>
      </c>
      <c r="M173" s="924">
        <v>0</v>
      </c>
      <c r="N173" s="728"/>
      <c r="O173" s="729"/>
      <c r="P173" s="729"/>
      <c r="Q173" s="729"/>
      <c r="R173" s="729"/>
      <c r="S173" s="730"/>
      <c r="T173" s="731"/>
      <c r="U173" s="729"/>
      <c r="V173" s="729"/>
      <c r="W173" s="729"/>
      <c r="X173" s="729"/>
      <c r="Y173" s="805"/>
      <c r="Z173" s="768"/>
      <c r="AA173" s="768"/>
      <c r="AB173" s="768"/>
      <c r="AC173" s="768"/>
      <c r="AD173" s="768"/>
      <c r="AE173" s="768"/>
      <c r="AF173" s="768"/>
      <c r="AG173" s="768"/>
      <c r="AH173" s="768"/>
      <c r="AI173" s="768"/>
      <c r="AJ173" s="768"/>
      <c r="AK173" s="768"/>
      <c r="AL173" s="768"/>
      <c r="AM173" s="768"/>
      <c r="AN173" s="768"/>
      <c r="AO173" s="768"/>
      <c r="AP173" s="768"/>
    </row>
    <row r="174" spans="1:42" ht="34.5" thickBot="1" x14ac:dyDescent="0.3">
      <c r="A174" s="926"/>
      <c r="B174" s="882"/>
      <c r="C174" s="884"/>
      <c r="D174" s="885" t="s">
        <v>350</v>
      </c>
      <c r="E174" s="927">
        <v>510200</v>
      </c>
      <c r="F174" s="927">
        <v>26848540</v>
      </c>
      <c r="G174" s="927">
        <v>26848540</v>
      </c>
      <c r="H174" s="927">
        <v>26848540</v>
      </c>
      <c r="I174" s="928">
        <v>26848540</v>
      </c>
      <c r="J174" s="927">
        <v>26848540</v>
      </c>
      <c r="K174" s="927">
        <v>26848540</v>
      </c>
      <c r="L174" s="927">
        <v>26848540</v>
      </c>
      <c r="M174" s="929">
        <v>26848540</v>
      </c>
      <c r="N174" s="884"/>
      <c r="O174" s="814"/>
      <c r="P174" s="814"/>
      <c r="Q174" s="814"/>
      <c r="R174" s="814"/>
      <c r="S174" s="890"/>
      <c r="T174" s="891"/>
      <c r="U174" s="814"/>
      <c r="V174" s="814"/>
      <c r="W174" s="814"/>
      <c r="X174" s="814"/>
      <c r="Y174" s="822"/>
      <c r="Z174" s="768"/>
      <c r="AA174" s="768"/>
      <c r="AB174" s="768"/>
      <c r="AC174" s="768"/>
      <c r="AD174" s="768"/>
      <c r="AE174" s="768"/>
      <c r="AF174" s="768"/>
      <c r="AG174" s="768"/>
      <c r="AH174" s="768"/>
      <c r="AI174" s="768"/>
      <c r="AJ174" s="768"/>
      <c r="AK174" s="768"/>
      <c r="AL174" s="768"/>
      <c r="AM174" s="768"/>
      <c r="AN174" s="768"/>
      <c r="AO174" s="768"/>
      <c r="AP174" s="768"/>
    </row>
    <row r="175" spans="1:42" ht="22.5" x14ac:dyDescent="0.25">
      <c r="A175" s="930">
        <v>6</v>
      </c>
      <c r="B175" s="712" t="s">
        <v>287</v>
      </c>
      <c r="C175" s="712" t="s">
        <v>460</v>
      </c>
      <c r="D175" s="894" t="s">
        <v>335</v>
      </c>
      <c r="E175" s="931">
        <v>80</v>
      </c>
      <c r="F175" s="931">
        <v>80</v>
      </c>
      <c r="G175" s="931">
        <v>80</v>
      </c>
      <c r="H175" s="931">
        <v>80</v>
      </c>
      <c r="I175" s="932">
        <v>80</v>
      </c>
      <c r="J175" s="931">
        <v>72.5</v>
      </c>
      <c r="K175" s="931">
        <v>73.5</v>
      </c>
      <c r="L175" s="931">
        <v>74</v>
      </c>
      <c r="M175" s="932">
        <v>75</v>
      </c>
      <c r="N175" s="933" t="s">
        <v>461</v>
      </c>
      <c r="O175" s="712" t="s">
        <v>119</v>
      </c>
      <c r="P175" s="934" t="s">
        <v>462</v>
      </c>
      <c r="Q175" s="712" t="s">
        <v>119</v>
      </c>
      <c r="R175" s="934" t="s">
        <v>340</v>
      </c>
      <c r="S175" s="935">
        <v>7878783</v>
      </c>
      <c r="T175" s="747"/>
      <c r="U175" s="934" t="s">
        <v>341</v>
      </c>
      <c r="V175" s="934" t="s">
        <v>342</v>
      </c>
      <c r="W175" s="934" t="s">
        <v>343</v>
      </c>
      <c r="X175" s="934" t="s">
        <v>344</v>
      </c>
      <c r="Y175" s="936">
        <v>7878783</v>
      </c>
      <c r="Z175" s="768"/>
      <c r="AA175" s="768"/>
      <c r="AB175" s="768"/>
      <c r="AC175" s="768"/>
      <c r="AD175" s="768"/>
      <c r="AE175" s="768"/>
      <c r="AF175" s="768"/>
      <c r="AG175" s="682"/>
      <c r="AH175" s="682"/>
      <c r="AI175" s="682"/>
      <c r="AJ175" s="682"/>
      <c r="AK175" s="682"/>
      <c r="AL175" s="682"/>
      <c r="AM175" s="682"/>
      <c r="AN175" s="682"/>
      <c r="AO175" s="682"/>
      <c r="AP175" s="682"/>
    </row>
    <row r="176" spans="1:42" ht="22.5" x14ac:dyDescent="0.25">
      <c r="A176" s="937"/>
      <c r="B176" s="710"/>
      <c r="C176" s="728"/>
      <c r="D176" s="725" t="s">
        <v>345</v>
      </c>
      <c r="E176" s="864">
        <v>134322300</v>
      </c>
      <c r="F176" s="864">
        <v>134322300</v>
      </c>
      <c r="G176" s="864">
        <v>134322300</v>
      </c>
      <c r="H176" s="864">
        <v>134322300</v>
      </c>
      <c r="I176" s="938">
        <v>154226300</v>
      </c>
      <c r="J176" s="864">
        <v>114448000</v>
      </c>
      <c r="K176" s="864">
        <v>114448000</v>
      </c>
      <c r="L176" s="864">
        <v>114448000</v>
      </c>
      <c r="M176" s="932">
        <v>154226300</v>
      </c>
      <c r="N176" s="728"/>
      <c r="O176" s="728"/>
      <c r="P176" s="728"/>
      <c r="Q176" s="728"/>
      <c r="R176" s="728"/>
      <c r="S176" s="746"/>
      <c r="T176" s="747"/>
      <c r="U176" s="728"/>
      <c r="V176" s="728"/>
      <c r="W176" s="728"/>
      <c r="X176" s="728"/>
      <c r="Y176" s="748"/>
      <c r="Z176" s="768"/>
      <c r="AA176" s="768"/>
      <c r="AB176" s="768"/>
      <c r="AC176" s="768"/>
      <c r="AD176" s="768"/>
      <c r="AE176" s="768"/>
      <c r="AF176" s="768"/>
      <c r="AG176" s="682"/>
      <c r="AH176" s="682"/>
      <c r="AI176" s="682"/>
      <c r="AJ176" s="682"/>
      <c r="AK176" s="682"/>
      <c r="AL176" s="682"/>
      <c r="AM176" s="682"/>
      <c r="AN176" s="682"/>
      <c r="AO176" s="682"/>
      <c r="AP176" s="682"/>
    </row>
    <row r="177" spans="1:42" ht="22.5" x14ac:dyDescent="0.25">
      <c r="A177" s="937"/>
      <c r="B177" s="710"/>
      <c r="C177" s="728"/>
      <c r="D177" s="725" t="s">
        <v>348</v>
      </c>
      <c r="E177" s="870">
        <v>0</v>
      </c>
      <c r="F177" s="870">
        <v>0</v>
      </c>
      <c r="G177" s="870">
        <v>0</v>
      </c>
      <c r="H177" s="870">
        <v>0</v>
      </c>
      <c r="I177" s="932">
        <v>0</v>
      </c>
      <c r="J177" s="870">
        <v>0</v>
      </c>
      <c r="K177" s="870">
        <v>0</v>
      </c>
      <c r="L177" s="870">
        <v>0</v>
      </c>
      <c r="M177" s="932">
        <v>0</v>
      </c>
      <c r="N177" s="728"/>
      <c r="O177" s="728"/>
      <c r="P177" s="728"/>
      <c r="Q177" s="728"/>
      <c r="R177" s="728"/>
      <c r="S177" s="746"/>
      <c r="T177" s="747"/>
      <c r="U177" s="728"/>
      <c r="V177" s="728"/>
      <c r="W177" s="728"/>
      <c r="X177" s="728"/>
      <c r="Y177" s="748"/>
      <c r="Z177" s="768"/>
      <c r="AA177" s="768"/>
      <c r="AB177" s="768"/>
      <c r="AC177" s="768"/>
      <c r="AD177" s="768"/>
      <c r="AE177" s="768"/>
      <c r="AF177" s="768"/>
      <c r="AG177" s="682"/>
      <c r="AH177" s="682"/>
      <c r="AI177" s="682"/>
      <c r="AJ177" s="682"/>
      <c r="AK177" s="682"/>
      <c r="AL177" s="682"/>
      <c r="AM177" s="682"/>
      <c r="AN177" s="682"/>
      <c r="AO177" s="682"/>
      <c r="AP177" s="682"/>
    </row>
    <row r="178" spans="1:42" ht="33.75" x14ac:dyDescent="0.25">
      <c r="A178" s="937"/>
      <c r="B178" s="710"/>
      <c r="C178" s="734"/>
      <c r="D178" s="725" t="s">
        <v>350</v>
      </c>
      <c r="E178" s="864">
        <v>0</v>
      </c>
      <c r="F178" s="864">
        <v>0</v>
      </c>
      <c r="G178" s="864">
        <v>0</v>
      </c>
      <c r="H178" s="864">
        <v>0</v>
      </c>
      <c r="I178" s="932">
        <v>0</v>
      </c>
      <c r="J178" s="864">
        <v>0</v>
      </c>
      <c r="K178" s="864">
        <v>0</v>
      </c>
      <c r="L178" s="864">
        <v>0</v>
      </c>
      <c r="M178" s="932">
        <v>0</v>
      </c>
      <c r="N178" s="728"/>
      <c r="O178" s="728"/>
      <c r="P178" s="728"/>
      <c r="Q178" s="728"/>
      <c r="R178" s="728"/>
      <c r="S178" s="746"/>
      <c r="T178" s="747"/>
      <c r="U178" s="728"/>
      <c r="V178" s="728"/>
      <c r="W178" s="728"/>
      <c r="X178" s="728"/>
      <c r="Y178" s="748"/>
      <c r="Z178" s="768"/>
      <c r="AA178" s="768"/>
      <c r="AB178" s="768"/>
      <c r="AC178" s="768"/>
      <c r="AD178" s="768"/>
      <c r="AE178" s="768"/>
      <c r="AF178" s="768"/>
      <c r="AG178" s="682"/>
      <c r="AH178" s="682"/>
      <c r="AI178" s="682"/>
      <c r="AJ178" s="682"/>
      <c r="AK178" s="682"/>
      <c r="AL178" s="682"/>
      <c r="AM178" s="682"/>
      <c r="AN178" s="682"/>
      <c r="AO178" s="682"/>
      <c r="AP178" s="682"/>
    </row>
    <row r="179" spans="1:42" ht="22.5" x14ac:dyDescent="0.25">
      <c r="A179" s="937"/>
      <c r="B179" s="710"/>
      <c r="C179" s="874" t="s">
        <v>459</v>
      </c>
      <c r="D179" s="838" t="s">
        <v>335</v>
      </c>
      <c r="E179" s="762">
        <v>80</v>
      </c>
      <c r="F179" s="762">
        <v>80</v>
      </c>
      <c r="G179" s="762">
        <v>80</v>
      </c>
      <c r="H179" s="762">
        <v>80</v>
      </c>
      <c r="I179" s="924">
        <v>80</v>
      </c>
      <c r="J179" s="762">
        <v>72.5</v>
      </c>
      <c r="K179" s="762">
        <v>73.5</v>
      </c>
      <c r="L179" s="762">
        <v>74</v>
      </c>
      <c r="M179" s="826">
        <v>75</v>
      </c>
      <c r="N179" s="728"/>
      <c r="O179" s="728"/>
      <c r="P179" s="728"/>
      <c r="Q179" s="728"/>
      <c r="R179" s="728"/>
      <c r="S179" s="746"/>
      <c r="T179" s="747"/>
      <c r="U179" s="728"/>
      <c r="V179" s="728"/>
      <c r="W179" s="728"/>
      <c r="X179" s="728"/>
      <c r="Y179" s="748"/>
      <c r="Z179" s="768"/>
      <c r="AA179" s="768"/>
      <c r="AB179" s="768"/>
      <c r="AC179" s="768"/>
      <c r="AD179" s="768"/>
      <c r="AE179" s="768"/>
      <c r="AF179" s="768"/>
      <c r="AG179" s="768"/>
      <c r="AH179" s="768"/>
      <c r="AI179" s="768"/>
      <c r="AJ179" s="768"/>
      <c r="AK179" s="768"/>
      <c r="AL179" s="768"/>
      <c r="AM179" s="768"/>
      <c r="AN179" s="768"/>
      <c r="AO179" s="768"/>
      <c r="AP179" s="768"/>
    </row>
    <row r="180" spans="1:42" ht="22.5" x14ac:dyDescent="0.25">
      <c r="A180" s="937"/>
      <c r="B180" s="710"/>
      <c r="C180" s="728"/>
      <c r="D180" s="842" t="s">
        <v>345</v>
      </c>
      <c r="E180" s="771">
        <v>134322300</v>
      </c>
      <c r="F180" s="771">
        <v>134322300</v>
      </c>
      <c r="G180" s="771">
        <v>134322300</v>
      </c>
      <c r="H180" s="771">
        <v>134322300</v>
      </c>
      <c r="I180" s="939">
        <v>154226300</v>
      </c>
      <c r="J180" s="771">
        <v>114448000</v>
      </c>
      <c r="K180" s="771">
        <v>114448000</v>
      </c>
      <c r="L180" s="771">
        <v>114448000</v>
      </c>
      <c r="M180" s="826">
        <v>154226300</v>
      </c>
      <c r="N180" s="728"/>
      <c r="O180" s="728"/>
      <c r="P180" s="728"/>
      <c r="Q180" s="728"/>
      <c r="R180" s="728"/>
      <c r="S180" s="746"/>
      <c r="T180" s="747"/>
      <c r="U180" s="728"/>
      <c r="V180" s="728"/>
      <c r="W180" s="728"/>
      <c r="X180" s="728"/>
      <c r="Y180" s="748"/>
      <c r="Z180" s="768"/>
      <c r="AA180" s="768"/>
      <c r="AB180" s="768"/>
      <c r="AC180" s="768"/>
      <c r="AD180" s="768"/>
      <c r="AE180" s="768"/>
      <c r="AF180" s="768"/>
      <c r="AG180" s="768"/>
      <c r="AH180" s="768"/>
      <c r="AI180" s="768"/>
      <c r="AJ180" s="768"/>
      <c r="AK180" s="768"/>
      <c r="AL180" s="768"/>
      <c r="AM180" s="768"/>
      <c r="AN180" s="768"/>
      <c r="AO180" s="768"/>
      <c r="AP180" s="768"/>
    </row>
    <row r="181" spans="1:42" ht="22.5" x14ac:dyDescent="0.25">
      <c r="A181" s="937"/>
      <c r="B181" s="710"/>
      <c r="C181" s="728"/>
      <c r="D181" s="842" t="s">
        <v>348</v>
      </c>
      <c r="E181" s="762">
        <v>0</v>
      </c>
      <c r="F181" s="762">
        <v>0</v>
      </c>
      <c r="G181" s="762">
        <v>0</v>
      </c>
      <c r="H181" s="762">
        <v>0</v>
      </c>
      <c r="I181" s="940">
        <v>0</v>
      </c>
      <c r="J181" s="762">
        <v>0</v>
      </c>
      <c r="K181" s="762">
        <v>0</v>
      </c>
      <c r="L181" s="762">
        <v>0</v>
      </c>
      <c r="M181" s="826">
        <v>0</v>
      </c>
      <c r="N181" s="728"/>
      <c r="O181" s="728"/>
      <c r="P181" s="728"/>
      <c r="Q181" s="728"/>
      <c r="R181" s="728"/>
      <c r="S181" s="746"/>
      <c r="T181" s="747"/>
      <c r="U181" s="728"/>
      <c r="V181" s="728"/>
      <c r="W181" s="728"/>
      <c r="X181" s="728"/>
      <c r="Y181" s="748"/>
      <c r="Z181" s="768"/>
      <c r="AA181" s="768"/>
      <c r="AB181" s="768"/>
      <c r="AC181" s="768"/>
      <c r="AD181" s="768"/>
      <c r="AE181" s="768"/>
      <c r="AF181" s="768"/>
      <c r="AG181" s="768"/>
      <c r="AH181" s="768"/>
      <c r="AI181" s="768"/>
      <c r="AJ181" s="768"/>
      <c r="AK181" s="768"/>
      <c r="AL181" s="768"/>
      <c r="AM181" s="768"/>
      <c r="AN181" s="768"/>
      <c r="AO181" s="768"/>
      <c r="AP181" s="768"/>
    </row>
    <row r="182" spans="1:42" ht="34.5" thickBot="1" x14ac:dyDescent="0.3">
      <c r="A182" s="941"/>
      <c r="B182" s="779"/>
      <c r="C182" s="942"/>
      <c r="D182" s="943" t="s">
        <v>350</v>
      </c>
      <c r="E182" s="944">
        <v>0</v>
      </c>
      <c r="F182" s="944">
        <v>0</v>
      </c>
      <c r="G182" s="944">
        <v>0</v>
      </c>
      <c r="H182" s="944">
        <v>0</v>
      </c>
      <c r="I182" s="944">
        <v>0</v>
      </c>
      <c r="J182" s="944">
        <v>0</v>
      </c>
      <c r="K182" s="944">
        <v>0</v>
      </c>
      <c r="L182" s="944">
        <v>0</v>
      </c>
      <c r="M182" s="945">
        <v>0</v>
      </c>
      <c r="N182" s="942"/>
      <c r="O182" s="942"/>
      <c r="P182" s="942"/>
      <c r="Q182" s="942"/>
      <c r="R182" s="942"/>
      <c r="S182" s="946"/>
      <c r="T182" s="947"/>
      <c r="U182" s="942"/>
      <c r="V182" s="942"/>
      <c r="W182" s="942"/>
      <c r="X182" s="942"/>
      <c r="Y182" s="948"/>
      <c r="Z182" s="768"/>
      <c r="AA182" s="768"/>
      <c r="AB182" s="768"/>
      <c r="AC182" s="768"/>
      <c r="AD182" s="768"/>
      <c r="AE182" s="768"/>
      <c r="AF182" s="768"/>
      <c r="AG182" s="768"/>
      <c r="AH182" s="768"/>
      <c r="AI182" s="768"/>
      <c r="AJ182" s="768"/>
      <c r="AK182" s="768"/>
      <c r="AL182" s="768"/>
      <c r="AM182" s="768"/>
      <c r="AN182" s="768"/>
      <c r="AO182" s="768"/>
      <c r="AP182" s="768"/>
    </row>
    <row r="183" spans="1:42" ht="22.5" x14ac:dyDescent="0.25">
      <c r="A183" s="937"/>
      <c r="B183" s="710"/>
      <c r="C183" s="949" t="s">
        <v>466</v>
      </c>
      <c r="D183" s="713" t="s">
        <v>335</v>
      </c>
      <c r="E183" s="870">
        <v>2.9091999999999998</v>
      </c>
      <c r="F183" s="870">
        <v>2.9091999999999998</v>
      </c>
      <c r="G183" s="950">
        <v>5.9041999999999994</v>
      </c>
      <c r="H183" s="950">
        <v>5.9041999999999994</v>
      </c>
      <c r="I183" s="951">
        <v>35</v>
      </c>
      <c r="J183" s="870">
        <v>2.9091999999999998</v>
      </c>
      <c r="K183" s="950">
        <v>5.9041999999999994</v>
      </c>
      <c r="L183" s="870">
        <v>17.821000000000002</v>
      </c>
      <c r="M183" s="951">
        <v>35</v>
      </c>
      <c r="N183" s="952" t="s">
        <v>466</v>
      </c>
      <c r="O183" s="952" t="s">
        <v>467</v>
      </c>
      <c r="P183" s="953" t="s">
        <v>468</v>
      </c>
      <c r="Q183" s="952" t="s">
        <v>469</v>
      </c>
      <c r="R183" s="953" t="s">
        <v>340</v>
      </c>
      <c r="S183" s="740">
        <v>109254</v>
      </c>
      <c r="T183" s="722"/>
      <c r="U183" s="953" t="s">
        <v>470</v>
      </c>
      <c r="V183" s="953" t="s">
        <v>470</v>
      </c>
      <c r="W183" s="953" t="s">
        <v>343</v>
      </c>
      <c r="X183" s="953" t="s">
        <v>344</v>
      </c>
      <c r="Y183" s="954">
        <v>109254</v>
      </c>
      <c r="Z183" s="768"/>
      <c r="AA183" s="768"/>
      <c r="AB183" s="768"/>
      <c r="AC183" s="768"/>
      <c r="AD183" s="768"/>
      <c r="AE183" s="768"/>
      <c r="AF183" s="768"/>
      <c r="AG183" s="682"/>
      <c r="AH183" s="682"/>
      <c r="AI183" s="682"/>
      <c r="AJ183" s="682"/>
      <c r="AK183" s="682"/>
      <c r="AL183" s="682"/>
      <c r="AM183" s="682"/>
      <c r="AN183" s="682"/>
      <c r="AO183" s="682"/>
      <c r="AP183" s="682"/>
    </row>
    <row r="184" spans="1:42" ht="22.5" x14ac:dyDescent="0.25">
      <c r="A184" s="937"/>
      <c r="B184" s="710"/>
      <c r="C184" s="728"/>
      <c r="D184" s="725" t="s">
        <v>345</v>
      </c>
      <c r="E184" s="865" t="e">
        <v>#REF!</v>
      </c>
      <c r="F184" s="865" t="e">
        <v>#REF!</v>
      </c>
      <c r="G184" s="865" t="e">
        <v>#REF!</v>
      </c>
      <c r="H184" s="865">
        <v>608060.83116888884</v>
      </c>
      <c r="I184" s="726">
        <v>3654404.4439977901</v>
      </c>
      <c r="J184" s="865">
        <v>1711272.8170164532</v>
      </c>
      <c r="K184" s="865">
        <v>1578769.2585856442</v>
      </c>
      <c r="L184" s="865">
        <v>2339057.5598765896</v>
      </c>
      <c r="M184" s="726">
        <v>3353321.4129793299</v>
      </c>
      <c r="N184" s="729"/>
      <c r="O184" s="729"/>
      <c r="P184" s="729"/>
      <c r="Q184" s="729"/>
      <c r="R184" s="729"/>
      <c r="S184" s="730"/>
      <c r="T184" s="731"/>
      <c r="U184" s="729"/>
      <c r="V184" s="729"/>
      <c r="W184" s="729"/>
      <c r="X184" s="729"/>
      <c r="Y184" s="732"/>
      <c r="Z184" s="768"/>
      <c r="AA184" s="768"/>
      <c r="AB184" s="768"/>
      <c r="AC184" s="768"/>
      <c r="AD184" s="768"/>
      <c r="AE184" s="768"/>
      <c r="AF184" s="768"/>
      <c r="AG184" s="682"/>
      <c r="AH184" s="682"/>
      <c r="AI184" s="682"/>
      <c r="AJ184" s="682"/>
      <c r="AK184" s="682"/>
      <c r="AL184" s="682"/>
      <c r="AM184" s="682"/>
      <c r="AN184" s="682"/>
      <c r="AO184" s="682"/>
      <c r="AP184" s="682"/>
    </row>
    <row r="185" spans="1:42" ht="22.5" x14ac:dyDescent="0.25">
      <c r="A185" s="937"/>
      <c r="B185" s="710"/>
      <c r="C185" s="728"/>
      <c r="D185" s="725" t="s">
        <v>348</v>
      </c>
      <c r="E185" s="870">
        <v>0</v>
      </c>
      <c r="F185" s="870">
        <v>0</v>
      </c>
      <c r="G185" s="870">
        <v>0</v>
      </c>
      <c r="H185" s="870">
        <v>0</v>
      </c>
      <c r="I185" s="955"/>
      <c r="J185" s="870">
        <v>0</v>
      </c>
      <c r="K185" s="870">
        <v>0</v>
      </c>
      <c r="L185" s="870">
        <v>0</v>
      </c>
      <c r="M185" s="955"/>
      <c r="N185" s="729"/>
      <c r="O185" s="729"/>
      <c r="P185" s="729"/>
      <c r="Q185" s="729"/>
      <c r="R185" s="729"/>
      <c r="S185" s="730"/>
      <c r="T185" s="731"/>
      <c r="U185" s="729"/>
      <c r="V185" s="729"/>
      <c r="W185" s="729"/>
      <c r="X185" s="729"/>
      <c r="Y185" s="732"/>
      <c r="Z185" s="768"/>
      <c r="AA185" s="768"/>
      <c r="AB185" s="768"/>
      <c r="AC185" s="768"/>
      <c r="AD185" s="768"/>
      <c r="AE185" s="768"/>
      <c r="AF185" s="768"/>
      <c r="AG185" s="682"/>
      <c r="AH185" s="682"/>
      <c r="AI185" s="682"/>
      <c r="AJ185" s="682"/>
      <c r="AK185" s="682"/>
      <c r="AL185" s="682"/>
      <c r="AM185" s="682"/>
      <c r="AN185" s="682"/>
      <c r="AO185" s="682"/>
      <c r="AP185" s="682"/>
    </row>
    <row r="186" spans="1:42" ht="33.75" x14ac:dyDescent="0.25">
      <c r="A186" s="937"/>
      <c r="B186" s="710"/>
      <c r="C186" s="734"/>
      <c r="D186" s="725" t="s">
        <v>350</v>
      </c>
      <c r="E186" s="865">
        <v>0</v>
      </c>
      <c r="F186" s="865">
        <v>0</v>
      </c>
      <c r="G186" s="865">
        <v>0</v>
      </c>
      <c r="H186" s="865">
        <v>0</v>
      </c>
      <c r="I186" s="955"/>
      <c r="J186" s="865">
        <v>0</v>
      </c>
      <c r="K186" s="865">
        <v>0</v>
      </c>
      <c r="L186" s="865">
        <v>0</v>
      </c>
      <c r="M186" s="955"/>
      <c r="N186" s="735"/>
      <c r="O186" s="735"/>
      <c r="P186" s="735"/>
      <c r="Q186" s="735"/>
      <c r="R186" s="735"/>
      <c r="S186" s="736"/>
      <c r="T186" s="737"/>
      <c r="U186" s="735"/>
      <c r="V186" s="735"/>
      <c r="W186" s="735"/>
      <c r="X186" s="735"/>
      <c r="Y186" s="738"/>
      <c r="Z186" s="768"/>
      <c r="AA186" s="768"/>
      <c r="AB186" s="768"/>
      <c r="AC186" s="768"/>
      <c r="AD186" s="768"/>
      <c r="AE186" s="768"/>
      <c r="AF186" s="768"/>
      <c r="AG186" s="682"/>
      <c r="AH186" s="682"/>
      <c r="AI186" s="682"/>
      <c r="AJ186" s="682"/>
      <c r="AK186" s="682"/>
      <c r="AL186" s="682"/>
      <c r="AM186" s="682"/>
      <c r="AN186" s="682"/>
      <c r="AO186" s="682"/>
      <c r="AP186" s="682"/>
    </row>
    <row r="187" spans="1:42" ht="22.5" x14ac:dyDescent="0.25">
      <c r="A187" s="937"/>
      <c r="B187" s="710"/>
      <c r="C187" s="949" t="s">
        <v>471</v>
      </c>
      <c r="D187" s="713" t="s">
        <v>335</v>
      </c>
      <c r="E187" s="870">
        <v>8.3039000000000005</v>
      </c>
      <c r="F187" s="870">
        <v>8.3039000000000005</v>
      </c>
      <c r="G187" s="950">
        <v>26.172899999999998</v>
      </c>
      <c r="H187" s="950">
        <v>26.172899999999998</v>
      </c>
      <c r="I187" s="956">
        <v>76.400000000000006</v>
      </c>
      <c r="J187" s="870">
        <v>8.3039000000000005</v>
      </c>
      <c r="K187" s="950">
        <v>26.172899999999998</v>
      </c>
      <c r="L187" s="870">
        <v>91.557000000000002</v>
      </c>
      <c r="M187" s="956">
        <v>76.400000000000006</v>
      </c>
      <c r="N187" s="952" t="s">
        <v>471</v>
      </c>
      <c r="O187" s="952" t="s">
        <v>472</v>
      </c>
      <c r="P187" s="953" t="s">
        <v>612</v>
      </c>
      <c r="Q187" s="952" t="s">
        <v>469</v>
      </c>
      <c r="R187" s="953" t="s">
        <v>340</v>
      </c>
      <c r="S187" s="740">
        <v>267106</v>
      </c>
      <c r="T187" s="722"/>
      <c r="U187" s="953" t="s">
        <v>470</v>
      </c>
      <c r="V187" s="953" t="s">
        <v>470</v>
      </c>
      <c r="W187" s="953" t="s">
        <v>343</v>
      </c>
      <c r="X187" s="953" t="s">
        <v>344</v>
      </c>
      <c r="Y187" s="954">
        <v>267106</v>
      </c>
      <c r="Z187" s="768"/>
      <c r="AA187" s="768"/>
      <c r="AB187" s="768"/>
      <c r="AC187" s="768"/>
      <c r="AD187" s="768"/>
      <c r="AE187" s="768"/>
      <c r="AF187" s="768"/>
      <c r="AG187" s="682"/>
      <c r="AH187" s="682"/>
      <c r="AI187" s="682"/>
      <c r="AJ187" s="682"/>
      <c r="AK187" s="682"/>
      <c r="AL187" s="682"/>
      <c r="AM187" s="682"/>
      <c r="AN187" s="682"/>
      <c r="AO187" s="682"/>
      <c r="AP187" s="682"/>
    </row>
    <row r="188" spans="1:42" ht="22.5" x14ac:dyDescent="0.25">
      <c r="A188" s="937"/>
      <c r="B188" s="710"/>
      <c r="C188" s="728"/>
      <c r="D188" s="725" t="s">
        <v>345</v>
      </c>
      <c r="E188" s="865" t="e">
        <v>#REF!</v>
      </c>
      <c r="F188" s="865" t="e">
        <v>#REF!</v>
      </c>
      <c r="G188" s="865" t="e">
        <v>#REF!</v>
      </c>
      <c r="H188" s="865">
        <v>2695490.5538599999</v>
      </c>
      <c r="I188" s="726">
        <v>7977042.8434694596</v>
      </c>
      <c r="J188" s="865">
        <v>4884586.2591856616</v>
      </c>
      <c r="K188" s="865">
        <v>6998572.1906500813</v>
      </c>
      <c r="L188" s="865">
        <v>7998572.1906500803</v>
      </c>
      <c r="M188" s="726">
        <v>7319821.5986177297</v>
      </c>
      <c r="N188" s="729"/>
      <c r="O188" s="729"/>
      <c r="P188" s="729"/>
      <c r="Q188" s="729"/>
      <c r="R188" s="729"/>
      <c r="S188" s="730"/>
      <c r="T188" s="731"/>
      <c r="U188" s="729"/>
      <c r="V188" s="729"/>
      <c r="W188" s="729"/>
      <c r="X188" s="729"/>
      <c r="Y188" s="732"/>
      <c r="Z188" s="768"/>
      <c r="AA188" s="768"/>
      <c r="AB188" s="768"/>
      <c r="AC188" s="768"/>
      <c r="AD188" s="768"/>
      <c r="AE188" s="768"/>
      <c r="AF188" s="768"/>
      <c r="AG188" s="682"/>
      <c r="AH188" s="682"/>
      <c r="AI188" s="682"/>
      <c r="AJ188" s="682"/>
      <c r="AK188" s="682"/>
      <c r="AL188" s="682"/>
      <c r="AM188" s="682"/>
      <c r="AN188" s="682"/>
      <c r="AO188" s="682"/>
      <c r="AP188" s="682"/>
    </row>
    <row r="189" spans="1:42" ht="22.5" x14ac:dyDescent="0.25">
      <c r="A189" s="937"/>
      <c r="B189" s="710"/>
      <c r="C189" s="728"/>
      <c r="D189" s="725" t="s">
        <v>348</v>
      </c>
      <c r="E189" s="870">
        <v>0</v>
      </c>
      <c r="F189" s="870">
        <v>0</v>
      </c>
      <c r="G189" s="870">
        <v>0</v>
      </c>
      <c r="H189" s="870">
        <v>0</v>
      </c>
      <c r="I189" s="955"/>
      <c r="J189" s="870">
        <v>0</v>
      </c>
      <c r="K189" s="870">
        <v>0</v>
      </c>
      <c r="L189" s="870">
        <v>0</v>
      </c>
      <c r="M189" s="955"/>
      <c r="N189" s="729"/>
      <c r="O189" s="729"/>
      <c r="P189" s="729"/>
      <c r="Q189" s="729"/>
      <c r="R189" s="729"/>
      <c r="S189" s="730"/>
      <c r="T189" s="731"/>
      <c r="U189" s="729"/>
      <c r="V189" s="729"/>
      <c r="W189" s="729"/>
      <c r="X189" s="729"/>
      <c r="Y189" s="732"/>
      <c r="Z189" s="768"/>
      <c r="AA189" s="768"/>
      <c r="AB189" s="768"/>
      <c r="AC189" s="768"/>
      <c r="AD189" s="768"/>
      <c r="AE189" s="768"/>
      <c r="AF189" s="768"/>
      <c r="AG189" s="682"/>
      <c r="AH189" s="682"/>
      <c r="AI189" s="682"/>
      <c r="AJ189" s="682"/>
      <c r="AK189" s="682"/>
      <c r="AL189" s="682"/>
      <c r="AM189" s="682"/>
      <c r="AN189" s="682"/>
      <c r="AO189" s="682"/>
      <c r="AP189" s="682"/>
    </row>
    <row r="190" spans="1:42" ht="33.75" x14ac:dyDescent="0.25">
      <c r="A190" s="937"/>
      <c r="B190" s="710"/>
      <c r="C190" s="734"/>
      <c r="D190" s="725" t="s">
        <v>350</v>
      </c>
      <c r="E190" s="865">
        <v>0</v>
      </c>
      <c r="F190" s="865">
        <v>0</v>
      </c>
      <c r="G190" s="865">
        <v>0</v>
      </c>
      <c r="H190" s="865">
        <v>0</v>
      </c>
      <c r="I190" s="955"/>
      <c r="J190" s="865">
        <v>0</v>
      </c>
      <c r="K190" s="865">
        <v>0</v>
      </c>
      <c r="L190" s="865">
        <v>0</v>
      </c>
      <c r="M190" s="955"/>
      <c r="N190" s="735"/>
      <c r="O190" s="735"/>
      <c r="P190" s="735"/>
      <c r="Q190" s="735"/>
      <c r="R190" s="735"/>
      <c r="S190" s="736"/>
      <c r="T190" s="737"/>
      <c r="U190" s="735"/>
      <c r="V190" s="735"/>
      <c r="W190" s="735"/>
      <c r="X190" s="735"/>
      <c r="Y190" s="738"/>
      <c r="Z190" s="768"/>
      <c r="AA190" s="768"/>
      <c r="AB190" s="768"/>
      <c r="AC190" s="768"/>
      <c r="AD190" s="768"/>
      <c r="AE190" s="768"/>
      <c r="AF190" s="768"/>
      <c r="AG190" s="682"/>
      <c r="AH190" s="682"/>
      <c r="AI190" s="682"/>
      <c r="AJ190" s="682"/>
      <c r="AK190" s="682"/>
      <c r="AL190" s="682"/>
      <c r="AM190" s="682"/>
      <c r="AN190" s="682"/>
      <c r="AO190" s="682"/>
      <c r="AP190" s="682"/>
    </row>
    <row r="191" spans="1:42" ht="22.5" x14ac:dyDescent="0.25">
      <c r="A191" s="937"/>
      <c r="B191" s="710"/>
      <c r="C191" s="949" t="s">
        <v>357</v>
      </c>
      <c r="D191" s="713" t="s">
        <v>335</v>
      </c>
      <c r="E191" s="870">
        <v>5.0465</v>
      </c>
      <c r="F191" s="870">
        <v>5.0465</v>
      </c>
      <c r="G191" s="950">
        <v>6.8315000000000001</v>
      </c>
      <c r="H191" s="950">
        <v>6.8315000000000001</v>
      </c>
      <c r="I191" s="956">
        <v>25.8</v>
      </c>
      <c r="J191" s="870">
        <v>5.0465</v>
      </c>
      <c r="K191" s="950">
        <v>6.8315000000000001</v>
      </c>
      <c r="L191" s="870">
        <v>12.579000000000001</v>
      </c>
      <c r="M191" s="956">
        <v>25.8</v>
      </c>
      <c r="N191" s="952" t="s">
        <v>357</v>
      </c>
      <c r="O191" s="952" t="s">
        <v>473</v>
      </c>
      <c r="P191" s="953" t="s">
        <v>474</v>
      </c>
      <c r="Q191" s="952" t="s">
        <v>469</v>
      </c>
      <c r="R191" s="953" t="s">
        <v>340</v>
      </c>
      <c r="S191" s="740">
        <v>731047</v>
      </c>
      <c r="T191" s="722"/>
      <c r="U191" s="953" t="s">
        <v>470</v>
      </c>
      <c r="V191" s="953" t="s">
        <v>470</v>
      </c>
      <c r="W191" s="953" t="s">
        <v>343</v>
      </c>
      <c r="X191" s="953" t="s">
        <v>344</v>
      </c>
      <c r="Y191" s="954">
        <v>731047</v>
      </c>
      <c r="Z191" s="768"/>
      <c r="AA191" s="768"/>
      <c r="AB191" s="768"/>
      <c r="AC191" s="768"/>
      <c r="AD191" s="768"/>
      <c r="AE191" s="768"/>
      <c r="AF191" s="768"/>
      <c r="AG191" s="682"/>
      <c r="AH191" s="682"/>
      <c r="AI191" s="682"/>
      <c r="AJ191" s="682"/>
      <c r="AK191" s="682"/>
      <c r="AL191" s="682"/>
      <c r="AM191" s="682"/>
      <c r="AN191" s="682"/>
      <c r="AO191" s="682"/>
      <c r="AP191" s="682"/>
    </row>
    <row r="192" spans="1:42" ht="22.5" x14ac:dyDescent="0.25">
      <c r="A192" s="937"/>
      <c r="B192" s="710"/>
      <c r="C192" s="728"/>
      <c r="D192" s="725" t="s">
        <v>345</v>
      </c>
      <c r="E192" s="865" t="e">
        <v>#REF!</v>
      </c>
      <c r="F192" s="865" t="e">
        <v>#REF!</v>
      </c>
      <c r="G192" s="865" t="e">
        <v>#REF!</v>
      </c>
      <c r="H192" s="865">
        <v>703561.45932222228</v>
      </c>
      <c r="I192" s="726">
        <v>2693818.1330040898</v>
      </c>
      <c r="J192" s="865">
        <v>2968492.4622141933</v>
      </c>
      <c r="K192" s="865">
        <v>1826727.1078262643</v>
      </c>
      <c r="L192" s="865">
        <v>1826727.1078262643</v>
      </c>
      <c r="M192" s="726">
        <v>2471876.9272818998</v>
      </c>
      <c r="N192" s="729"/>
      <c r="O192" s="729"/>
      <c r="P192" s="729"/>
      <c r="Q192" s="729"/>
      <c r="R192" s="729"/>
      <c r="S192" s="730"/>
      <c r="T192" s="731"/>
      <c r="U192" s="729"/>
      <c r="V192" s="729"/>
      <c r="W192" s="729"/>
      <c r="X192" s="729"/>
      <c r="Y192" s="732"/>
      <c r="Z192" s="768"/>
      <c r="AA192" s="768"/>
      <c r="AB192" s="768"/>
      <c r="AC192" s="768"/>
      <c r="AD192" s="768"/>
      <c r="AE192" s="768"/>
      <c r="AF192" s="768"/>
      <c r="AG192" s="682"/>
      <c r="AH192" s="682"/>
      <c r="AI192" s="682"/>
      <c r="AJ192" s="682"/>
      <c r="AK192" s="682"/>
      <c r="AL192" s="682"/>
      <c r="AM192" s="682"/>
      <c r="AN192" s="682"/>
      <c r="AO192" s="682"/>
      <c r="AP192" s="682"/>
    </row>
    <row r="193" spans="1:42" ht="22.5" x14ac:dyDescent="0.25">
      <c r="A193" s="937"/>
      <c r="B193" s="710"/>
      <c r="C193" s="728"/>
      <c r="D193" s="725" t="s">
        <v>348</v>
      </c>
      <c r="E193" s="870">
        <v>0</v>
      </c>
      <c r="F193" s="870">
        <v>0</v>
      </c>
      <c r="G193" s="870">
        <v>0</v>
      </c>
      <c r="H193" s="870">
        <v>0</v>
      </c>
      <c r="I193" s="955"/>
      <c r="J193" s="870">
        <v>0</v>
      </c>
      <c r="K193" s="870">
        <v>0</v>
      </c>
      <c r="L193" s="870">
        <v>0</v>
      </c>
      <c r="M193" s="955"/>
      <c r="N193" s="729"/>
      <c r="O193" s="729"/>
      <c r="P193" s="729"/>
      <c r="Q193" s="729"/>
      <c r="R193" s="729"/>
      <c r="S193" s="730"/>
      <c r="T193" s="731"/>
      <c r="U193" s="729"/>
      <c r="V193" s="729"/>
      <c r="W193" s="729"/>
      <c r="X193" s="729"/>
      <c r="Y193" s="732"/>
      <c r="Z193" s="768"/>
      <c r="AA193" s="768"/>
      <c r="AB193" s="768"/>
      <c r="AC193" s="768"/>
      <c r="AD193" s="768"/>
      <c r="AE193" s="768"/>
      <c r="AF193" s="768"/>
      <c r="AG193" s="682"/>
      <c r="AH193" s="682"/>
      <c r="AI193" s="682"/>
      <c r="AJ193" s="682"/>
      <c r="AK193" s="682"/>
      <c r="AL193" s="682"/>
      <c r="AM193" s="682"/>
      <c r="AN193" s="682"/>
      <c r="AO193" s="682"/>
      <c r="AP193" s="682"/>
    </row>
    <row r="194" spans="1:42" ht="33.75" x14ac:dyDescent="0.25">
      <c r="A194" s="937"/>
      <c r="B194" s="710"/>
      <c r="C194" s="734"/>
      <c r="D194" s="725" t="s">
        <v>350</v>
      </c>
      <c r="E194" s="865">
        <v>0</v>
      </c>
      <c r="F194" s="865">
        <v>0</v>
      </c>
      <c r="G194" s="865">
        <v>0</v>
      </c>
      <c r="H194" s="865">
        <v>0</v>
      </c>
      <c r="I194" s="955"/>
      <c r="J194" s="865">
        <v>0</v>
      </c>
      <c r="K194" s="865">
        <v>0</v>
      </c>
      <c r="L194" s="865">
        <v>0</v>
      </c>
      <c r="M194" s="955"/>
      <c r="N194" s="735"/>
      <c r="O194" s="735"/>
      <c r="P194" s="735"/>
      <c r="Q194" s="735"/>
      <c r="R194" s="735"/>
      <c r="S194" s="736"/>
      <c r="T194" s="737"/>
      <c r="U194" s="735"/>
      <c r="V194" s="735"/>
      <c r="W194" s="735"/>
      <c r="X194" s="735"/>
      <c r="Y194" s="738"/>
      <c r="Z194" s="768"/>
      <c r="AA194" s="768"/>
      <c r="AB194" s="768"/>
      <c r="AC194" s="768"/>
      <c r="AD194" s="768"/>
      <c r="AE194" s="768"/>
      <c r="AF194" s="768"/>
      <c r="AG194" s="682"/>
      <c r="AH194" s="682"/>
      <c r="AI194" s="682"/>
      <c r="AJ194" s="682"/>
      <c r="AK194" s="682"/>
      <c r="AL194" s="682"/>
      <c r="AM194" s="682"/>
      <c r="AN194" s="682"/>
      <c r="AO194" s="682"/>
      <c r="AP194" s="682"/>
    </row>
    <row r="195" spans="1:42" ht="22.5" x14ac:dyDescent="0.25">
      <c r="A195" s="937"/>
      <c r="B195" s="710"/>
      <c r="C195" s="949" t="s">
        <v>475</v>
      </c>
      <c r="D195" s="713" t="s">
        <v>335</v>
      </c>
      <c r="E195" s="870">
        <v>1.1399999999999999</v>
      </c>
      <c r="F195" s="870">
        <v>1.1399999999999999</v>
      </c>
      <c r="G195" s="950">
        <v>3.9550000000000001</v>
      </c>
      <c r="H195" s="950">
        <v>3.9550000000000001</v>
      </c>
      <c r="I195" s="956">
        <v>42.4</v>
      </c>
      <c r="J195" s="870">
        <v>1.1399999999999999</v>
      </c>
      <c r="K195" s="950">
        <v>3.9550000000000001</v>
      </c>
      <c r="L195" s="870">
        <v>19.273</v>
      </c>
      <c r="M195" s="956">
        <v>42.4</v>
      </c>
      <c r="N195" s="952" t="s">
        <v>475</v>
      </c>
      <c r="O195" s="952" t="s">
        <v>476</v>
      </c>
      <c r="P195" s="953" t="s">
        <v>477</v>
      </c>
      <c r="Q195" s="952" t="s">
        <v>469</v>
      </c>
      <c r="R195" s="953" t="s">
        <v>340</v>
      </c>
      <c r="S195" s="740">
        <v>22438</v>
      </c>
      <c r="T195" s="722"/>
      <c r="U195" s="953" t="s">
        <v>470</v>
      </c>
      <c r="V195" s="953" t="s">
        <v>470</v>
      </c>
      <c r="W195" s="953" t="s">
        <v>343</v>
      </c>
      <c r="X195" s="953" t="s">
        <v>344</v>
      </c>
      <c r="Y195" s="954">
        <v>22438</v>
      </c>
      <c r="Z195" s="768"/>
      <c r="AA195" s="768"/>
      <c r="AB195" s="768"/>
      <c r="AC195" s="768"/>
      <c r="AD195" s="768"/>
      <c r="AE195" s="768"/>
      <c r="AF195" s="768"/>
      <c r="AG195" s="682"/>
      <c r="AH195" s="682"/>
      <c r="AI195" s="682"/>
      <c r="AJ195" s="682"/>
      <c r="AK195" s="682"/>
      <c r="AL195" s="682"/>
      <c r="AM195" s="682"/>
      <c r="AN195" s="682"/>
      <c r="AO195" s="682"/>
      <c r="AP195" s="682"/>
    </row>
    <row r="196" spans="1:42" ht="22.5" x14ac:dyDescent="0.25">
      <c r="A196" s="937"/>
      <c r="B196" s="710"/>
      <c r="C196" s="728"/>
      <c r="D196" s="725" t="s">
        <v>345</v>
      </c>
      <c r="E196" s="865" t="e">
        <v>#REF!</v>
      </c>
      <c r="F196" s="865" t="e">
        <v>#REF!</v>
      </c>
      <c r="G196" s="865" t="e">
        <v>#REF!</v>
      </c>
      <c r="H196" s="865">
        <v>407316.92477777775</v>
      </c>
      <c r="I196" s="726">
        <v>4427049.95501447</v>
      </c>
      <c r="J196" s="865">
        <v>670579.88842250674</v>
      </c>
      <c r="K196" s="865">
        <v>1057557.741557912</v>
      </c>
      <c r="L196" s="865">
        <v>2529636.7404467487</v>
      </c>
      <c r="M196" s="726">
        <v>4062309.3688663798</v>
      </c>
      <c r="N196" s="729"/>
      <c r="O196" s="729"/>
      <c r="P196" s="729"/>
      <c r="Q196" s="729"/>
      <c r="R196" s="729"/>
      <c r="S196" s="730"/>
      <c r="T196" s="731"/>
      <c r="U196" s="729"/>
      <c r="V196" s="729"/>
      <c r="W196" s="729"/>
      <c r="X196" s="729"/>
      <c r="Y196" s="732"/>
      <c r="Z196" s="768"/>
      <c r="AA196" s="768"/>
      <c r="AB196" s="768"/>
      <c r="AC196" s="768"/>
      <c r="AD196" s="768"/>
      <c r="AE196" s="768"/>
      <c r="AF196" s="768"/>
      <c r="AG196" s="682"/>
      <c r="AH196" s="682"/>
      <c r="AI196" s="682"/>
      <c r="AJ196" s="682"/>
      <c r="AK196" s="682"/>
      <c r="AL196" s="682"/>
      <c r="AM196" s="682"/>
      <c r="AN196" s="682"/>
      <c r="AO196" s="682"/>
      <c r="AP196" s="682"/>
    </row>
    <row r="197" spans="1:42" ht="22.5" x14ac:dyDescent="0.25">
      <c r="A197" s="937"/>
      <c r="B197" s="710"/>
      <c r="C197" s="728"/>
      <c r="D197" s="725" t="s">
        <v>348</v>
      </c>
      <c r="E197" s="870">
        <v>0</v>
      </c>
      <c r="F197" s="870">
        <v>0</v>
      </c>
      <c r="G197" s="870">
        <v>0</v>
      </c>
      <c r="H197" s="870">
        <v>0</v>
      </c>
      <c r="I197" s="955"/>
      <c r="J197" s="870">
        <v>0</v>
      </c>
      <c r="K197" s="870">
        <v>0</v>
      </c>
      <c r="L197" s="870">
        <v>0</v>
      </c>
      <c r="M197" s="955"/>
      <c r="N197" s="729"/>
      <c r="O197" s="729"/>
      <c r="P197" s="729"/>
      <c r="Q197" s="729"/>
      <c r="R197" s="729"/>
      <c r="S197" s="730"/>
      <c r="T197" s="731"/>
      <c r="U197" s="729"/>
      <c r="V197" s="729"/>
      <c r="W197" s="729"/>
      <c r="X197" s="729"/>
      <c r="Y197" s="732"/>
      <c r="Z197" s="768"/>
      <c r="AA197" s="768"/>
      <c r="AB197" s="768"/>
      <c r="AC197" s="768"/>
      <c r="AD197" s="768"/>
      <c r="AE197" s="768"/>
      <c r="AF197" s="768"/>
      <c r="AG197" s="682"/>
      <c r="AH197" s="682"/>
      <c r="AI197" s="682"/>
      <c r="AJ197" s="682"/>
      <c r="AK197" s="682"/>
      <c r="AL197" s="682"/>
      <c r="AM197" s="682"/>
      <c r="AN197" s="682"/>
      <c r="AO197" s="682"/>
      <c r="AP197" s="682"/>
    </row>
    <row r="198" spans="1:42" ht="33.75" x14ac:dyDescent="0.25">
      <c r="A198" s="937"/>
      <c r="B198" s="710"/>
      <c r="C198" s="734"/>
      <c r="D198" s="725" t="s">
        <v>350</v>
      </c>
      <c r="E198" s="865">
        <v>0</v>
      </c>
      <c r="F198" s="865">
        <v>0</v>
      </c>
      <c r="G198" s="865">
        <v>0</v>
      </c>
      <c r="H198" s="865">
        <v>0</v>
      </c>
      <c r="I198" s="955"/>
      <c r="J198" s="865">
        <v>0</v>
      </c>
      <c r="K198" s="865">
        <v>0</v>
      </c>
      <c r="L198" s="865">
        <v>0</v>
      </c>
      <c r="M198" s="955"/>
      <c r="N198" s="735"/>
      <c r="O198" s="735"/>
      <c r="P198" s="735"/>
      <c r="Q198" s="735"/>
      <c r="R198" s="735"/>
      <c r="S198" s="736"/>
      <c r="T198" s="737"/>
      <c r="U198" s="735"/>
      <c r="V198" s="735"/>
      <c r="W198" s="735"/>
      <c r="X198" s="735"/>
      <c r="Y198" s="738"/>
      <c r="Z198" s="768"/>
      <c r="AA198" s="768"/>
      <c r="AB198" s="768"/>
      <c r="AC198" s="768"/>
      <c r="AD198" s="768"/>
      <c r="AE198" s="768"/>
      <c r="AF198" s="768"/>
      <c r="AG198" s="682"/>
      <c r="AH198" s="682"/>
      <c r="AI198" s="682"/>
      <c r="AJ198" s="682"/>
      <c r="AK198" s="682"/>
      <c r="AL198" s="682"/>
      <c r="AM198" s="682"/>
      <c r="AN198" s="682"/>
      <c r="AO198" s="682"/>
      <c r="AP198" s="682"/>
    </row>
    <row r="199" spans="1:42" ht="22.5" x14ac:dyDescent="0.25">
      <c r="A199" s="937"/>
      <c r="B199" s="710"/>
      <c r="C199" s="949" t="s">
        <v>361</v>
      </c>
      <c r="D199" s="713" t="s">
        <v>335</v>
      </c>
      <c r="E199" s="870">
        <v>43.546599999999998</v>
      </c>
      <c r="F199" s="870">
        <v>43.546599999999998</v>
      </c>
      <c r="G199" s="950">
        <v>83.210599999999999</v>
      </c>
      <c r="H199" s="950">
        <v>83.210599999999999</v>
      </c>
      <c r="I199" s="956">
        <v>241</v>
      </c>
      <c r="J199" s="870">
        <v>43.546599999999998</v>
      </c>
      <c r="K199" s="950">
        <v>83.210599999999999</v>
      </c>
      <c r="L199" s="870">
        <v>263.83999999999997</v>
      </c>
      <c r="M199" s="956">
        <v>241</v>
      </c>
      <c r="N199" s="952" t="s">
        <v>361</v>
      </c>
      <c r="O199" s="952" t="s">
        <v>478</v>
      </c>
      <c r="P199" s="953" t="s">
        <v>479</v>
      </c>
      <c r="Q199" s="952" t="s">
        <v>469</v>
      </c>
      <c r="R199" s="953" t="s">
        <v>340</v>
      </c>
      <c r="S199" s="740">
        <v>126595</v>
      </c>
      <c r="T199" s="722"/>
      <c r="U199" s="953" t="s">
        <v>470</v>
      </c>
      <c r="V199" s="953" t="s">
        <v>470</v>
      </c>
      <c r="W199" s="953" t="s">
        <v>343</v>
      </c>
      <c r="X199" s="953" t="s">
        <v>344</v>
      </c>
      <c r="Y199" s="954">
        <v>126595</v>
      </c>
      <c r="Z199" s="768"/>
      <c r="AA199" s="768"/>
      <c r="AB199" s="768"/>
      <c r="AC199" s="768"/>
      <c r="AD199" s="768"/>
      <c r="AE199" s="768"/>
      <c r="AF199" s="768"/>
      <c r="AG199" s="682"/>
      <c r="AH199" s="682"/>
      <c r="AI199" s="682"/>
      <c r="AJ199" s="682"/>
      <c r="AK199" s="682"/>
      <c r="AL199" s="682"/>
      <c r="AM199" s="682"/>
      <c r="AN199" s="682"/>
      <c r="AO199" s="682"/>
      <c r="AP199" s="682"/>
    </row>
    <row r="200" spans="1:42" ht="22.5" x14ac:dyDescent="0.25">
      <c r="A200" s="937"/>
      <c r="B200" s="710"/>
      <c r="C200" s="728"/>
      <c r="D200" s="725" t="s">
        <v>345</v>
      </c>
      <c r="E200" s="865" t="e">
        <v>#REF!</v>
      </c>
      <c r="F200" s="865" t="e">
        <v>#REF!</v>
      </c>
      <c r="G200" s="865" t="e">
        <v>#REF!</v>
      </c>
      <c r="H200" s="865">
        <v>8569680.3289288897</v>
      </c>
      <c r="I200" s="726">
        <v>25163184.8858134</v>
      </c>
      <c r="J200" s="865">
        <v>25615328.218578536</v>
      </c>
      <c r="K200" s="865">
        <v>22250319.648464929</v>
      </c>
      <c r="L200" s="865">
        <v>34629759.642996423</v>
      </c>
      <c r="M200" s="726">
        <v>23090013.157943401</v>
      </c>
      <c r="N200" s="729"/>
      <c r="O200" s="729"/>
      <c r="P200" s="729"/>
      <c r="Q200" s="729"/>
      <c r="R200" s="729"/>
      <c r="S200" s="730"/>
      <c r="T200" s="731"/>
      <c r="U200" s="729"/>
      <c r="V200" s="729"/>
      <c r="W200" s="729"/>
      <c r="X200" s="729"/>
      <c r="Y200" s="732"/>
      <c r="Z200" s="768"/>
      <c r="AA200" s="768"/>
      <c r="AB200" s="768"/>
      <c r="AC200" s="768"/>
      <c r="AD200" s="768"/>
      <c r="AE200" s="768"/>
      <c r="AF200" s="768"/>
      <c r="AG200" s="682"/>
      <c r="AH200" s="682"/>
      <c r="AI200" s="682"/>
      <c r="AJ200" s="682"/>
      <c r="AK200" s="682"/>
      <c r="AL200" s="682"/>
      <c r="AM200" s="682"/>
      <c r="AN200" s="682"/>
      <c r="AO200" s="682"/>
      <c r="AP200" s="682"/>
    </row>
    <row r="201" spans="1:42" ht="22.5" x14ac:dyDescent="0.25">
      <c r="A201" s="937"/>
      <c r="B201" s="710"/>
      <c r="C201" s="728"/>
      <c r="D201" s="725" t="s">
        <v>348</v>
      </c>
      <c r="E201" s="870">
        <v>0</v>
      </c>
      <c r="F201" s="870">
        <v>0</v>
      </c>
      <c r="G201" s="870">
        <v>0</v>
      </c>
      <c r="H201" s="870">
        <v>0</v>
      </c>
      <c r="I201" s="955"/>
      <c r="J201" s="870">
        <v>0</v>
      </c>
      <c r="K201" s="870">
        <v>0</v>
      </c>
      <c r="L201" s="870">
        <v>0</v>
      </c>
      <c r="M201" s="955"/>
      <c r="N201" s="729"/>
      <c r="O201" s="729"/>
      <c r="P201" s="729"/>
      <c r="Q201" s="729"/>
      <c r="R201" s="729"/>
      <c r="S201" s="730"/>
      <c r="T201" s="731"/>
      <c r="U201" s="729"/>
      <c r="V201" s="729"/>
      <c r="W201" s="729"/>
      <c r="X201" s="729"/>
      <c r="Y201" s="732"/>
      <c r="Z201" s="768"/>
      <c r="AA201" s="768"/>
      <c r="AB201" s="768"/>
      <c r="AC201" s="768"/>
      <c r="AD201" s="768"/>
      <c r="AE201" s="768"/>
      <c r="AF201" s="768"/>
      <c r="AG201" s="682"/>
      <c r="AH201" s="682"/>
      <c r="AI201" s="682"/>
      <c r="AJ201" s="682"/>
      <c r="AK201" s="682"/>
      <c r="AL201" s="682"/>
      <c r="AM201" s="682"/>
      <c r="AN201" s="682"/>
      <c r="AO201" s="682"/>
      <c r="AP201" s="682"/>
    </row>
    <row r="202" spans="1:42" ht="33.75" x14ac:dyDescent="0.25">
      <c r="A202" s="937"/>
      <c r="B202" s="710"/>
      <c r="C202" s="734"/>
      <c r="D202" s="725" t="s">
        <v>350</v>
      </c>
      <c r="E202" s="865">
        <v>0</v>
      </c>
      <c r="F202" s="865">
        <v>0</v>
      </c>
      <c r="G202" s="865">
        <v>0</v>
      </c>
      <c r="H202" s="865">
        <v>0</v>
      </c>
      <c r="I202" s="955"/>
      <c r="J202" s="865">
        <v>0</v>
      </c>
      <c r="K202" s="865">
        <v>0</v>
      </c>
      <c r="L202" s="865">
        <v>0</v>
      </c>
      <c r="M202" s="955"/>
      <c r="N202" s="735"/>
      <c r="O202" s="735"/>
      <c r="P202" s="735"/>
      <c r="Q202" s="735"/>
      <c r="R202" s="735"/>
      <c r="S202" s="736"/>
      <c r="T202" s="737"/>
      <c r="U202" s="735"/>
      <c r="V202" s="735"/>
      <c r="W202" s="735"/>
      <c r="X202" s="735"/>
      <c r="Y202" s="738"/>
      <c r="Z202" s="768"/>
      <c r="AA202" s="768"/>
      <c r="AB202" s="768"/>
      <c r="AC202" s="768"/>
      <c r="AD202" s="768"/>
      <c r="AE202" s="768"/>
      <c r="AF202" s="768"/>
      <c r="AG202" s="682"/>
      <c r="AH202" s="682"/>
      <c r="AI202" s="682"/>
      <c r="AJ202" s="682"/>
      <c r="AK202" s="682"/>
      <c r="AL202" s="682"/>
      <c r="AM202" s="682"/>
      <c r="AN202" s="682"/>
      <c r="AO202" s="682"/>
      <c r="AP202" s="682"/>
    </row>
    <row r="203" spans="1:42" ht="22.5" x14ac:dyDescent="0.25">
      <c r="A203" s="937"/>
      <c r="B203" s="710"/>
      <c r="C203" s="949" t="s">
        <v>374</v>
      </c>
      <c r="D203" s="713" t="s">
        <v>335</v>
      </c>
      <c r="E203" s="870">
        <v>0.27010000000000001</v>
      </c>
      <c r="F203" s="870">
        <v>0.27010000000000001</v>
      </c>
      <c r="G203" s="950">
        <v>0.78510000000000002</v>
      </c>
      <c r="H203" s="950">
        <v>0.78510000000000002</v>
      </c>
      <c r="I203" s="956">
        <v>6.1</v>
      </c>
      <c r="J203" s="870">
        <v>0.27010000000000001</v>
      </c>
      <c r="K203" s="950">
        <v>0.78510000000000002</v>
      </c>
      <c r="L203" s="870">
        <v>12.973000000000001</v>
      </c>
      <c r="M203" s="956">
        <v>6.1</v>
      </c>
      <c r="N203" s="952" t="s">
        <v>374</v>
      </c>
      <c r="O203" s="953" t="s">
        <v>480</v>
      </c>
      <c r="P203" s="953" t="s">
        <v>481</v>
      </c>
      <c r="Q203" s="952" t="s">
        <v>469</v>
      </c>
      <c r="R203" s="953" t="s">
        <v>340</v>
      </c>
      <c r="S203" s="740">
        <v>733859</v>
      </c>
      <c r="T203" s="722"/>
      <c r="U203" s="953" t="s">
        <v>470</v>
      </c>
      <c r="V203" s="953" t="s">
        <v>470</v>
      </c>
      <c r="W203" s="953" t="s">
        <v>343</v>
      </c>
      <c r="X203" s="953" t="s">
        <v>344</v>
      </c>
      <c r="Y203" s="954">
        <v>733859</v>
      </c>
      <c r="Z203" s="768"/>
      <c r="AA203" s="768"/>
      <c r="AB203" s="768"/>
      <c r="AC203" s="768"/>
      <c r="AD203" s="768"/>
      <c r="AE203" s="768"/>
      <c r="AF203" s="768"/>
      <c r="AG203" s="682"/>
      <c r="AH203" s="682"/>
      <c r="AI203" s="682"/>
      <c r="AJ203" s="682"/>
      <c r="AK203" s="682"/>
      <c r="AL203" s="682"/>
      <c r="AM203" s="682"/>
      <c r="AN203" s="682"/>
      <c r="AO203" s="682"/>
      <c r="AP203" s="682"/>
    </row>
    <row r="204" spans="1:42" ht="22.5" x14ac:dyDescent="0.25">
      <c r="A204" s="937"/>
      <c r="B204" s="710"/>
      <c r="C204" s="728"/>
      <c r="D204" s="725" t="s">
        <v>345</v>
      </c>
      <c r="E204" s="865" t="e">
        <v>#REF!</v>
      </c>
      <c r="F204" s="865" t="e">
        <v>#REF!</v>
      </c>
      <c r="G204" s="865" t="e">
        <v>#REF!</v>
      </c>
      <c r="H204" s="865">
        <v>80855.756673333337</v>
      </c>
      <c r="I204" s="726">
        <v>636910.48881104297</v>
      </c>
      <c r="J204" s="865">
        <v>158880.37531835007</v>
      </c>
      <c r="K204" s="865">
        <v>209933.90212316476</v>
      </c>
      <c r="L204" s="865">
        <v>1702743.601609281</v>
      </c>
      <c r="M204" s="726">
        <v>584436.01769068302</v>
      </c>
      <c r="N204" s="729"/>
      <c r="O204" s="729"/>
      <c r="P204" s="729"/>
      <c r="Q204" s="729"/>
      <c r="R204" s="729"/>
      <c r="S204" s="730"/>
      <c r="T204" s="731"/>
      <c r="U204" s="729"/>
      <c r="V204" s="729"/>
      <c r="W204" s="729"/>
      <c r="X204" s="729"/>
      <c r="Y204" s="732"/>
      <c r="Z204" s="768"/>
      <c r="AA204" s="768"/>
      <c r="AB204" s="768"/>
      <c r="AC204" s="768"/>
      <c r="AD204" s="768"/>
      <c r="AE204" s="768"/>
      <c r="AF204" s="768"/>
      <c r="AG204" s="682"/>
      <c r="AH204" s="682"/>
      <c r="AI204" s="682"/>
      <c r="AJ204" s="682"/>
      <c r="AK204" s="682"/>
      <c r="AL204" s="682"/>
      <c r="AM204" s="682"/>
      <c r="AN204" s="682"/>
      <c r="AO204" s="682"/>
      <c r="AP204" s="682"/>
    </row>
    <row r="205" spans="1:42" ht="22.5" x14ac:dyDescent="0.25">
      <c r="A205" s="937"/>
      <c r="B205" s="710"/>
      <c r="C205" s="728"/>
      <c r="D205" s="725" t="s">
        <v>348</v>
      </c>
      <c r="E205" s="870">
        <v>0</v>
      </c>
      <c r="F205" s="870">
        <v>0</v>
      </c>
      <c r="G205" s="870">
        <v>0</v>
      </c>
      <c r="H205" s="870">
        <v>0</v>
      </c>
      <c r="I205" s="955"/>
      <c r="J205" s="870">
        <v>0</v>
      </c>
      <c r="K205" s="870">
        <v>0</v>
      </c>
      <c r="L205" s="870">
        <v>0</v>
      </c>
      <c r="M205" s="955"/>
      <c r="N205" s="729"/>
      <c r="O205" s="729"/>
      <c r="P205" s="729"/>
      <c r="Q205" s="729"/>
      <c r="R205" s="729"/>
      <c r="S205" s="730"/>
      <c r="T205" s="731"/>
      <c r="U205" s="729"/>
      <c r="V205" s="729"/>
      <c r="W205" s="729"/>
      <c r="X205" s="729"/>
      <c r="Y205" s="732"/>
      <c r="Z205" s="768"/>
      <c r="AA205" s="768"/>
      <c r="AB205" s="768"/>
      <c r="AC205" s="768"/>
      <c r="AD205" s="768"/>
      <c r="AE205" s="768"/>
      <c r="AF205" s="768"/>
      <c r="AG205" s="682"/>
      <c r="AH205" s="682"/>
      <c r="AI205" s="682"/>
      <c r="AJ205" s="682"/>
      <c r="AK205" s="682"/>
      <c r="AL205" s="682"/>
      <c r="AM205" s="682"/>
      <c r="AN205" s="682"/>
      <c r="AO205" s="682"/>
      <c r="AP205" s="682"/>
    </row>
    <row r="206" spans="1:42" ht="33.75" x14ac:dyDescent="0.25">
      <c r="A206" s="937"/>
      <c r="B206" s="710"/>
      <c r="C206" s="734"/>
      <c r="D206" s="725" t="s">
        <v>350</v>
      </c>
      <c r="E206" s="865">
        <v>0</v>
      </c>
      <c r="F206" s="865">
        <v>0</v>
      </c>
      <c r="G206" s="865">
        <v>0</v>
      </c>
      <c r="H206" s="865">
        <v>0</v>
      </c>
      <c r="I206" s="955"/>
      <c r="J206" s="865">
        <v>0</v>
      </c>
      <c r="K206" s="865">
        <v>0</v>
      </c>
      <c r="L206" s="865">
        <v>0</v>
      </c>
      <c r="M206" s="955"/>
      <c r="N206" s="735"/>
      <c r="O206" s="735"/>
      <c r="P206" s="735"/>
      <c r="Q206" s="735"/>
      <c r="R206" s="735"/>
      <c r="S206" s="736"/>
      <c r="T206" s="737"/>
      <c r="U206" s="735"/>
      <c r="V206" s="735"/>
      <c r="W206" s="735"/>
      <c r="X206" s="735"/>
      <c r="Y206" s="738"/>
      <c r="Z206" s="768"/>
      <c r="AA206" s="768"/>
      <c r="AB206" s="768"/>
      <c r="AC206" s="768"/>
      <c r="AD206" s="768"/>
      <c r="AE206" s="768"/>
      <c r="AF206" s="768"/>
      <c r="AG206" s="682"/>
      <c r="AH206" s="682"/>
      <c r="AI206" s="682"/>
      <c r="AJ206" s="682"/>
      <c r="AK206" s="682"/>
      <c r="AL206" s="682"/>
      <c r="AM206" s="682"/>
      <c r="AN206" s="682"/>
      <c r="AO206" s="682"/>
      <c r="AP206" s="682"/>
    </row>
    <row r="207" spans="1:42" ht="22.5" x14ac:dyDescent="0.25">
      <c r="A207" s="937"/>
      <c r="B207" s="710"/>
      <c r="C207" s="949" t="s">
        <v>379</v>
      </c>
      <c r="D207" s="713" t="s">
        <v>335</v>
      </c>
      <c r="E207" s="870">
        <v>16.502500000000001</v>
      </c>
      <c r="F207" s="870">
        <v>16.502500000000001</v>
      </c>
      <c r="G207" s="950">
        <v>34.263500000000001</v>
      </c>
      <c r="H207" s="950">
        <v>34.263500000000001</v>
      </c>
      <c r="I207" s="956">
        <v>86.9</v>
      </c>
      <c r="J207" s="870">
        <v>16.502500000000001</v>
      </c>
      <c r="K207" s="950">
        <v>34.263500000000001</v>
      </c>
      <c r="L207" s="870">
        <v>104.97</v>
      </c>
      <c r="M207" s="956">
        <v>86.9</v>
      </c>
      <c r="N207" s="952" t="s">
        <v>379</v>
      </c>
      <c r="O207" s="952" t="s">
        <v>482</v>
      </c>
      <c r="P207" s="953" t="s">
        <v>483</v>
      </c>
      <c r="Q207" s="952" t="s">
        <v>469</v>
      </c>
      <c r="R207" s="953" t="s">
        <v>340</v>
      </c>
      <c r="S207" s="740">
        <v>878434</v>
      </c>
      <c r="T207" s="722"/>
      <c r="U207" s="953" t="s">
        <v>470</v>
      </c>
      <c r="V207" s="953" t="s">
        <v>470</v>
      </c>
      <c r="W207" s="953" t="s">
        <v>343</v>
      </c>
      <c r="X207" s="953" t="s">
        <v>344</v>
      </c>
      <c r="Y207" s="954">
        <v>878434</v>
      </c>
      <c r="Z207" s="768"/>
      <c r="AA207" s="768"/>
      <c r="AB207" s="768"/>
      <c r="AC207" s="768"/>
      <c r="AD207" s="768"/>
      <c r="AE207" s="768"/>
      <c r="AF207" s="768"/>
      <c r="AG207" s="682"/>
      <c r="AH207" s="682"/>
      <c r="AI207" s="682"/>
      <c r="AJ207" s="682"/>
      <c r="AK207" s="682"/>
      <c r="AL207" s="682"/>
      <c r="AM207" s="682"/>
      <c r="AN207" s="682"/>
      <c r="AO207" s="682"/>
      <c r="AP207" s="682"/>
    </row>
    <row r="208" spans="1:42" ht="22.5" x14ac:dyDescent="0.25">
      <c r="A208" s="937"/>
      <c r="B208" s="710"/>
      <c r="C208" s="728"/>
      <c r="D208" s="725" t="s">
        <v>345</v>
      </c>
      <c r="E208" s="865" t="e">
        <v>#REF!</v>
      </c>
      <c r="F208" s="865" t="e">
        <v>#REF!</v>
      </c>
      <c r="G208" s="865" t="e">
        <v>#REF!</v>
      </c>
      <c r="H208" s="865">
        <v>3528724.0081222225</v>
      </c>
      <c r="I208" s="726">
        <v>9073364.1766688004</v>
      </c>
      <c r="J208" s="865">
        <v>9707232.1128880866</v>
      </c>
      <c r="K208" s="865">
        <v>9161979.6909910273</v>
      </c>
      <c r="L208" s="865">
        <v>10161979.690990999</v>
      </c>
      <c r="M208" s="726">
        <v>8325818.0225115297</v>
      </c>
      <c r="N208" s="729"/>
      <c r="O208" s="729"/>
      <c r="P208" s="729"/>
      <c r="Q208" s="729"/>
      <c r="R208" s="729"/>
      <c r="S208" s="730"/>
      <c r="T208" s="731"/>
      <c r="U208" s="729"/>
      <c r="V208" s="729"/>
      <c r="W208" s="729"/>
      <c r="X208" s="729"/>
      <c r="Y208" s="732"/>
      <c r="Z208" s="768"/>
      <c r="AA208" s="768"/>
      <c r="AB208" s="768"/>
      <c r="AC208" s="768"/>
      <c r="AD208" s="768"/>
      <c r="AE208" s="768"/>
      <c r="AF208" s="768"/>
      <c r="AG208" s="682"/>
      <c r="AH208" s="682"/>
      <c r="AI208" s="682"/>
      <c r="AJ208" s="682"/>
      <c r="AK208" s="682"/>
      <c r="AL208" s="682"/>
      <c r="AM208" s="682"/>
      <c r="AN208" s="682"/>
      <c r="AO208" s="682"/>
      <c r="AP208" s="682"/>
    </row>
    <row r="209" spans="1:42" ht="22.5" x14ac:dyDescent="0.25">
      <c r="A209" s="937"/>
      <c r="B209" s="710"/>
      <c r="C209" s="728"/>
      <c r="D209" s="725" t="s">
        <v>348</v>
      </c>
      <c r="E209" s="870">
        <v>0</v>
      </c>
      <c r="F209" s="870">
        <v>0</v>
      </c>
      <c r="G209" s="870">
        <v>0</v>
      </c>
      <c r="H209" s="870">
        <v>0</v>
      </c>
      <c r="I209" s="955"/>
      <c r="J209" s="870">
        <v>0</v>
      </c>
      <c r="K209" s="870">
        <v>0</v>
      </c>
      <c r="L209" s="870">
        <v>0</v>
      </c>
      <c r="M209" s="955"/>
      <c r="N209" s="729"/>
      <c r="O209" s="729"/>
      <c r="P209" s="729"/>
      <c r="Q209" s="729"/>
      <c r="R209" s="729"/>
      <c r="S209" s="730"/>
      <c r="T209" s="731"/>
      <c r="U209" s="729"/>
      <c r="V209" s="729"/>
      <c r="W209" s="729"/>
      <c r="X209" s="729"/>
      <c r="Y209" s="732"/>
      <c r="Z209" s="768"/>
      <c r="AA209" s="768"/>
      <c r="AB209" s="768"/>
      <c r="AC209" s="768"/>
      <c r="AD209" s="768"/>
      <c r="AE209" s="768"/>
      <c r="AF209" s="768"/>
      <c r="AG209" s="682"/>
      <c r="AH209" s="682"/>
      <c r="AI209" s="682"/>
      <c r="AJ209" s="682"/>
      <c r="AK209" s="682"/>
      <c r="AL209" s="682"/>
      <c r="AM209" s="682"/>
      <c r="AN209" s="682"/>
      <c r="AO209" s="682"/>
      <c r="AP209" s="682"/>
    </row>
    <row r="210" spans="1:42" ht="33.75" x14ac:dyDescent="0.25">
      <c r="A210" s="937"/>
      <c r="B210" s="710"/>
      <c r="C210" s="734"/>
      <c r="D210" s="725" t="s">
        <v>350</v>
      </c>
      <c r="E210" s="865">
        <v>0</v>
      </c>
      <c r="F210" s="865">
        <v>0</v>
      </c>
      <c r="G210" s="865">
        <v>0</v>
      </c>
      <c r="H210" s="865">
        <v>0</v>
      </c>
      <c r="I210" s="955"/>
      <c r="J210" s="865">
        <v>0</v>
      </c>
      <c r="K210" s="865">
        <v>0</v>
      </c>
      <c r="L210" s="865">
        <v>0</v>
      </c>
      <c r="M210" s="955"/>
      <c r="N210" s="735"/>
      <c r="O210" s="735"/>
      <c r="P210" s="735"/>
      <c r="Q210" s="735"/>
      <c r="R210" s="735"/>
      <c r="S210" s="736"/>
      <c r="T210" s="737"/>
      <c r="U210" s="735"/>
      <c r="V210" s="735"/>
      <c r="W210" s="735"/>
      <c r="X210" s="735"/>
      <c r="Y210" s="738"/>
      <c r="Z210" s="768"/>
      <c r="AA210" s="768"/>
      <c r="AB210" s="768"/>
      <c r="AC210" s="768"/>
      <c r="AD210" s="768"/>
      <c r="AE210" s="768"/>
      <c r="AF210" s="768"/>
      <c r="AG210" s="682"/>
      <c r="AH210" s="682"/>
      <c r="AI210" s="682"/>
      <c r="AJ210" s="682"/>
      <c r="AK210" s="682"/>
      <c r="AL210" s="682"/>
      <c r="AM210" s="682"/>
      <c r="AN210" s="682"/>
      <c r="AO210" s="682"/>
      <c r="AP210" s="682"/>
    </row>
    <row r="211" spans="1:42" ht="22.5" x14ac:dyDescent="0.25">
      <c r="A211" s="937"/>
      <c r="B211" s="710"/>
      <c r="C211" s="949" t="s">
        <v>484</v>
      </c>
      <c r="D211" s="713" t="s">
        <v>335</v>
      </c>
      <c r="E211" s="870">
        <v>32.898400000000002</v>
      </c>
      <c r="F211" s="870">
        <v>32.898400000000002</v>
      </c>
      <c r="G211" s="950">
        <v>65.098399999999998</v>
      </c>
      <c r="H211" s="950">
        <v>65.098399999999998</v>
      </c>
      <c r="I211" s="956">
        <v>1970.2</v>
      </c>
      <c r="J211" s="870">
        <v>32.898400000000002</v>
      </c>
      <c r="K211" s="950">
        <v>65.098399999999998</v>
      </c>
      <c r="L211" s="870">
        <v>198.1</v>
      </c>
      <c r="M211" s="956">
        <v>1970.2</v>
      </c>
      <c r="N211" s="952" t="s">
        <v>484</v>
      </c>
      <c r="O211" s="952" t="s">
        <v>485</v>
      </c>
      <c r="P211" s="953" t="s">
        <v>486</v>
      </c>
      <c r="Q211" s="952" t="s">
        <v>469</v>
      </c>
      <c r="R211" s="953" t="s">
        <v>340</v>
      </c>
      <c r="S211" s="740">
        <v>413734</v>
      </c>
      <c r="T211" s="722"/>
      <c r="U211" s="953" t="s">
        <v>470</v>
      </c>
      <c r="V211" s="953" t="s">
        <v>470</v>
      </c>
      <c r="W211" s="953" t="s">
        <v>343</v>
      </c>
      <c r="X211" s="953" t="s">
        <v>344</v>
      </c>
      <c r="Y211" s="954">
        <v>413734</v>
      </c>
      <c r="Z211" s="768"/>
      <c r="AA211" s="768"/>
      <c r="AB211" s="768"/>
      <c r="AC211" s="768"/>
      <c r="AD211" s="768"/>
      <c r="AE211" s="768"/>
      <c r="AF211" s="768"/>
      <c r="AG211" s="682"/>
      <c r="AH211" s="682"/>
      <c r="AI211" s="682"/>
      <c r="AJ211" s="682"/>
      <c r="AK211" s="682"/>
      <c r="AL211" s="682"/>
      <c r="AM211" s="682"/>
      <c r="AN211" s="682"/>
      <c r="AO211" s="682"/>
      <c r="AP211" s="682"/>
    </row>
    <row r="212" spans="1:42" ht="22.5" x14ac:dyDescent="0.25">
      <c r="A212" s="937"/>
      <c r="B212" s="710"/>
      <c r="C212" s="728"/>
      <c r="D212" s="725" t="s">
        <v>345</v>
      </c>
      <c r="E212" s="865" t="e">
        <v>#REF!</v>
      </c>
      <c r="F212" s="865" t="e">
        <v>#REF!</v>
      </c>
      <c r="G212" s="865" t="e">
        <v>#REF!</v>
      </c>
      <c r="H212" s="865">
        <v>6704343.8927822225</v>
      </c>
      <c r="I212" s="726">
        <v>205711646.73041299</v>
      </c>
      <c r="J212" s="865">
        <v>19351759.123928946</v>
      </c>
      <c r="K212" s="865">
        <v>17407159.76815008</v>
      </c>
      <c r="L212" s="865">
        <v>20407159.768150099</v>
      </c>
      <c r="M212" s="726">
        <v>188763252.79576799</v>
      </c>
      <c r="N212" s="729"/>
      <c r="O212" s="729"/>
      <c r="P212" s="729"/>
      <c r="Q212" s="729"/>
      <c r="R212" s="729"/>
      <c r="S212" s="730"/>
      <c r="T212" s="731"/>
      <c r="U212" s="729"/>
      <c r="V212" s="729"/>
      <c r="W212" s="729"/>
      <c r="X212" s="729"/>
      <c r="Y212" s="732"/>
      <c r="Z212" s="768"/>
      <c r="AA212" s="768"/>
      <c r="AB212" s="768"/>
      <c r="AC212" s="768"/>
      <c r="AD212" s="768"/>
      <c r="AE212" s="768"/>
      <c r="AF212" s="768"/>
      <c r="AG212" s="682"/>
      <c r="AH212" s="682"/>
      <c r="AI212" s="682"/>
      <c r="AJ212" s="682"/>
      <c r="AK212" s="682"/>
      <c r="AL212" s="682"/>
      <c r="AM212" s="682"/>
      <c r="AN212" s="682"/>
      <c r="AO212" s="682"/>
      <c r="AP212" s="682"/>
    </row>
    <row r="213" spans="1:42" ht="22.5" x14ac:dyDescent="0.25">
      <c r="A213" s="937"/>
      <c r="B213" s="710"/>
      <c r="C213" s="728"/>
      <c r="D213" s="725" t="s">
        <v>348</v>
      </c>
      <c r="E213" s="870">
        <v>0</v>
      </c>
      <c r="F213" s="870">
        <v>0</v>
      </c>
      <c r="G213" s="870">
        <v>0</v>
      </c>
      <c r="H213" s="870">
        <v>0</v>
      </c>
      <c r="I213" s="955"/>
      <c r="J213" s="870">
        <v>0</v>
      </c>
      <c r="K213" s="870">
        <v>0</v>
      </c>
      <c r="L213" s="870">
        <v>0</v>
      </c>
      <c r="M213" s="955"/>
      <c r="N213" s="729"/>
      <c r="O213" s="729"/>
      <c r="P213" s="729"/>
      <c r="Q213" s="729"/>
      <c r="R213" s="729"/>
      <c r="S213" s="730"/>
      <c r="T213" s="731"/>
      <c r="U213" s="729"/>
      <c r="V213" s="729"/>
      <c r="W213" s="729"/>
      <c r="X213" s="729"/>
      <c r="Y213" s="732"/>
      <c r="Z213" s="768"/>
      <c r="AA213" s="768"/>
      <c r="AB213" s="768"/>
      <c r="AC213" s="768"/>
      <c r="AD213" s="768"/>
      <c r="AE213" s="768"/>
      <c r="AF213" s="768"/>
      <c r="AG213" s="682"/>
      <c r="AH213" s="682"/>
      <c r="AI213" s="682"/>
      <c r="AJ213" s="682"/>
      <c r="AK213" s="682"/>
      <c r="AL213" s="682"/>
      <c r="AM213" s="682"/>
      <c r="AN213" s="682"/>
      <c r="AO213" s="682"/>
      <c r="AP213" s="682"/>
    </row>
    <row r="214" spans="1:42" ht="33.75" x14ac:dyDescent="0.25">
      <c r="A214" s="937"/>
      <c r="B214" s="710"/>
      <c r="C214" s="734"/>
      <c r="D214" s="725" t="s">
        <v>350</v>
      </c>
      <c r="E214" s="865">
        <v>0</v>
      </c>
      <c r="F214" s="865">
        <v>0</v>
      </c>
      <c r="G214" s="865">
        <v>0</v>
      </c>
      <c r="H214" s="865">
        <v>0</v>
      </c>
      <c r="I214" s="955"/>
      <c r="J214" s="865">
        <v>0</v>
      </c>
      <c r="K214" s="865">
        <v>0</v>
      </c>
      <c r="L214" s="865">
        <v>0</v>
      </c>
      <c r="M214" s="955"/>
      <c r="N214" s="735"/>
      <c r="O214" s="735"/>
      <c r="P214" s="735"/>
      <c r="Q214" s="735"/>
      <c r="R214" s="735"/>
      <c r="S214" s="736"/>
      <c r="T214" s="737"/>
      <c r="U214" s="735"/>
      <c r="V214" s="735"/>
      <c r="W214" s="735"/>
      <c r="X214" s="735"/>
      <c r="Y214" s="738"/>
      <c r="Z214" s="768"/>
      <c r="AA214" s="768"/>
      <c r="AB214" s="768"/>
      <c r="AC214" s="768"/>
      <c r="AD214" s="768"/>
      <c r="AE214" s="768"/>
      <c r="AF214" s="768"/>
      <c r="AG214" s="682"/>
      <c r="AH214" s="682"/>
      <c r="AI214" s="682"/>
      <c r="AJ214" s="682"/>
      <c r="AK214" s="682"/>
      <c r="AL214" s="682"/>
      <c r="AM214" s="682"/>
      <c r="AN214" s="682"/>
      <c r="AO214" s="682"/>
      <c r="AP214" s="682"/>
    </row>
    <row r="215" spans="1:42" ht="22.5" x14ac:dyDescent="0.25">
      <c r="A215" s="937"/>
      <c r="B215" s="710"/>
      <c r="C215" s="949" t="s">
        <v>386</v>
      </c>
      <c r="D215" s="713" t="s">
        <v>335</v>
      </c>
      <c r="E215" s="870">
        <v>22.558</v>
      </c>
      <c r="F215" s="870">
        <v>22.558</v>
      </c>
      <c r="G215" s="950">
        <v>42.769999999999996</v>
      </c>
      <c r="H215" s="950">
        <v>42.769999999999996</v>
      </c>
      <c r="I215" s="957">
        <v>283.8</v>
      </c>
      <c r="J215" s="870">
        <v>22.558</v>
      </c>
      <c r="K215" s="950">
        <v>42.769999999999996</v>
      </c>
      <c r="L215" s="870">
        <v>124.96</v>
      </c>
      <c r="M215" s="957">
        <v>283.8</v>
      </c>
      <c r="N215" s="952" t="s">
        <v>386</v>
      </c>
      <c r="O215" s="952" t="s">
        <v>487</v>
      </c>
      <c r="P215" s="953" t="s">
        <v>488</v>
      </c>
      <c r="Q215" s="952" t="s">
        <v>469</v>
      </c>
      <c r="R215" s="953" t="s">
        <v>340</v>
      </c>
      <c r="S215" s="740">
        <v>1208980</v>
      </c>
      <c r="T215" s="722"/>
      <c r="U215" s="953" t="s">
        <v>470</v>
      </c>
      <c r="V215" s="953" t="s">
        <v>470</v>
      </c>
      <c r="W215" s="953" t="s">
        <v>343</v>
      </c>
      <c r="X215" s="953" t="s">
        <v>344</v>
      </c>
      <c r="Y215" s="954">
        <v>1208980</v>
      </c>
      <c r="Z215" s="768"/>
      <c r="AA215" s="768"/>
      <c r="AB215" s="768"/>
      <c r="AC215" s="768"/>
      <c r="AD215" s="768"/>
      <c r="AE215" s="768"/>
      <c r="AF215" s="768"/>
      <c r="AG215" s="682"/>
      <c r="AH215" s="682"/>
      <c r="AI215" s="682"/>
      <c r="AJ215" s="682"/>
      <c r="AK215" s="682"/>
      <c r="AL215" s="682"/>
      <c r="AM215" s="682"/>
      <c r="AN215" s="682"/>
      <c r="AO215" s="682"/>
      <c r="AP215" s="682"/>
    </row>
    <row r="216" spans="1:42" ht="22.5" x14ac:dyDescent="0.25">
      <c r="A216" s="937"/>
      <c r="B216" s="710"/>
      <c r="C216" s="728"/>
      <c r="D216" s="725" t="s">
        <v>345</v>
      </c>
      <c r="E216" s="865" t="e">
        <v>#REF!</v>
      </c>
      <c r="F216" s="865" t="e">
        <v>#REF!</v>
      </c>
      <c r="G216" s="865" t="e">
        <v>#REF!</v>
      </c>
      <c r="H216" s="865">
        <v>4404790.1068888893</v>
      </c>
      <c r="I216" s="726">
        <v>29631999.4630449</v>
      </c>
      <c r="J216" s="865">
        <v>13269246.599153427</v>
      </c>
      <c r="K216" s="865">
        <v>11436597.877732463</v>
      </c>
      <c r="L216" s="865">
        <v>16401359.782401582</v>
      </c>
      <c r="M216" s="726">
        <v>27190646.200100899</v>
      </c>
      <c r="N216" s="729"/>
      <c r="O216" s="729"/>
      <c r="P216" s="729"/>
      <c r="Q216" s="729"/>
      <c r="R216" s="729"/>
      <c r="S216" s="730"/>
      <c r="T216" s="731"/>
      <c r="U216" s="729"/>
      <c r="V216" s="729"/>
      <c r="W216" s="729"/>
      <c r="X216" s="729"/>
      <c r="Y216" s="732"/>
      <c r="Z216" s="768"/>
      <c r="AA216" s="768"/>
      <c r="AB216" s="768"/>
      <c r="AC216" s="768"/>
      <c r="AD216" s="768"/>
      <c r="AE216" s="768"/>
      <c r="AF216" s="768"/>
      <c r="AG216" s="682"/>
      <c r="AH216" s="682"/>
      <c r="AI216" s="682"/>
      <c r="AJ216" s="682"/>
      <c r="AK216" s="682"/>
      <c r="AL216" s="682"/>
      <c r="AM216" s="682"/>
      <c r="AN216" s="682"/>
      <c r="AO216" s="682"/>
      <c r="AP216" s="682"/>
    </row>
    <row r="217" spans="1:42" ht="22.5" x14ac:dyDescent="0.25">
      <c r="A217" s="937"/>
      <c r="B217" s="710"/>
      <c r="C217" s="728"/>
      <c r="D217" s="725" t="s">
        <v>348</v>
      </c>
      <c r="E217" s="870">
        <v>0</v>
      </c>
      <c r="F217" s="870">
        <v>0</v>
      </c>
      <c r="G217" s="870">
        <v>0</v>
      </c>
      <c r="H217" s="870">
        <v>0</v>
      </c>
      <c r="I217" s="955"/>
      <c r="J217" s="870">
        <v>0</v>
      </c>
      <c r="K217" s="870">
        <v>0</v>
      </c>
      <c r="L217" s="870">
        <v>0</v>
      </c>
      <c r="M217" s="955"/>
      <c r="N217" s="729"/>
      <c r="O217" s="729"/>
      <c r="P217" s="729"/>
      <c r="Q217" s="729"/>
      <c r="R217" s="729"/>
      <c r="S217" s="730"/>
      <c r="T217" s="731"/>
      <c r="U217" s="729"/>
      <c r="V217" s="729"/>
      <c r="W217" s="729"/>
      <c r="X217" s="729"/>
      <c r="Y217" s="732"/>
      <c r="Z217" s="768"/>
      <c r="AA217" s="768"/>
      <c r="AB217" s="768"/>
      <c r="AC217" s="768"/>
      <c r="AD217" s="768"/>
      <c r="AE217" s="768"/>
      <c r="AF217" s="768"/>
      <c r="AG217" s="682"/>
      <c r="AH217" s="682"/>
      <c r="AI217" s="682"/>
      <c r="AJ217" s="682"/>
      <c r="AK217" s="682"/>
      <c r="AL217" s="682"/>
      <c r="AM217" s="682"/>
      <c r="AN217" s="682"/>
      <c r="AO217" s="682"/>
      <c r="AP217" s="682"/>
    </row>
    <row r="218" spans="1:42" ht="33.75" x14ac:dyDescent="0.25">
      <c r="A218" s="937"/>
      <c r="B218" s="710"/>
      <c r="C218" s="734"/>
      <c r="D218" s="725" t="s">
        <v>350</v>
      </c>
      <c r="E218" s="865">
        <v>0</v>
      </c>
      <c r="F218" s="865">
        <v>0</v>
      </c>
      <c r="G218" s="865">
        <v>0</v>
      </c>
      <c r="H218" s="865">
        <v>0</v>
      </c>
      <c r="I218" s="955"/>
      <c r="J218" s="865">
        <v>0</v>
      </c>
      <c r="K218" s="865">
        <v>0</v>
      </c>
      <c r="L218" s="865">
        <v>0</v>
      </c>
      <c r="M218" s="955"/>
      <c r="N218" s="735"/>
      <c r="O218" s="735"/>
      <c r="P218" s="735"/>
      <c r="Q218" s="735"/>
      <c r="R218" s="735"/>
      <c r="S218" s="736"/>
      <c r="T218" s="737"/>
      <c r="U218" s="735"/>
      <c r="V218" s="735"/>
      <c r="W218" s="735"/>
      <c r="X218" s="735"/>
      <c r="Y218" s="738"/>
      <c r="Z218" s="768"/>
      <c r="AA218" s="768"/>
      <c r="AB218" s="768"/>
      <c r="AC218" s="768"/>
      <c r="AD218" s="768"/>
      <c r="AE218" s="768"/>
      <c r="AF218" s="768"/>
      <c r="AG218" s="682"/>
      <c r="AH218" s="682"/>
      <c r="AI218" s="682"/>
      <c r="AJ218" s="682"/>
      <c r="AK218" s="682"/>
      <c r="AL218" s="682"/>
      <c r="AM218" s="682"/>
      <c r="AN218" s="682"/>
      <c r="AO218" s="682"/>
      <c r="AP218" s="682"/>
    </row>
    <row r="219" spans="1:42" ht="22.5" x14ac:dyDescent="0.25">
      <c r="A219" s="937"/>
      <c r="B219" s="710"/>
      <c r="C219" s="949" t="s">
        <v>388</v>
      </c>
      <c r="D219" s="713" t="s">
        <v>335</v>
      </c>
      <c r="E219" s="870">
        <v>4.24</v>
      </c>
      <c r="F219" s="870">
        <v>4.24</v>
      </c>
      <c r="G219" s="950">
        <v>7.7070000000000007</v>
      </c>
      <c r="H219" s="950">
        <v>7.7070000000000007</v>
      </c>
      <c r="I219" s="956">
        <v>42.6</v>
      </c>
      <c r="J219" s="870">
        <v>4.24</v>
      </c>
      <c r="K219" s="950">
        <v>7.7070000000000007</v>
      </c>
      <c r="L219" s="870">
        <v>29.198</v>
      </c>
      <c r="M219" s="956">
        <v>42.6</v>
      </c>
      <c r="N219" s="952" t="s">
        <v>388</v>
      </c>
      <c r="O219" s="952" t="s">
        <v>489</v>
      </c>
      <c r="P219" s="953" t="s">
        <v>490</v>
      </c>
      <c r="Q219" s="952" t="s">
        <v>469</v>
      </c>
      <c r="R219" s="953" t="s">
        <v>340</v>
      </c>
      <c r="S219" s="740">
        <v>93716</v>
      </c>
      <c r="T219" s="722"/>
      <c r="U219" s="953" t="s">
        <v>470</v>
      </c>
      <c r="V219" s="953" t="s">
        <v>470</v>
      </c>
      <c r="W219" s="953" t="s">
        <v>343</v>
      </c>
      <c r="X219" s="953" t="s">
        <v>344</v>
      </c>
      <c r="Y219" s="954">
        <v>93716</v>
      </c>
      <c r="Z219" s="768"/>
      <c r="AA219" s="768"/>
      <c r="AB219" s="768"/>
      <c r="AC219" s="768"/>
      <c r="AD219" s="768"/>
      <c r="AE219" s="768"/>
      <c r="AF219" s="768"/>
      <c r="AG219" s="682"/>
      <c r="AH219" s="682"/>
      <c r="AI219" s="682"/>
      <c r="AJ219" s="682"/>
      <c r="AK219" s="682"/>
      <c r="AL219" s="682"/>
      <c r="AM219" s="682"/>
      <c r="AN219" s="682"/>
      <c r="AO219" s="682"/>
      <c r="AP219" s="682"/>
    </row>
    <row r="220" spans="1:42" ht="22.5" x14ac:dyDescent="0.25">
      <c r="A220" s="937"/>
      <c r="B220" s="710"/>
      <c r="C220" s="728"/>
      <c r="D220" s="725" t="s">
        <v>345</v>
      </c>
      <c r="E220" s="865" t="e">
        <v>#REF!</v>
      </c>
      <c r="F220" s="865" t="e">
        <v>#REF!</v>
      </c>
      <c r="G220" s="865" t="e">
        <v>#REF!</v>
      </c>
      <c r="H220" s="865">
        <v>793727.31713333342</v>
      </c>
      <c r="I220" s="726">
        <v>4447932.2661230201</v>
      </c>
      <c r="J220" s="865">
        <v>2494086.602553885</v>
      </c>
      <c r="K220" s="865">
        <v>2060833.758327896</v>
      </c>
      <c r="L220" s="865">
        <v>3832321.5663137115</v>
      </c>
      <c r="M220" s="726">
        <v>4081471.2055119802</v>
      </c>
      <c r="N220" s="729"/>
      <c r="O220" s="729"/>
      <c r="P220" s="729"/>
      <c r="Q220" s="729"/>
      <c r="R220" s="729"/>
      <c r="S220" s="730"/>
      <c r="T220" s="731"/>
      <c r="U220" s="729"/>
      <c r="V220" s="729"/>
      <c r="W220" s="729"/>
      <c r="X220" s="729"/>
      <c r="Y220" s="732"/>
      <c r="Z220" s="768"/>
      <c r="AA220" s="768"/>
      <c r="AB220" s="768"/>
      <c r="AC220" s="768"/>
      <c r="AD220" s="768"/>
      <c r="AE220" s="768"/>
      <c r="AF220" s="768"/>
      <c r="AG220" s="682"/>
      <c r="AH220" s="682"/>
      <c r="AI220" s="682"/>
      <c r="AJ220" s="682"/>
      <c r="AK220" s="682"/>
      <c r="AL220" s="682"/>
      <c r="AM220" s="682"/>
      <c r="AN220" s="682"/>
      <c r="AO220" s="682"/>
      <c r="AP220" s="682"/>
    </row>
    <row r="221" spans="1:42" ht="22.5" x14ac:dyDescent="0.25">
      <c r="A221" s="937"/>
      <c r="B221" s="710"/>
      <c r="C221" s="728"/>
      <c r="D221" s="725" t="s">
        <v>348</v>
      </c>
      <c r="E221" s="870">
        <v>0</v>
      </c>
      <c r="F221" s="870">
        <v>0</v>
      </c>
      <c r="G221" s="870">
        <v>0</v>
      </c>
      <c r="H221" s="870">
        <v>0</v>
      </c>
      <c r="I221" s="955"/>
      <c r="J221" s="870">
        <v>0</v>
      </c>
      <c r="K221" s="870">
        <v>0</v>
      </c>
      <c r="L221" s="870">
        <v>0</v>
      </c>
      <c r="M221" s="955"/>
      <c r="N221" s="729"/>
      <c r="O221" s="729"/>
      <c r="P221" s="729"/>
      <c r="Q221" s="729"/>
      <c r="R221" s="729"/>
      <c r="S221" s="730"/>
      <c r="T221" s="731"/>
      <c r="U221" s="729"/>
      <c r="V221" s="729"/>
      <c r="W221" s="729"/>
      <c r="X221" s="729"/>
      <c r="Y221" s="732"/>
      <c r="Z221" s="768"/>
      <c r="AA221" s="768"/>
      <c r="AB221" s="768"/>
      <c r="AC221" s="768"/>
      <c r="AD221" s="768"/>
      <c r="AE221" s="768"/>
      <c r="AF221" s="768"/>
      <c r="AG221" s="682"/>
      <c r="AH221" s="682"/>
      <c r="AI221" s="682"/>
      <c r="AJ221" s="682"/>
      <c r="AK221" s="682"/>
      <c r="AL221" s="682"/>
      <c r="AM221" s="682"/>
      <c r="AN221" s="682"/>
      <c r="AO221" s="682"/>
      <c r="AP221" s="682"/>
    </row>
    <row r="222" spans="1:42" ht="33.75" x14ac:dyDescent="0.25">
      <c r="A222" s="937"/>
      <c r="B222" s="710"/>
      <c r="C222" s="734"/>
      <c r="D222" s="725" t="s">
        <v>350</v>
      </c>
      <c r="E222" s="865">
        <v>0</v>
      </c>
      <c r="F222" s="865">
        <v>0</v>
      </c>
      <c r="G222" s="865">
        <v>0</v>
      </c>
      <c r="H222" s="865">
        <v>0</v>
      </c>
      <c r="I222" s="955"/>
      <c r="J222" s="865">
        <v>0</v>
      </c>
      <c r="K222" s="865">
        <v>0</v>
      </c>
      <c r="L222" s="865">
        <v>0</v>
      </c>
      <c r="M222" s="955"/>
      <c r="N222" s="735"/>
      <c r="O222" s="735"/>
      <c r="P222" s="735"/>
      <c r="Q222" s="735"/>
      <c r="R222" s="735"/>
      <c r="S222" s="736"/>
      <c r="T222" s="737"/>
      <c r="U222" s="735"/>
      <c r="V222" s="735"/>
      <c r="W222" s="735"/>
      <c r="X222" s="735"/>
      <c r="Y222" s="738"/>
      <c r="Z222" s="768"/>
      <c r="AA222" s="768"/>
      <c r="AB222" s="768"/>
      <c r="AC222" s="768"/>
      <c r="AD222" s="768"/>
      <c r="AE222" s="768"/>
      <c r="AF222" s="768"/>
      <c r="AG222" s="682"/>
      <c r="AH222" s="682"/>
      <c r="AI222" s="682"/>
      <c r="AJ222" s="682"/>
      <c r="AK222" s="682"/>
      <c r="AL222" s="682"/>
      <c r="AM222" s="682"/>
      <c r="AN222" s="682"/>
      <c r="AO222" s="682"/>
      <c r="AP222" s="682"/>
    </row>
    <row r="223" spans="1:42" ht="22.5" x14ac:dyDescent="0.25">
      <c r="A223" s="937"/>
      <c r="B223" s="710"/>
      <c r="C223" s="949" t="s">
        <v>372</v>
      </c>
      <c r="D223" s="713" t="s">
        <v>335</v>
      </c>
      <c r="E223" s="870">
        <v>26.603999999999999</v>
      </c>
      <c r="F223" s="870">
        <v>26.603999999999999</v>
      </c>
      <c r="G223" s="950">
        <v>43.706000000000003</v>
      </c>
      <c r="H223" s="950">
        <v>43.706000000000003</v>
      </c>
      <c r="I223" s="956">
        <v>372.4</v>
      </c>
      <c r="J223" s="870">
        <v>26.603999999999999</v>
      </c>
      <c r="K223" s="950">
        <v>43.706000000000003</v>
      </c>
      <c r="L223" s="870">
        <v>116.39</v>
      </c>
      <c r="M223" s="956">
        <v>372.4</v>
      </c>
      <c r="N223" s="952" t="s">
        <v>372</v>
      </c>
      <c r="O223" s="952" t="s">
        <v>491</v>
      </c>
      <c r="P223" s="953" t="s">
        <v>492</v>
      </c>
      <c r="Q223" s="952" t="s">
        <v>469</v>
      </c>
      <c r="R223" s="953" t="s">
        <v>340</v>
      </c>
      <c r="S223" s="740">
        <v>221906</v>
      </c>
      <c r="T223" s="722"/>
      <c r="U223" s="953" t="s">
        <v>470</v>
      </c>
      <c r="V223" s="953" t="s">
        <v>470</v>
      </c>
      <c r="W223" s="953" t="s">
        <v>343</v>
      </c>
      <c r="X223" s="953" t="s">
        <v>344</v>
      </c>
      <c r="Y223" s="954">
        <v>221906</v>
      </c>
      <c r="Z223" s="768"/>
      <c r="AA223" s="768"/>
      <c r="AB223" s="768"/>
      <c r="AC223" s="768"/>
      <c r="AD223" s="768"/>
      <c r="AE223" s="768"/>
      <c r="AF223" s="768"/>
      <c r="AG223" s="682"/>
      <c r="AH223" s="682"/>
      <c r="AI223" s="682"/>
      <c r="AJ223" s="682"/>
      <c r="AK223" s="682"/>
      <c r="AL223" s="682"/>
      <c r="AM223" s="682"/>
      <c r="AN223" s="682"/>
      <c r="AO223" s="682"/>
      <c r="AP223" s="682"/>
    </row>
    <row r="224" spans="1:42" ht="22.5" x14ac:dyDescent="0.25">
      <c r="A224" s="937"/>
      <c r="B224" s="710"/>
      <c r="C224" s="728"/>
      <c r="D224" s="725" t="s">
        <v>345</v>
      </c>
      <c r="E224" s="865" t="e">
        <v>#REF!</v>
      </c>
      <c r="F224" s="865" t="e">
        <v>#REF!</v>
      </c>
      <c r="G224" s="865" t="e">
        <v>#REF!</v>
      </c>
      <c r="H224" s="865">
        <v>4501186.72928889</v>
      </c>
      <c r="I224" s="726">
        <v>38882863.284136496</v>
      </c>
      <c r="J224" s="865">
        <v>15649216.975081027</v>
      </c>
      <c r="K224" s="865">
        <v>11686882.086606853</v>
      </c>
      <c r="L224" s="865">
        <v>15276522.607824266</v>
      </c>
      <c r="M224" s="726">
        <v>35679339.834100001</v>
      </c>
      <c r="N224" s="729"/>
      <c r="O224" s="729"/>
      <c r="P224" s="729"/>
      <c r="Q224" s="729"/>
      <c r="R224" s="729"/>
      <c r="S224" s="730"/>
      <c r="T224" s="731"/>
      <c r="U224" s="729"/>
      <c r="V224" s="729"/>
      <c r="W224" s="729"/>
      <c r="X224" s="729"/>
      <c r="Y224" s="732"/>
      <c r="Z224" s="768"/>
      <c r="AA224" s="768"/>
      <c r="AB224" s="768"/>
      <c r="AC224" s="768"/>
      <c r="AD224" s="768"/>
      <c r="AE224" s="768"/>
      <c r="AF224" s="768"/>
      <c r="AG224" s="682"/>
      <c r="AH224" s="682"/>
      <c r="AI224" s="682"/>
      <c r="AJ224" s="682"/>
      <c r="AK224" s="682"/>
      <c r="AL224" s="682"/>
      <c r="AM224" s="682"/>
      <c r="AN224" s="682"/>
      <c r="AO224" s="682"/>
      <c r="AP224" s="682"/>
    </row>
    <row r="225" spans="1:42" ht="22.5" x14ac:dyDescent="0.25">
      <c r="A225" s="937"/>
      <c r="B225" s="710"/>
      <c r="C225" s="728"/>
      <c r="D225" s="725" t="s">
        <v>348</v>
      </c>
      <c r="E225" s="870">
        <v>0</v>
      </c>
      <c r="F225" s="870">
        <v>0</v>
      </c>
      <c r="G225" s="870">
        <v>0</v>
      </c>
      <c r="H225" s="870">
        <v>0</v>
      </c>
      <c r="I225" s="955"/>
      <c r="J225" s="870">
        <v>0</v>
      </c>
      <c r="K225" s="870">
        <v>0</v>
      </c>
      <c r="L225" s="870">
        <v>0</v>
      </c>
      <c r="M225" s="955"/>
      <c r="N225" s="729"/>
      <c r="O225" s="729"/>
      <c r="P225" s="729"/>
      <c r="Q225" s="729"/>
      <c r="R225" s="729"/>
      <c r="S225" s="730"/>
      <c r="T225" s="731"/>
      <c r="U225" s="729"/>
      <c r="V225" s="729"/>
      <c r="W225" s="729"/>
      <c r="X225" s="729"/>
      <c r="Y225" s="732"/>
      <c r="Z225" s="768"/>
      <c r="AA225" s="768"/>
      <c r="AB225" s="768"/>
      <c r="AC225" s="768"/>
      <c r="AD225" s="768"/>
      <c r="AE225" s="768"/>
      <c r="AF225" s="768"/>
      <c r="AG225" s="682"/>
      <c r="AH225" s="682"/>
      <c r="AI225" s="682"/>
      <c r="AJ225" s="682"/>
      <c r="AK225" s="682"/>
      <c r="AL225" s="682"/>
      <c r="AM225" s="682"/>
      <c r="AN225" s="682"/>
      <c r="AO225" s="682"/>
      <c r="AP225" s="682"/>
    </row>
    <row r="226" spans="1:42" ht="33.75" x14ac:dyDescent="0.25">
      <c r="A226" s="937"/>
      <c r="B226" s="710"/>
      <c r="C226" s="734"/>
      <c r="D226" s="725" t="s">
        <v>350</v>
      </c>
      <c r="E226" s="865">
        <v>0</v>
      </c>
      <c r="F226" s="865">
        <v>0</v>
      </c>
      <c r="G226" s="865">
        <v>0</v>
      </c>
      <c r="H226" s="865">
        <v>0</v>
      </c>
      <c r="I226" s="955"/>
      <c r="J226" s="865">
        <v>0</v>
      </c>
      <c r="K226" s="865">
        <v>0</v>
      </c>
      <c r="L226" s="865">
        <v>0</v>
      </c>
      <c r="M226" s="955"/>
      <c r="N226" s="735"/>
      <c r="O226" s="735"/>
      <c r="P226" s="735"/>
      <c r="Q226" s="735"/>
      <c r="R226" s="735"/>
      <c r="S226" s="736"/>
      <c r="T226" s="737"/>
      <c r="U226" s="735"/>
      <c r="V226" s="735"/>
      <c r="W226" s="735"/>
      <c r="X226" s="735"/>
      <c r="Y226" s="738"/>
      <c r="Z226" s="768"/>
      <c r="AA226" s="768"/>
      <c r="AB226" s="768"/>
      <c r="AC226" s="768"/>
      <c r="AD226" s="768"/>
      <c r="AE226" s="768"/>
      <c r="AF226" s="768"/>
      <c r="AG226" s="682"/>
      <c r="AH226" s="682"/>
      <c r="AI226" s="682"/>
      <c r="AJ226" s="682"/>
      <c r="AK226" s="682"/>
      <c r="AL226" s="682"/>
      <c r="AM226" s="682"/>
      <c r="AN226" s="682"/>
      <c r="AO226" s="682"/>
      <c r="AP226" s="682"/>
    </row>
    <row r="227" spans="1:42" ht="22.5" x14ac:dyDescent="0.25">
      <c r="A227" s="937"/>
      <c r="B227" s="710"/>
      <c r="C227" s="949" t="s">
        <v>392</v>
      </c>
      <c r="D227" s="713" t="s">
        <v>335</v>
      </c>
      <c r="E227" s="870">
        <v>1.7198</v>
      </c>
      <c r="F227" s="870">
        <v>1.7198</v>
      </c>
      <c r="G227" s="950">
        <v>2.3957999999999999</v>
      </c>
      <c r="H227" s="950">
        <v>2.3957999999999999</v>
      </c>
      <c r="I227" s="956">
        <v>26.5</v>
      </c>
      <c r="J227" s="870">
        <v>1.7198</v>
      </c>
      <c r="K227" s="950">
        <v>2.3957999999999999</v>
      </c>
      <c r="L227" s="870">
        <v>7.1505000000000001</v>
      </c>
      <c r="M227" s="956">
        <v>26.5</v>
      </c>
      <c r="N227" s="952" t="s">
        <v>392</v>
      </c>
      <c r="O227" s="952" t="s">
        <v>493</v>
      </c>
      <c r="P227" s="953" t="s">
        <v>494</v>
      </c>
      <c r="Q227" s="952" t="s">
        <v>469</v>
      </c>
      <c r="R227" s="953" t="s">
        <v>340</v>
      </c>
      <c r="S227" s="740">
        <v>350944</v>
      </c>
      <c r="T227" s="722"/>
      <c r="U227" s="953" t="s">
        <v>470</v>
      </c>
      <c r="V227" s="953" t="s">
        <v>470</v>
      </c>
      <c r="W227" s="953" t="s">
        <v>343</v>
      </c>
      <c r="X227" s="953" t="s">
        <v>344</v>
      </c>
      <c r="Y227" s="954">
        <v>350944</v>
      </c>
      <c r="Z227" s="768"/>
      <c r="AA227" s="768"/>
      <c r="AB227" s="768"/>
      <c r="AC227" s="768"/>
      <c r="AD227" s="768"/>
      <c r="AE227" s="768"/>
      <c r="AF227" s="768"/>
      <c r="AG227" s="682"/>
      <c r="AH227" s="682"/>
      <c r="AI227" s="682"/>
      <c r="AJ227" s="682"/>
      <c r="AK227" s="682"/>
      <c r="AL227" s="682"/>
      <c r="AM227" s="682"/>
      <c r="AN227" s="682"/>
      <c r="AO227" s="682"/>
      <c r="AP227" s="682"/>
    </row>
    <row r="228" spans="1:42" ht="22.5" x14ac:dyDescent="0.25">
      <c r="A228" s="937"/>
      <c r="B228" s="710"/>
      <c r="C228" s="728"/>
      <c r="D228" s="725" t="s">
        <v>345</v>
      </c>
      <c r="E228" s="865" t="e">
        <v>#REF!</v>
      </c>
      <c r="F228" s="865" t="e">
        <v>#REF!</v>
      </c>
      <c r="G228" s="865" t="e">
        <v>#REF!</v>
      </c>
      <c r="H228" s="865">
        <v>246738.27772000001</v>
      </c>
      <c r="I228" s="726">
        <v>2766906.2218840402</v>
      </c>
      <c r="J228" s="865">
        <v>1011634.4667623045</v>
      </c>
      <c r="K228" s="865">
        <v>640631.31156117457</v>
      </c>
      <c r="L228" s="865">
        <v>938523.7125805259</v>
      </c>
      <c r="M228" s="726">
        <v>2538943.35554149</v>
      </c>
      <c r="N228" s="729"/>
      <c r="O228" s="729"/>
      <c r="P228" s="729"/>
      <c r="Q228" s="729"/>
      <c r="R228" s="729"/>
      <c r="S228" s="730"/>
      <c r="T228" s="731"/>
      <c r="U228" s="729"/>
      <c r="V228" s="729"/>
      <c r="W228" s="729"/>
      <c r="X228" s="729"/>
      <c r="Y228" s="732"/>
      <c r="Z228" s="768"/>
      <c r="AA228" s="768"/>
      <c r="AB228" s="768"/>
      <c r="AC228" s="768"/>
      <c r="AD228" s="768"/>
      <c r="AE228" s="768"/>
      <c r="AF228" s="768"/>
      <c r="AG228" s="682"/>
      <c r="AH228" s="682"/>
      <c r="AI228" s="682"/>
      <c r="AJ228" s="682"/>
      <c r="AK228" s="682"/>
      <c r="AL228" s="682"/>
      <c r="AM228" s="682"/>
      <c r="AN228" s="682"/>
      <c r="AO228" s="682"/>
      <c r="AP228" s="682"/>
    </row>
    <row r="229" spans="1:42" ht="22.5" x14ac:dyDescent="0.25">
      <c r="A229" s="937"/>
      <c r="B229" s="710"/>
      <c r="C229" s="728"/>
      <c r="D229" s="725" t="s">
        <v>348</v>
      </c>
      <c r="E229" s="870">
        <v>0</v>
      </c>
      <c r="F229" s="870">
        <v>0</v>
      </c>
      <c r="G229" s="870">
        <v>0</v>
      </c>
      <c r="H229" s="870">
        <v>0</v>
      </c>
      <c r="I229" s="955"/>
      <c r="J229" s="870">
        <v>0</v>
      </c>
      <c r="K229" s="870">
        <v>0</v>
      </c>
      <c r="L229" s="870">
        <v>0</v>
      </c>
      <c r="M229" s="955"/>
      <c r="N229" s="729"/>
      <c r="O229" s="729"/>
      <c r="P229" s="729"/>
      <c r="Q229" s="729"/>
      <c r="R229" s="729"/>
      <c r="S229" s="730"/>
      <c r="T229" s="731"/>
      <c r="U229" s="729"/>
      <c r="V229" s="729"/>
      <c r="W229" s="729"/>
      <c r="X229" s="729"/>
      <c r="Y229" s="732"/>
      <c r="Z229" s="768"/>
      <c r="AA229" s="768"/>
      <c r="AB229" s="768"/>
      <c r="AC229" s="768"/>
      <c r="AD229" s="768"/>
      <c r="AE229" s="768"/>
      <c r="AF229" s="768"/>
      <c r="AG229" s="682"/>
      <c r="AH229" s="682"/>
      <c r="AI229" s="682"/>
      <c r="AJ229" s="682"/>
      <c r="AK229" s="682"/>
      <c r="AL229" s="682"/>
      <c r="AM229" s="682"/>
      <c r="AN229" s="682"/>
      <c r="AO229" s="682"/>
      <c r="AP229" s="682"/>
    </row>
    <row r="230" spans="1:42" ht="33.75" x14ac:dyDescent="0.25">
      <c r="A230" s="937"/>
      <c r="B230" s="710"/>
      <c r="C230" s="734"/>
      <c r="D230" s="725" t="s">
        <v>350</v>
      </c>
      <c r="E230" s="865">
        <v>0</v>
      </c>
      <c r="F230" s="865">
        <v>0</v>
      </c>
      <c r="G230" s="865">
        <v>0</v>
      </c>
      <c r="H230" s="865">
        <v>0</v>
      </c>
      <c r="I230" s="955"/>
      <c r="J230" s="865">
        <v>0</v>
      </c>
      <c r="K230" s="865">
        <v>0</v>
      </c>
      <c r="L230" s="865">
        <v>0</v>
      </c>
      <c r="M230" s="955"/>
      <c r="N230" s="735"/>
      <c r="O230" s="735"/>
      <c r="P230" s="735"/>
      <c r="Q230" s="735"/>
      <c r="R230" s="735"/>
      <c r="S230" s="736"/>
      <c r="T230" s="737"/>
      <c r="U230" s="735"/>
      <c r="V230" s="735"/>
      <c r="W230" s="735"/>
      <c r="X230" s="735"/>
      <c r="Y230" s="738"/>
      <c r="Z230" s="768"/>
      <c r="AA230" s="768"/>
      <c r="AB230" s="768"/>
      <c r="AC230" s="768"/>
      <c r="AD230" s="768"/>
      <c r="AE230" s="768"/>
      <c r="AF230" s="768"/>
      <c r="AG230" s="682"/>
      <c r="AH230" s="682"/>
      <c r="AI230" s="682"/>
      <c r="AJ230" s="682"/>
      <c r="AK230" s="682"/>
      <c r="AL230" s="682"/>
      <c r="AM230" s="682"/>
      <c r="AN230" s="682"/>
      <c r="AO230" s="682"/>
      <c r="AP230" s="682"/>
    </row>
    <row r="231" spans="1:42" ht="22.5" x14ac:dyDescent="0.25">
      <c r="A231" s="937"/>
      <c r="B231" s="710"/>
      <c r="C231" s="949" t="s">
        <v>395</v>
      </c>
      <c r="D231" s="713" t="s">
        <v>335</v>
      </c>
      <c r="E231" s="870">
        <v>24.479700000000001</v>
      </c>
      <c r="F231" s="870">
        <v>24.479700000000001</v>
      </c>
      <c r="G231" s="950">
        <v>25.089700000000001</v>
      </c>
      <c r="H231" s="950">
        <v>25.089700000000001</v>
      </c>
      <c r="I231" s="958">
        <v>27.889700000000001</v>
      </c>
      <c r="J231" s="870">
        <v>24.479700000000001</v>
      </c>
      <c r="K231" s="950">
        <v>25.089700000000001</v>
      </c>
      <c r="L231" s="870">
        <v>33.316400000000002</v>
      </c>
      <c r="M231" s="958">
        <v>7.3</v>
      </c>
      <c r="N231" s="952" t="s">
        <v>395</v>
      </c>
      <c r="O231" s="952" t="s">
        <v>495</v>
      </c>
      <c r="P231" s="953" t="s">
        <v>495</v>
      </c>
      <c r="Q231" s="952" t="s">
        <v>469</v>
      </c>
      <c r="R231" s="953" t="s">
        <v>340</v>
      </c>
      <c r="S231" s="740">
        <v>394358</v>
      </c>
      <c r="T231" s="722"/>
      <c r="U231" s="953" t="s">
        <v>470</v>
      </c>
      <c r="V231" s="953" t="s">
        <v>470</v>
      </c>
      <c r="W231" s="953" t="s">
        <v>343</v>
      </c>
      <c r="X231" s="953" t="s">
        <v>344</v>
      </c>
      <c r="Y231" s="954">
        <v>394358</v>
      </c>
      <c r="Z231" s="768"/>
      <c r="AA231" s="768"/>
      <c r="AB231" s="768"/>
      <c r="AC231" s="768"/>
      <c r="AD231" s="768"/>
      <c r="AE231" s="768"/>
      <c r="AF231" s="768"/>
      <c r="AG231" s="682"/>
      <c r="AH231" s="682"/>
      <c r="AI231" s="682"/>
      <c r="AJ231" s="682"/>
      <c r="AK231" s="682"/>
      <c r="AL231" s="682"/>
      <c r="AM231" s="682"/>
      <c r="AN231" s="682"/>
      <c r="AO231" s="682"/>
      <c r="AP231" s="682"/>
    </row>
    <row r="232" spans="1:42" ht="22.5" x14ac:dyDescent="0.25">
      <c r="A232" s="937"/>
      <c r="B232" s="710"/>
      <c r="C232" s="728"/>
      <c r="D232" s="725" t="s">
        <v>345</v>
      </c>
      <c r="E232" s="865" t="e">
        <v>#REF!</v>
      </c>
      <c r="F232" s="865" t="e">
        <v>#REF!</v>
      </c>
      <c r="G232" s="865" t="e">
        <v>#REF!</v>
      </c>
      <c r="H232" s="865">
        <v>2583934.1207577777</v>
      </c>
      <c r="I232" s="726">
        <v>2912006.9606218599</v>
      </c>
      <c r="J232" s="865">
        <v>14399644.293523192</v>
      </c>
      <c r="K232" s="865">
        <v>6708927.0463629691</v>
      </c>
      <c r="L232" s="865">
        <v>6708927.0463629691</v>
      </c>
      <c r="M232" s="726">
        <v>2672089.3774734102</v>
      </c>
      <c r="N232" s="729"/>
      <c r="O232" s="729"/>
      <c r="P232" s="729"/>
      <c r="Q232" s="729"/>
      <c r="R232" s="729"/>
      <c r="S232" s="730"/>
      <c r="T232" s="731"/>
      <c r="U232" s="729"/>
      <c r="V232" s="729"/>
      <c r="W232" s="729"/>
      <c r="X232" s="729"/>
      <c r="Y232" s="732"/>
      <c r="Z232" s="768"/>
      <c r="AA232" s="768"/>
      <c r="AB232" s="768"/>
      <c r="AC232" s="768"/>
      <c r="AD232" s="768"/>
      <c r="AE232" s="768"/>
      <c r="AF232" s="768"/>
      <c r="AG232" s="682"/>
      <c r="AH232" s="682"/>
      <c r="AI232" s="682"/>
      <c r="AJ232" s="682"/>
      <c r="AK232" s="682"/>
      <c r="AL232" s="682"/>
      <c r="AM232" s="682"/>
      <c r="AN232" s="682"/>
      <c r="AO232" s="682"/>
      <c r="AP232" s="682"/>
    </row>
    <row r="233" spans="1:42" ht="22.5" x14ac:dyDescent="0.25">
      <c r="A233" s="937"/>
      <c r="B233" s="710"/>
      <c r="C233" s="728"/>
      <c r="D233" s="725" t="s">
        <v>348</v>
      </c>
      <c r="E233" s="870">
        <v>0</v>
      </c>
      <c r="F233" s="870">
        <v>0</v>
      </c>
      <c r="G233" s="870">
        <v>0</v>
      </c>
      <c r="H233" s="870">
        <v>0</v>
      </c>
      <c r="I233" s="955"/>
      <c r="J233" s="870">
        <v>0</v>
      </c>
      <c r="K233" s="870">
        <v>0</v>
      </c>
      <c r="L233" s="870">
        <v>0</v>
      </c>
      <c r="M233" s="955"/>
      <c r="N233" s="729"/>
      <c r="O233" s="729"/>
      <c r="P233" s="729"/>
      <c r="Q233" s="729"/>
      <c r="R233" s="729"/>
      <c r="S233" s="730"/>
      <c r="T233" s="731"/>
      <c r="U233" s="729"/>
      <c r="V233" s="729"/>
      <c r="W233" s="729"/>
      <c r="X233" s="729"/>
      <c r="Y233" s="732"/>
      <c r="Z233" s="768"/>
      <c r="AA233" s="768"/>
      <c r="AB233" s="768"/>
      <c r="AC233" s="768"/>
      <c r="AD233" s="768"/>
      <c r="AE233" s="768"/>
      <c r="AF233" s="768"/>
      <c r="AG233" s="682"/>
      <c r="AH233" s="682"/>
      <c r="AI233" s="682"/>
      <c r="AJ233" s="682"/>
      <c r="AK233" s="682"/>
      <c r="AL233" s="682"/>
      <c r="AM233" s="682"/>
      <c r="AN233" s="682"/>
      <c r="AO233" s="682"/>
      <c r="AP233" s="682"/>
    </row>
    <row r="234" spans="1:42" ht="33.75" x14ac:dyDescent="0.25">
      <c r="A234" s="937"/>
      <c r="B234" s="710"/>
      <c r="C234" s="734"/>
      <c r="D234" s="725" t="s">
        <v>350</v>
      </c>
      <c r="E234" s="865">
        <v>0</v>
      </c>
      <c r="F234" s="865">
        <v>0</v>
      </c>
      <c r="G234" s="865">
        <v>0</v>
      </c>
      <c r="H234" s="865">
        <v>0</v>
      </c>
      <c r="I234" s="955"/>
      <c r="J234" s="865">
        <v>0</v>
      </c>
      <c r="K234" s="865">
        <v>0</v>
      </c>
      <c r="L234" s="865">
        <v>0</v>
      </c>
      <c r="M234" s="955"/>
      <c r="N234" s="735"/>
      <c r="O234" s="735"/>
      <c r="P234" s="735"/>
      <c r="Q234" s="735"/>
      <c r="R234" s="735"/>
      <c r="S234" s="736"/>
      <c r="T234" s="737"/>
      <c r="U234" s="735"/>
      <c r="V234" s="735"/>
      <c r="W234" s="735"/>
      <c r="X234" s="735"/>
      <c r="Y234" s="738"/>
      <c r="Z234" s="768"/>
      <c r="AA234" s="768"/>
      <c r="AB234" s="768"/>
      <c r="AC234" s="768"/>
      <c r="AD234" s="768"/>
      <c r="AE234" s="768"/>
      <c r="AF234" s="768"/>
      <c r="AG234" s="682"/>
      <c r="AH234" s="682"/>
      <c r="AI234" s="682"/>
      <c r="AJ234" s="682"/>
      <c r="AK234" s="682"/>
      <c r="AL234" s="682"/>
      <c r="AM234" s="682"/>
      <c r="AN234" s="682"/>
      <c r="AO234" s="682"/>
      <c r="AP234" s="682"/>
    </row>
    <row r="235" spans="1:42" ht="22.5" x14ac:dyDescent="0.25">
      <c r="A235" s="937"/>
      <c r="B235" s="710"/>
      <c r="C235" s="949" t="s">
        <v>496</v>
      </c>
      <c r="D235" s="713" t="s">
        <v>335</v>
      </c>
      <c r="E235" s="870">
        <v>20.7393</v>
      </c>
      <c r="F235" s="870">
        <v>20.7393</v>
      </c>
      <c r="G235" s="950">
        <v>36.1813</v>
      </c>
      <c r="H235" s="950">
        <v>36.1813</v>
      </c>
      <c r="I235" s="958">
        <v>61.2</v>
      </c>
      <c r="J235" s="870">
        <v>20.7393</v>
      </c>
      <c r="K235" s="950">
        <v>36.1813</v>
      </c>
      <c r="L235" s="870">
        <v>86.900999999999996</v>
      </c>
      <c r="M235" s="958">
        <v>61.2</v>
      </c>
      <c r="N235" s="952" t="s">
        <v>496</v>
      </c>
      <c r="O235" s="952" t="s">
        <v>497</v>
      </c>
      <c r="P235" s="953" t="s">
        <v>498</v>
      </c>
      <c r="Q235" s="952" t="s">
        <v>469</v>
      </c>
      <c r="R235" s="953" t="s">
        <v>340</v>
      </c>
      <c r="S235" s="740">
        <v>95201</v>
      </c>
      <c r="T235" s="722"/>
      <c r="U235" s="953" t="s">
        <v>470</v>
      </c>
      <c r="V235" s="953" t="s">
        <v>470</v>
      </c>
      <c r="W235" s="953" t="s">
        <v>343</v>
      </c>
      <c r="X235" s="953" t="s">
        <v>344</v>
      </c>
      <c r="Y235" s="954">
        <v>95201</v>
      </c>
      <c r="Z235" s="768"/>
      <c r="AA235" s="768"/>
      <c r="AB235" s="768"/>
      <c r="AC235" s="768"/>
      <c r="AD235" s="768"/>
      <c r="AE235" s="768"/>
      <c r="AF235" s="768"/>
      <c r="AG235" s="682"/>
      <c r="AH235" s="682"/>
      <c r="AI235" s="682"/>
      <c r="AJ235" s="682"/>
      <c r="AK235" s="682"/>
      <c r="AL235" s="682"/>
      <c r="AM235" s="682"/>
      <c r="AN235" s="682"/>
      <c r="AO235" s="682"/>
      <c r="AP235" s="682"/>
    </row>
    <row r="236" spans="1:42" ht="22.5" x14ac:dyDescent="0.25">
      <c r="A236" s="937"/>
      <c r="B236" s="710"/>
      <c r="C236" s="728"/>
      <c r="D236" s="725" t="s">
        <v>345</v>
      </c>
      <c r="E236" s="865" t="e">
        <v>#REF!</v>
      </c>
      <c r="F236" s="865" t="e">
        <v>#REF!</v>
      </c>
      <c r="G236" s="865" t="e">
        <v>#REF!</v>
      </c>
      <c r="H236" s="865">
        <v>3726234.0961977774</v>
      </c>
      <c r="I236" s="726">
        <v>6389987.1992189903</v>
      </c>
      <c r="J236" s="865">
        <v>12199436.385930609</v>
      </c>
      <c r="K236" s="865">
        <v>9674794.9215244707</v>
      </c>
      <c r="L236" s="865">
        <v>11406006.453669013</v>
      </c>
      <c r="M236" s="726">
        <v>5863522.0135524198</v>
      </c>
      <c r="N236" s="729"/>
      <c r="O236" s="729"/>
      <c r="P236" s="729"/>
      <c r="Q236" s="729"/>
      <c r="R236" s="729"/>
      <c r="S236" s="730"/>
      <c r="T236" s="731"/>
      <c r="U236" s="729"/>
      <c r="V236" s="729"/>
      <c r="W236" s="729"/>
      <c r="X236" s="729"/>
      <c r="Y236" s="732"/>
      <c r="Z236" s="768"/>
      <c r="AA236" s="768"/>
      <c r="AB236" s="768"/>
      <c r="AC236" s="768"/>
      <c r="AD236" s="768"/>
      <c r="AE236" s="768"/>
      <c r="AF236" s="768"/>
      <c r="AG236" s="682"/>
      <c r="AH236" s="682"/>
      <c r="AI236" s="682"/>
      <c r="AJ236" s="682"/>
      <c r="AK236" s="682"/>
      <c r="AL236" s="682"/>
      <c r="AM236" s="682"/>
      <c r="AN236" s="682"/>
      <c r="AO236" s="682"/>
      <c r="AP236" s="682"/>
    </row>
    <row r="237" spans="1:42" ht="22.5" x14ac:dyDescent="0.25">
      <c r="A237" s="937"/>
      <c r="B237" s="710"/>
      <c r="C237" s="728"/>
      <c r="D237" s="725" t="s">
        <v>348</v>
      </c>
      <c r="E237" s="870">
        <v>0</v>
      </c>
      <c r="F237" s="870">
        <v>0</v>
      </c>
      <c r="G237" s="870">
        <v>0</v>
      </c>
      <c r="H237" s="870">
        <v>0</v>
      </c>
      <c r="I237" s="955"/>
      <c r="J237" s="870">
        <v>0</v>
      </c>
      <c r="K237" s="870">
        <v>0</v>
      </c>
      <c r="L237" s="870">
        <v>0</v>
      </c>
      <c r="M237" s="955"/>
      <c r="N237" s="729"/>
      <c r="O237" s="729"/>
      <c r="P237" s="729"/>
      <c r="Q237" s="729"/>
      <c r="R237" s="729"/>
      <c r="S237" s="730"/>
      <c r="T237" s="731"/>
      <c r="U237" s="729"/>
      <c r="V237" s="729"/>
      <c r="W237" s="729"/>
      <c r="X237" s="729"/>
      <c r="Y237" s="732"/>
      <c r="Z237" s="768"/>
      <c r="AA237" s="768"/>
      <c r="AB237" s="768"/>
      <c r="AC237" s="768"/>
      <c r="AD237" s="768"/>
      <c r="AE237" s="768"/>
      <c r="AF237" s="768"/>
      <c r="AG237" s="682"/>
      <c r="AH237" s="682"/>
      <c r="AI237" s="682"/>
      <c r="AJ237" s="682"/>
      <c r="AK237" s="682"/>
      <c r="AL237" s="682"/>
      <c r="AM237" s="682"/>
      <c r="AN237" s="682"/>
      <c r="AO237" s="682"/>
      <c r="AP237" s="682"/>
    </row>
    <row r="238" spans="1:42" ht="33.75" x14ac:dyDescent="0.25">
      <c r="A238" s="937"/>
      <c r="B238" s="710"/>
      <c r="C238" s="734"/>
      <c r="D238" s="725" t="s">
        <v>350</v>
      </c>
      <c r="E238" s="865">
        <v>0</v>
      </c>
      <c r="F238" s="865">
        <v>0</v>
      </c>
      <c r="G238" s="865">
        <v>0</v>
      </c>
      <c r="H238" s="865">
        <v>0</v>
      </c>
      <c r="I238" s="955"/>
      <c r="J238" s="865">
        <v>0</v>
      </c>
      <c r="K238" s="865">
        <v>0</v>
      </c>
      <c r="L238" s="865">
        <v>0</v>
      </c>
      <c r="M238" s="955"/>
      <c r="N238" s="735"/>
      <c r="O238" s="735"/>
      <c r="P238" s="735"/>
      <c r="Q238" s="735"/>
      <c r="R238" s="735"/>
      <c r="S238" s="736"/>
      <c r="T238" s="737"/>
      <c r="U238" s="735"/>
      <c r="V238" s="735"/>
      <c r="W238" s="735"/>
      <c r="X238" s="735"/>
      <c r="Y238" s="738"/>
      <c r="Z238" s="768"/>
      <c r="AA238" s="768"/>
      <c r="AB238" s="768"/>
      <c r="AC238" s="768"/>
      <c r="AD238" s="768"/>
      <c r="AE238" s="768"/>
      <c r="AF238" s="768"/>
      <c r="AG238" s="682"/>
      <c r="AH238" s="682"/>
      <c r="AI238" s="682"/>
      <c r="AJ238" s="682"/>
      <c r="AK238" s="682"/>
      <c r="AL238" s="682"/>
      <c r="AM238" s="682"/>
      <c r="AN238" s="682"/>
      <c r="AO238" s="682"/>
      <c r="AP238" s="682"/>
    </row>
    <row r="239" spans="1:42" ht="22.5" x14ac:dyDescent="0.25">
      <c r="A239" s="937"/>
      <c r="B239" s="710"/>
      <c r="C239" s="949" t="s">
        <v>396</v>
      </c>
      <c r="D239" s="713" t="s">
        <v>335</v>
      </c>
      <c r="E239" s="870">
        <v>23.2515</v>
      </c>
      <c r="F239" s="870">
        <v>23.2515</v>
      </c>
      <c r="G239" s="950">
        <v>50.023499999999999</v>
      </c>
      <c r="H239" s="950">
        <v>50.023499999999999</v>
      </c>
      <c r="I239" s="958">
        <v>159.68</v>
      </c>
      <c r="J239" s="870">
        <v>23.2515</v>
      </c>
      <c r="K239" s="950">
        <v>50.023499999999999</v>
      </c>
      <c r="L239" s="870">
        <v>147.69</v>
      </c>
      <c r="M239" s="958">
        <v>159.68</v>
      </c>
      <c r="N239" s="952" t="s">
        <v>396</v>
      </c>
      <c r="O239" s="952" t="s">
        <v>499</v>
      </c>
      <c r="P239" s="953" t="s">
        <v>500</v>
      </c>
      <c r="Q239" s="952" t="s">
        <v>469</v>
      </c>
      <c r="R239" s="953" t="s">
        <v>340</v>
      </c>
      <c r="S239" s="740">
        <v>1282978</v>
      </c>
      <c r="T239" s="722"/>
      <c r="U239" s="953" t="s">
        <v>470</v>
      </c>
      <c r="V239" s="953" t="s">
        <v>470</v>
      </c>
      <c r="W239" s="953" t="s">
        <v>343</v>
      </c>
      <c r="X239" s="953" t="s">
        <v>344</v>
      </c>
      <c r="Y239" s="954">
        <v>1282978</v>
      </c>
      <c r="Z239" s="768"/>
      <c r="AA239" s="768"/>
      <c r="AB239" s="768"/>
      <c r="AC239" s="768"/>
      <c r="AD239" s="768"/>
      <c r="AE239" s="768"/>
      <c r="AF239" s="768"/>
      <c r="AG239" s="682"/>
      <c r="AH239" s="682"/>
      <c r="AI239" s="682"/>
      <c r="AJ239" s="682"/>
      <c r="AK239" s="682"/>
      <c r="AL239" s="682"/>
      <c r="AM239" s="682"/>
      <c r="AN239" s="682"/>
      <c r="AO239" s="682"/>
      <c r="AP239" s="682"/>
    </row>
    <row r="240" spans="1:42" ht="22.5" x14ac:dyDescent="0.25">
      <c r="A240" s="937"/>
      <c r="B240" s="710"/>
      <c r="C240" s="728"/>
      <c r="D240" s="725" t="s">
        <v>345</v>
      </c>
      <c r="E240" s="865" t="e">
        <v>#REF!</v>
      </c>
      <c r="F240" s="865" t="e">
        <v>#REF!</v>
      </c>
      <c r="G240" s="865" t="e">
        <v>#REF!</v>
      </c>
      <c r="H240" s="865">
        <v>5151812.4365666667</v>
      </c>
      <c r="I240" s="726">
        <v>16672437.1890733</v>
      </c>
      <c r="J240" s="865">
        <v>13677182.697943788</v>
      </c>
      <c r="K240" s="865">
        <v>13376166.797679445</v>
      </c>
      <c r="L240" s="865">
        <v>19384737.726175491</v>
      </c>
      <c r="M240" s="726">
        <v>15298810.377844</v>
      </c>
      <c r="N240" s="729"/>
      <c r="O240" s="729"/>
      <c r="P240" s="729"/>
      <c r="Q240" s="729"/>
      <c r="R240" s="729"/>
      <c r="S240" s="730"/>
      <c r="T240" s="731"/>
      <c r="U240" s="729"/>
      <c r="V240" s="729"/>
      <c r="W240" s="729"/>
      <c r="X240" s="729"/>
      <c r="Y240" s="732"/>
      <c r="Z240" s="768"/>
      <c r="AA240" s="768"/>
      <c r="AB240" s="768"/>
      <c r="AC240" s="768"/>
      <c r="AD240" s="768"/>
      <c r="AE240" s="768"/>
      <c r="AF240" s="768"/>
      <c r="AG240" s="682"/>
      <c r="AH240" s="682"/>
      <c r="AI240" s="682"/>
      <c r="AJ240" s="682"/>
      <c r="AK240" s="682"/>
      <c r="AL240" s="682"/>
      <c r="AM240" s="682"/>
      <c r="AN240" s="682"/>
      <c r="AO240" s="682"/>
      <c r="AP240" s="682"/>
    </row>
    <row r="241" spans="1:42" ht="22.5" x14ac:dyDescent="0.25">
      <c r="A241" s="937"/>
      <c r="B241" s="710"/>
      <c r="C241" s="728"/>
      <c r="D241" s="725" t="s">
        <v>348</v>
      </c>
      <c r="E241" s="870">
        <v>0</v>
      </c>
      <c r="F241" s="870">
        <v>0</v>
      </c>
      <c r="G241" s="870">
        <v>0</v>
      </c>
      <c r="H241" s="870">
        <v>0</v>
      </c>
      <c r="I241" s="955"/>
      <c r="J241" s="870">
        <v>0</v>
      </c>
      <c r="K241" s="870">
        <v>0</v>
      </c>
      <c r="L241" s="870">
        <v>0</v>
      </c>
      <c r="M241" s="955"/>
      <c r="N241" s="729"/>
      <c r="O241" s="729"/>
      <c r="P241" s="729"/>
      <c r="Q241" s="729"/>
      <c r="R241" s="729"/>
      <c r="S241" s="730"/>
      <c r="T241" s="731"/>
      <c r="U241" s="729"/>
      <c r="V241" s="729"/>
      <c r="W241" s="729"/>
      <c r="X241" s="729"/>
      <c r="Y241" s="732"/>
      <c r="Z241" s="768"/>
      <c r="AA241" s="768"/>
      <c r="AB241" s="768"/>
      <c r="AC241" s="768"/>
      <c r="AD241" s="768"/>
      <c r="AE241" s="768"/>
      <c r="AF241" s="768"/>
      <c r="AG241" s="682"/>
      <c r="AH241" s="682"/>
      <c r="AI241" s="682"/>
      <c r="AJ241" s="682"/>
      <c r="AK241" s="682"/>
      <c r="AL241" s="682"/>
      <c r="AM241" s="682"/>
      <c r="AN241" s="682"/>
      <c r="AO241" s="682"/>
      <c r="AP241" s="682"/>
    </row>
    <row r="242" spans="1:42" ht="33.75" x14ac:dyDescent="0.25">
      <c r="A242" s="937"/>
      <c r="B242" s="710"/>
      <c r="C242" s="734"/>
      <c r="D242" s="725" t="s">
        <v>350</v>
      </c>
      <c r="E242" s="865">
        <v>0</v>
      </c>
      <c r="F242" s="865">
        <v>0</v>
      </c>
      <c r="G242" s="865">
        <v>0</v>
      </c>
      <c r="H242" s="865">
        <v>0</v>
      </c>
      <c r="I242" s="955"/>
      <c r="J242" s="865">
        <v>0</v>
      </c>
      <c r="K242" s="865">
        <v>0</v>
      </c>
      <c r="L242" s="865">
        <v>0</v>
      </c>
      <c r="M242" s="955"/>
      <c r="N242" s="735"/>
      <c r="O242" s="735"/>
      <c r="P242" s="735"/>
      <c r="Q242" s="735"/>
      <c r="R242" s="735"/>
      <c r="S242" s="736"/>
      <c r="T242" s="737"/>
      <c r="U242" s="735"/>
      <c r="V242" s="735"/>
      <c r="W242" s="735"/>
      <c r="X242" s="735"/>
      <c r="Y242" s="738"/>
      <c r="Z242" s="768"/>
      <c r="AA242" s="768"/>
      <c r="AB242" s="768"/>
      <c r="AC242" s="768"/>
      <c r="AD242" s="768"/>
      <c r="AE242" s="768"/>
      <c r="AF242" s="768"/>
      <c r="AG242" s="682"/>
      <c r="AH242" s="682"/>
      <c r="AI242" s="682"/>
      <c r="AJ242" s="682"/>
      <c r="AK242" s="682"/>
      <c r="AL242" s="682"/>
      <c r="AM242" s="682"/>
      <c r="AN242" s="682"/>
      <c r="AO242" s="682"/>
      <c r="AP242" s="682"/>
    </row>
    <row r="243" spans="1:42" ht="22.5" x14ac:dyDescent="0.25">
      <c r="A243" s="937"/>
      <c r="B243" s="710"/>
      <c r="C243" s="949" t="s">
        <v>399</v>
      </c>
      <c r="D243" s="713" t="s">
        <v>335</v>
      </c>
      <c r="E243" s="870">
        <v>12.713100000000001</v>
      </c>
      <c r="F243" s="870">
        <v>12.713100000000001</v>
      </c>
      <c r="G243" s="950">
        <v>35.024100000000004</v>
      </c>
      <c r="H243" s="950">
        <v>35.024100000000004</v>
      </c>
      <c r="I243" s="958">
        <v>122.2</v>
      </c>
      <c r="J243" s="870">
        <v>12.713100000000001</v>
      </c>
      <c r="K243" s="950">
        <v>35.024100000000004</v>
      </c>
      <c r="L243" s="870">
        <v>127.14</v>
      </c>
      <c r="M243" s="958">
        <v>122.2</v>
      </c>
      <c r="N243" s="952" t="s">
        <v>399</v>
      </c>
      <c r="O243" s="952" t="s">
        <v>501</v>
      </c>
      <c r="P243" s="953" t="s">
        <v>502</v>
      </c>
      <c r="Q243" s="952" t="s">
        <v>469</v>
      </c>
      <c r="R243" s="953" t="s">
        <v>340</v>
      </c>
      <c r="S243" s="740">
        <v>140473</v>
      </c>
      <c r="T243" s="722"/>
      <c r="U243" s="953" t="s">
        <v>470</v>
      </c>
      <c r="V243" s="953" t="s">
        <v>470</v>
      </c>
      <c r="W243" s="953" t="s">
        <v>343</v>
      </c>
      <c r="X243" s="953" t="s">
        <v>344</v>
      </c>
      <c r="Y243" s="954">
        <v>140473</v>
      </c>
      <c r="Z243" s="768"/>
      <c r="AA243" s="768"/>
      <c r="AB243" s="768"/>
      <c r="AC243" s="768"/>
      <c r="AD243" s="768"/>
      <c r="AE243" s="768"/>
      <c r="AF243" s="768"/>
      <c r="AG243" s="682"/>
      <c r="AH243" s="682"/>
      <c r="AI243" s="682"/>
      <c r="AJ243" s="682"/>
      <c r="AK243" s="682"/>
      <c r="AL243" s="682"/>
      <c r="AM243" s="682"/>
      <c r="AN243" s="682"/>
      <c r="AO243" s="682"/>
      <c r="AP243" s="682"/>
    </row>
    <row r="244" spans="1:42" ht="22.5" x14ac:dyDescent="0.25">
      <c r="A244" s="937"/>
      <c r="B244" s="710"/>
      <c r="C244" s="728"/>
      <c r="D244" s="725" t="s">
        <v>345</v>
      </c>
      <c r="E244" s="865" t="e">
        <v>#REF!</v>
      </c>
      <c r="F244" s="865" t="e">
        <v>#REF!</v>
      </c>
      <c r="G244" s="865" t="e">
        <v>#REF!</v>
      </c>
      <c r="H244" s="865">
        <v>3607056.5626066672</v>
      </c>
      <c r="I244" s="726">
        <v>12759092.087329401</v>
      </c>
      <c r="J244" s="865">
        <v>7478201.0346527826</v>
      </c>
      <c r="K244" s="865">
        <v>9365362.3504673764</v>
      </c>
      <c r="L244" s="865">
        <v>16687491.059015183</v>
      </c>
      <c r="M244" s="726">
        <v>11707882.190459199</v>
      </c>
      <c r="N244" s="729"/>
      <c r="O244" s="729"/>
      <c r="P244" s="729"/>
      <c r="Q244" s="729"/>
      <c r="R244" s="729"/>
      <c r="S244" s="730"/>
      <c r="T244" s="731"/>
      <c r="U244" s="729"/>
      <c r="V244" s="729"/>
      <c r="W244" s="729"/>
      <c r="X244" s="729"/>
      <c r="Y244" s="732"/>
      <c r="Z244" s="768"/>
      <c r="AA244" s="768"/>
      <c r="AB244" s="768"/>
      <c r="AC244" s="768"/>
      <c r="AD244" s="768"/>
      <c r="AE244" s="768"/>
      <c r="AF244" s="768"/>
      <c r="AG244" s="682"/>
      <c r="AH244" s="682"/>
      <c r="AI244" s="682"/>
      <c r="AJ244" s="682"/>
      <c r="AK244" s="682"/>
      <c r="AL244" s="682"/>
      <c r="AM244" s="682"/>
      <c r="AN244" s="682"/>
      <c r="AO244" s="682"/>
      <c r="AP244" s="682"/>
    </row>
    <row r="245" spans="1:42" ht="22.5" x14ac:dyDescent="0.25">
      <c r="A245" s="937"/>
      <c r="B245" s="710"/>
      <c r="C245" s="728"/>
      <c r="D245" s="725" t="s">
        <v>348</v>
      </c>
      <c r="E245" s="870">
        <v>0</v>
      </c>
      <c r="F245" s="870">
        <v>0</v>
      </c>
      <c r="G245" s="870">
        <v>0</v>
      </c>
      <c r="H245" s="870">
        <v>0</v>
      </c>
      <c r="I245" s="955"/>
      <c r="J245" s="870">
        <v>0</v>
      </c>
      <c r="K245" s="870">
        <v>0</v>
      </c>
      <c r="L245" s="870">
        <v>0</v>
      </c>
      <c r="M245" s="955"/>
      <c r="N245" s="729"/>
      <c r="O245" s="729"/>
      <c r="P245" s="729"/>
      <c r="Q245" s="729"/>
      <c r="R245" s="729"/>
      <c r="S245" s="730"/>
      <c r="T245" s="731"/>
      <c r="U245" s="729"/>
      <c r="V245" s="729"/>
      <c r="W245" s="729"/>
      <c r="X245" s="729"/>
      <c r="Y245" s="732"/>
      <c r="Z245" s="768"/>
      <c r="AA245" s="768"/>
      <c r="AB245" s="768"/>
      <c r="AC245" s="768"/>
      <c r="AD245" s="768"/>
      <c r="AE245" s="768"/>
      <c r="AF245" s="768"/>
      <c r="AG245" s="682"/>
      <c r="AH245" s="682"/>
      <c r="AI245" s="682"/>
      <c r="AJ245" s="682"/>
      <c r="AK245" s="682"/>
      <c r="AL245" s="682"/>
      <c r="AM245" s="682"/>
      <c r="AN245" s="682"/>
      <c r="AO245" s="682"/>
      <c r="AP245" s="682"/>
    </row>
    <row r="246" spans="1:42" ht="33.75" x14ac:dyDescent="0.25">
      <c r="A246" s="937"/>
      <c r="B246" s="710"/>
      <c r="C246" s="734"/>
      <c r="D246" s="725" t="s">
        <v>350</v>
      </c>
      <c r="E246" s="865">
        <v>0</v>
      </c>
      <c r="F246" s="865">
        <v>0</v>
      </c>
      <c r="G246" s="865">
        <v>0</v>
      </c>
      <c r="H246" s="865">
        <v>0</v>
      </c>
      <c r="I246" s="955"/>
      <c r="J246" s="865">
        <v>0</v>
      </c>
      <c r="K246" s="865">
        <v>0</v>
      </c>
      <c r="L246" s="865">
        <v>0</v>
      </c>
      <c r="M246" s="955"/>
      <c r="N246" s="735"/>
      <c r="O246" s="735"/>
      <c r="P246" s="735"/>
      <c r="Q246" s="735"/>
      <c r="R246" s="735"/>
      <c r="S246" s="736"/>
      <c r="T246" s="737"/>
      <c r="U246" s="735"/>
      <c r="V246" s="735"/>
      <c r="W246" s="735"/>
      <c r="X246" s="735"/>
      <c r="Y246" s="738"/>
      <c r="Z246" s="768"/>
      <c r="AA246" s="768"/>
      <c r="AB246" s="768"/>
      <c r="AC246" s="768"/>
      <c r="AD246" s="768"/>
      <c r="AE246" s="768"/>
      <c r="AF246" s="768"/>
      <c r="AG246" s="682"/>
      <c r="AH246" s="682"/>
      <c r="AI246" s="682"/>
      <c r="AJ246" s="682"/>
      <c r="AK246" s="682"/>
      <c r="AL246" s="682"/>
      <c r="AM246" s="682"/>
      <c r="AN246" s="682"/>
      <c r="AO246" s="682"/>
      <c r="AP246" s="682"/>
    </row>
    <row r="247" spans="1:42" ht="22.5" x14ac:dyDescent="0.25">
      <c r="A247" s="937"/>
      <c r="B247" s="710"/>
      <c r="C247" s="949" t="s">
        <v>402</v>
      </c>
      <c r="D247" s="713" t="s">
        <v>335</v>
      </c>
      <c r="E247" s="870">
        <v>3.0276000000000001</v>
      </c>
      <c r="F247" s="870">
        <v>3.0276000000000001</v>
      </c>
      <c r="G247" s="950">
        <v>7.5885999999999996</v>
      </c>
      <c r="H247" s="950">
        <v>7.5885999999999996</v>
      </c>
      <c r="I247" s="958">
        <v>105.1</v>
      </c>
      <c r="J247" s="870">
        <v>3.0276000000000001</v>
      </c>
      <c r="K247" s="950">
        <v>7.5885999999999996</v>
      </c>
      <c r="L247" s="870">
        <v>22.052</v>
      </c>
      <c r="M247" s="958">
        <v>105.1</v>
      </c>
      <c r="N247" s="952" t="s">
        <v>402</v>
      </c>
      <c r="O247" s="952" t="s">
        <v>416</v>
      </c>
      <c r="P247" s="953" t="s">
        <v>503</v>
      </c>
      <c r="Q247" s="952" t="s">
        <v>469</v>
      </c>
      <c r="R247" s="953" t="s">
        <v>340</v>
      </c>
      <c r="S247" s="740">
        <v>187971</v>
      </c>
      <c r="T247" s="722"/>
      <c r="U247" s="953" t="s">
        <v>470</v>
      </c>
      <c r="V247" s="953" t="s">
        <v>470</v>
      </c>
      <c r="W247" s="953" t="s">
        <v>343</v>
      </c>
      <c r="X247" s="953" t="s">
        <v>344</v>
      </c>
      <c r="Y247" s="954">
        <v>187971</v>
      </c>
      <c r="Z247" s="768"/>
      <c r="AA247" s="768"/>
      <c r="AB247" s="768"/>
      <c r="AC247" s="768"/>
      <c r="AD247" s="768"/>
      <c r="AE247" s="768"/>
      <c r="AF247" s="768"/>
      <c r="AG247" s="682"/>
      <c r="AH247" s="682"/>
      <c r="AI247" s="682"/>
      <c r="AJ247" s="682"/>
      <c r="AK247" s="682"/>
      <c r="AL247" s="682"/>
      <c r="AM247" s="682"/>
      <c r="AN247" s="682"/>
      <c r="AO247" s="682"/>
      <c r="AP247" s="682"/>
    </row>
    <row r="248" spans="1:42" ht="22.5" x14ac:dyDescent="0.25">
      <c r="A248" s="937"/>
      <c r="B248" s="710"/>
      <c r="C248" s="728"/>
      <c r="D248" s="725" t="s">
        <v>345</v>
      </c>
      <c r="E248" s="865" t="e">
        <v>#REF!</v>
      </c>
      <c r="F248" s="865" t="e">
        <v>#REF!</v>
      </c>
      <c r="G248" s="865" t="e">
        <v>#REF!</v>
      </c>
      <c r="H248" s="865">
        <v>781533.55635111104</v>
      </c>
      <c r="I248" s="726">
        <v>10973654.487547601</v>
      </c>
      <c r="J248" s="865">
        <v>1780919.0089368261</v>
      </c>
      <c r="K248" s="865">
        <v>2029173.8754959216</v>
      </c>
      <c r="L248" s="865">
        <v>2894388.4916894981</v>
      </c>
      <c r="M248" s="726">
        <v>10069545.1572608</v>
      </c>
      <c r="N248" s="729"/>
      <c r="O248" s="729"/>
      <c r="P248" s="729"/>
      <c r="Q248" s="729"/>
      <c r="R248" s="729"/>
      <c r="S248" s="730"/>
      <c r="T248" s="731"/>
      <c r="U248" s="729"/>
      <c r="V248" s="729"/>
      <c r="W248" s="729"/>
      <c r="X248" s="729"/>
      <c r="Y248" s="732"/>
      <c r="Z248" s="768"/>
      <c r="AA248" s="768"/>
      <c r="AB248" s="768"/>
      <c r="AC248" s="768"/>
      <c r="AD248" s="768"/>
      <c r="AE248" s="768"/>
      <c r="AF248" s="768"/>
      <c r="AG248" s="682"/>
      <c r="AH248" s="682"/>
      <c r="AI248" s="682"/>
      <c r="AJ248" s="682"/>
      <c r="AK248" s="682"/>
      <c r="AL248" s="682"/>
      <c r="AM248" s="682"/>
      <c r="AN248" s="682"/>
      <c r="AO248" s="682"/>
      <c r="AP248" s="682"/>
    </row>
    <row r="249" spans="1:42" ht="22.5" x14ac:dyDescent="0.25">
      <c r="A249" s="937"/>
      <c r="B249" s="710"/>
      <c r="C249" s="728"/>
      <c r="D249" s="725" t="s">
        <v>348</v>
      </c>
      <c r="E249" s="870">
        <v>0</v>
      </c>
      <c r="F249" s="870">
        <v>0</v>
      </c>
      <c r="G249" s="870">
        <v>0</v>
      </c>
      <c r="H249" s="870">
        <v>0</v>
      </c>
      <c r="I249" s="955"/>
      <c r="J249" s="870">
        <v>0</v>
      </c>
      <c r="K249" s="870">
        <v>0</v>
      </c>
      <c r="L249" s="870">
        <v>0</v>
      </c>
      <c r="M249" s="955"/>
      <c r="N249" s="729"/>
      <c r="O249" s="729"/>
      <c r="P249" s="729"/>
      <c r="Q249" s="729"/>
      <c r="R249" s="729"/>
      <c r="S249" s="730"/>
      <c r="T249" s="731"/>
      <c r="U249" s="729"/>
      <c r="V249" s="729"/>
      <c r="W249" s="729"/>
      <c r="X249" s="729"/>
      <c r="Y249" s="732"/>
      <c r="Z249" s="768"/>
      <c r="AA249" s="768"/>
      <c r="AB249" s="768"/>
      <c r="AC249" s="768"/>
      <c r="AD249" s="768"/>
      <c r="AE249" s="768"/>
      <c r="AF249" s="768"/>
      <c r="AG249" s="682"/>
      <c r="AH249" s="682"/>
      <c r="AI249" s="682"/>
      <c r="AJ249" s="682"/>
      <c r="AK249" s="682"/>
      <c r="AL249" s="682"/>
      <c r="AM249" s="682"/>
      <c r="AN249" s="682"/>
      <c r="AO249" s="682"/>
      <c r="AP249" s="682"/>
    </row>
    <row r="250" spans="1:42" ht="33.75" x14ac:dyDescent="0.25">
      <c r="A250" s="937"/>
      <c r="B250" s="710"/>
      <c r="C250" s="734"/>
      <c r="D250" s="725" t="s">
        <v>350</v>
      </c>
      <c r="E250" s="865">
        <v>0</v>
      </c>
      <c r="F250" s="865">
        <v>0</v>
      </c>
      <c r="G250" s="865">
        <v>0</v>
      </c>
      <c r="H250" s="865">
        <v>0</v>
      </c>
      <c r="I250" s="955"/>
      <c r="J250" s="865">
        <v>0</v>
      </c>
      <c r="K250" s="865">
        <v>0</v>
      </c>
      <c r="L250" s="865">
        <v>0</v>
      </c>
      <c r="M250" s="955"/>
      <c r="N250" s="735"/>
      <c r="O250" s="735"/>
      <c r="P250" s="735"/>
      <c r="Q250" s="735"/>
      <c r="R250" s="735"/>
      <c r="S250" s="736"/>
      <c r="T250" s="737"/>
      <c r="U250" s="735"/>
      <c r="V250" s="735"/>
      <c r="W250" s="735"/>
      <c r="X250" s="735"/>
      <c r="Y250" s="738"/>
      <c r="Z250" s="768"/>
      <c r="AA250" s="768"/>
      <c r="AB250" s="768"/>
      <c r="AC250" s="768"/>
      <c r="AD250" s="768"/>
      <c r="AE250" s="768"/>
      <c r="AF250" s="768"/>
      <c r="AG250" s="682"/>
      <c r="AH250" s="682"/>
      <c r="AI250" s="682"/>
      <c r="AJ250" s="682"/>
      <c r="AK250" s="682"/>
      <c r="AL250" s="682"/>
      <c r="AM250" s="682"/>
      <c r="AN250" s="682"/>
      <c r="AO250" s="682"/>
      <c r="AP250" s="682"/>
    </row>
    <row r="251" spans="1:42" ht="22.5" x14ac:dyDescent="0.25">
      <c r="A251" s="937"/>
      <c r="B251" s="710"/>
      <c r="C251" s="949" t="s">
        <v>504</v>
      </c>
      <c r="D251" s="713" t="s">
        <v>335</v>
      </c>
      <c r="E251" s="870">
        <v>23.881399999999999</v>
      </c>
      <c r="F251" s="870">
        <v>23.881399999999999</v>
      </c>
      <c r="G251" s="950">
        <v>52.491</v>
      </c>
      <c r="H251" s="950">
        <v>52.491</v>
      </c>
      <c r="I251" s="958">
        <v>155.69999999999999</v>
      </c>
      <c r="J251" s="870">
        <v>23.881399999999999</v>
      </c>
      <c r="K251" s="950">
        <v>52.491</v>
      </c>
      <c r="L251" s="870">
        <v>153.15</v>
      </c>
      <c r="M251" s="958">
        <v>155.69999999999999</v>
      </c>
      <c r="N251" s="952" t="s">
        <v>504</v>
      </c>
      <c r="O251" s="952" t="s">
        <v>505</v>
      </c>
      <c r="P251" s="952" t="s">
        <v>506</v>
      </c>
      <c r="Q251" s="952" t="s">
        <v>469</v>
      </c>
      <c r="R251" s="952" t="s">
        <v>340</v>
      </c>
      <c r="S251" s="959">
        <v>474186</v>
      </c>
      <c r="T251" s="722"/>
      <c r="U251" s="953" t="s">
        <v>470</v>
      </c>
      <c r="V251" s="953" t="s">
        <v>470</v>
      </c>
      <c r="W251" s="953" t="s">
        <v>343</v>
      </c>
      <c r="X251" s="953" t="s">
        <v>344</v>
      </c>
      <c r="Y251" s="954">
        <v>474186</v>
      </c>
      <c r="Z251" s="768"/>
      <c r="AA251" s="768"/>
      <c r="AB251" s="768"/>
      <c r="AC251" s="768"/>
      <c r="AD251" s="768"/>
      <c r="AE251" s="768"/>
      <c r="AF251" s="768"/>
      <c r="AG251" s="682"/>
      <c r="AH251" s="682"/>
      <c r="AI251" s="682"/>
      <c r="AJ251" s="682"/>
      <c r="AK251" s="682"/>
      <c r="AL251" s="682"/>
      <c r="AM251" s="682"/>
      <c r="AN251" s="682"/>
      <c r="AO251" s="682"/>
      <c r="AP251" s="682"/>
    </row>
    <row r="252" spans="1:42" ht="22.5" x14ac:dyDescent="0.25">
      <c r="A252" s="937"/>
      <c r="B252" s="710"/>
      <c r="C252" s="728"/>
      <c r="D252" s="725" t="s">
        <v>345</v>
      </c>
      <c r="E252" s="865" t="e">
        <v>#REF!</v>
      </c>
      <c r="F252" s="865" t="e">
        <v>#REF!</v>
      </c>
      <c r="G252" s="865" t="e">
        <v>#REF!</v>
      </c>
      <c r="H252" s="865">
        <v>5405934.9427333334</v>
      </c>
      <c r="I252" s="726">
        <v>16256879.198013</v>
      </c>
      <c r="J252" s="865">
        <v>14047707.497695837</v>
      </c>
      <c r="K252" s="865">
        <v>14035970.521394782</v>
      </c>
      <c r="L252" s="865">
        <v>20101378.4465013</v>
      </c>
      <c r="M252" s="726">
        <v>14917489.828596599</v>
      </c>
      <c r="N252" s="729"/>
      <c r="O252" s="729"/>
      <c r="P252" s="729"/>
      <c r="Q252" s="729"/>
      <c r="R252" s="729"/>
      <c r="S252" s="730"/>
      <c r="T252" s="731"/>
      <c r="U252" s="729"/>
      <c r="V252" s="729"/>
      <c r="W252" s="729"/>
      <c r="X252" s="729"/>
      <c r="Y252" s="732"/>
      <c r="Z252" s="768"/>
      <c r="AA252" s="768"/>
      <c r="AB252" s="768"/>
      <c r="AC252" s="768"/>
      <c r="AD252" s="768"/>
      <c r="AE252" s="768"/>
      <c r="AF252" s="768"/>
      <c r="AG252" s="682"/>
      <c r="AH252" s="682"/>
      <c r="AI252" s="682"/>
      <c r="AJ252" s="682"/>
      <c r="AK252" s="682"/>
      <c r="AL252" s="682"/>
      <c r="AM252" s="682"/>
      <c r="AN252" s="682"/>
      <c r="AO252" s="682"/>
      <c r="AP252" s="682"/>
    </row>
    <row r="253" spans="1:42" ht="22.5" x14ac:dyDescent="0.25">
      <c r="A253" s="937"/>
      <c r="B253" s="710"/>
      <c r="C253" s="728"/>
      <c r="D253" s="725" t="s">
        <v>348</v>
      </c>
      <c r="E253" s="870">
        <v>0</v>
      </c>
      <c r="F253" s="870">
        <v>0</v>
      </c>
      <c r="G253" s="870">
        <v>0</v>
      </c>
      <c r="H253" s="870">
        <v>0</v>
      </c>
      <c r="I253" s="960"/>
      <c r="J253" s="870">
        <v>0</v>
      </c>
      <c r="K253" s="870">
        <v>0</v>
      </c>
      <c r="L253" s="870">
        <v>0</v>
      </c>
      <c r="M253" s="960"/>
      <c r="N253" s="729"/>
      <c r="O253" s="729"/>
      <c r="P253" s="729"/>
      <c r="Q253" s="729"/>
      <c r="R253" s="729"/>
      <c r="S253" s="730"/>
      <c r="T253" s="731"/>
      <c r="U253" s="729"/>
      <c r="V253" s="729"/>
      <c r="W253" s="729"/>
      <c r="X253" s="729"/>
      <c r="Y253" s="732"/>
      <c r="Z253" s="768"/>
      <c r="AA253" s="768"/>
      <c r="AB253" s="768"/>
      <c r="AC253" s="768"/>
      <c r="AD253" s="768"/>
      <c r="AE253" s="768"/>
      <c r="AF253" s="768"/>
      <c r="AG253" s="682"/>
      <c r="AH253" s="682"/>
      <c r="AI253" s="682"/>
      <c r="AJ253" s="682"/>
      <c r="AK253" s="682"/>
      <c r="AL253" s="682"/>
      <c r="AM253" s="682"/>
      <c r="AN253" s="682"/>
      <c r="AO253" s="682"/>
      <c r="AP253" s="682"/>
    </row>
    <row r="254" spans="1:42" ht="33.75" x14ac:dyDescent="0.25">
      <c r="A254" s="937"/>
      <c r="B254" s="710"/>
      <c r="C254" s="734"/>
      <c r="D254" s="725" t="s">
        <v>350</v>
      </c>
      <c r="E254" s="865">
        <v>0</v>
      </c>
      <c r="F254" s="865">
        <v>0</v>
      </c>
      <c r="G254" s="865">
        <v>0</v>
      </c>
      <c r="H254" s="865">
        <v>0</v>
      </c>
      <c r="I254" s="960"/>
      <c r="J254" s="865">
        <v>0</v>
      </c>
      <c r="K254" s="865">
        <v>0</v>
      </c>
      <c r="L254" s="865">
        <v>0</v>
      </c>
      <c r="M254" s="960"/>
      <c r="N254" s="735"/>
      <c r="O254" s="735"/>
      <c r="P254" s="735"/>
      <c r="Q254" s="735"/>
      <c r="R254" s="735"/>
      <c r="S254" s="736"/>
      <c r="T254" s="737"/>
      <c r="U254" s="735"/>
      <c r="V254" s="735"/>
      <c r="W254" s="735"/>
      <c r="X254" s="735"/>
      <c r="Y254" s="738"/>
      <c r="Z254" s="768"/>
      <c r="AA254" s="768"/>
      <c r="AB254" s="768"/>
      <c r="AC254" s="768"/>
      <c r="AD254" s="768"/>
      <c r="AE254" s="768"/>
      <c r="AF254" s="768"/>
      <c r="AG254" s="682"/>
      <c r="AH254" s="682"/>
      <c r="AI254" s="682"/>
      <c r="AJ254" s="682"/>
      <c r="AK254" s="682"/>
      <c r="AL254" s="682"/>
      <c r="AM254" s="682"/>
      <c r="AN254" s="682"/>
      <c r="AO254" s="682"/>
      <c r="AP254" s="682"/>
    </row>
    <row r="255" spans="1:42" ht="22.5" x14ac:dyDescent="0.25">
      <c r="A255" s="937"/>
      <c r="B255" s="710"/>
      <c r="C255" s="949" t="s">
        <v>369</v>
      </c>
      <c r="D255" s="713" t="s">
        <v>335</v>
      </c>
      <c r="E255" s="870">
        <v>0.50429999999999997</v>
      </c>
      <c r="F255" s="870">
        <v>0.50429999999999997</v>
      </c>
      <c r="G255" s="950">
        <v>1.2583</v>
      </c>
      <c r="H255" s="950">
        <v>1.2583</v>
      </c>
      <c r="I255" s="958">
        <v>38.5</v>
      </c>
      <c r="J255" s="870">
        <v>0.50429999999999997</v>
      </c>
      <c r="K255" s="950">
        <v>1.2583</v>
      </c>
      <c r="L255" s="870">
        <v>6.4427000000000003</v>
      </c>
      <c r="M255" s="958">
        <v>38.5</v>
      </c>
      <c r="N255" s="952" t="s">
        <v>369</v>
      </c>
      <c r="O255" s="952" t="s">
        <v>507</v>
      </c>
      <c r="P255" s="952" t="s">
        <v>508</v>
      </c>
      <c r="Q255" s="952" t="s">
        <v>469</v>
      </c>
      <c r="R255" s="952" t="s">
        <v>340</v>
      </c>
      <c r="S255" s="961">
        <v>340101</v>
      </c>
      <c r="T255" s="722"/>
      <c r="U255" s="953" t="s">
        <v>470</v>
      </c>
      <c r="V255" s="953" t="s">
        <v>470</v>
      </c>
      <c r="W255" s="953" t="s">
        <v>343</v>
      </c>
      <c r="X255" s="953" t="s">
        <v>344</v>
      </c>
      <c r="Y255" s="954">
        <v>340101</v>
      </c>
      <c r="Z255" s="768"/>
      <c r="AA255" s="768"/>
      <c r="AB255" s="768"/>
      <c r="AC255" s="768"/>
      <c r="AD255" s="768"/>
      <c r="AE255" s="768"/>
      <c r="AF255" s="768"/>
      <c r="AG255" s="682"/>
      <c r="AH255" s="682"/>
      <c r="AI255" s="682"/>
      <c r="AJ255" s="682"/>
      <c r="AK255" s="682"/>
      <c r="AL255" s="682"/>
      <c r="AM255" s="682"/>
      <c r="AN255" s="682"/>
      <c r="AO255" s="682"/>
      <c r="AP255" s="682"/>
    </row>
    <row r="256" spans="1:42" ht="22.5" x14ac:dyDescent="0.25">
      <c r="A256" s="937"/>
      <c r="B256" s="710"/>
      <c r="C256" s="728"/>
      <c r="D256" s="725" t="s">
        <v>345</v>
      </c>
      <c r="E256" s="865" t="e">
        <v>#REF!</v>
      </c>
      <c r="F256" s="865" t="e">
        <v>#REF!</v>
      </c>
      <c r="G256" s="865" t="e">
        <v>#REF!</v>
      </c>
      <c r="H256" s="865">
        <v>129589.60466444444</v>
      </c>
      <c r="I256" s="726">
        <v>4019844.8883975698</v>
      </c>
      <c r="J256" s="865">
        <v>296643.36643111415</v>
      </c>
      <c r="K256" s="865">
        <v>336466.47438743879</v>
      </c>
      <c r="L256" s="865">
        <v>845622.92469653231</v>
      </c>
      <c r="M256" s="726">
        <v>3688653.5542772599</v>
      </c>
      <c r="N256" s="729"/>
      <c r="O256" s="729"/>
      <c r="P256" s="729"/>
      <c r="Q256" s="729"/>
      <c r="R256" s="729"/>
      <c r="S256" s="730"/>
      <c r="T256" s="731"/>
      <c r="U256" s="729"/>
      <c r="V256" s="729"/>
      <c r="W256" s="729"/>
      <c r="X256" s="729"/>
      <c r="Y256" s="732"/>
      <c r="Z256" s="768"/>
      <c r="AA256" s="768"/>
      <c r="AB256" s="768"/>
      <c r="AC256" s="768"/>
      <c r="AD256" s="768"/>
      <c r="AE256" s="768"/>
      <c r="AF256" s="768"/>
      <c r="AG256" s="682"/>
      <c r="AH256" s="682"/>
      <c r="AI256" s="682"/>
      <c r="AJ256" s="682"/>
      <c r="AK256" s="682"/>
      <c r="AL256" s="682"/>
      <c r="AM256" s="682"/>
      <c r="AN256" s="682"/>
      <c r="AO256" s="682"/>
      <c r="AP256" s="682"/>
    </row>
    <row r="257" spans="1:42" ht="22.5" x14ac:dyDescent="0.25">
      <c r="A257" s="937"/>
      <c r="B257" s="710"/>
      <c r="C257" s="728"/>
      <c r="D257" s="725" t="s">
        <v>348</v>
      </c>
      <c r="E257" s="870">
        <v>0</v>
      </c>
      <c r="F257" s="870">
        <v>0</v>
      </c>
      <c r="G257" s="870">
        <v>0</v>
      </c>
      <c r="H257" s="870">
        <v>0</v>
      </c>
      <c r="I257" s="955"/>
      <c r="J257" s="870">
        <v>0</v>
      </c>
      <c r="K257" s="870">
        <v>0</v>
      </c>
      <c r="L257" s="870">
        <v>0</v>
      </c>
      <c r="M257" s="955"/>
      <c r="N257" s="729"/>
      <c r="O257" s="729"/>
      <c r="P257" s="729"/>
      <c r="Q257" s="729"/>
      <c r="R257" s="729"/>
      <c r="S257" s="730"/>
      <c r="T257" s="731"/>
      <c r="U257" s="729"/>
      <c r="V257" s="729"/>
      <c r="W257" s="729"/>
      <c r="X257" s="729"/>
      <c r="Y257" s="732"/>
      <c r="Z257" s="768"/>
      <c r="AA257" s="768"/>
      <c r="AB257" s="768"/>
      <c r="AC257" s="768"/>
      <c r="AD257" s="768"/>
      <c r="AE257" s="768"/>
      <c r="AF257" s="768"/>
      <c r="AG257" s="682"/>
      <c r="AH257" s="682"/>
      <c r="AI257" s="682"/>
      <c r="AJ257" s="682"/>
      <c r="AK257" s="682"/>
      <c r="AL257" s="682"/>
      <c r="AM257" s="682"/>
      <c r="AN257" s="682"/>
      <c r="AO257" s="682"/>
      <c r="AP257" s="682"/>
    </row>
    <row r="258" spans="1:42" ht="33.75" x14ac:dyDescent="0.25">
      <c r="A258" s="937"/>
      <c r="B258" s="710"/>
      <c r="C258" s="734"/>
      <c r="D258" s="725" t="s">
        <v>350</v>
      </c>
      <c r="E258" s="865">
        <v>0</v>
      </c>
      <c r="F258" s="865">
        <v>0</v>
      </c>
      <c r="G258" s="865">
        <v>0</v>
      </c>
      <c r="H258" s="865">
        <v>0</v>
      </c>
      <c r="I258" s="955"/>
      <c r="J258" s="865">
        <v>0</v>
      </c>
      <c r="K258" s="865">
        <v>0</v>
      </c>
      <c r="L258" s="865">
        <v>0</v>
      </c>
      <c r="M258" s="955"/>
      <c r="N258" s="735"/>
      <c r="O258" s="735"/>
      <c r="P258" s="735"/>
      <c r="Q258" s="735"/>
      <c r="R258" s="735"/>
      <c r="S258" s="736"/>
      <c r="T258" s="737"/>
      <c r="U258" s="735"/>
      <c r="V258" s="735"/>
      <c r="W258" s="735"/>
      <c r="X258" s="735"/>
      <c r="Y258" s="738"/>
      <c r="Z258" s="681"/>
      <c r="AA258" s="681"/>
      <c r="AB258" s="681"/>
      <c r="AC258" s="681"/>
      <c r="AD258" s="681"/>
      <c r="AE258" s="681"/>
      <c r="AF258" s="681"/>
      <c r="AG258" s="682"/>
      <c r="AH258" s="682"/>
      <c r="AI258" s="682"/>
      <c r="AJ258" s="682"/>
      <c r="AK258" s="682"/>
      <c r="AL258" s="682"/>
      <c r="AM258" s="682"/>
      <c r="AN258" s="682"/>
      <c r="AO258" s="682"/>
      <c r="AP258" s="682"/>
    </row>
    <row r="259" spans="1:42" ht="22.5" x14ac:dyDescent="0.25">
      <c r="A259" s="937"/>
      <c r="B259" s="710"/>
      <c r="C259" s="949" t="s">
        <v>509</v>
      </c>
      <c r="D259" s="713" t="s">
        <v>335</v>
      </c>
      <c r="E259" s="870">
        <v>120.9051</v>
      </c>
      <c r="F259" s="870">
        <v>120.9051</v>
      </c>
      <c r="G259" s="950">
        <v>449.96510000000001</v>
      </c>
      <c r="H259" s="950">
        <v>449.96510000000001</v>
      </c>
      <c r="I259" s="958">
        <v>1073</v>
      </c>
      <c r="J259" s="870">
        <v>120.9051</v>
      </c>
      <c r="K259" s="950">
        <v>450.34350000000001</v>
      </c>
      <c r="L259" s="870">
        <v>503.01549999999997</v>
      </c>
      <c r="M259" s="958">
        <v>1094.49</v>
      </c>
      <c r="N259" s="962" t="s">
        <v>510</v>
      </c>
      <c r="O259" s="962" t="s">
        <v>463</v>
      </c>
      <c r="P259" s="962" t="s">
        <v>464</v>
      </c>
      <c r="Q259" s="962" t="s">
        <v>465</v>
      </c>
      <c r="R259" s="962" t="s">
        <v>340</v>
      </c>
      <c r="S259" s="962">
        <v>3912913</v>
      </c>
      <c r="T259" s="962">
        <v>4167821</v>
      </c>
      <c r="U259" s="962" t="s">
        <v>511</v>
      </c>
      <c r="V259" s="962" t="s">
        <v>342</v>
      </c>
      <c r="W259" s="962" t="s">
        <v>343</v>
      </c>
      <c r="X259" s="962" t="s">
        <v>344</v>
      </c>
      <c r="Y259" s="963">
        <v>8080734</v>
      </c>
      <c r="Z259" s="768"/>
      <c r="AA259" s="768"/>
      <c r="AB259" s="768"/>
      <c r="AC259" s="768"/>
      <c r="AD259" s="768"/>
      <c r="AE259" s="768"/>
      <c r="AF259" s="768"/>
      <c r="AG259" s="682"/>
      <c r="AH259" s="682"/>
      <c r="AI259" s="682"/>
      <c r="AJ259" s="682"/>
      <c r="AK259" s="682"/>
      <c r="AL259" s="682"/>
      <c r="AM259" s="682"/>
      <c r="AN259" s="682"/>
      <c r="AO259" s="682"/>
      <c r="AP259" s="682"/>
    </row>
    <row r="260" spans="1:42" ht="22.5" x14ac:dyDescent="0.25">
      <c r="A260" s="937"/>
      <c r="B260" s="710"/>
      <c r="C260" s="728"/>
      <c r="D260" s="725" t="s">
        <v>345</v>
      </c>
      <c r="E260" s="865" t="e">
        <v>#REF!</v>
      </c>
      <c r="F260" s="865" t="e">
        <v>#REF!</v>
      </c>
      <c r="G260" s="865" t="e">
        <v>#REF!</v>
      </c>
      <c r="H260" s="865">
        <v>46340935.724228889</v>
      </c>
      <c r="I260" s="726">
        <v>112033599.097418</v>
      </c>
      <c r="J260" s="865">
        <v>71119761.813782483</v>
      </c>
      <c r="K260" s="865">
        <v>120420797.67011011</v>
      </c>
      <c r="L260" s="865">
        <v>120420797.67011011</v>
      </c>
      <c r="M260" s="726">
        <v>102803260</v>
      </c>
      <c r="N260" s="729"/>
      <c r="O260" s="729"/>
      <c r="P260" s="729"/>
      <c r="Q260" s="729"/>
      <c r="R260" s="729"/>
      <c r="S260" s="729"/>
      <c r="T260" s="729"/>
      <c r="U260" s="729"/>
      <c r="V260" s="729"/>
      <c r="W260" s="729"/>
      <c r="X260" s="729"/>
      <c r="Y260" s="732"/>
      <c r="Z260" s="768"/>
      <c r="AA260" s="768"/>
      <c r="AB260" s="768"/>
      <c r="AC260" s="768"/>
      <c r="AD260" s="768"/>
      <c r="AE260" s="768"/>
      <c r="AF260" s="768"/>
      <c r="AG260" s="682"/>
      <c r="AH260" s="682"/>
      <c r="AI260" s="682"/>
      <c r="AJ260" s="682"/>
      <c r="AK260" s="682"/>
      <c r="AL260" s="682"/>
      <c r="AM260" s="682"/>
      <c r="AN260" s="682"/>
      <c r="AO260" s="682"/>
      <c r="AP260" s="682"/>
    </row>
    <row r="261" spans="1:42" ht="22.5" x14ac:dyDescent="0.25">
      <c r="A261" s="937"/>
      <c r="B261" s="710"/>
      <c r="C261" s="728"/>
      <c r="D261" s="725" t="s">
        <v>348</v>
      </c>
      <c r="E261" s="870">
        <v>0</v>
      </c>
      <c r="F261" s="870">
        <v>0</v>
      </c>
      <c r="G261" s="870">
        <v>0</v>
      </c>
      <c r="H261" s="870">
        <v>0</v>
      </c>
      <c r="I261" s="955">
        <v>200</v>
      </c>
      <c r="J261" s="870">
        <v>0</v>
      </c>
      <c r="K261" s="870">
        <v>0</v>
      </c>
      <c r="L261" s="870">
        <v>0</v>
      </c>
      <c r="M261" s="955">
        <v>200</v>
      </c>
      <c r="N261" s="729"/>
      <c r="O261" s="729"/>
      <c r="P261" s="729"/>
      <c r="Q261" s="729"/>
      <c r="R261" s="729"/>
      <c r="S261" s="729"/>
      <c r="T261" s="729"/>
      <c r="U261" s="729"/>
      <c r="V261" s="729"/>
      <c r="W261" s="729"/>
      <c r="X261" s="729"/>
      <c r="Y261" s="732"/>
      <c r="Z261" s="768"/>
      <c r="AA261" s="768"/>
      <c r="AB261" s="768"/>
      <c r="AC261" s="768"/>
      <c r="AD261" s="768"/>
      <c r="AE261" s="768"/>
      <c r="AF261" s="768"/>
      <c r="AG261" s="682"/>
      <c r="AH261" s="682"/>
      <c r="AI261" s="682"/>
      <c r="AJ261" s="682"/>
      <c r="AK261" s="682"/>
      <c r="AL261" s="682"/>
      <c r="AM261" s="682"/>
      <c r="AN261" s="682"/>
      <c r="AO261" s="682"/>
      <c r="AP261" s="682"/>
    </row>
    <row r="262" spans="1:42" ht="33.75" x14ac:dyDescent="0.25">
      <c r="A262" s="937"/>
      <c r="B262" s="710"/>
      <c r="C262" s="734"/>
      <c r="D262" s="725" t="s">
        <v>350</v>
      </c>
      <c r="E262" s="865">
        <v>0</v>
      </c>
      <c r="F262" s="865">
        <v>0</v>
      </c>
      <c r="G262" s="865">
        <v>0</v>
      </c>
      <c r="H262" s="865">
        <v>0</v>
      </c>
      <c r="I262" s="955"/>
      <c r="J262" s="865">
        <v>0</v>
      </c>
      <c r="K262" s="865">
        <v>0</v>
      </c>
      <c r="L262" s="865">
        <v>0</v>
      </c>
      <c r="M262" s="955"/>
      <c r="N262" s="735"/>
      <c r="O262" s="735"/>
      <c r="P262" s="735"/>
      <c r="Q262" s="735"/>
      <c r="R262" s="735"/>
      <c r="S262" s="735"/>
      <c r="T262" s="735"/>
      <c r="U262" s="735"/>
      <c r="V262" s="735"/>
      <c r="W262" s="735"/>
      <c r="X262" s="735"/>
      <c r="Y262" s="738"/>
      <c r="Z262" s="768"/>
      <c r="AA262" s="768"/>
      <c r="AB262" s="768"/>
      <c r="AC262" s="768"/>
      <c r="AD262" s="768"/>
      <c r="AE262" s="768"/>
      <c r="AF262" s="768"/>
      <c r="AG262" s="682"/>
      <c r="AH262" s="682"/>
      <c r="AI262" s="682"/>
      <c r="AJ262" s="682"/>
      <c r="AK262" s="682"/>
      <c r="AL262" s="682"/>
      <c r="AM262" s="682"/>
      <c r="AN262" s="682"/>
      <c r="AO262" s="682"/>
      <c r="AP262" s="682"/>
    </row>
    <row r="263" spans="1:42" ht="22.5" x14ac:dyDescent="0.25">
      <c r="A263" s="937"/>
      <c r="B263" s="710"/>
      <c r="C263" s="949" t="s">
        <v>512</v>
      </c>
      <c r="D263" s="713" t="s">
        <v>335</v>
      </c>
      <c r="E263" s="870"/>
      <c r="F263" s="870"/>
      <c r="G263" s="964"/>
      <c r="H263" s="964"/>
      <c r="I263" s="958"/>
      <c r="J263" s="870"/>
      <c r="K263" s="964"/>
      <c r="L263" s="964"/>
      <c r="M263" s="958"/>
      <c r="N263" s="962" t="s">
        <v>510</v>
      </c>
      <c r="O263" s="962" t="s">
        <v>463</v>
      </c>
      <c r="P263" s="962" t="s">
        <v>464</v>
      </c>
      <c r="Q263" s="962" t="s">
        <v>465</v>
      </c>
      <c r="R263" s="962" t="s">
        <v>340</v>
      </c>
      <c r="S263" s="962">
        <v>3912913</v>
      </c>
      <c r="T263" s="962">
        <v>4167821</v>
      </c>
      <c r="U263" s="962" t="s">
        <v>511</v>
      </c>
      <c r="V263" s="962" t="s">
        <v>342</v>
      </c>
      <c r="W263" s="962" t="s">
        <v>343</v>
      </c>
      <c r="X263" s="962" t="s">
        <v>344</v>
      </c>
      <c r="Y263" s="963">
        <v>8080734</v>
      </c>
      <c r="Z263" s="768"/>
      <c r="AA263" s="768"/>
      <c r="AB263" s="768"/>
      <c r="AC263" s="768"/>
      <c r="AD263" s="768"/>
      <c r="AE263" s="768"/>
      <c r="AF263" s="768"/>
      <c r="AG263" s="682"/>
      <c r="AH263" s="682"/>
      <c r="AI263" s="682"/>
      <c r="AJ263" s="682"/>
      <c r="AK263" s="682"/>
      <c r="AL263" s="682"/>
      <c r="AM263" s="682"/>
      <c r="AN263" s="682"/>
      <c r="AO263" s="682"/>
      <c r="AP263" s="682"/>
    </row>
    <row r="264" spans="1:42" ht="22.5" x14ac:dyDescent="0.25">
      <c r="A264" s="937"/>
      <c r="B264" s="710"/>
      <c r="C264" s="728"/>
      <c r="D264" s="725" t="s">
        <v>345</v>
      </c>
      <c r="E264" s="865"/>
      <c r="F264" s="865"/>
      <c r="G264" s="965"/>
      <c r="H264" s="966"/>
      <c r="I264" s="955"/>
      <c r="J264" s="865"/>
      <c r="K264" s="965"/>
      <c r="L264" s="965"/>
      <c r="M264" s="955"/>
      <c r="N264" s="729"/>
      <c r="O264" s="729"/>
      <c r="P264" s="729"/>
      <c r="Q264" s="729"/>
      <c r="R264" s="729"/>
      <c r="S264" s="729"/>
      <c r="T264" s="729"/>
      <c r="U264" s="729"/>
      <c r="V264" s="729"/>
      <c r="W264" s="729"/>
      <c r="X264" s="729"/>
      <c r="Y264" s="732"/>
      <c r="Z264" s="768"/>
      <c r="AA264" s="768"/>
      <c r="AB264" s="768"/>
      <c r="AC264" s="768"/>
      <c r="AD264" s="768"/>
      <c r="AE264" s="768"/>
      <c r="AF264" s="768"/>
      <c r="AG264" s="682"/>
      <c r="AH264" s="682"/>
      <c r="AI264" s="682"/>
      <c r="AJ264" s="682"/>
      <c r="AK264" s="682"/>
      <c r="AL264" s="682"/>
      <c r="AM264" s="682"/>
      <c r="AN264" s="682"/>
      <c r="AO264" s="682"/>
      <c r="AP264" s="682"/>
    </row>
    <row r="265" spans="1:42" ht="22.5" x14ac:dyDescent="0.25">
      <c r="A265" s="937"/>
      <c r="B265" s="710"/>
      <c r="C265" s="728"/>
      <c r="D265" s="725" t="s">
        <v>348</v>
      </c>
      <c r="E265" s="870" t="e">
        <v>#REF!</v>
      </c>
      <c r="F265" s="870" t="e">
        <v>#REF!</v>
      </c>
      <c r="G265" s="870" t="e">
        <v>#REF!</v>
      </c>
      <c r="H265" s="870">
        <v>200</v>
      </c>
      <c r="I265" s="955">
        <v>200</v>
      </c>
      <c r="J265" s="870">
        <v>47.378999999999998</v>
      </c>
      <c r="K265" s="870">
        <v>47.378999999999998</v>
      </c>
      <c r="L265" s="870">
        <v>200</v>
      </c>
      <c r="M265" s="870">
        <v>200</v>
      </c>
      <c r="N265" s="729"/>
      <c r="O265" s="729"/>
      <c r="P265" s="729"/>
      <c r="Q265" s="729"/>
      <c r="R265" s="729"/>
      <c r="S265" s="729"/>
      <c r="T265" s="729"/>
      <c r="U265" s="729"/>
      <c r="V265" s="729"/>
      <c r="W265" s="729"/>
      <c r="X265" s="729"/>
      <c r="Y265" s="732"/>
      <c r="Z265" s="768"/>
      <c r="AA265" s="768"/>
      <c r="AB265" s="768"/>
      <c r="AC265" s="768"/>
      <c r="AD265" s="768"/>
      <c r="AE265" s="768"/>
      <c r="AF265" s="768"/>
      <c r="AG265" s="682"/>
      <c r="AH265" s="682"/>
      <c r="AI265" s="682"/>
      <c r="AJ265" s="682"/>
      <c r="AK265" s="682"/>
      <c r="AL265" s="682"/>
      <c r="AM265" s="682"/>
      <c r="AN265" s="682"/>
      <c r="AO265" s="682"/>
      <c r="AP265" s="682"/>
    </row>
    <row r="266" spans="1:42" ht="33.75" x14ac:dyDescent="0.25">
      <c r="A266" s="937"/>
      <c r="B266" s="710"/>
      <c r="C266" s="734"/>
      <c r="D266" s="725" t="s">
        <v>350</v>
      </c>
      <c r="E266" s="865" t="e">
        <v>#REF!</v>
      </c>
      <c r="F266" s="865" t="e">
        <v>#REF!</v>
      </c>
      <c r="G266" s="865" t="e">
        <v>#REF!</v>
      </c>
      <c r="H266" s="865">
        <v>579357845</v>
      </c>
      <c r="I266" s="955">
        <v>579357845</v>
      </c>
      <c r="J266" s="865">
        <v>136416027</v>
      </c>
      <c r="K266" s="865">
        <v>150569377</v>
      </c>
      <c r="L266" s="865">
        <v>389053045</v>
      </c>
      <c r="M266" s="955">
        <v>579357845</v>
      </c>
      <c r="N266" s="735"/>
      <c r="O266" s="735"/>
      <c r="P266" s="735"/>
      <c r="Q266" s="735"/>
      <c r="R266" s="735"/>
      <c r="S266" s="735"/>
      <c r="T266" s="735"/>
      <c r="U266" s="735"/>
      <c r="V266" s="735"/>
      <c r="W266" s="735"/>
      <c r="X266" s="735"/>
      <c r="Y266" s="738"/>
      <c r="Z266" s="768"/>
      <c r="AA266" s="768"/>
      <c r="AB266" s="768"/>
      <c r="AC266" s="768"/>
      <c r="AD266" s="768"/>
      <c r="AE266" s="768"/>
      <c r="AF266" s="768"/>
      <c r="AG266" s="682"/>
      <c r="AH266" s="682"/>
      <c r="AI266" s="682"/>
      <c r="AJ266" s="682"/>
      <c r="AK266" s="682"/>
      <c r="AL266" s="682"/>
      <c r="AM266" s="682"/>
      <c r="AN266" s="682"/>
      <c r="AO266" s="682"/>
      <c r="AP266" s="682"/>
    </row>
    <row r="267" spans="1:42" ht="22.5" x14ac:dyDescent="0.25">
      <c r="A267" s="937"/>
      <c r="B267" s="710"/>
      <c r="C267" s="828" t="s">
        <v>408</v>
      </c>
      <c r="D267" s="713" t="s">
        <v>335</v>
      </c>
      <c r="E267" s="870" t="e">
        <v>#REF!</v>
      </c>
      <c r="F267" s="870" t="e">
        <v>#REF!</v>
      </c>
      <c r="G267" s="870" t="e">
        <v>#REF!</v>
      </c>
      <c r="H267" s="870">
        <v>3519.5783999999999</v>
      </c>
      <c r="I267" s="967"/>
      <c r="J267" s="865"/>
      <c r="K267" s="865"/>
      <c r="L267" s="870">
        <v>352.3808999999992</v>
      </c>
      <c r="M267" s="967"/>
      <c r="N267" s="962" t="s">
        <v>510</v>
      </c>
      <c r="O267" s="962" t="s">
        <v>463</v>
      </c>
      <c r="P267" s="962" t="s">
        <v>464</v>
      </c>
      <c r="Q267" s="962" t="s">
        <v>465</v>
      </c>
      <c r="R267" s="953" t="s">
        <v>340</v>
      </c>
      <c r="S267" s="968">
        <v>8185614</v>
      </c>
      <c r="T267" s="722"/>
      <c r="U267" s="953"/>
      <c r="V267" s="953" t="s">
        <v>342</v>
      </c>
      <c r="W267" s="953" t="s">
        <v>343</v>
      </c>
      <c r="X267" s="953" t="s">
        <v>344</v>
      </c>
      <c r="Y267" s="954">
        <v>8185614</v>
      </c>
      <c r="Z267" s="681"/>
      <c r="AA267" s="681"/>
      <c r="AB267" s="681"/>
      <c r="AC267" s="681"/>
      <c r="AD267" s="681"/>
      <c r="AE267" s="681"/>
      <c r="AF267" s="681"/>
      <c r="AG267" s="682"/>
      <c r="AH267" s="682"/>
      <c r="AI267" s="682"/>
      <c r="AJ267" s="682"/>
      <c r="AK267" s="682"/>
      <c r="AL267" s="682"/>
      <c r="AM267" s="682"/>
      <c r="AN267" s="682"/>
      <c r="AO267" s="682"/>
      <c r="AP267" s="682"/>
    </row>
    <row r="268" spans="1:42" ht="22.5" x14ac:dyDescent="0.25">
      <c r="A268" s="937"/>
      <c r="B268" s="710"/>
      <c r="C268" s="728"/>
      <c r="D268" s="725" t="s">
        <v>345</v>
      </c>
      <c r="E268" s="714" t="e">
        <v>#REF!</v>
      </c>
      <c r="F268" s="714" t="e">
        <v>#REF!</v>
      </c>
      <c r="G268" s="865" t="e">
        <v>#REF!</v>
      </c>
      <c r="H268" s="865">
        <v>362473792.76922667</v>
      </c>
      <c r="I268" s="967"/>
      <c r="J268" s="865"/>
      <c r="K268" s="969"/>
      <c r="L268" s="865">
        <v>2568910.21</v>
      </c>
      <c r="M268" s="967"/>
      <c r="N268" s="729"/>
      <c r="O268" s="729"/>
      <c r="P268" s="729"/>
      <c r="Q268" s="729"/>
      <c r="R268" s="729"/>
      <c r="S268" s="730"/>
      <c r="T268" s="731"/>
      <c r="U268" s="729"/>
      <c r="V268" s="729"/>
      <c r="W268" s="729"/>
      <c r="X268" s="729"/>
      <c r="Y268" s="732"/>
      <c r="Z268" s="681"/>
      <c r="AA268" s="681"/>
      <c r="AB268" s="681"/>
      <c r="AC268" s="681"/>
      <c r="AD268" s="681"/>
      <c r="AE268" s="681"/>
      <c r="AF268" s="681"/>
      <c r="AG268" s="682"/>
      <c r="AH268" s="682"/>
      <c r="AI268" s="682"/>
      <c r="AJ268" s="682"/>
      <c r="AK268" s="682"/>
      <c r="AL268" s="682"/>
      <c r="AM268" s="682"/>
      <c r="AN268" s="682"/>
      <c r="AO268" s="682"/>
      <c r="AP268" s="682"/>
    </row>
    <row r="269" spans="1:42" ht="22.5" x14ac:dyDescent="0.25">
      <c r="A269" s="937"/>
      <c r="B269" s="710"/>
      <c r="C269" s="728"/>
      <c r="D269" s="725" t="s">
        <v>348</v>
      </c>
      <c r="E269" s="870">
        <v>0</v>
      </c>
      <c r="F269" s="870">
        <v>0</v>
      </c>
      <c r="G269" s="870">
        <v>0</v>
      </c>
      <c r="H269" s="870">
        <v>0</v>
      </c>
      <c r="I269" s="967"/>
      <c r="J269" s="865"/>
      <c r="K269" s="865"/>
      <c r="L269" s="870">
        <v>0</v>
      </c>
      <c r="M269" s="967"/>
      <c r="N269" s="729"/>
      <c r="O269" s="729"/>
      <c r="P269" s="729"/>
      <c r="Q269" s="729"/>
      <c r="R269" s="729"/>
      <c r="S269" s="730"/>
      <c r="T269" s="731"/>
      <c r="U269" s="729"/>
      <c r="V269" s="729"/>
      <c r="W269" s="729"/>
      <c r="X269" s="729"/>
      <c r="Y269" s="732"/>
      <c r="Z269" s="681"/>
      <c r="AA269" s="681"/>
      <c r="AB269" s="681"/>
      <c r="AC269" s="681"/>
      <c r="AD269" s="681"/>
      <c r="AE269" s="681"/>
      <c r="AF269" s="681"/>
      <c r="AG269" s="682"/>
      <c r="AH269" s="682"/>
      <c r="AI269" s="682"/>
      <c r="AJ269" s="682"/>
      <c r="AK269" s="682"/>
      <c r="AL269" s="682"/>
      <c r="AM269" s="682"/>
      <c r="AN269" s="682"/>
      <c r="AO269" s="682"/>
      <c r="AP269" s="682"/>
    </row>
    <row r="270" spans="1:42" ht="33.75" x14ac:dyDescent="0.25">
      <c r="A270" s="937"/>
      <c r="B270" s="710"/>
      <c r="C270" s="734"/>
      <c r="D270" s="725" t="s">
        <v>350</v>
      </c>
      <c r="E270" s="865">
        <v>0</v>
      </c>
      <c r="F270" s="865">
        <v>0</v>
      </c>
      <c r="G270" s="865">
        <v>0</v>
      </c>
      <c r="H270" s="865">
        <v>0</v>
      </c>
      <c r="I270" s="967"/>
      <c r="J270" s="865"/>
      <c r="K270" s="865"/>
      <c r="L270" s="865">
        <v>0</v>
      </c>
      <c r="M270" s="967"/>
      <c r="N270" s="735"/>
      <c r="O270" s="735"/>
      <c r="P270" s="735"/>
      <c r="Q270" s="735"/>
      <c r="R270" s="735"/>
      <c r="S270" s="736"/>
      <c r="T270" s="737"/>
      <c r="U270" s="735"/>
      <c r="V270" s="735"/>
      <c r="W270" s="735"/>
      <c r="X270" s="735"/>
      <c r="Y270" s="738"/>
      <c r="Z270" s="681"/>
      <c r="AA270" s="681"/>
      <c r="AB270" s="681"/>
      <c r="AC270" s="681"/>
      <c r="AD270" s="681"/>
      <c r="AE270" s="681"/>
      <c r="AF270" s="681"/>
      <c r="AG270" s="682"/>
      <c r="AH270" s="682"/>
      <c r="AI270" s="682"/>
      <c r="AJ270" s="682"/>
      <c r="AK270" s="682"/>
      <c r="AL270" s="682"/>
      <c r="AM270" s="682"/>
      <c r="AN270" s="682"/>
      <c r="AO270" s="682"/>
      <c r="AP270" s="682"/>
    </row>
    <row r="271" spans="1:42" ht="22.5" x14ac:dyDescent="0.25">
      <c r="A271" s="937"/>
      <c r="B271" s="710"/>
      <c r="C271" s="949" t="s">
        <v>513</v>
      </c>
      <c r="D271" s="713" t="s">
        <v>335</v>
      </c>
      <c r="E271" s="970" t="e">
        <v>#REF!</v>
      </c>
      <c r="F271" s="970" t="e">
        <v>#REF!</v>
      </c>
      <c r="G271" s="970" t="e">
        <v>#REF!</v>
      </c>
      <c r="H271" s="970">
        <v>4500</v>
      </c>
      <c r="I271" s="971">
        <v>4952.3696999999993</v>
      </c>
      <c r="J271" s="970">
        <v>395.24099999999999</v>
      </c>
      <c r="K271" s="970">
        <v>980.8</v>
      </c>
      <c r="L271" s="970">
        <v>2430.8999999999992</v>
      </c>
      <c r="M271" s="971">
        <v>4952.366</v>
      </c>
      <c r="N271" s="961"/>
      <c r="O271" s="766"/>
      <c r="P271" s="766"/>
      <c r="Q271" s="766"/>
      <c r="R271" s="766"/>
      <c r="S271" s="766"/>
      <c r="T271" s="766"/>
      <c r="U271" s="766"/>
      <c r="V271" s="766"/>
      <c r="W271" s="766"/>
      <c r="X271" s="766"/>
      <c r="Y271" s="767"/>
      <c r="Z271" s="768"/>
      <c r="AA271" s="768"/>
      <c r="AB271" s="768"/>
      <c r="AC271" s="768"/>
      <c r="AD271" s="768"/>
      <c r="AE271" s="768"/>
      <c r="AF271" s="768"/>
      <c r="AG271" s="682"/>
      <c r="AH271" s="682"/>
      <c r="AI271" s="682"/>
      <c r="AJ271" s="682"/>
      <c r="AK271" s="682"/>
      <c r="AL271" s="682"/>
      <c r="AM271" s="682"/>
      <c r="AN271" s="682"/>
      <c r="AO271" s="682"/>
      <c r="AP271" s="682"/>
    </row>
    <row r="272" spans="1:42" ht="22.5" x14ac:dyDescent="0.25">
      <c r="A272" s="937"/>
      <c r="B272" s="710"/>
      <c r="C272" s="728"/>
      <c r="D272" s="725" t="s">
        <v>345</v>
      </c>
      <c r="E272" s="972" t="e">
        <v>#REF!</v>
      </c>
      <c r="F272" s="972" t="e">
        <v>#REF!</v>
      </c>
      <c r="G272" s="972" t="e">
        <v>#REF!</v>
      </c>
      <c r="H272" s="972">
        <v>463445300</v>
      </c>
      <c r="I272" s="973">
        <v>517084624.00000024</v>
      </c>
      <c r="J272" s="972">
        <v>232491812</v>
      </c>
      <c r="K272" s="972">
        <v>262263623.99999997</v>
      </c>
      <c r="L272" s="972">
        <v>319062623.99988669</v>
      </c>
      <c r="M272" s="971">
        <v>474482496</v>
      </c>
      <c r="N272" s="730"/>
      <c r="O272" s="775"/>
      <c r="P272" s="775"/>
      <c r="Q272" s="775"/>
      <c r="R272" s="775"/>
      <c r="S272" s="775"/>
      <c r="T272" s="775"/>
      <c r="U272" s="775"/>
      <c r="V272" s="775"/>
      <c r="W272" s="775"/>
      <c r="X272" s="775"/>
      <c r="Y272" s="776"/>
      <c r="Z272" s="768"/>
      <c r="AA272" s="768"/>
      <c r="AB272" s="768"/>
      <c r="AC272" s="768"/>
      <c r="AD272" s="768"/>
      <c r="AE272" s="768"/>
      <c r="AF272" s="768"/>
      <c r="AG272" s="682"/>
      <c r="AH272" s="682"/>
      <c r="AI272" s="682"/>
      <c r="AJ272" s="682"/>
      <c r="AK272" s="682"/>
      <c r="AL272" s="682"/>
      <c r="AM272" s="682"/>
      <c r="AN272" s="682"/>
      <c r="AO272" s="682"/>
      <c r="AP272" s="682"/>
    </row>
    <row r="273" spans="1:42" ht="22.5" x14ac:dyDescent="0.25">
      <c r="A273" s="937"/>
      <c r="B273" s="710"/>
      <c r="C273" s="728"/>
      <c r="D273" s="725" t="s">
        <v>348</v>
      </c>
      <c r="E273" s="970" t="e">
        <v>#REF!</v>
      </c>
      <c r="F273" s="970" t="e">
        <v>#REF!</v>
      </c>
      <c r="G273" s="970" t="e">
        <v>#REF!</v>
      </c>
      <c r="H273" s="970">
        <v>200</v>
      </c>
      <c r="I273" s="974">
        <v>200</v>
      </c>
      <c r="J273" s="970">
        <v>47.378999999999998</v>
      </c>
      <c r="K273" s="970">
        <v>47.378999999999998</v>
      </c>
      <c r="L273" s="970">
        <v>200</v>
      </c>
      <c r="M273" s="971">
        <v>200</v>
      </c>
      <c r="N273" s="730"/>
      <c r="O273" s="775"/>
      <c r="P273" s="775"/>
      <c r="Q273" s="775"/>
      <c r="R273" s="775"/>
      <c r="S273" s="775"/>
      <c r="T273" s="775"/>
      <c r="U273" s="775"/>
      <c r="V273" s="775"/>
      <c r="W273" s="775"/>
      <c r="X273" s="775"/>
      <c r="Y273" s="776"/>
      <c r="Z273" s="768"/>
      <c r="AA273" s="768"/>
      <c r="AB273" s="768"/>
      <c r="AC273" s="768"/>
      <c r="AD273" s="768"/>
      <c r="AE273" s="768"/>
      <c r="AF273" s="768"/>
      <c r="AG273" s="682"/>
      <c r="AH273" s="682"/>
      <c r="AI273" s="682"/>
      <c r="AJ273" s="682"/>
      <c r="AK273" s="682"/>
      <c r="AL273" s="682"/>
      <c r="AM273" s="682"/>
      <c r="AN273" s="682"/>
      <c r="AO273" s="682"/>
      <c r="AP273" s="682"/>
    </row>
    <row r="274" spans="1:42" ht="34.5" thickBot="1" x14ac:dyDescent="0.3">
      <c r="A274" s="941"/>
      <c r="B274" s="779"/>
      <c r="C274" s="942"/>
      <c r="D274" s="975" t="s">
        <v>350</v>
      </c>
      <c r="E274" s="976" t="e">
        <v>#REF!</v>
      </c>
      <c r="F274" s="976" t="e">
        <v>#REF!</v>
      </c>
      <c r="G274" s="976" t="e">
        <v>#REF!</v>
      </c>
      <c r="H274" s="976">
        <v>579357845</v>
      </c>
      <c r="I274" s="977">
        <v>579357845</v>
      </c>
      <c r="J274" s="976">
        <v>136416027</v>
      </c>
      <c r="K274" s="976">
        <v>150569377</v>
      </c>
      <c r="L274" s="976">
        <v>389053045</v>
      </c>
      <c r="M274" s="977">
        <v>579357845</v>
      </c>
      <c r="N274" s="978"/>
      <c r="O274" s="979"/>
      <c r="P274" s="979"/>
      <c r="Q274" s="979"/>
      <c r="R274" s="979"/>
      <c r="S274" s="979"/>
      <c r="T274" s="979"/>
      <c r="U274" s="979"/>
      <c r="V274" s="979"/>
      <c r="W274" s="979"/>
      <c r="X274" s="979"/>
      <c r="Y274" s="980"/>
      <c r="Z274" s="768"/>
      <c r="AA274" s="768"/>
      <c r="AB274" s="768"/>
      <c r="AC274" s="768"/>
      <c r="AD274" s="768"/>
      <c r="AE274" s="768"/>
      <c r="AF274" s="768"/>
      <c r="AG274" s="682"/>
      <c r="AH274" s="682"/>
      <c r="AI274" s="682"/>
      <c r="AJ274" s="682"/>
      <c r="AK274" s="682"/>
      <c r="AL274" s="682"/>
      <c r="AM274" s="682"/>
      <c r="AN274" s="682"/>
      <c r="AO274" s="682"/>
      <c r="AP274" s="682"/>
    </row>
    <row r="275" spans="1:42" ht="22.5" x14ac:dyDescent="0.25">
      <c r="A275" s="937"/>
      <c r="B275" s="710"/>
      <c r="C275" s="949" t="s">
        <v>471</v>
      </c>
      <c r="D275" s="713" t="s">
        <v>335</v>
      </c>
      <c r="E275" s="870">
        <v>318.99</v>
      </c>
      <c r="F275" s="870">
        <v>318.99</v>
      </c>
      <c r="G275" s="870">
        <v>401.39</v>
      </c>
      <c r="H275" s="871">
        <v>442.32900000000001</v>
      </c>
      <c r="I275" s="869">
        <v>457.62900000000002</v>
      </c>
      <c r="J275" s="981">
        <v>318.99</v>
      </c>
      <c r="K275" s="870">
        <v>401.39</v>
      </c>
      <c r="L275" s="870">
        <v>442.32900000000001</v>
      </c>
      <c r="M275" s="982">
        <v>457.62900000000002</v>
      </c>
      <c r="N275" s="962" t="s">
        <v>351</v>
      </c>
      <c r="O275" s="952" t="s">
        <v>514</v>
      </c>
      <c r="P275" s="953" t="s">
        <v>515</v>
      </c>
      <c r="Q275" s="952" t="s">
        <v>469</v>
      </c>
      <c r="R275" s="953" t="s">
        <v>340</v>
      </c>
      <c r="S275" s="961">
        <v>267106</v>
      </c>
      <c r="T275" s="722"/>
      <c r="U275" s="952" t="s">
        <v>470</v>
      </c>
      <c r="V275" s="952" t="s">
        <v>470</v>
      </c>
      <c r="W275" s="953" t="s">
        <v>343</v>
      </c>
      <c r="X275" s="953" t="s">
        <v>344</v>
      </c>
      <c r="Y275" s="954">
        <v>267106</v>
      </c>
      <c r="Z275" s="768"/>
      <c r="AA275" s="768"/>
      <c r="AB275" s="768"/>
      <c r="AC275" s="768"/>
      <c r="AD275" s="768"/>
      <c r="AE275" s="768"/>
      <c r="AF275" s="768"/>
      <c r="AG275" s="682"/>
      <c r="AH275" s="682"/>
      <c r="AI275" s="682"/>
      <c r="AJ275" s="682"/>
      <c r="AK275" s="682"/>
      <c r="AL275" s="682"/>
      <c r="AM275" s="682"/>
      <c r="AN275" s="682"/>
      <c r="AO275" s="682"/>
      <c r="AP275" s="682"/>
    </row>
    <row r="276" spans="1:42" ht="22.5" x14ac:dyDescent="0.25">
      <c r="A276" s="937"/>
      <c r="B276" s="710"/>
      <c r="C276" s="728"/>
      <c r="D276" s="725" t="s">
        <v>345</v>
      </c>
      <c r="E276" s="864" t="e">
        <v>#REF!</v>
      </c>
      <c r="F276" s="864" t="e">
        <v>#REF!</v>
      </c>
      <c r="G276" s="864" t="e">
        <v>#REF!</v>
      </c>
      <c r="H276" s="864">
        <v>30542111.463472016</v>
      </c>
      <c r="I276" s="983">
        <v>32848357.4945128</v>
      </c>
      <c r="J276" s="864">
        <v>84655954.455312058</v>
      </c>
      <c r="K276" s="864">
        <v>48825890.491288953</v>
      </c>
      <c r="L276" s="864">
        <v>49906471.299552798</v>
      </c>
      <c r="M276" s="983">
        <v>32293411.2534885</v>
      </c>
      <c r="N276" s="729"/>
      <c r="O276" s="729"/>
      <c r="P276" s="729"/>
      <c r="Q276" s="729"/>
      <c r="R276" s="729"/>
      <c r="S276" s="730"/>
      <c r="T276" s="731"/>
      <c r="U276" s="729"/>
      <c r="V276" s="729"/>
      <c r="W276" s="729"/>
      <c r="X276" s="729"/>
      <c r="Y276" s="732"/>
      <c r="Z276" s="768"/>
      <c r="AA276" s="768"/>
      <c r="AB276" s="768"/>
      <c r="AC276" s="768"/>
      <c r="AD276" s="768"/>
      <c r="AE276" s="768"/>
      <c r="AF276" s="768"/>
      <c r="AG276" s="682"/>
      <c r="AH276" s="682"/>
      <c r="AI276" s="682"/>
      <c r="AJ276" s="682"/>
      <c r="AK276" s="682"/>
      <c r="AL276" s="682"/>
      <c r="AM276" s="682"/>
      <c r="AN276" s="682"/>
      <c r="AO276" s="682"/>
      <c r="AP276" s="682"/>
    </row>
    <row r="277" spans="1:42" ht="22.5" x14ac:dyDescent="0.25">
      <c r="A277" s="937"/>
      <c r="B277" s="710"/>
      <c r="C277" s="728"/>
      <c r="D277" s="725" t="s">
        <v>348</v>
      </c>
      <c r="E277" s="870">
        <v>0</v>
      </c>
      <c r="F277" s="870">
        <v>0</v>
      </c>
      <c r="G277" s="870">
        <v>0</v>
      </c>
      <c r="H277" s="870">
        <v>0</v>
      </c>
      <c r="I277" s="965"/>
      <c r="J277" s="870">
        <v>0</v>
      </c>
      <c r="K277" s="870">
        <v>0</v>
      </c>
      <c r="L277" s="870">
        <v>0</v>
      </c>
      <c r="M277" s="725"/>
      <c r="N277" s="729"/>
      <c r="O277" s="729"/>
      <c r="P277" s="729"/>
      <c r="Q277" s="729"/>
      <c r="R277" s="729"/>
      <c r="S277" s="730"/>
      <c r="T277" s="731"/>
      <c r="U277" s="729"/>
      <c r="V277" s="729"/>
      <c r="W277" s="729"/>
      <c r="X277" s="729"/>
      <c r="Y277" s="732"/>
      <c r="Z277" s="768"/>
      <c r="AA277" s="768"/>
      <c r="AB277" s="768"/>
      <c r="AC277" s="768"/>
      <c r="AD277" s="768"/>
      <c r="AE277" s="768"/>
      <c r="AF277" s="768"/>
      <c r="AG277" s="682"/>
      <c r="AH277" s="682"/>
      <c r="AI277" s="682"/>
      <c r="AJ277" s="682"/>
      <c r="AK277" s="682"/>
      <c r="AL277" s="682"/>
      <c r="AM277" s="682"/>
      <c r="AN277" s="682"/>
      <c r="AO277" s="682"/>
      <c r="AP277" s="682"/>
    </row>
    <row r="278" spans="1:42" ht="33.75" x14ac:dyDescent="0.25">
      <c r="A278" s="937"/>
      <c r="B278" s="710"/>
      <c r="C278" s="734"/>
      <c r="D278" s="725" t="s">
        <v>350</v>
      </c>
      <c r="E278" s="864">
        <v>0</v>
      </c>
      <c r="F278" s="864">
        <v>0</v>
      </c>
      <c r="G278" s="864">
        <v>0</v>
      </c>
      <c r="H278" s="864">
        <v>0</v>
      </c>
      <c r="I278" s="965"/>
      <c r="J278" s="864">
        <v>0</v>
      </c>
      <c r="K278" s="864">
        <v>0</v>
      </c>
      <c r="L278" s="864">
        <v>0</v>
      </c>
      <c r="M278" s="965"/>
      <c r="N278" s="735"/>
      <c r="O278" s="735"/>
      <c r="P278" s="735"/>
      <c r="Q278" s="735"/>
      <c r="R278" s="735"/>
      <c r="S278" s="736"/>
      <c r="T278" s="737"/>
      <c r="U278" s="735"/>
      <c r="V278" s="735"/>
      <c r="W278" s="735"/>
      <c r="X278" s="735"/>
      <c r="Y278" s="738"/>
      <c r="Z278" s="768"/>
      <c r="AA278" s="768"/>
      <c r="AB278" s="768"/>
      <c r="AC278" s="768"/>
      <c r="AD278" s="768"/>
      <c r="AE278" s="768"/>
      <c r="AF278" s="768"/>
      <c r="AG278" s="682"/>
      <c r="AH278" s="682"/>
      <c r="AI278" s="682"/>
      <c r="AJ278" s="682"/>
      <c r="AK278" s="682"/>
      <c r="AL278" s="682"/>
      <c r="AM278" s="682"/>
      <c r="AN278" s="682"/>
      <c r="AO278" s="682"/>
      <c r="AP278" s="682"/>
    </row>
    <row r="279" spans="1:42" ht="22.5" x14ac:dyDescent="0.25">
      <c r="A279" s="937"/>
      <c r="B279" s="710"/>
      <c r="C279" s="949" t="s">
        <v>357</v>
      </c>
      <c r="D279" s="713" t="s">
        <v>335</v>
      </c>
      <c r="E279" s="870">
        <v>5.3220000000000001</v>
      </c>
      <c r="F279" s="870">
        <v>5.3220000000000001</v>
      </c>
      <c r="G279" s="870">
        <v>5.3220000000000001</v>
      </c>
      <c r="H279" s="870">
        <v>5.6159999999999997</v>
      </c>
      <c r="I279" s="982">
        <v>5.62</v>
      </c>
      <c r="J279" s="870">
        <v>5.3220000000000001</v>
      </c>
      <c r="K279" s="870">
        <v>5.3220000000000001</v>
      </c>
      <c r="L279" s="870">
        <v>5.6159999999999997</v>
      </c>
      <c r="M279" s="982">
        <v>5.62</v>
      </c>
      <c r="N279" s="962" t="s">
        <v>357</v>
      </c>
      <c r="O279" s="952" t="s">
        <v>516</v>
      </c>
      <c r="P279" s="953" t="s">
        <v>517</v>
      </c>
      <c r="Q279" s="952" t="s">
        <v>469</v>
      </c>
      <c r="R279" s="953" t="s">
        <v>340</v>
      </c>
      <c r="S279" s="961">
        <v>731047</v>
      </c>
      <c r="T279" s="722"/>
      <c r="U279" s="952" t="s">
        <v>470</v>
      </c>
      <c r="V279" s="952" t="s">
        <v>470</v>
      </c>
      <c r="W279" s="953" t="s">
        <v>343</v>
      </c>
      <c r="X279" s="953" t="s">
        <v>344</v>
      </c>
      <c r="Y279" s="954">
        <v>731047</v>
      </c>
      <c r="Z279" s="768"/>
      <c r="AA279" s="768"/>
      <c r="AB279" s="768"/>
      <c r="AC279" s="768"/>
      <c r="AD279" s="768"/>
      <c r="AE279" s="768"/>
      <c r="AF279" s="768"/>
      <c r="AG279" s="682"/>
      <c r="AH279" s="682"/>
      <c r="AI279" s="682"/>
      <c r="AJ279" s="682"/>
      <c r="AK279" s="682"/>
      <c r="AL279" s="682"/>
      <c r="AM279" s="682"/>
      <c r="AN279" s="682"/>
      <c r="AO279" s="682"/>
      <c r="AP279" s="682"/>
    </row>
    <row r="280" spans="1:42" ht="22.5" x14ac:dyDescent="0.25">
      <c r="A280" s="937"/>
      <c r="B280" s="710"/>
      <c r="C280" s="728"/>
      <c r="D280" s="725" t="s">
        <v>345</v>
      </c>
      <c r="E280" s="864" t="e">
        <v>#REF!</v>
      </c>
      <c r="F280" s="864" t="e">
        <v>#REF!</v>
      </c>
      <c r="G280" s="864" t="e">
        <v>#REF!</v>
      </c>
      <c r="H280" s="864">
        <v>387775.83649016637</v>
      </c>
      <c r="I280" s="983">
        <v>403400.50372498698</v>
      </c>
      <c r="J280" s="864">
        <v>1412392.2054333074</v>
      </c>
      <c r="K280" s="864">
        <v>647378.83154697379</v>
      </c>
      <c r="L280" s="864">
        <v>706669.79288784706</v>
      </c>
      <c r="M280" s="983">
        <v>396585.38083164598</v>
      </c>
      <c r="N280" s="729"/>
      <c r="O280" s="729"/>
      <c r="P280" s="729"/>
      <c r="Q280" s="729"/>
      <c r="R280" s="729"/>
      <c r="S280" s="730"/>
      <c r="T280" s="731"/>
      <c r="U280" s="729"/>
      <c r="V280" s="729"/>
      <c r="W280" s="729"/>
      <c r="X280" s="729"/>
      <c r="Y280" s="732"/>
      <c r="Z280" s="768"/>
      <c r="AA280" s="768"/>
      <c r="AB280" s="768"/>
      <c r="AC280" s="768"/>
      <c r="AD280" s="768"/>
      <c r="AE280" s="768"/>
      <c r="AF280" s="768"/>
      <c r="AG280" s="682"/>
      <c r="AH280" s="682"/>
      <c r="AI280" s="682"/>
      <c r="AJ280" s="682"/>
      <c r="AK280" s="682"/>
      <c r="AL280" s="682"/>
      <c r="AM280" s="682"/>
      <c r="AN280" s="682"/>
      <c r="AO280" s="682"/>
      <c r="AP280" s="682"/>
    </row>
    <row r="281" spans="1:42" ht="22.5" x14ac:dyDescent="0.25">
      <c r="A281" s="937"/>
      <c r="B281" s="710"/>
      <c r="C281" s="728"/>
      <c r="D281" s="725" t="s">
        <v>348</v>
      </c>
      <c r="E281" s="870">
        <v>0</v>
      </c>
      <c r="F281" s="870">
        <v>0</v>
      </c>
      <c r="G281" s="870">
        <v>0</v>
      </c>
      <c r="H281" s="870">
        <v>0</v>
      </c>
      <c r="I281" s="965"/>
      <c r="J281" s="870">
        <v>0</v>
      </c>
      <c r="K281" s="870">
        <v>0</v>
      </c>
      <c r="L281" s="870">
        <v>0</v>
      </c>
      <c r="M281" s="725"/>
      <c r="N281" s="729"/>
      <c r="O281" s="729"/>
      <c r="P281" s="729"/>
      <c r="Q281" s="729"/>
      <c r="R281" s="729"/>
      <c r="S281" s="730"/>
      <c r="T281" s="731"/>
      <c r="U281" s="729"/>
      <c r="V281" s="729"/>
      <c r="W281" s="729"/>
      <c r="X281" s="729"/>
      <c r="Y281" s="732"/>
      <c r="Z281" s="768"/>
      <c r="AA281" s="768"/>
      <c r="AB281" s="768"/>
      <c r="AC281" s="768"/>
      <c r="AD281" s="768"/>
      <c r="AE281" s="768"/>
      <c r="AF281" s="768"/>
      <c r="AG281" s="682"/>
      <c r="AH281" s="682"/>
      <c r="AI281" s="682"/>
      <c r="AJ281" s="682"/>
      <c r="AK281" s="682"/>
      <c r="AL281" s="682"/>
      <c r="AM281" s="682"/>
      <c r="AN281" s="682"/>
      <c r="AO281" s="682"/>
      <c r="AP281" s="682"/>
    </row>
    <row r="282" spans="1:42" ht="33.75" x14ac:dyDescent="0.25">
      <c r="A282" s="937"/>
      <c r="B282" s="710"/>
      <c r="C282" s="734"/>
      <c r="D282" s="725" t="s">
        <v>350</v>
      </c>
      <c r="E282" s="864">
        <v>0</v>
      </c>
      <c r="F282" s="864">
        <v>0</v>
      </c>
      <c r="G282" s="864">
        <v>0</v>
      </c>
      <c r="H282" s="864">
        <v>0</v>
      </c>
      <c r="I282" s="965"/>
      <c r="J282" s="864">
        <v>0</v>
      </c>
      <c r="K282" s="864">
        <v>0</v>
      </c>
      <c r="L282" s="864">
        <v>0</v>
      </c>
      <c r="M282" s="965"/>
      <c r="N282" s="735"/>
      <c r="O282" s="735"/>
      <c r="P282" s="735"/>
      <c r="Q282" s="735"/>
      <c r="R282" s="735"/>
      <c r="S282" s="736"/>
      <c r="T282" s="737"/>
      <c r="U282" s="735"/>
      <c r="V282" s="735"/>
      <c r="W282" s="735"/>
      <c r="X282" s="735"/>
      <c r="Y282" s="738"/>
      <c r="Z282" s="768"/>
      <c r="AA282" s="768"/>
      <c r="AB282" s="768"/>
      <c r="AC282" s="768"/>
      <c r="AD282" s="768"/>
      <c r="AE282" s="768"/>
      <c r="AF282" s="768"/>
      <c r="AG282" s="682"/>
      <c r="AH282" s="682"/>
      <c r="AI282" s="682"/>
      <c r="AJ282" s="682"/>
      <c r="AK282" s="682"/>
      <c r="AL282" s="682"/>
      <c r="AM282" s="682"/>
      <c r="AN282" s="682"/>
      <c r="AO282" s="682"/>
      <c r="AP282" s="682"/>
    </row>
    <row r="283" spans="1:42" ht="22.5" x14ac:dyDescent="0.25">
      <c r="A283" s="937"/>
      <c r="B283" s="710"/>
      <c r="C283" s="949" t="s">
        <v>361</v>
      </c>
      <c r="D283" s="713" t="s">
        <v>335</v>
      </c>
      <c r="E283" s="870">
        <v>390.5</v>
      </c>
      <c r="F283" s="870">
        <v>390.5</v>
      </c>
      <c r="G283" s="870">
        <v>646.79999999999995</v>
      </c>
      <c r="H283" s="870">
        <v>773.66399999999999</v>
      </c>
      <c r="I283" s="965">
        <v>815.96399999999994</v>
      </c>
      <c r="J283" s="870">
        <v>390.5</v>
      </c>
      <c r="K283" s="870">
        <v>646.79999999999995</v>
      </c>
      <c r="L283" s="870">
        <v>773.66399999999999</v>
      </c>
      <c r="M283" s="982">
        <v>815.96399999999994</v>
      </c>
      <c r="N283" s="962" t="s">
        <v>361</v>
      </c>
      <c r="O283" s="952" t="s">
        <v>518</v>
      </c>
      <c r="P283" s="953" t="s">
        <v>519</v>
      </c>
      <c r="Q283" s="952" t="s">
        <v>469</v>
      </c>
      <c r="R283" s="953" t="s">
        <v>340</v>
      </c>
      <c r="S283" s="961">
        <v>126595</v>
      </c>
      <c r="T283" s="722"/>
      <c r="U283" s="952" t="s">
        <v>470</v>
      </c>
      <c r="V283" s="952" t="s">
        <v>470</v>
      </c>
      <c r="W283" s="953" t="s">
        <v>343</v>
      </c>
      <c r="X283" s="953" t="s">
        <v>344</v>
      </c>
      <c r="Y283" s="954">
        <v>126595</v>
      </c>
      <c r="Z283" s="768"/>
      <c r="AA283" s="768"/>
      <c r="AB283" s="768"/>
      <c r="AC283" s="768"/>
      <c r="AD283" s="768"/>
      <c r="AE283" s="768"/>
      <c r="AF283" s="768"/>
      <c r="AG283" s="682"/>
      <c r="AH283" s="682"/>
      <c r="AI283" s="682"/>
      <c r="AJ283" s="682"/>
      <c r="AK283" s="682"/>
      <c r="AL283" s="682"/>
      <c r="AM283" s="682"/>
      <c r="AN283" s="682"/>
      <c r="AO283" s="682"/>
      <c r="AP283" s="682"/>
    </row>
    <row r="284" spans="1:42" ht="22.5" x14ac:dyDescent="0.25">
      <c r="A284" s="937"/>
      <c r="B284" s="710"/>
      <c r="C284" s="728"/>
      <c r="D284" s="725" t="s">
        <v>345</v>
      </c>
      <c r="E284" s="864" t="e">
        <v>#REF!</v>
      </c>
      <c r="F284" s="864" t="e">
        <v>#REF!</v>
      </c>
      <c r="G284" s="864" t="e">
        <v>#REF!</v>
      </c>
      <c r="H284" s="864">
        <v>53420264.38075643</v>
      </c>
      <c r="I284" s="983">
        <v>58569446.373924397</v>
      </c>
      <c r="J284" s="864">
        <v>103633813.64556681</v>
      </c>
      <c r="K284" s="864">
        <v>78678058.670534134</v>
      </c>
      <c r="L284" s="864">
        <v>89799177.109113798</v>
      </c>
      <c r="M284" s="983">
        <v>57579963.289130501</v>
      </c>
      <c r="N284" s="729"/>
      <c r="O284" s="729"/>
      <c r="P284" s="729"/>
      <c r="Q284" s="729"/>
      <c r="R284" s="729"/>
      <c r="S284" s="730"/>
      <c r="T284" s="731"/>
      <c r="U284" s="729"/>
      <c r="V284" s="729"/>
      <c r="W284" s="729"/>
      <c r="X284" s="729"/>
      <c r="Y284" s="732"/>
      <c r="Z284" s="768"/>
      <c r="AA284" s="768"/>
      <c r="AB284" s="768"/>
      <c r="AC284" s="768"/>
      <c r="AD284" s="768"/>
      <c r="AE284" s="768"/>
      <c r="AF284" s="768"/>
      <c r="AG284" s="682"/>
      <c r="AH284" s="682"/>
      <c r="AI284" s="682"/>
      <c r="AJ284" s="682"/>
      <c r="AK284" s="682"/>
      <c r="AL284" s="682"/>
      <c r="AM284" s="682"/>
      <c r="AN284" s="682"/>
      <c r="AO284" s="682"/>
      <c r="AP284" s="682"/>
    </row>
    <row r="285" spans="1:42" ht="22.5" x14ac:dyDescent="0.25">
      <c r="A285" s="937"/>
      <c r="B285" s="710"/>
      <c r="C285" s="728"/>
      <c r="D285" s="725" t="s">
        <v>348</v>
      </c>
      <c r="E285" s="870">
        <v>0</v>
      </c>
      <c r="F285" s="870">
        <v>0</v>
      </c>
      <c r="G285" s="870">
        <v>0</v>
      </c>
      <c r="H285" s="870">
        <v>0</v>
      </c>
      <c r="I285" s="965"/>
      <c r="J285" s="870">
        <v>0</v>
      </c>
      <c r="K285" s="870">
        <v>0</v>
      </c>
      <c r="L285" s="870">
        <v>0</v>
      </c>
      <c r="M285" s="725"/>
      <c r="N285" s="729"/>
      <c r="O285" s="729"/>
      <c r="P285" s="729"/>
      <c r="Q285" s="729"/>
      <c r="R285" s="729"/>
      <c r="S285" s="730"/>
      <c r="T285" s="731"/>
      <c r="U285" s="729"/>
      <c r="V285" s="729"/>
      <c r="W285" s="729"/>
      <c r="X285" s="729"/>
      <c r="Y285" s="732"/>
      <c r="Z285" s="768"/>
      <c r="AA285" s="768"/>
      <c r="AB285" s="768"/>
      <c r="AC285" s="768"/>
      <c r="AD285" s="768"/>
      <c r="AE285" s="768"/>
      <c r="AF285" s="768"/>
      <c r="AG285" s="682"/>
      <c r="AH285" s="682"/>
      <c r="AI285" s="682"/>
      <c r="AJ285" s="682"/>
      <c r="AK285" s="682"/>
      <c r="AL285" s="682"/>
      <c r="AM285" s="682"/>
      <c r="AN285" s="682"/>
      <c r="AO285" s="682"/>
      <c r="AP285" s="682"/>
    </row>
    <row r="286" spans="1:42" ht="33.75" x14ac:dyDescent="0.25">
      <c r="A286" s="937"/>
      <c r="B286" s="710"/>
      <c r="C286" s="734"/>
      <c r="D286" s="725" t="s">
        <v>350</v>
      </c>
      <c r="E286" s="864">
        <v>0</v>
      </c>
      <c r="F286" s="864">
        <v>0</v>
      </c>
      <c r="G286" s="864">
        <v>0</v>
      </c>
      <c r="H286" s="864">
        <v>0</v>
      </c>
      <c r="I286" s="965"/>
      <c r="J286" s="864">
        <v>0</v>
      </c>
      <c r="K286" s="864">
        <v>0</v>
      </c>
      <c r="L286" s="864">
        <v>0</v>
      </c>
      <c r="M286" s="965"/>
      <c r="N286" s="735"/>
      <c r="O286" s="735"/>
      <c r="P286" s="735"/>
      <c r="Q286" s="735"/>
      <c r="R286" s="735"/>
      <c r="S286" s="736"/>
      <c r="T286" s="737"/>
      <c r="U286" s="735"/>
      <c r="V286" s="735"/>
      <c r="W286" s="735"/>
      <c r="X286" s="735"/>
      <c r="Y286" s="738"/>
      <c r="Z286" s="768"/>
      <c r="AA286" s="768"/>
      <c r="AB286" s="768"/>
      <c r="AC286" s="768"/>
      <c r="AD286" s="768"/>
      <c r="AE286" s="768"/>
      <c r="AF286" s="768"/>
      <c r="AG286" s="682"/>
      <c r="AH286" s="682"/>
      <c r="AI286" s="682"/>
      <c r="AJ286" s="682"/>
      <c r="AK286" s="682"/>
      <c r="AL286" s="682"/>
      <c r="AM286" s="682"/>
      <c r="AN286" s="682"/>
      <c r="AO286" s="682"/>
      <c r="AP286" s="682"/>
    </row>
    <row r="287" spans="1:42" ht="22.5" x14ac:dyDescent="0.25">
      <c r="A287" s="937"/>
      <c r="B287" s="710"/>
      <c r="C287" s="949" t="s">
        <v>379</v>
      </c>
      <c r="D287" s="713" t="s">
        <v>335</v>
      </c>
      <c r="E287" s="870">
        <v>25.72</v>
      </c>
      <c r="F287" s="870">
        <v>25.72</v>
      </c>
      <c r="G287" s="870">
        <v>85.52</v>
      </c>
      <c r="H287" s="870">
        <v>113.52499999999999</v>
      </c>
      <c r="I287" s="982">
        <v>102.30499999999999</v>
      </c>
      <c r="J287" s="870">
        <v>25.72</v>
      </c>
      <c r="K287" s="870">
        <v>85.52</v>
      </c>
      <c r="L287" s="870">
        <v>113.52499999999999</v>
      </c>
      <c r="M287" s="982">
        <v>102.30499999999999</v>
      </c>
      <c r="N287" s="952" t="s">
        <v>379</v>
      </c>
      <c r="O287" s="952" t="s">
        <v>520</v>
      </c>
      <c r="P287" s="953" t="s">
        <v>521</v>
      </c>
      <c r="Q287" s="952" t="s">
        <v>469</v>
      </c>
      <c r="R287" s="953" t="s">
        <v>340</v>
      </c>
      <c r="S287" s="961">
        <v>878434</v>
      </c>
      <c r="T287" s="722"/>
      <c r="U287" s="952" t="s">
        <v>470</v>
      </c>
      <c r="V287" s="952" t="s">
        <v>470</v>
      </c>
      <c r="W287" s="953" t="s">
        <v>343</v>
      </c>
      <c r="X287" s="953" t="s">
        <v>344</v>
      </c>
      <c r="Y287" s="954">
        <v>878434</v>
      </c>
      <c r="Z287" s="768"/>
      <c r="AA287" s="768"/>
      <c r="AB287" s="768"/>
      <c r="AC287" s="768"/>
      <c r="AD287" s="768"/>
      <c r="AE287" s="768"/>
      <c r="AF287" s="768"/>
      <c r="AG287" s="682"/>
      <c r="AH287" s="682"/>
      <c r="AI287" s="682"/>
      <c r="AJ287" s="682"/>
      <c r="AK287" s="682"/>
      <c r="AL287" s="682"/>
      <c r="AM287" s="682"/>
      <c r="AN287" s="682"/>
      <c r="AO287" s="682"/>
      <c r="AP287" s="682"/>
    </row>
    <row r="288" spans="1:42" ht="22.5" x14ac:dyDescent="0.25">
      <c r="A288" s="937"/>
      <c r="B288" s="710"/>
      <c r="C288" s="728"/>
      <c r="D288" s="725" t="s">
        <v>345</v>
      </c>
      <c r="E288" s="864" t="e">
        <v>#REF!</v>
      </c>
      <c r="F288" s="864" t="e">
        <v>#REF!</v>
      </c>
      <c r="G288" s="864" t="e">
        <v>#REF!</v>
      </c>
      <c r="H288" s="864">
        <v>7838720.0565431155</v>
      </c>
      <c r="I288" s="983">
        <v>7343396.5362250498</v>
      </c>
      <c r="J288" s="864">
        <v>6825766.1638001995</v>
      </c>
      <c r="K288" s="864">
        <v>10402825.568188125</v>
      </c>
      <c r="L288" s="864">
        <v>11242109.728916099</v>
      </c>
      <c r="M288" s="983">
        <v>7219335.8338045496</v>
      </c>
      <c r="N288" s="729"/>
      <c r="O288" s="729"/>
      <c r="P288" s="729"/>
      <c r="Q288" s="729"/>
      <c r="R288" s="729"/>
      <c r="S288" s="730"/>
      <c r="T288" s="731"/>
      <c r="U288" s="729"/>
      <c r="V288" s="729"/>
      <c r="W288" s="729"/>
      <c r="X288" s="729"/>
      <c r="Y288" s="732"/>
      <c r="Z288" s="768"/>
      <c r="AA288" s="768"/>
      <c r="AB288" s="768"/>
      <c r="AC288" s="768"/>
      <c r="AD288" s="768"/>
      <c r="AE288" s="768"/>
      <c r="AF288" s="768"/>
      <c r="AG288" s="682"/>
      <c r="AH288" s="682"/>
      <c r="AI288" s="682"/>
      <c r="AJ288" s="682"/>
      <c r="AK288" s="682"/>
      <c r="AL288" s="682"/>
      <c r="AM288" s="682"/>
      <c r="AN288" s="682"/>
      <c r="AO288" s="682"/>
      <c r="AP288" s="682"/>
    </row>
    <row r="289" spans="1:42" ht="22.5" x14ac:dyDescent="0.25">
      <c r="A289" s="937"/>
      <c r="B289" s="710"/>
      <c r="C289" s="728"/>
      <c r="D289" s="725" t="s">
        <v>348</v>
      </c>
      <c r="E289" s="870">
        <v>0</v>
      </c>
      <c r="F289" s="870">
        <v>0</v>
      </c>
      <c r="G289" s="870">
        <v>0</v>
      </c>
      <c r="H289" s="870">
        <v>0</v>
      </c>
      <c r="I289" s="965"/>
      <c r="J289" s="870">
        <v>0</v>
      </c>
      <c r="K289" s="870">
        <v>0</v>
      </c>
      <c r="L289" s="870">
        <v>0</v>
      </c>
      <c r="M289" s="725"/>
      <c r="N289" s="729"/>
      <c r="O289" s="729"/>
      <c r="P289" s="729"/>
      <c r="Q289" s="729"/>
      <c r="R289" s="729"/>
      <c r="S289" s="730"/>
      <c r="T289" s="731"/>
      <c r="U289" s="729"/>
      <c r="V289" s="729"/>
      <c r="W289" s="729"/>
      <c r="X289" s="729"/>
      <c r="Y289" s="732"/>
      <c r="Z289" s="768"/>
      <c r="AA289" s="768"/>
      <c r="AB289" s="768"/>
      <c r="AC289" s="768"/>
      <c r="AD289" s="768"/>
      <c r="AE289" s="768"/>
      <c r="AF289" s="768"/>
      <c r="AG289" s="682"/>
      <c r="AH289" s="682"/>
      <c r="AI289" s="682"/>
      <c r="AJ289" s="682"/>
      <c r="AK289" s="682"/>
      <c r="AL289" s="682"/>
      <c r="AM289" s="682"/>
      <c r="AN289" s="682"/>
      <c r="AO289" s="682"/>
      <c r="AP289" s="682"/>
    </row>
    <row r="290" spans="1:42" ht="33.75" x14ac:dyDescent="0.25">
      <c r="A290" s="937"/>
      <c r="B290" s="710"/>
      <c r="C290" s="734"/>
      <c r="D290" s="725" t="s">
        <v>350</v>
      </c>
      <c r="E290" s="864">
        <v>0</v>
      </c>
      <c r="F290" s="864">
        <v>0</v>
      </c>
      <c r="G290" s="864">
        <v>0</v>
      </c>
      <c r="H290" s="864">
        <v>0</v>
      </c>
      <c r="I290" s="965"/>
      <c r="J290" s="864">
        <v>0</v>
      </c>
      <c r="K290" s="864">
        <v>0</v>
      </c>
      <c r="L290" s="864">
        <v>0</v>
      </c>
      <c r="M290" s="965"/>
      <c r="N290" s="735"/>
      <c r="O290" s="735"/>
      <c r="P290" s="735"/>
      <c r="Q290" s="735"/>
      <c r="R290" s="735"/>
      <c r="S290" s="736"/>
      <c r="T290" s="737"/>
      <c r="U290" s="735"/>
      <c r="V290" s="735"/>
      <c r="W290" s="735"/>
      <c r="X290" s="735"/>
      <c r="Y290" s="738"/>
      <c r="Z290" s="768"/>
      <c r="AA290" s="768"/>
      <c r="AB290" s="768"/>
      <c r="AC290" s="768"/>
      <c r="AD290" s="768"/>
      <c r="AE290" s="768"/>
      <c r="AF290" s="768"/>
      <c r="AG290" s="682"/>
      <c r="AH290" s="682"/>
      <c r="AI290" s="682"/>
      <c r="AJ290" s="682"/>
      <c r="AK290" s="682"/>
      <c r="AL290" s="682"/>
      <c r="AM290" s="682"/>
      <c r="AN290" s="682"/>
      <c r="AO290" s="682"/>
      <c r="AP290" s="682"/>
    </row>
    <row r="291" spans="1:42" ht="22.5" x14ac:dyDescent="0.25">
      <c r="A291" s="937"/>
      <c r="B291" s="710"/>
      <c r="C291" s="949" t="s">
        <v>484</v>
      </c>
      <c r="D291" s="713" t="s">
        <v>335</v>
      </c>
      <c r="E291" s="870">
        <v>34.405999999999999</v>
      </c>
      <c r="F291" s="870">
        <v>34.405999999999999</v>
      </c>
      <c r="G291" s="870">
        <v>115.80600000000001</v>
      </c>
      <c r="H291" s="870">
        <v>148.85300000000001</v>
      </c>
      <c r="I291" s="965">
        <v>139.14699999999999</v>
      </c>
      <c r="J291" s="870">
        <v>34.405999999999999</v>
      </c>
      <c r="K291" s="870">
        <v>115.80600000000001</v>
      </c>
      <c r="L291" s="870">
        <v>148.85300000000001</v>
      </c>
      <c r="M291" s="982">
        <v>139.14699999999999</v>
      </c>
      <c r="N291" s="952" t="s">
        <v>484</v>
      </c>
      <c r="O291" s="952" t="s">
        <v>522</v>
      </c>
      <c r="P291" s="953" t="s">
        <v>523</v>
      </c>
      <c r="Q291" s="952" t="s">
        <v>469</v>
      </c>
      <c r="R291" s="953" t="s">
        <v>340</v>
      </c>
      <c r="S291" s="961">
        <v>413734</v>
      </c>
      <c r="T291" s="722"/>
      <c r="U291" s="952" t="s">
        <v>470</v>
      </c>
      <c r="V291" s="952" t="s">
        <v>470</v>
      </c>
      <c r="W291" s="953" t="s">
        <v>343</v>
      </c>
      <c r="X291" s="953" t="s">
        <v>344</v>
      </c>
      <c r="Y291" s="954">
        <v>413734</v>
      </c>
      <c r="Z291" s="768"/>
      <c r="AA291" s="768"/>
      <c r="AB291" s="768"/>
      <c r="AC291" s="768"/>
      <c r="AD291" s="768"/>
      <c r="AE291" s="768"/>
      <c r="AF291" s="768"/>
      <c r="AG291" s="682"/>
      <c r="AH291" s="682"/>
      <c r="AI291" s="682"/>
      <c r="AJ291" s="682"/>
      <c r="AK291" s="682"/>
      <c r="AL291" s="682"/>
      <c r="AM291" s="682"/>
      <c r="AN291" s="682"/>
      <c r="AO291" s="682"/>
      <c r="AP291" s="682"/>
    </row>
    <row r="292" spans="1:42" ht="22.5" x14ac:dyDescent="0.25">
      <c r="A292" s="937"/>
      <c r="B292" s="710"/>
      <c r="C292" s="728"/>
      <c r="D292" s="725" t="s">
        <v>345</v>
      </c>
      <c r="E292" s="864" t="e">
        <v>#REF!</v>
      </c>
      <c r="F292" s="864" t="e">
        <v>#REF!</v>
      </c>
      <c r="G292" s="864" t="e">
        <v>#REF!</v>
      </c>
      <c r="H292" s="864">
        <v>10278062.07070348</v>
      </c>
      <c r="I292" s="983">
        <v>9987894.9985446204</v>
      </c>
      <c r="J292" s="864">
        <v>9130921.8752608746</v>
      </c>
      <c r="K292" s="864">
        <v>14086875.792207601</v>
      </c>
      <c r="L292" s="864">
        <v>15429365.861954199</v>
      </c>
      <c r="M292" s="983">
        <v>9819157.6488578394</v>
      </c>
      <c r="N292" s="729"/>
      <c r="O292" s="729"/>
      <c r="P292" s="729"/>
      <c r="Q292" s="729"/>
      <c r="R292" s="729"/>
      <c r="S292" s="730"/>
      <c r="T292" s="731"/>
      <c r="U292" s="729"/>
      <c r="V292" s="729"/>
      <c r="W292" s="729"/>
      <c r="X292" s="729"/>
      <c r="Y292" s="732"/>
      <c r="Z292" s="768"/>
      <c r="AA292" s="768"/>
      <c r="AB292" s="768"/>
      <c r="AC292" s="768"/>
      <c r="AD292" s="768"/>
      <c r="AE292" s="768"/>
      <c r="AF292" s="768"/>
      <c r="AG292" s="682"/>
      <c r="AH292" s="682"/>
      <c r="AI292" s="682"/>
      <c r="AJ292" s="682"/>
      <c r="AK292" s="682"/>
      <c r="AL292" s="682"/>
      <c r="AM292" s="682"/>
      <c r="AN292" s="682"/>
      <c r="AO292" s="682"/>
      <c r="AP292" s="682"/>
    </row>
    <row r="293" spans="1:42" ht="22.5" x14ac:dyDescent="0.25">
      <c r="A293" s="937"/>
      <c r="B293" s="710"/>
      <c r="C293" s="728"/>
      <c r="D293" s="725" t="s">
        <v>348</v>
      </c>
      <c r="E293" s="870">
        <v>0</v>
      </c>
      <c r="F293" s="870">
        <v>0</v>
      </c>
      <c r="G293" s="870">
        <v>0</v>
      </c>
      <c r="H293" s="870">
        <v>0</v>
      </c>
      <c r="I293" s="965"/>
      <c r="J293" s="870">
        <v>0</v>
      </c>
      <c r="K293" s="870">
        <v>0</v>
      </c>
      <c r="L293" s="870">
        <v>0</v>
      </c>
      <c r="M293" s="725"/>
      <c r="N293" s="729"/>
      <c r="O293" s="729"/>
      <c r="P293" s="729"/>
      <c r="Q293" s="729"/>
      <c r="R293" s="729"/>
      <c r="S293" s="730"/>
      <c r="T293" s="731"/>
      <c r="U293" s="729"/>
      <c r="V293" s="729"/>
      <c r="W293" s="729"/>
      <c r="X293" s="729"/>
      <c r="Y293" s="732"/>
      <c r="Z293" s="768"/>
      <c r="AA293" s="768"/>
      <c r="AB293" s="768"/>
      <c r="AC293" s="768"/>
      <c r="AD293" s="768"/>
      <c r="AE293" s="768"/>
      <c r="AF293" s="768"/>
      <c r="AG293" s="682"/>
      <c r="AH293" s="682"/>
      <c r="AI293" s="682"/>
      <c r="AJ293" s="682"/>
      <c r="AK293" s="682"/>
      <c r="AL293" s="682"/>
      <c r="AM293" s="682"/>
      <c r="AN293" s="682"/>
      <c r="AO293" s="682"/>
      <c r="AP293" s="682"/>
    </row>
    <row r="294" spans="1:42" ht="33.75" x14ac:dyDescent="0.25">
      <c r="A294" s="937"/>
      <c r="B294" s="710"/>
      <c r="C294" s="734"/>
      <c r="D294" s="725" t="s">
        <v>350</v>
      </c>
      <c r="E294" s="864">
        <v>0</v>
      </c>
      <c r="F294" s="864">
        <v>0</v>
      </c>
      <c r="G294" s="864">
        <v>0</v>
      </c>
      <c r="H294" s="864">
        <v>0</v>
      </c>
      <c r="I294" s="965"/>
      <c r="J294" s="864">
        <v>0</v>
      </c>
      <c r="K294" s="864">
        <v>0</v>
      </c>
      <c r="L294" s="864">
        <v>0</v>
      </c>
      <c r="M294" s="965"/>
      <c r="N294" s="735"/>
      <c r="O294" s="735"/>
      <c r="P294" s="735"/>
      <c r="Q294" s="735"/>
      <c r="R294" s="735"/>
      <c r="S294" s="736"/>
      <c r="T294" s="737"/>
      <c r="U294" s="735"/>
      <c r="V294" s="735"/>
      <c r="W294" s="735"/>
      <c r="X294" s="735"/>
      <c r="Y294" s="738"/>
      <c r="Z294" s="768"/>
      <c r="AA294" s="768"/>
      <c r="AB294" s="768"/>
      <c r="AC294" s="768"/>
      <c r="AD294" s="768"/>
      <c r="AE294" s="768"/>
      <c r="AF294" s="768"/>
      <c r="AG294" s="682"/>
      <c r="AH294" s="682"/>
      <c r="AI294" s="682"/>
      <c r="AJ294" s="682"/>
      <c r="AK294" s="682"/>
      <c r="AL294" s="682"/>
      <c r="AM294" s="682"/>
      <c r="AN294" s="682"/>
      <c r="AO294" s="682"/>
      <c r="AP294" s="682"/>
    </row>
    <row r="295" spans="1:42" ht="22.5" x14ac:dyDescent="0.25">
      <c r="A295" s="937"/>
      <c r="B295" s="710"/>
      <c r="C295" s="949" t="s">
        <v>386</v>
      </c>
      <c r="D295" s="713" t="s">
        <v>335</v>
      </c>
      <c r="E295" s="870">
        <v>61.816000000000003</v>
      </c>
      <c r="F295" s="870">
        <v>61.816000000000003</v>
      </c>
      <c r="G295" s="870">
        <v>93.516000000000005</v>
      </c>
      <c r="H295" s="870">
        <v>131.17500000000001</v>
      </c>
      <c r="I295" s="965">
        <v>85</v>
      </c>
      <c r="J295" s="870">
        <v>61.816000000000003</v>
      </c>
      <c r="K295" s="870">
        <v>93.516000000000005</v>
      </c>
      <c r="L295" s="870">
        <v>131.17500000000001</v>
      </c>
      <c r="M295" s="982">
        <v>85</v>
      </c>
      <c r="N295" s="952" t="s">
        <v>386</v>
      </c>
      <c r="O295" s="952" t="s">
        <v>524</v>
      </c>
      <c r="P295" s="953" t="s">
        <v>525</v>
      </c>
      <c r="Q295" s="952" t="s">
        <v>469</v>
      </c>
      <c r="R295" s="953" t="s">
        <v>340</v>
      </c>
      <c r="S295" s="961">
        <v>1208980</v>
      </c>
      <c r="T295" s="722"/>
      <c r="U295" s="952" t="s">
        <v>470</v>
      </c>
      <c r="V295" s="952" t="s">
        <v>470</v>
      </c>
      <c r="W295" s="953" t="s">
        <v>343</v>
      </c>
      <c r="X295" s="953" t="s">
        <v>344</v>
      </c>
      <c r="Y295" s="954">
        <v>1208980</v>
      </c>
      <c r="Z295" s="768"/>
      <c r="AA295" s="768"/>
      <c r="AB295" s="768"/>
      <c r="AC295" s="768"/>
      <c r="AD295" s="768"/>
      <c r="AE295" s="768"/>
      <c r="AF295" s="768"/>
      <c r="AG295" s="682"/>
      <c r="AH295" s="682"/>
      <c r="AI295" s="682"/>
      <c r="AJ295" s="682"/>
      <c r="AK295" s="682"/>
      <c r="AL295" s="682"/>
      <c r="AM295" s="682"/>
      <c r="AN295" s="682"/>
      <c r="AO295" s="682"/>
      <c r="AP295" s="682"/>
    </row>
    <row r="296" spans="1:42" ht="22.5" x14ac:dyDescent="0.25">
      <c r="A296" s="937"/>
      <c r="B296" s="710"/>
      <c r="C296" s="728"/>
      <c r="D296" s="725" t="s">
        <v>345</v>
      </c>
      <c r="E296" s="864" t="e">
        <v>#REF!</v>
      </c>
      <c r="F296" s="864" t="e">
        <v>#REF!</v>
      </c>
      <c r="G296" s="864" t="e">
        <v>#REF!</v>
      </c>
      <c r="H296" s="864">
        <v>9057424.3859682307</v>
      </c>
      <c r="I296" s="983">
        <v>6101253.1702177702</v>
      </c>
      <c r="J296" s="864">
        <v>16405192.891970187</v>
      </c>
      <c r="K296" s="864">
        <v>11375475.16177129</v>
      </c>
      <c r="L296" s="864">
        <v>13509430.495000001</v>
      </c>
      <c r="M296" s="983">
        <v>5998177.4680942902</v>
      </c>
      <c r="N296" s="729"/>
      <c r="O296" s="729"/>
      <c r="P296" s="729"/>
      <c r="Q296" s="729"/>
      <c r="R296" s="729"/>
      <c r="S296" s="730"/>
      <c r="T296" s="731"/>
      <c r="U296" s="729"/>
      <c r="V296" s="729"/>
      <c r="W296" s="729"/>
      <c r="X296" s="729"/>
      <c r="Y296" s="732"/>
      <c r="Z296" s="768"/>
      <c r="AA296" s="768"/>
      <c r="AB296" s="768"/>
      <c r="AC296" s="768"/>
      <c r="AD296" s="768"/>
      <c r="AE296" s="768"/>
      <c r="AF296" s="768"/>
      <c r="AG296" s="682"/>
      <c r="AH296" s="682"/>
      <c r="AI296" s="682"/>
      <c r="AJ296" s="682"/>
      <c r="AK296" s="682"/>
      <c r="AL296" s="682"/>
      <c r="AM296" s="682"/>
      <c r="AN296" s="682"/>
      <c r="AO296" s="682"/>
      <c r="AP296" s="682"/>
    </row>
    <row r="297" spans="1:42" ht="22.5" x14ac:dyDescent="0.25">
      <c r="A297" s="937"/>
      <c r="B297" s="710"/>
      <c r="C297" s="728"/>
      <c r="D297" s="725" t="s">
        <v>348</v>
      </c>
      <c r="E297" s="870">
        <v>0</v>
      </c>
      <c r="F297" s="870">
        <v>0</v>
      </c>
      <c r="G297" s="870">
        <v>0</v>
      </c>
      <c r="H297" s="870">
        <v>0</v>
      </c>
      <c r="I297" s="965"/>
      <c r="J297" s="870">
        <v>0</v>
      </c>
      <c r="K297" s="870">
        <v>0</v>
      </c>
      <c r="L297" s="870">
        <v>0</v>
      </c>
      <c r="M297" s="725"/>
      <c r="N297" s="729"/>
      <c r="O297" s="729"/>
      <c r="P297" s="729"/>
      <c r="Q297" s="729"/>
      <c r="R297" s="729"/>
      <c r="S297" s="730"/>
      <c r="T297" s="731"/>
      <c r="U297" s="729"/>
      <c r="V297" s="729"/>
      <c r="W297" s="729"/>
      <c r="X297" s="729"/>
      <c r="Y297" s="732"/>
      <c r="Z297" s="768"/>
      <c r="AA297" s="768"/>
      <c r="AB297" s="768"/>
      <c r="AC297" s="768"/>
      <c r="AD297" s="768"/>
      <c r="AE297" s="768"/>
      <c r="AF297" s="768"/>
      <c r="AG297" s="682"/>
      <c r="AH297" s="682"/>
      <c r="AI297" s="682"/>
      <c r="AJ297" s="682"/>
      <c r="AK297" s="682"/>
      <c r="AL297" s="682"/>
      <c r="AM297" s="682"/>
      <c r="AN297" s="682"/>
      <c r="AO297" s="682"/>
      <c r="AP297" s="682"/>
    </row>
    <row r="298" spans="1:42" ht="33.75" x14ac:dyDescent="0.25">
      <c r="A298" s="937"/>
      <c r="B298" s="710"/>
      <c r="C298" s="734"/>
      <c r="D298" s="725" t="s">
        <v>350</v>
      </c>
      <c r="E298" s="864">
        <v>0</v>
      </c>
      <c r="F298" s="864">
        <v>0</v>
      </c>
      <c r="G298" s="864">
        <v>0</v>
      </c>
      <c r="H298" s="864">
        <v>0</v>
      </c>
      <c r="I298" s="965"/>
      <c r="J298" s="864">
        <v>0</v>
      </c>
      <c r="K298" s="864">
        <v>0</v>
      </c>
      <c r="L298" s="864">
        <v>0</v>
      </c>
      <c r="M298" s="965"/>
      <c r="N298" s="735"/>
      <c r="O298" s="735"/>
      <c r="P298" s="735"/>
      <c r="Q298" s="735"/>
      <c r="R298" s="735"/>
      <c r="S298" s="736"/>
      <c r="T298" s="737"/>
      <c r="U298" s="735"/>
      <c r="V298" s="735"/>
      <c r="W298" s="735"/>
      <c r="X298" s="735"/>
      <c r="Y298" s="738"/>
      <c r="Z298" s="768"/>
      <c r="AA298" s="768"/>
      <c r="AB298" s="768"/>
      <c r="AC298" s="768"/>
      <c r="AD298" s="768"/>
      <c r="AE298" s="768"/>
      <c r="AF298" s="768"/>
      <c r="AG298" s="682"/>
      <c r="AH298" s="682"/>
      <c r="AI298" s="682"/>
      <c r="AJ298" s="682"/>
      <c r="AK298" s="682"/>
      <c r="AL298" s="682"/>
      <c r="AM298" s="682"/>
      <c r="AN298" s="682"/>
      <c r="AO298" s="682"/>
      <c r="AP298" s="682"/>
    </row>
    <row r="299" spans="1:42" ht="22.5" x14ac:dyDescent="0.25">
      <c r="A299" s="937"/>
      <c r="B299" s="710"/>
      <c r="C299" s="949" t="s">
        <v>388</v>
      </c>
      <c r="D299" s="713" t="s">
        <v>335</v>
      </c>
      <c r="E299" s="870">
        <v>2.2919999999999998</v>
      </c>
      <c r="F299" s="870">
        <v>2.2919999999999998</v>
      </c>
      <c r="G299" s="870">
        <v>6.8919999999999995</v>
      </c>
      <c r="H299" s="870">
        <v>87.71</v>
      </c>
      <c r="I299" s="965">
        <v>106.41799999999999</v>
      </c>
      <c r="J299" s="870">
        <v>2.2919999999999998</v>
      </c>
      <c r="K299" s="870">
        <v>6.8919999999999995</v>
      </c>
      <c r="L299" s="870">
        <v>87.71</v>
      </c>
      <c r="M299" s="982">
        <v>106.41799999999999</v>
      </c>
      <c r="N299" s="952" t="s">
        <v>388</v>
      </c>
      <c r="O299" s="952" t="s">
        <v>489</v>
      </c>
      <c r="P299" s="953" t="s">
        <v>526</v>
      </c>
      <c r="Q299" s="952" t="s">
        <v>469</v>
      </c>
      <c r="R299" s="953" t="s">
        <v>340</v>
      </c>
      <c r="S299" s="961">
        <v>93716</v>
      </c>
      <c r="T299" s="722"/>
      <c r="U299" s="952" t="s">
        <v>470</v>
      </c>
      <c r="V299" s="952" t="s">
        <v>470</v>
      </c>
      <c r="W299" s="953" t="s">
        <v>343</v>
      </c>
      <c r="X299" s="953" t="s">
        <v>344</v>
      </c>
      <c r="Y299" s="954">
        <v>93716</v>
      </c>
      <c r="Z299" s="768"/>
      <c r="AA299" s="768"/>
      <c r="AB299" s="768"/>
      <c r="AC299" s="768"/>
      <c r="AD299" s="768"/>
      <c r="AE299" s="768"/>
      <c r="AF299" s="768"/>
      <c r="AG299" s="682"/>
      <c r="AH299" s="682"/>
      <c r="AI299" s="682"/>
      <c r="AJ299" s="682"/>
      <c r="AK299" s="682"/>
      <c r="AL299" s="682"/>
      <c r="AM299" s="682"/>
      <c r="AN299" s="682"/>
      <c r="AO299" s="682"/>
      <c r="AP299" s="682"/>
    </row>
    <row r="300" spans="1:42" ht="22.5" x14ac:dyDescent="0.25">
      <c r="A300" s="937"/>
      <c r="B300" s="710"/>
      <c r="C300" s="728"/>
      <c r="D300" s="725" t="s">
        <v>345</v>
      </c>
      <c r="E300" s="864" t="e">
        <v>#REF!</v>
      </c>
      <c r="F300" s="864" t="e">
        <v>#REF!</v>
      </c>
      <c r="G300" s="864" t="e">
        <v>#REF!</v>
      </c>
      <c r="H300" s="864">
        <v>6056235.509001513</v>
      </c>
      <c r="I300" s="983">
        <v>7638625.4102145303</v>
      </c>
      <c r="J300" s="864">
        <v>608268.12004004896</v>
      </c>
      <c r="K300" s="864">
        <v>838356.80327353324</v>
      </c>
      <c r="L300" s="864">
        <v>9033063.8362222221</v>
      </c>
      <c r="M300" s="983">
        <v>7509577.0564665701</v>
      </c>
      <c r="N300" s="729"/>
      <c r="O300" s="729"/>
      <c r="P300" s="729"/>
      <c r="Q300" s="729"/>
      <c r="R300" s="729"/>
      <c r="S300" s="730"/>
      <c r="T300" s="731"/>
      <c r="U300" s="729"/>
      <c r="V300" s="729"/>
      <c r="W300" s="729"/>
      <c r="X300" s="729"/>
      <c r="Y300" s="732"/>
      <c r="Z300" s="768"/>
      <c r="AA300" s="768"/>
      <c r="AB300" s="768"/>
      <c r="AC300" s="768"/>
      <c r="AD300" s="768"/>
      <c r="AE300" s="768"/>
      <c r="AF300" s="768"/>
      <c r="AG300" s="682"/>
      <c r="AH300" s="682"/>
      <c r="AI300" s="682"/>
      <c r="AJ300" s="682"/>
      <c r="AK300" s="682"/>
      <c r="AL300" s="682"/>
      <c r="AM300" s="682"/>
      <c r="AN300" s="682"/>
      <c r="AO300" s="682"/>
      <c r="AP300" s="682"/>
    </row>
    <row r="301" spans="1:42" ht="22.5" x14ac:dyDescent="0.25">
      <c r="A301" s="937"/>
      <c r="B301" s="710"/>
      <c r="C301" s="728"/>
      <c r="D301" s="725" t="s">
        <v>348</v>
      </c>
      <c r="E301" s="870">
        <v>0</v>
      </c>
      <c r="F301" s="870">
        <v>0</v>
      </c>
      <c r="G301" s="870">
        <v>0</v>
      </c>
      <c r="H301" s="870">
        <v>0</v>
      </c>
      <c r="I301" s="965"/>
      <c r="J301" s="870">
        <v>0</v>
      </c>
      <c r="K301" s="870">
        <v>0</v>
      </c>
      <c r="L301" s="870">
        <v>0</v>
      </c>
      <c r="M301" s="725"/>
      <c r="N301" s="729"/>
      <c r="O301" s="729"/>
      <c r="P301" s="729"/>
      <c r="Q301" s="729"/>
      <c r="R301" s="729"/>
      <c r="S301" s="730"/>
      <c r="T301" s="731"/>
      <c r="U301" s="729"/>
      <c r="V301" s="729"/>
      <c r="W301" s="729"/>
      <c r="X301" s="729"/>
      <c r="Y301" s="732"/>
      <c r="Z301" s="768"/>
      <c r="AA301" s="768"/>
      <c r="AB301" s="768"/>
      <c r="AC301" s="768"/>
      <c r="AD301" s="768"/>
      <c r="AE301" s="768"/>
      <c r="AF301" s="768"/>
      <c r="AG301" s="682"/>
      <c r="AH301" s="682"/>
      <c r="AI301" s="682"/>
      <c r="AJ301" s="682"/>
      <c r="AK301" s="682"/>
      <c r="AL301" s="682"/>
      <c r="AM301" s="682"/>
      <c r="AN301" s="682"/>
      <c r="AO301" s="682"/>
      <c r="AP301" s="682"/>
    </row>
    <row r="302" spans="1:42" ht="33.75" x14ac:dyDescent="0.25">
      <c r="A302" s="937"/>
      <c r="B302" s="710"/>
      <c r="C302" s="734"/>
      <c r="D302" s="725" t="s">
        <v>350</v>
      </c>
      <c r="E302" s="864">
        <v>0</v>
      </c>
      <c r="F302" s="864">
        <v>0</v>
      </c>
      <c r="G302" s="864">
        <v>0</v>
      </c>
      <c r="H302" s="864">
        <v>0</v>
      </c>
      <c r="I302" s="965"/>
      <c r="J302" s="864">
        <v>0</v>
      </c>
      <c r="K302" s="864">
        <v>0</v>
      </c>
      <c r="L302" s="864">
        <v>0</v>
      </c>
      <c r="M302" s="965"/>
      <c r="N302" s="735"/>
      <c r="O302" s="735"/>
      <c r="P302" s="735"/>
      <c r="Q302" s="735"/>
      <c r="R302" s="735"/>
      <c r="S302" s="736"/>
      <c r="T302" s="737"/>
      <c r="U302" s="735"/>
      <c r="V302" s="735"/>
      <c r="W302" s="735"/>
      <c r="X302" s="735"/>
      <c r="Y302" s="738"/>
      <c r="Z302" s="768"/>
      <c r="AA302" s="768"/>
      <c r="AB302" s="768"/>
      <c r="AC302" s="768"/>
      <c r="AD302" s="768"/>
      <c r="AE302" s="768"/>
      <c r="AF302" s="768"/>
      <c r="AG302" s="682"/>
      <c r="AH302" s="682"/>
      <c r="AI302" s="682"/>
      <c r="AJ302" s="682"/>
      <c r="AK302" s="682"/>
      <c r="AL302" s="682"/>
      <c r="AM302" s="682"/>
      <c r="AN302" s="682"/>
      <c r="AO302" s="682"/>
      <c r="AP302" s="682"/>
    </row>
    <row r="303" spans="1:42" ht="22.5" x14ac:dyDescent="0.25">
      <c r="A303" s="937"/>
      <c r="B303" s="710"/>
      <c r="C303" s="949" t="s">
        <v>372</v>
      </c>
      <c r="D303" s="713" t="s">
        <v>335</v>
      </c>
      <c r="E303" s="870">
        <v>22.34</v>
      </c>
      <c r="F303" s="870">
        <v>22.34</v>
      </c>
      <c r="G303" s="870">
        <v>29.240000000000002</v>
      </c>
      <c r="H303" s="870">
        <v>58.835000000000001</v>
      </c>
      <c r="I303" s="965">
        <v>55.894999999999996</v>
      </c>
      <c r="J303" s="870">
        <v>22.34</v>
      </c>
      <c r="K303" s="870">
        <v>29.240000000000002</v>
      </c>
      <c r="L303" s="870">
        <v>58.835000000000001</v>
      </c>
      <c r="M303" s="982">
        <v>55.895000000000003</v>
      </c>
      <c r="N303" s="952" t="s">
        <v>372</v>
      </c>
      <c r="O303" s="952" t="s">
        <v>527</v>
      </c>
      <c r="P303" s="953" t="s">
        <v>528</v>
      </c>
      <c r="Q303" s="952" t="s">
        <v>469</v>
      </c>
      <c r="R303" s="953" t="s">
        <v>340</v>
      </c>
      <c r="S303" s="961">
        <v>221906</v>
      </c>
      <c r="T303" s="722"/>
      <c r="U303" s="952" t="s">
        <v>470</v>
      </c>
      <c r="V303" s="952" t="s">
        <v>470</v>
      </c>
      <c r="W303" s="953" t="s">
        <v>343</v>
      </c>
      <c r="X303" s="953" t="s">
        <v>344</v>
      </c>
      <c r="Y303" s="954">
        <v>221906</v>
      </c>
      <c r="Z303" s="768"/>
      <c r="AA303" s="768"/>
      <c r="AB303" s="768"/>
      <c r="AC303" s="768"/>
      <c r="AD303" s="768"/>
      <c r="AE303" s="768"/>
      <c r="AF303" s="768"/>
      <c r="AG303" s="682"/>
      <c r="AH303" s="682"/>
      <c r="AI303" s="682"/>
      <c r="AJ303" s="682"/>
      <c r="AK303" s="682"/>
      <c r="AL303" s="682"/>
      <c r="AM303" s="682"/>
      <c r="AN303" s="682"/>
      <c r="AO303" s="682"/>
      <c r="AP303" s="682"/>
    </row>
    <row r="304" spans="1:42" ht="22.5" x14ac:dyDescent="0.25">
      <c r="A304" s="937"/>
      <c r="B304" s="710"/>
      <c r="C304" s="728"/>
      <c r="D304" s="725" t="s">
        <v>345</v>
      </c>
      <c r="E304" s="864" t="e">
        <v>#REF!</v>
      </c>
      <c r="F304" s="864" t="e">
        <v>#REF!</v>
      </c>
      <c r="G304" s="864" t="e">
        <v>#REF!</v>
      </c>
      <c r="H304" s="864">
        <v>4062462.8454236006</v>
      </c>
      <c r="I304" s="983">
        <v>4012112.30528615</v>
      </c>
      <c r="J304" s="864">
        <v>5928756.4579819776</v>
      </c>
      <c r="K304" s="864">
        <v>3556812.6708819079</v>
      </c>
      <c r="L304" s="864">
        <v>6059289.8278888892</v>
      </c>
      <c r="M304" s="983">
        <v>3944330.9362250599</v>
      </c>
      <c r="N304" s="729"/>
      <c r="O304" s="729"/>
      <c r="P304" s="729"/>
      <c r="Q304" s="729"/>
      <c r="R304" s="729"/>
      <c r="S304" s="730"/>
      <c r="T304" s="731"/>
      <c r="U304" s="729"/>
      <c r="V304" s="729"/>
      <c r="W304" s="729"/>
      <c r="X304" s="729"/>
      <c r="Y304" s="732"/>
      <c r="Z304" s="768"/>
      <c r="AA304" s="768"/>
      <c r="AB304" s="768"/>
      <c r="AC304" s="768"/>
      <c r="AD304" s="768"/>
      <c r="AE304" s="768"/>
      <c r="AF304" s="768"/>
      <c r="AG304" s="682"/>
      <c r="AH304" s="682"/>
      <c r="AI304" s="682"/>
      <c r="AJ304" s="682"/>
      <c r="AK304" s="682"/>
      <c r="AL304" s="682"/>
      <c r="AM304" s="682"/>
      <c r="AN304" s="682"/>
      <c r="AO304" s="682"/>
      <c r="AP304" s="682"/>
    </row>
    <row r="305" spans="1:42" ht="22.5" x14ac:dyDescent="0.25">
      <c r="A305" s="937"/>
      <c r="B305" s="710"/>
      <c r="C305" s="728"/>
      <c r="D305" s="725" t="s">
        <v>348</v>
      </c>
      <c r="E305" s="870">
        <v>0</v>
      </c>
      <c r="F305" s="870">
        <v>0</v>
      </c>
      <c r="G305" s="870">
        <v>0</v>
      </c>
      <c r="H305" s="870">
        <v>0</v>
      </c>
      <c r="I305" s="965"/>
      <c r="J305" s="870">
        <v>0</v>
      </c>
      <c r="K305" s="870">
        <v>0</v>
      </c>
      <c r="L305" s="870">
        <v>0</v>
      </c>
      <c r="M305" s="725"/>
      <c r="N305" s="729"/>
      <c r="O305" s="729"/>
      <c r="P305" s="729"/>
      <c r="Q305" s="729"/>
      <c r="R305" s="729"/>
      <c r="S305" s="730"/>
      <c r="T305" s="731"/>
      <c r="U305" s="729"/>
      <c r="V305" s="729"/>
      <c r="W305" s="729"/>
      <c r="X305" s="729"/>
      <c r="Y305" s="732"/>
      <c r="Z305" s="768"/>
      <c r="AA305" s="768"/>
      <c r="AB305" s="768"/>
      <c r="AC305" s="768"/>
      <c r="AD305" s="768"/>
      <c r="AE305" s="768"/>
      <c r="AF305" s="768"/>
      <c r="AG305" s="682"/>
      <c r="AH305" s="682"/>
      <c r="AI305" s="682"/>
      <c r="AJ305" s="682"/>
      <c r="AK305" s="682"/>
      <c r="AL305" s="682"/>
      <c r="AM305" s="682"/>
      <c r="AN305" s="682"/>
      <c r="AO305" s="682"/>
      <c r="AP305" s="682"/>
    </row>
    <row r="306" spans="1:42" ht="33.75" x14ac:dyDescent="0.25">
      <c r="A306" s="937"/>
      <c r="B306" s="710"/>
      <c r="C306" s="734"/>
      <c r="D306" s="725" t="s">
        <v>350</v>
      </c>
      <c r="E306" s="864">
        <v>0</v>
      </c>
      <c r="F306" s="864">
        <v>0</v>
      </c>
      <c r="G306" s="864">
        <v>0</v>
      </c>
      <c r="H306" s="864">
        <v>0</v>
      </c>
      <c r="I306" s="965"/>
      <c r="J306" s="864">
        <v>0</v>
      </c>
      <c r="K306" s="864">
        <v>0</v>
      </c>
      <c r="L306" s="864">
        <v>0</v>
      </c>
      <c r="M306" s="965"/>
      <c r="N306" s="735"/>
      <c r="O306" s="735"/>
      <c r="P306" s="735"/>
      <c r="Q306" s="735"/>
      <c r="R306" s="735"/>
      <c r="S306" s="736"/>
      <c r="T306" s="737"/>
      <c r="U306" s="735"/>
      <c r="V306" s="735"/>
      <c r="W306" s="735"/>
      <c r="X306" s="735"/>
      <c r="Y306" s="738"/>
      <c r="Z306" s="768"/>
      <c r="AA306" s="768"/>
      <c r="AB306" s="768"/>
      <c r="AC306" s="768"/>
      <c r="AD306" s="768"/>
      <c r="AE306" s="768"/>
      <c r="AF306" s="768"/>
      <c r="AG306" s="682"/>
      <c r="AH306" s="682"/>
      <c r="AI306" s="682"/>
      <c r="AJ306" s="682"/>
      <c r="AK306" s="682"/>
      <c r="AL306" s="682"/>
      <c r="AM306" s="682"/>
      <c r="AN306" s="682"/>
      <c r="AO306" s="682"/>
      <c r="AP306" s="682"/>
    </row>
    <row r="307" spans="1:42" ht="22.5" x14ac:dyDescent="0.25">
      <c r="A307" s="937"/>
      <c r="B307" s="710"/>
      <c r="C307" s="949" t="s">
        <v>396</v>
      </c>
      <c r="D307" s="713" t="s">
        <v>335</v>
      </c>
      <c r="E307" s="870">
        <v>6.5579999999999998</v>
      </c>
      <c r="F307" s="870">
        <v>6.5579999999999998</v>
      </c>
      <c r="G307" s="870">
        <v>29.358000000000001</v>
      </c>
      <c r="H307" s="870">
        <v>76.87</v>
      </c>
      <c r="I307" s="965">
        <v>115.11199999999999</v>
      </c>
      <c r="J307" s="870">
        <v>6.5579999999999998</v>
      </c>
      <c r="K307" s="870">
        <v>29.358000000000001</v>
      </c>
      <c r="L307" s="870">
        <v>76.87</v>
      </c>
      <c r="M307" s="982">
        <v>115.11199999999999</v>
      </c>
      <c r="N307" s="952" t="s">
        <v>396</v>
      </c>
      <c r="O307" s="952" t="s">
        <v>529</v>
      </c>
      <c r="P307" s="953" t="s">
        <v>530</v>
      </c>
      <c r="Q307" s="952" t="s">
        <v>469</v>
      </c>
      <c r="R307" s="953" t="s">
        <v>340</v>
      </c>
      <c r="S307" s="961">
        <v>1282978</v>
      </c>
      <c r="T307" s="722"/>
      <c r="U307" s="952" t="s">
        <v>470</v>
      </c>
      <c r="V307" s="952" t="s">
        <v>470</v>
      </c>
      <c r="W307" s="953" t="s">
        <v>343</v>
      </c>
      <c r="X307" s="953" t="s">
        <v>344</v>
      </c>
      <c r="Y307" s="954">
        <v>1282978</v>
      </c>
      <c r="Z307" s="768"/>
      <c r="AA307" s="768"/>
      <c r="AB307" s="768"/>
      <c r="AC307" s="768"/>
      <c r="AD307" s="768"/>
      <c r="AE307" s="768"/>
      <c r="AF307" s="768"/>
      <c r="AG307" s="682"/>
      <c r="AH307" s="682"/>
      <c r="AI307" s="682"/>
      <c r="AJ307" s="682"/>
      <c r="AK307" s="682"/>
      <c r="AL307" s="682"/>
      <c r="AM307" s="682"/>
      <c r="AN307" s="682"/>
      <c r="AO307" s="682"/>
      <c r="AP307" s="682"/>
    </row>
    <row r="308" spans="1:42" ht="22.5" x14ac:dyDescent="0.25">
      <c r="A308" s="937"/>
      <c r="B308" s="710"/>
      <c r="C308" s="728"/>
      <c r="D308" s="725" t="s">
        <v>345</v>
      </c>
      <c r="E308" s="864" t="e">
        <v>#REF!</v>
      </c>
      <c r="F308" s="864" t="e">
        <v>#REF!</v>
      </c>
      <c r="G308" s="864" t="e">
        <v>#REF!</v>
      </c>
      <c r="H308" s="864">
        <v>5307750.8103630859</v>
      </c>
      <c r="I308" s="983">
        <v>8262675.9403542196</v>
      </c>
      <c r="J308" s="864">
        <v>1740411.139276894</v>
      </c>
      <c r="K308" s="864">
        <v>3571166.4292664519</v>
      </c>
      <c r="L308" s="864">
        <v>7916675.6024444448</v>
      </c>
      <c r="M308" s="983">
        <v>8123084.7612619996</v>
      </c>
      <c r="N308" s="729"/>
      <c r="O308" s="729"/>
      <c r="P308" s="729"/>
      <c r="Q308" s="729"/>
      <c r="R308" s="729"/>
      <c r="S308" s="730"/>
      <c r="T308" s="731"/>
      <c r="U308" s="729"/>
      <c r="V308" s="729"/>
      <c r="W308" s="729"/>
      <c r="X308" s="729"/>
      <c r="Y308" s="732"/>
      <c r="Z308" s="768"/>
      <c r="AA308" s="768"/>
      <c r="AB308" s="768"/>
      <c r="AC308" s="768"/>
      <c r="AD308" s="768"/>
      <c r="AE308" s="768"/>
      <c r="AF308" s="768"/>
      <c r="AG308" s="682"/>
      <c r="AH308" s="682"/>
      <c r="AI308" s="682"/>
      <c r="AJ308" s="682"/>
      <c r="AK308" s="682"/>
      <c r="AL308" s="682"/>
      <c r="AM308" s="682"/>
      <c r="AN308" s="682"/>
      <c r="AO308" s="682"/>
      <c r="AP308" s="682"/>
    </row>
    <row r="309" spans="1:42" ht="22.5" x14ac:dyDescent="0.25">
      <c r="A309" s="937"/>
      <c r="B309" s="710"/>
      <c r="C309" s="728"/>
      <c r="D309" s="725" t="s">
        <v>348</v>
      </c>
      <c r="E309" s="870">
        <v>0</v>
      </c>
      <c r="F309" s="870">
        <v>0</v>
      </c>
      <c r="G309" s="870">
        <v>0</v>
      </c>
      <c r="H309" s="870">
        <v>0</v>
      </c>
      <c r="I309" s="965"/>
      <c r="J309" s="870">
        <v>0</v>
      </c>
      <c r="K309" s="870">
        <v>0</v>
      </c>
      <c r="L309" s="870">
        <v>0</v>
      </c>
      <c r="M309" s="725"/>
      <c r="N309" s="729"/>
      <c r="O309" s="729"/>
      <c r="P309" s="729"/>
      <c r="Q309" s="729"/>
      <c r="R309" s="729"/>
      <c r="S309" s="730"/>
      <c r="T309" s="731"/>
      <c r="U309" s="729"/>
      <c r="V309" s="729"/>
      <c r="W309" s="729"/>
      <c r="X309" s="729"/>
      <c r="Y309" s="732"/>
      <c r="Z309" s="768"/>
      <c r="AA309" s="768"/>
      <c r="AB309" s="768"/>
      <c r="AC309" s="768"/>
      <c r="AD309" s="768"/>
      <c r="AE309" s="768"/>
      <c r="AF309" s="768"/>
      <c r="AG309" s="682"/>
      <c r="AH309" s="682"/>
      <c r="AI309" s="682"/>
      <c r="AJ309" s="682"/>
      <c r="AK309" s="682"/>
      <c r="AL309" s="682"/>
      <c r="AM309" s="682"/>
      <c r="AN309" s="682"/>
      <c r="AO309" s="682"/>
      <c r="AP309" s="682"/>
    </row>
    <row r="310" spans="1:42" ht="33.75" x14ac:dyDescent="0.25">
      <c r="A310" s="937"/>
      <c r="B310" s="710"/>
      <c r="C310" s="734"/>
      <c r="D310" s="725" t="s">
        <v>350</v>
      </c>
      <c r="E310" s="864">
        <v>0</v>
      </c>
      <c r="F310" s="864">
        <v>0</v>
      </c>
      <c r="G310" s="864">
        <v>0</v>
      </c>
      <c r="H310" s="864">
        <v>0</v>
      </c>
      <c r="I310" s="965"/>
      <c r="J310" s="864">
        <v>0</v>
      </c>
      <c r="K310" s="864">
        <v>0</v>
      </c>
      <c r="L310" s="864">
        <v>0</v>
      </c>
      <c r="M310" s="965"/>
      <c r="N310" s="735"/>
      <c r="O310" s="735"/>
      <c r="P310" s="735"/>
      <c r="Q310" s="735"/>
      <c r="R310" s="735"/>
      <c r="S310" s="736"/>
      <c r="T310" s="737"/>
      <c r="U310" s="735"/>
      <c r="V310" s="735"/>
      <c r="W310" s="735"/>
      <c r="X310" s="735"/>
      <c r="Y310" s="738"/>
      <c r="Z310" s="768"/>
      <c r="AA310" s="768"/>
      <c r="AB310" s="768"/>
      <c r="AC310" s="768"/>
      <c r="AD310" s="768"/>
      <c r="AE310" s="768"/>
      <c r="AF310" s="768"/>
      <c r="AG310" s="682"/>
      <c r="AH310" s="682"/>
      <c r="AI310" s="682"/>
      <c r="AJ310" s="682"/>
      <c r="AK310" s="682"/>
      <c r="AL310" s="682"/>
      <c r="AM310" s="682"/>
      <c r="AN310" s="682"/>
      <c r="AO310" s="682"/>
      <c r="AP310" s="682"/>
    </row>
    <row r="311" spans="1:42" ht="22.5" x14ac:dyDescent="0.25">
      <c r="A311" s="937"/>
      <c r="B311" s="710"/>
      <c r="C311" s="949" t="s">
        <v>504</v>
      </c>
      <c r="D311" s="713" t="s">
        <v>335</v>
      </c>
      <c r="E311" s="870">
        <v>30.956</v>
      </c>
      <c r="F311" s="870">
        <v>30.956</v>
      </c>
      <c r="G311" s="870">
        <v>38.155999999999999</v>
      </c>
      <c r="H311" s="870">
        <v>132.642</v>
      </c>
      <c r="I311" s="965">
        <v>404.38599999999997</v>
      </c>
      <c r="J311" s="870">
        <v>30.956</v>
      </c>
      <c r="K311" s="870">
        <v>38.155999999999999</v>
      </c>
      <c r="L311" s="870">
        <v>132.642</v>
      </c>
      <c r="M311" s="965">
        <v>404.38599999999997</v>
      </c>
      <c r="N311" s="949" t="s">
        <v>504</v>
      </c>
      <c r="O311" s="949" t="s">
        <v>531</v>
      </c>
      <c r="P311" s="984" t="s">
        <v>532</v>
      </c>
      <c r="Q311" s="949" t="s">
        <v>469</v>
      </c>
      <c r="R311" s="984" t="s">
        <v>340</v>
      </c>
      <c r="S311" s="985">
        <v>474186</v>
      </c>
      <c r="T311" s="744"/>
      <c r="U311" s="949" t="s">
        <v>470</v>
      </c>
      <c r="V311" s="949" t="s">
        <v>470</v>
      </c>
      <c r="W311" s="984" t="s">
        <v>343</v>
      </c>
      <c r="X311" s="984" t="s">
        <v>344</v>
      </c>
      <c r="Y311" s="986">
        <v>474186</v>
      </c>
      <c r="Z311" s="987"/>
      <c r="AA311" s="987"/>
      <c r="AB311" s="987"/>
      <c r="AC311" s="987"/>
      <c r="AD311" s="987"/>
      <c r="AE311" s="987"/>
      <c r="AF311" s="987"/>
      <c r="AG311" s="988"/>
      <c r="AH311" s="988"/>
      <c r="AI311" s="988"/>
      <c r="AJ311" s="988"/>
      <c r="AK311" s="988"/>
      <c r="AL311" s="988"/>
      <c r="AM311" s="988"/>
      <c r="AN311" s="988"/>
      <c r="AO311" s="988"/>
      <c r="AP311" s="988"/>
    </row>
    <row r="312" spans="1:42" ht="22.5" x14ac:dyDescent="0.25">
      <c r="A312" s="937"/>
      <c r="B312" s="710"/>
      <c r="C312" s="728"/>
      <c r="D312" s="725" t="s">
        <v>345</v>
      </c>
      <c r="E312" s="864" t="e">
        <v>#REF!</v>
      </c>
      <c r="F312" s="864" t="e">
        <v>#REF!</v>
      </c>
      <c r="G312" s="864" t="e">
        <v>#REF!</v>
      </c>
      <c r="H312" s="864">
        <v>9158718.3945385776</v>
      </c>
      <c r="I312" s="983">
        <v>29026604.288137499</v>
      </c>
      <c r="J312" s="864">
        <v>8215335.0453576595</v>
      </c>
      <c r="K312" s="864">
        <v>4641372.923056432</v>
      </c>
      <c r="L312" s="864">
        <v>13660513.662799999</v>
      </c>
      <c r="M312" s="983">
        <v>28536223.454268001</v>
      </c>
      <c r="N312" s="728"/>
      <c r="O312" s="728"/>
      <c r="P312" s="728"/>
      <c r="Q312" s="728"/>
      <c r="R312" s="728"/>
      <c r="S312" s="746"/>
      <c r="T312" s="747"/>
      <c r="U312" s="728"/>
      <c r="V312" s="728"/>
      <c r="W312" s="728"/>
      <c r="X312" s="728"/>
      <c r="Y312" s="748"/>
      <c r="Z312" s="987"/>
      <c r="AA312" s="987"/>
      <c r="AB312" s="987"/>
      <c r="AC312" s="987"/>
      <c r="AD312" s="987"/>
      <c r="AE312" s="987"/>
      <c r="AF312" s="987"/>
      <c r="AG312" s="988"/>
      <c r="AH312" s="988"/>
      <c r="AI312" s="988"/>
      <c r="AJ312" s="988"/>
      <c r="AK312" s="988"/>
      <c r="AL312" s="988"/>
      <c r="AM312" s="988"/>
      <c r="AN312" s="988"/>
      <c r="AO312" s="988"/>
      <c r="AP312" s="988"/>
    </row>
    <row r="313" spans="1:42" ht="22.5" x14ac:dyDescent="0.25">
      <c r="A313" s="937"/>
      <c r="B313" s="710"/>
      <c r="C313" s="728"/>
      <c r="D313" s="725" t="s">
        <v>348</v>
      </c>
      <c r="E313" s="870">
        <v>0</v>
      </c>
      <c r="F313" s="870">
        <v>0</v>
      </c>
      <c r="G313" s="870">
        <v>0</v>
      </c>
      <c r="H313" s="870">
        <v>0</v>
      </c>
      <c r="I313" s="989"/>
      <c r="J313" s="870">
        <v>0</v>
      </c>
      <c r="K313" s="870">
        <v>0</v>
      </c>
      <c r="L313" s="870">
        <v>0</v>
      </c>
      <c r="M313" s="989"/>
      <c r="N313" s="728"/>
      <c r="O313" s="728"/>
      <c r="P313" s="728"/>
      <c r="Q313" s="728"/>
      <c r="R313" s="728"/>
      <c r="S313" s="746"/>
      <c r="T313" s="747"/>
      <c r="U313" s="728"/>
      <c r="V313" s="728"/>
      <c r="W313" s="728"/>
      <c r="X313" s="728"/>
      <c r="Y313" s="748"/>
      <c r="Z313" s="987"/>
      <c r="AA313" s="987"/>
      <c r="AB313" s="987"/>
      <c r="AC313" s="987"/>
      <c r="AD313" s="987"/>
      <c r="AE313" s="987"/>
      <c r="AF313" s="987"/>
      <c r="AG313" s="988"/>
      <c r="AH313" s="988"/>
      <c r="AI313" s="988"/>
      <c r="AJ313" s="988"/>
      <c r="AK313" s="988"/>
      <c r="AL313" s="988"/>
      <c r="AM313" s="988"/>
      <c r="AN313" s="988"/>
      <c r="AO313" s="988"/>
      <c r="AP313" s="988"/>
    </row>
    <row r="314" spans="1:42" ht="33.75" x14ac:dyDescent="0.25">
      <c r="A314" s="937"/>
      <c r="B314" s="710"/>
      <c r="C314" s="734"/>
      <c r="D314" s="725" t="s">
        <v>350</v>
      </c>
      <c r="E314" s="864">
        <v>0</v>
      </c>
      <c r="F314" s="864">
        <v>0</v>
      </c>
      <c r="G314" s="864">
        <v>0</v>
      </c>
      <c r="H314" s="864">
        <v>0</v>
      </c>
      <c r="I314" s="989"/>
      <c r="J314" s="864">
        <v>0</v>
      </c>
      <c r="K314" s="864">
        <v>0</v>
      </c>
      <c r="L314" s="864">
        <v>0</v>
      </c>
      <c r="M314" s="989"/>
      <c r="N314" s="734"/>
      <c r="O314" s="734"/>
      <c r="P314" s="734"/>
      <c r="Q314" s="734"/>
      <c r="R314" s="734"/>
      <c r="S314" s="749"/>
      <c r="T314" s="750"/>
      <c r="U314" s="734"/>
      <c r="V314" s="734"/>
      <c r="W314" s="734"/>
      <c r="X314" s="734"/>
      <c r="Y314" s="751"/>
      <c r="Z314" s="987"/>
      <c r="AA314" s="987"/>
      <c r="AB314" s="987"/>
      <c r="AC314" s="987"/>
      <c r="AD314" s="987"/>
      <c r="AE314" s="987"/>
      <c r="AF314" s="987"/>
      <c r="AG314" s="988"/>
      <c r="AH314" s="988"/>
      <c r="AI314" s="988"/>
      <c r="AJ314" s="988"/>
      <c r="AK314" s="988"/>
      <c r="AL314" s="988"/>
      <c r="AM314" s="988"/>
      <c r="AN314" s="988"/>
      <c r="AO314" s="988"/>
      <c r="AP314" s="988"/>
    </row>
    <row r="315" spans="1:42" ht="22.5" x14ac:dyDescent="0.25">
      <c r="A315" s="937"/>
      <c r="B315" s="710"/>
      <c r="C315" s="949" t="s">
        <v>533</v>
      </c>
      <c r="D315" s="713" t="s">
        <v>335</v>
      </c>
      <c r="E315" s="870">
        <v>0</v>
      </c>
      <c r="F315" s="870">
        <v>0</v>
      </c>
      <c r="G315" s="870"/>
      <c r="H315" s="870"/>
      <c r="I315" s="990">
        <v>12.899999999999999</v>
      </c>
      <c r="J315" s="870">
        <v>0</v>
      </c>
      <c r="K315" s="870">
        <v>8.6999999999999993</v>
      </c>
      <c r="L315" s="870">
        <v>0</v>
      </c>
      <c r="M315" s="990">
        <v>12.899999999999999</v>
      </c>
      <c r="N315" s="949" t="s">
        <v>533</v>
      </c>
      <c r="O315" s="952" t="s">
        <v>531</v>
      </c>
      <c r="P315" s="953" t="s">
        <v>532</v>
      </c>
      <c r="Q315" s="952" t="s">
        <v>469</v>
      </c>
      <c r="R315" s="953" t="s">
        <v>340</v>
      </c>
      <c r="S315" s="961">
        <v>474186</v>
      </c>
      <c r="T315" s="722"/>
      <c r="U315" s="952" t="s">
        <v>470</v>
      </c>
      <c r="V315" s="952" t="s">
        <v>470</v>
      </c>
      <c r="W315" s="953" t="s">
        <v>343</v>
      </c>
      <c r="X315" s="953" t="s">
        <v>344</v>
      </c>
      <c r="Y315" s="954">
        <v>95201</v>
      </c>
      <c r="Z315" s="768"/>
      <c r="AA315" s="768"/>
      <c r="AB315" s="768"/>
      <c r="AC315" s="768"/>
      <c r="AD315" s="768"/>
      <c r="AE315" s="768"/>
      <c r="AF315" s="768"/>
      <c r="AG315" s="682"/>
      <c r="AH315" s="682"/>
      <c r="AI315" s="682"/>
      <c r="AJ315" s="682"/>
      <c r="AK315" s="682"/>
      <c r="AL315" s="682"/>
      <c r="AM315" s="682"/>
      <c r="AN315" s="682"/>
      <c r="AO315" s="682"/>
      <c r="AP315" s="682"/>
    </row>
    <row r="316" spans="1:42" ht="22.5" x14ac:dyDescent="0.25">
      <c r="A316" s="937"/>
      <c r="B316" s="710"/>
      <c r="C316" s="728"/>
      <c r="D316" s="725" t="s">
        <v>345</v>
      </c>
      <c r="E316" s="864">
        <v>0</v>
      </c>
      <c r="F316" s="864">
        <v>0</v>
      </c>
      <c r="G316" s="864"/>
      <c r="H316" s="864"/>
      <c r="I316" s="983">
        <v>925954.89289187395</v>
      </c>
      <c r="J316" s="864">
        <v>0</v>
      </c>
      <c r="K316" s="864">
        <v>1058285.5758095963</v>
      </c>
      <c r="L316" s="864">
        <v>0</v>
      </c>
      <c r="M316" s="983">
        <v>910311.639275486</v>
      </c>
      <c r="N316" s="728"/>
      <c r="O316" s="729"/>
      <c r="P316" s="729"/>
      <c r="Q316" s="729"/>
      <c r="R316" s="729"/>
      <c r="S316" s="730"/>
      <c r="T316" s="731"/>
      <c r="U316" s="729"/>
      <c r="V316" s="729"/>
      <c r="W316" s="729"/>
      <c r="X316" s="729"/>
      <c r="Y316" s="732"/>
      <c r="Z316" s="768"/>
      <c r="AA316" s="768"/>
      <c r="AB316" s="768"/>
      <c r="AC316" s="768"/>
      <c r="AD316" s="768"/>
      <c r="AE316" s="768"/>
      <c r="AF316" s="768"/>
      <c r="AG316" s="682"/>
      <c r="AH316" s="682"/>
      <c r="AI316" s="682"/>
      <c r="AJ316" s="682"/>
      <c r="AK316" s="682"/>
      <c r="AL316" s="682"/>
      <c r="AM316" s="682"/>
      <c r="AN316" s="682"/>
      <c r="AO316" s="682"/>
      <c r="AP316" s="682"/>
    </row>
    <row r="317" spans="1:42" ht="22.5" x14ac:dyDescent="0.25">
      <c r="A317" s="937"/>
      <c r="B317" s="710"/>
      <c r="C317" s="728"/>
      <c r="D317" s="725" t="s">
        <v>348</v>
      </c>
      <c r="E317" s="870">
        <v>0</v>
      </c>
      <c r="F317" s="870">
        <v>0</v>
      </c>
      <c r="G317" s="870"/>
      <c r="H317" s="870"/>
      <c r="I317" s="989"/>
      <c r="J317" s="870">
        <v>0</v>
      </c>
      <c r="K317" s="870">
        <v>0</v>
      </c>
      <c r="L317" s="870">
        <v>0</v>
      </c>
      <c r="M317" s="989"/>
      <c r="N317" s="728"/>
      <c r="O317" s="729"/>
      <c r="P317" s="729"/>
      <c r="Q317" s="729"/>
      <c r="R317" s="729"/>
      <c r="S317" s="730"/>
      <c r="T317" s="731"/>
      <c r="U317" s="729"/>
      <c r="V317" s="729"/>
      <c r="W317" s="729"/>
      <c r="X317" s="729"/>
      <c r="Y317" s="732"/>
      <c r="Z317" s="768"/>
      <c r="AA317" s="768"/>
      <c r="AB317" s="768"/>
      <c r="AC317" s="768"/>
      <c r="AD317" s="768"/>
      <c r="AE317" s="768"/>
      <c r="AF317" s="768"/>
      <c r="AG317" s="682"/>
      <c r="AH317" s="682"/>
      <c r="AI317" s="682"/>
      <c r="AJ317" s="682"/>
      <c r="AK317" s="682"/>
      <c r="AL317" s="682"/>
      <c r="AM317" s="682"/>
      <c r="AN317" s="682"/>
      <c r="AO317" s="682"/>
      <c r="AP317" s="682"/>
    </row>
    <row r="318" spans="1:42" ht="33.75" x14ac:dyDescent="0.25">
      <c r="A318" s="937"/>
      <c r="B318" s="710"/>
      <c r="C318" s="734"/>
      <c r="D318" s="725" t="s">
        <v>350</v>
      </c>
      <c r="E318" s="864">
        <v>0</v>
      </c>
      <c r="F318" s="864">
        <v>0</v>
      </c>
      <c r="G318" s="864"/>
      <c r="H318" s="864"/>
      <c r="I318" s="989"/>
      <c r="J318" s="864">
        <v>0</v>
      </c>
      <c r="K318" s="864">
        <v>0</v>
      </c>
      <c r="L318" s="864">
        <v>0</v>
      </c>
      <c r="M318" s="989"/>
      <c r="N318" s="734"/>
      <c r="O318" s="735"/>
      <c r="P318" s="735"/>
      <c r="Q318" s="735"/>
      <c r="R318" s="735"/>
      <c r="S318" s="736"/>
      <c r="T318" s="737"/>
      <c r="U318" s="735"/>
      <c r="V318" s="735"/>
      <c r="W318" s="735"/>
      <c r="X318" s="735"/>
      <c r="Y318" s="738"/>
      <c r="Z318" s="768"/>
      <c r="AA318" s="768"/>
      <c r="AB318" s="768"/>
      <c r="AC318" s="768"/>
      <c r="AD318" s="768"/>
      <c r="AE318" s="768"/>
      <c r="AF318" s="768"/>
      <c r="AG318" s="682"/>
      <c r="AH318" s="682"/>
      <c r="AI318" s="682"/>
      <c r="AJ318" s="682"/>
      <c r="AK318" s="682"/>
      <c r="AL318" s="682"/>
      <c r="AM318" s="682"/>
      <c r="AN318" s="682"/>
      <c r="AO318" s="682"/>
      <c r="AP318" s="682"/>
    </row>
    <row r="319" spans="1:42" ht="22.5" x14ac:dyDescent="0.25">
      <c r="A319" s="937"/>
      <c r="B319" s="710"/>
      <c r="C319" s="991" t="s">
        <v>402</v>
      </c>
      <c r="D319" s="992" t="s">
        <v>335</v>
      </c>
      <c r="E319" s="993"/>
      <c r="F319" s="993"/>
      <c r="G319" s="993"/>
      <c r="H319" s="993"/>
      <c r="I319" s="990">
        <v>688.7</v>
      </c>
      <c r="J319" s="993">
        <v>0</v>
      </c>
      <c r="K319" s="994">
        <v>0</v>
      </c>
      <c r="L319" s="994">
        <v>339.6</v>
      </c>
      <c r="M319" s="990">
        <v>688.7</v>
      </c>
      <c r="N319" s="991" t="s">
        <v>402</v>
      </c>
      <c r="O319" s="995"/>
      <c r="P319" s="995"/>
      <c r="Q319" s="995"/>
      <c r="R319" s="995"/>
      <c r="S319" s="996"/>
      <c r="T319" s="997"/>
      <c r="U319" s="995"/>
      <c r="V319" s="995"/>
      <c r="W319" s="995"/>
      <c r="X319" s="995"/>
      <c r="Y319" s="998">
        <v>186383</v>
      </c>
      <c r="Z319" s="999"/>
      <c r="AA319" s="999"/>
      <c r="AB319" s="999"/>
      <c r="AC319" s="999"/>
      <c r="AD319" s="999"/>
      <c r="AE319" s="999"/>
      <c r="AF319" s="999"/>
      <c r="AG319" s="1000"/>
      <c r="AH319" s="1000"/>
      <c r="AI319" s="1000"/>
      <c r="AJ319" s="1000"/>
      <c r="AK319" s="1000"/>
      <c r="AL319" s="1000"/>
      <c r="AM319" s="1000"/>
      <c r="AN319" s="1000"/>
      <c r="AO319" s="1000"/>
      <c r="AP319" s="1000"/>
    </row>
    <row r="320" spans="1:42" ht="22.5" x14ac:dyDescent="0.25">
      <c r="A320" s="937"/>
      <c r="B320" s="710"/>
      <c r="C320" s="1001"/>
      <c r="D320" s="1002" t="s">
        <v>345</v>
      </c>
      <c r="E320" s="993"/>
      <c r="F320" s="993"/>
      <c r="G320" s="993"/>
      <c r="H320" s="993"/>
      <c r="I320" s="983">
        <v>49434506.568576202</v>
      </c>
      <c r="J320" s="993"/>
      <c r="K320" s="993"/>
      <c r="L320" s="993"/>
      <c r="M320" s="983">
        <v>48599350.850312203</v>
      </c>
      <c r="N320" s="1001"/>
      <c r="O320" s="995"/>
      <c r="P320" s="995"/>
      <c r="Q320" s="995"/>
      <c r="R320" s="995"/>
      <c r="S320" s="996"/>
      <c r="T320" s="997"/>
      <c r="U320" s="995"/>
      <c r="V320" s="995"/>
      <c r="W320" s="995"/>
      <c r="X320" s="995"/>
      <c r="Y320" s="1003"/>
      <c r="Z320" s="999"/>
      <c r="AA320" s="999"/>
      <c r="AB320" s="999"/>
      <c r="AC320" s="999"/>
      <c r="AD320" s="999"/>
      <c r="AE320" s="999"/>
      <c r="AF320" s="999"/>
      <c r="AG320" s="1000"/>
      <c r="AH320" s="1000"/>
      <c r="AI320" s="1000"/>
      <c r="AJ320" s="1000"/>
      <c r="AK320" s="1000"/>
      <c r="AL320" s="1000"/>
      <c r="AM320" s="1000"/>
      <c r="AN320" s="1000"/>
      <c r="AO320" s="1000"/>
      <c r="AP320" s="1000"/>
    </row>
    <row r="321" spans="1:42" ht="22.5" x14ac:dyDescent="0.25">
      <c r="A321" s="937"/>
      <c r="B321" s="710"/>
      <c r="C321" s="1001"/>
      <c r="D321" s="1002" t="s">
        <v>348</v>
      </c>
      <c r="E321" s="993"/>
      <c r="F321" s="993"/>
      <c r="G321" s="993"/>
      <c r="H321" s="993"/>
      <c r="I321" s="960"/>
      <c r="J321" s="993"/>
      <c r="K321" s="993"/>
      <c r="L321" s="993"/>
      <c r="M321" s="960"/>
      <c r="N321" s="1001"/>
      <c r="O321" s="995"/>
      <c r="P321" s="995"/>
      <c r="Q321" s="995"/>
      <c r="R321" s="995"/>
      <c r="S321" s="996"/>
      <c r="T321" s="997"/>
      <c r="U321" s="995"/>
      <c r="V321" s="995"/>
      <c r="W321" s="995"/>
      <c r="X321" s="995"/>
      <c r="Y321" s="1003"/>
      <c r="Z321" s="999"/>
      <c r="AA321" s="999"/>
      <c r="AB321" s="999"/>
      <c r="AC321" s="999"/>
      <c r="AD321" s="999"/>
      <c r="AE321" s="999"/>
      <c r="AF321" s="999"/>
      <c r="AG321" s="1000"/>
      <c r="AH321" s="1000"/>
      <c r="AI321" s="1000"/>
      <c r="AJ321" s="1000"/>
      <c r="AK321" s="1000"/>
      <c r="AL321" s="1000"/>
      <c r="AM321" s="1000"/>
      <c r="AN321" s="1000"/>
      <c r="AO321" s="1000"/>
      <c r="AP321" s="1000"/>
    </row>
    <row r="322" spans="1:42" ht="33.75" x14ac:dyDescent="0.25">
      <c r="A322" s="937"/>
      <c r="B322" s="710"/>
      <c r="C322" s="1004"/>
      <c r="D322" s="1002" t="s">
        <v>350</v>
      </c>
      <c r="E322" s="993"/>
      <c r="F322" s="993"/>
      <c r="G322" s="993"/>
      <c r="H322" s="993"/>
      <c r="I322" s="960"/>
      <c r="J322" s="993"/>
      <c r="K322" s="993"/>
      <c r="L322" s="993"/>
      <c r="M322" s="960"/>
      <c r="N322" s="1004"/>
      <c r="O322" s="995"/>
      <c r="P322" s="995"/>
      <c r="Q322" s="995"/>
      <c r="R322" s="995"/>
      <c r="S322" s="996"/>
      <c r="T322" s="997"/>
      <c r="U322" s="995"/>
      <c r="V322" s="995"/>
      <c r="W322" s="995"/>
      <c r="X322" s="995"/>
      <c r="Y322" s="1005"/>
      <c r="Z322" s="999"/>
      <c r="AA322" s="999"/>
      <c r="AB322" s="999"/>
      <c r="AC322" s="999"/>
      <c r="AD322" s="999"/>
      <c r="AE322" s="999"/>
      <c r="AF322" s="999"/>
      <c r="AG322" s="1000"/>
      <c r="AH322" s="1000"/>
      <c r="AI322" s="1000"/>
      <c r="AJ322" s="1000"/>
      <c r="AK322" s="1000"/>
      <c r="AL322" s="1000"/>
      <c r="AM322" s="1000"/>
      <c r="AN322" s="1000"/>
      <c r="AO322" s="1000"/>
      <c r="AP322" s="1000"/>
    </row>
    <row r="323" spans="1:42" ht="22.5" x14ac:dyDescent="0.25">
      <c r="A323" s="937"/>
      <c r="B323" s="710"/>
      <c r="C323" s="949" t="s">
        <v>509</v>
      </c>
      <c r="D323" s="713" t="s">
        <v>335</v>
      </c>
      <c r="E323" s="870"/>
      <c r="F323" s="870"/>
      <c r="G323" s="870">
        <v>1242.19</v>
      </c>
      <c r="H323" s="870">
        <v>1260.3120000000001</v>
      </c>
      <c r="I323" s="965">
        <v>3620.88</v>
      </c>
      <c r="J323" s="870"/>
      <c r="K323" s="870">
        <v>1242.19</v>
      </c>
      <c r="L323" s="870">
        <v>2530.5810000000001</v>
      </c>
      <c r="M323" s="965">
        <v>3294.7840000000001</v>
      </c>
      <c r="N323" s="952" t="s">
        <v>336</v>
      </c>
      <c r="O323" s="962" t="s">
        <v>463</v>
      </c>
      <c r="P323" s="962" t="s">
        <v>464</v>
      </c>
      <c r="Q323" s="962" t="s">
        <v>465</v>
      </c>
      <c r="R323" s="953" t="s">
        <v>340</v>
      </c>
      <c r="S323" s="968">
        <v>8185614</v>
      </c>
      <c r="T323" s="722"/>
      <c r="U323" s="953"/>
      <c r="V323" s="953" t="s">
        <v>342</v>
      </c>
      <c r="W323" s="953" t="s">
        <v>343</v>
      </c>
      <c r="X323" s="953" t="s">
        <v>344</v>
      </c>
      <c r="Y323" s="954">
        <v>8185614</v>
      </c>
      <c r="Z323" s="768"/>
      <c r="AA323" s="768"/>
      <c r="AB323" s="768"/>
      <c r="AC323" s="768"/>
      <c r="AD323" s="768"/>
      <c r="AE323" s="768"/>
      <c r="AF323" s="768"/>
      <c r="AG323" s="682"/>
      <c r="AH323" s="682"/>
      <c r="AI323" s="682"/>
      <c r="AJ323" s="682"/>
      <c r="AK323" s="682"/>
      <c r="AL323" s="682"/>
      <c r="AM323" s="682"/>
      <c r="AN323" s="682"/>
      <c r="AO323" s="682"/>
      <c r="AP323" s="682"/>
    </row>
    <row r="324" spans="1:42" ht="22.5" x14ac:dyDescent="0.25">
      <c r="A324" s="937"/>
      <c r="B324" s="710"/>
      <c r="C324" s="728"/>
      <c r="D324" s="725" t="s">
        <v>345</v>
      </c>
      <c r="E324" s="864"/>
      <c r="F324" s="864"/>
      <c r="G324" s="864" t="e">
        <v>#REF!</v>
      </c>
      <c r="H324" s="864" t="e">
        <v>#REF!</v>
      </c>
      <c r="I324" s="983">
        <v>259904771.5173896</v>
      </c>
      <c r="J324" s="864"/>
      <c r="K324" s="864">
        <v>151102501.08217502</v>
      </c>
      <c r="L324" s="864">
        <v>225303636</v>
      </c>
      <c r="M324" s="983">
        <v>232502342.953383</v>
      </c>
      <c r="N324" s="729"/>
      <c r="O324" s="729"/>
      <c r="P324" s="729"/>
      <c r="Q324" s="729"/>
      <c r="R324" s="729"/>
      <c r="S324" s="730"/>
      <c r="T324" s="731"/>
      <c r="U324" s="729"/>
      <c r="V324" s="729"/>
      <c r="W324" s="729"/>
      <c r="X324" s="729"/>
      <c r="Y324" s="732"/>
      <c r="Z324" s="768"/>
      <c r="AA324" s="768"/>
      <c r="AB324" s="768"/>
      <c r="AC324" s="768"/>
      <c r="AD324" s="768"/>
      <c r="AE324" s="768"/>
      <c r="AF324" s="768"/>
      <c r="AG324" s="682"/>
      <c r="AH324" s="682"/>
      <c r="AI324" s="682"/>
      <c r="AJ324" s="682"/>
      <c r="AK324" s="682"/>
      <c r="AL324" s="682"/>
      <c r="AM324" s="682"/>
      <c r="AN324" s="682"/>
      <c r="AO324" s="682"/>
      <c r="AP324" s="682"/>
    </row>
    <row r="325" spans="1:42" ht="22.5" x14ac:dyDescent="0.25">
      <c r="A325" s="937"/>
      <c r="B325" s="710"/>
      <c r="C325" s="728"/>
      <c r="D325" s="725" t="s">
        <v>348</v>
      </c>
      <c r="E325" s="870"/>
      <c r="F325" s="870"/>
      <c r="G325" s="870">
        <v>0</v>
      </c>
      <c r="H325" s="870">
        <v>0</v>
      </c>
      <c r="I325" s="965"/>
      <c r="J325" s="870"/>
      <c r="K325" s="870">
        <v>0</v>
      </c>
      <c r="L325" s="870">
        <v>0</v>
      </c>
      <c r="M325" s="725"/>
      <c r="N325" s="729"/>
      <c r="O325" s="729"/>
      <c r="P325" s="729"/>
      <c r="Q325" s="729"/>
      <c r="R325" s="729"/>
      <c r="S325" s="730"/>
      <c r="T325" s="731"/>
      <c r="U325" s="729"/>
      <c r="V325" s="729"/>
      <c r="W325" s="729"/>
      <c r="X325" s="729"/>
      <c r="Y325" s="732"/>
      <c r="Z325" s="768"/>
      <c r="AA325" s="768"/>
      <c r="AB325" s="768"/>
      <c r="AC325" s="768"/>
      <c r="AD325" s="768"/>
      <c r="AE325" s="768"/>
      <c r="AF325" s="768"/>
      <c r="AG325" s="682"/>
      <c r="AH325" s="682"/>
      <c r="AI325" s="682"/>
      <c r="AJ325" s="682"/>
      <c r="AK325" s="682"/>
      <c r="AL325" s="682"/>
      <c r="AM325" s="682"/>
      <c r="AN325" s="682"/>
      <c r="AO325" s="682"/>
      <c r="AP325" s="682"/>
    </row>
    <row r="326" spans="1:42" ht="33.75" x14ac:dyDescent="0.25">
      <c r="A326" s="937"/>
      <c r="B326" s="710"/>
      <c r="C326" s="734"/>
      <c r="D326" s="725" t="s">
        <v>350</v>
      </c>
      <c r="E326" s="864"/>
      <c r="F326" s="864"/>
      <c r="G326" s="864">
        <v>0</v>
      </c>
      <c r="H326" s="864">
        <v>0</v>
      </c>
      <c r="I326" s="965"/>
      <c r="J326" s="864"/>
      <c r="K326" s="864">
        <v>0</v>
      </c>
      <c r="L326" s="864">
        <v>0</v>
      </c>
      <c r="M326" s="965"/>
      <c r="N326" s="735"/>
      <c r="O326" s="735"/>
      <c r="P326" s="735"/>
      <c r="Q326" s="735"/>
      <c r="R326" s="735"/>
      <c r="S326" s="736"/>
      <c r="T326" s="737"/>
      <c r="U326" s="735"/>
      <c r="V326" s="735"/>
      <c r="W326" s="735"/>
      <c r="X326" s="735"/>
      <c r="Y326" s="738"/>
      <c r="Z326" s="768"/>
      <c r="AA326" s="768"/>
      <c r="AB326" s="768"/>
      <c r="AC326" s="768"/>
      <c r="AD326" s="768"/>
      <c r="AE326" s="768"/>
      <c r="AF326" s="768"/>
      <c r="AG326" s="682"/>
      <c r="AH326" s="682"/>
      <c r="AI326" s="682"/>
      <c r="AJ326" s="682"/>
      <c r="AK326" s="682"/>
      <c r="AL326" s="682"/>
      <c r="AM326" s="682"/>
      <c r="AN326" s="682"/>
      <c r="AO326" s="682"/>
      <c r="AP326" s="682"/>
    </row>
    <row r="327" spans="1:42" ht="22.5" x14ac:dyDescent="0.25">
      <c r="A327" s="937"/>
      <c r="B327" s="710"/>
      <c r="C327" s="828" t="s">
        <v>408</v>
      </c>
      <c r="D327" s="713" t="s">
        <v>335</v>
      </c>
      <c r="E327" s="870" t="e">
        <v>#REF!</v>
      </c>
      <c r="F327" s="870" t="e">
        <v>#REF!</v>
      </c>
      <c r="G327" s="870">
        <v>3907.11</v>
      </c>
      <c r="H327" s="870" t="e">
        <v>#REF!</v>
      </c>
      <c r="I327" s="965"/>
      <c r="J327" s="870"/>
      <c r="K327" s="870"/>
      <c r="L327" s="870"/>
      <c r="M327" s="982"/>
      <c r="N327" s="952" t="s">
        <v>336</v>
      </c>
      <c r="O327" s="962" t="s">
        <v>463</v>
      </c>
      <c r="P327" s="962" t="s">
        <v>464</v>
      </c>
      <c r="Q327" s="962" t="s">
        <v>465</v>
      </c>
      <c r="R327" s="953" t="s">
        <v>340</v>
      </c>
      <c r="S327" s="968">
        <v>8185614</v>
      </c>
      <c r="T327" s="722"/>
      <c r="U327" s="953"/>
      <c r="V327" s="953" t="s">
        <v>342</v>
      </c>
      <c r="W327" s="953" t="s">
        <v>343</v>
      </c>
      <c r="X327" s="953" t="s">
        <v>344</v>
      </c>
      <c r="Y327" s="986">
        <v>8181047</v>
      </c>
      <c r="Z327" s="768"/>
      <c r="AA327" s="768"/>
      <c r="AB327" s="768"/>
      <c r="AC327" s="768"/>
      <c r="AD327" s="768"/>
      <c r="AE327" s="768"/>
      <c r="AF327" s="768"/>
      <c r="AG327" s="682"/>
      <c r="AH327" s="682"/>
      <c r="AI327" s="682"/>
      <c r="AJ327" s="682"/>
      <c r="AK327" s="682"/>
      <c r="AL327" s="682"/>
      <c r="AM327" s="682"/>
      <c r="AN327" s="682"/>
      <c r="AO327" s="682"/>
      <c r="AP327" s="682"/>
    </row>
    <row r="328" spans="1:42" ht="22.5" x14ac:dyDescent="0.25">
      <c r="A328" s="937"/>
      <c r="B328" s="710"/>
      <c r="C328" s="728"/>
      <c r="D328" s="725" t="s">
        <v>345</v>
      </c>
      <c r="E328" s="864" t="e">
        <v>#REF!</v>
      </c>
      <c r="F328" s="864" t="e">
        <v>#REF!</v>
      </c>
      <c r="G328" s="864" t="e">
        <v>#REF!</v>
      </c>
      <c r="H328" s="864" t="e">
        <v>#REF!</v>
      </c>
      <c r="I328" s="1006"/>
      <c r="J328" s="864"/>
      <c r="K328" s="864"/>
      <c r="L328" s="864">
        <v>0</v>
      </c>
      <c r="M328" s="1006"/>
      <c r="N328" s="729"/>
      <c r="O328" s="729"/>
      <c r="P328" s="729"/>
      <c r="Q328" s="729"/>
      <c r="R328" s="729"/>
      <c r="S328" s="730"/>
      <c r="T328" s="731"/>
      <c r="U328" s="729"/>
      <c r="V328" s="729"/>
      <c r="W328" s="729"/>
      <c r="X328" s="729"/>
      <c r="Y328" s="748"/>
      <c r="Z328" s="768"/>
      <c r="AA328" s="768"/>
      <c r="AB328" s="768"/>
      <c r="AC328" s="768"/>
      <c r="AD328" s="768"/>
      <c r="AE328" s="768"/>
      <c r="AF328" s="768"/>
      <c r="AG328" s="682"/>
      <c r="AH328" s="682"/>
      <c r="AI328" s="682"/>
      <c r="AJ328" s="682"/>
      <c r="AK328" s="682"/>
      <c r="AL328" s="682"/>
      <c r="AM328" s="682"/>
      <c r="AN328" s="682"/>
      <c r="AO328" s="682"/>
      <c r="AP328" s="682"/>
    </row>
    <row r="329" spans="1:42" ht="22.5" x14ac:dyDescent="0.25">
      <c r="A329" s="937"/>
      <c r="B329" s="710"/>
      <c r="C329" s="728"/>
      <c r="D329" s="725" t="s">
        <v>348</v>
      </c>
      <c r="E329" s="870">
        <v>0</v>
      </c>
      <c r="F329" s="870">
        <v>0</v>
      </c>
      <c r="G329" s="870">
        <v>0</v>
      </c>
      <c r="H329" s="870">
        <v>0</v>
      </c>
      <c r="I329" s="965"/>
      <c r="J329" s="870"/>
      <c r="K329" s="870"/>
      <c r="L329" s="870">
        <v>0</v>
      </c>
      <c r="M329" s="725"/>
      <c r="N329" s="729"/>
      <c r="O329" s="729"/>
      <c r="P329" s="729"/>
      <c r="Q329" s="729"/>
      <c r="R329" s="729"/>
      <c r="S329" s="730"/>
      <c r="T329" s="731"/>
      <c r="U329" s="729"/>
      <c r="V329" s="729"/>
      <c r="W329" s="729"/>
      <c r="X329" s="729"/>
      <c r="Y329" s="748"/>
      <c r="Z329" s="768"/>
      <c r="AA329" s="768"/>
      <c r="AB329" s="768"/>
      <c r="AC329" s="768"/>
      <c r="AD329" s="768"/>
      <c r="AE329" s="768"/>
      <c r="AF329" s="768"/>
      <c r="AG329" s="682"/>
      <c r="AH329" s="682"/>
      <c r="AI329" s="682"/>
      <c r="AJ329" s="682"/>
      <c r="AK329" s="682"/>
      <c r="AL329" s="682"/>
      <c r="AM329" s="682"/>
      <c r="AN329" s="682"/>
      <c r="AO329" s="682"/>
      <c r="AP329" s="682"/>
    </row>
    <row r="330" spans="1:42" ht="33.75" x14ac:dyDescent="0.25">
      <c r="A330" s="937"/>
      <c r="B330" s="710"/>
      <c r="C330" s="734"/>
      <c r="D330" s="725" t="s">
        <v>350</v>
      </c>
      <c r="E330" s="864" t="e">
        <v>#REF!</v>
      </c>
      <c r="F330" s="864" t="e">
        <v>#REF!</v>
      </c>
      <c r="G330" s="864" t="e">
        <v>#REF!</v>
      </c>
      <c r="H330" s="864" t="e">
        <v>#REF!</v>
      </c>
      <c r="I330" s="965">
        <v>76828634</v>
      </c>
      <c r="J330" s="864">
        <v>575846067</v>
      </c>
      <c r="K330" s="864">
        <v>579357845</v>
      </c>
      <c r="L330" s="864">
        <v>76828634</v>
      </c>
      <c r="M330" s="965">
        <v>76828634</v>
      </c>
      <c r="N330" s="735"/>
      <c r="O330" s="735"/>
      <c r="P330" s="735"/>
      <c r="Q330" s="735"/>
      <c r="R330" s="735"/>
      <c r="S330" s="736"/>
      <c r="T330" s="737"/>
      <c r="U330" s="735"/>
      <c r="V330" s="735"/>
      <c r="W330" s="735"/>
      <c r="X330" s="735"/>
      <c r="Y330" s="751"/>
      <c r="Z330" s="768"/>
      <c r="AA330" s="768"/>
      <c r="AB330" s="768"/>
      <c r="AC330" s="768"/>
      <c r="AD330" s="768"/>
      <c r="AE330" s="768"/>
      <c r="AF330" s="768"/>
      <c r="AG330" s="682"/>
      <c r="AH330" s="682"/>
      <c r="AI330" s="682"/>
      <c r="AJ330" s="682"/>
      <c r="AK330" s="682"/>
      <c r="AL330" s="682"/>
      <c r="AM330" s="682"/>
      <c r="AN330" s="682"/>
      <c r="AO330" s="682"/>
      <c r="AP330" s="682"/>
    </row>
    <row r="331" spans="1:42" ht="22.5" x14ac:dyDescent="0.25">
      <c r="A331" s="937"/>
      <c r="B331" s="710"/>
      <c r="C331" s="949" t="s">
        <v>410</v>
      </c>
      <c r="D331" s="838" t="s">
        <v>335</v>
      </c>
      <c r="E331" s="970" t="e">
        <v>#REF!</v>
      </c>
      <c r="F331" s="970" t="e">
        <v>#REF!</v>
      </c>
      <c r="G331" s="970">
        <v>6601.3000000000011</v>
      </c>
      <c r="H331" s="970" t="e">
        <v>#REF!</v>
      </c>
      <c r="I331" s="1007">
        <v>6610</v>
      </c>
      <c r="J331" s="970">
        <v>898.90000000000009</v>
      </c>
      <c r="K331" s="970">
        <v>2702.8900000000003</v>
      </c>
      <c r="L331" s="970">
        <v>4501.8</v>
      </c>
      <c r="M331" s="970">
        <v>6578.76</v>
      </c>
      <c r="N331" s="961"/>
      <c r="O331" s="766"/>
      <c r="P331" s="766"/>
      <c r="Q331" s="766"/>
      <c r="R331" s="766"/>
      <c r="S331" s="766"/>
      <c r="T331" s="766"/>
      <c r="U331" s="766"/>
      <c r="V331" s="766"/>
      <c r="W331" s="766"/>
      <c r="X331" s="766"/>
      <c r="Y331" s="767"/>
      <c r="Z331" s="768"/>
      <c r="AA331" s="768"/>
      <c r="AB331" s="768"/>
      <c r="AC331" s="768"/>
      <c r="AD331" s="768"/>
      <c r="AE331" s="768"/>
      <c r="AF331" s="768"/>
      <c r="AG331" s="768"/>
      <c r="AH331" s="768"/>
      <c r="AI331" s="768"/>
      <c r="AJ331" s="768"/>
      <c r="AK331" s="768"/>
      <c r="AL331" s="768"/>
      <c r="AM331" s="768"/>
      <c r="AN331" s="768"/>
      <c r="AO331" s="768"/>
      <c r="AP331" s="768"/>
    </row>
    <row r="332" spans="1:42" ht="22.5" x14ac:dyDescent="0.25">
      <c r="A332" s="937"/>
      <c r="B332" s="710"/>
      <c r="C332" s="728"/>
      <c r="D332" s="842" t="s">
        <v>345</v>
      </c>
      <c r="E332" s="972" t="e">
        <v>#REF!</v>
      </c>
      <c r="F332" s="972" t="e">
        <v>#REF!</v>
      </c>
      <c r="G332" s="972" t="e">
        <v>#REF!</v>
      </c>
      <c r="H332" s="972" t="e">
        <v>#REF!</v>
      </c>
      <c r="I332" s="1008">
        <v>474459000</v>
      </c>
      <c r="J332" s="972">
        <v>238556812</v>
      </c>
      <c r="K332" s="972">
        <v>328785000</v>
      </c>
      <c r="L332" s="972">
        <v>442566403.2167803</v>
      </c>
      <c r="M332" s="970">
        <v>464242000</v>
      </c>
      <c r="N332" s="730"/>
      <c r="O332" s="775"/>
      <c r="P332" s="775"/>
      <c r="Q332" s="775"/>
      <c r="R332" s="775"/>
      <c r="S332" s="775"/>
      <c r="T332" s="775"/>
      <c r="U332" s="775"/>
      <c r="V332" s="775"/>
      <c r="W332" s="775"/>
      <c r="X332" s="775"/>
      <c r="Y332" s="776"/>
      <c r="Z332" s="768"/>
      <c r="AA332" s="768"/>
      <c r="AB332" s="768"/>
      <c r="AC332" s="768"/>
      <c r="AD332" s="768"/>
      <c r="AE332" s="768"/>
      <c r="AF332" s="768"/>
      <c r="AG332" s="768"/>
      <c r="AH332" s="768"/>
      <c r="AI332" s="768"/>
      <c r="AJ332" s="768"/>
      <c r="AK332" s="768"/>
      <c r="AL332" s="768"/>
      <c r="AM332" s="768"/>
      <c r="AN332" s="768"/>
      <c r="AO332" s="768"/>
      <c r="AP332" s="768"/>
    </row>
    <row r="333" spans="1:42" ht="22.5" x14ac:dyDescent="0.25">
      <c r="A333" s="937"/>
      <c r="B333" s="710"/>
      <c r="C333" s="728"/>
      <c r="D333" s="842" t="s">
        <v>348</v>
      </c>
      <c r="E333" s="970">
        <v>0</v>
      </c>
      <c r="F333" s="970">
        <v>0</v>
      </c>
      <c r="G333" s="970">
        <v>0</v>
      </c>
      <c r="H333" s="970">
        <v>0</v>
      </c>
      <c r="I333" s="970">
        <v>0</v>
      </c>
      <c r="J333" s="970">
        <v>0</v>
      </c>
      <c r="K333" s="970">
        <v>0</v>
      </c>
      <c r="L333" s="970">
        <v>0</v>
      </c>
      <c r="M333" s="879">
        <v>0</v>
      </c>
      <c r="N333" s="730"/>
      <c r="O333" s="775"/>
      <c r="P333" s="775"/>
      <c r="Q333" s="775"/>
      <c r="R333" s="775"/>
      <c r="S333" s="775"/>
      <c r="T333" s="775"/>
      <c r="U333" s="775"/>
      <c r="V333" s="775"/>
      <c r="W333" s="775"/>
      <c r="X333" s="775"/>
      <c r="Y333" s="776"/>
      <c r="Z333" s="768"/>
      <c r="AA333" s="768"/>
      <c r="AB333" s="768"/>
      <c r="AC333" s="768"/>
      <c r="AD333" s="768"/>
      <c r="AE333" s="768"/>
      <c r="AF333" s="768"/>
      <c r="AG333" s="768"/>
      <c r="AH333" s="768"/>
      <c r="AI333" s="768"/>
      <c r="AJ333" s="768"/>
      <c r="AK333" s="768"/>
      <c r="AL333" s="768"/>
      <c r="AM333" s="768"/>
      <c r="AN333" s="768"/>
      <c r="AO333" s="768"/>
      <c r="AP333" s="768"/>
    </row>
    <row r="334" spans="1:42" ht="34.5" thickBot="1" x14ac:dyDescent="0.3">
      <c r="A334" s="941"/>
      <c r="B334" s="779"/>
      <c r="C334" s="942"/>
      <c r="D334" s="943" t="s">
        <v>350</v>
      </c>
      <c r="E334" s="976" t="e">
        <v>#REF!</v>
      </c>
      <c r="F334" s="976" t="e">
        <v>#REF!</v>
      </c>
      <c r="G334" s="976" t="e">
        <v>#REF!</v>
      </c>
      <c r="H334" s="976" t="e">
        <v>#REF!</v>
      </c>
      <c r="I334" s="1009">
        <v>76828634</v>
      </c>
      <c r="J334" s="976">
        <v>575846067</v>
      </c>
      <c r="K334" s="976">
        <v>579357845</v>
      </c>
      <c r="L334" s="976">
        <v>76828634</v>
      </c>
      <c r="M334" s="1010">
        <v>76828634</v>
      </c>
      <c r="N334" s="978"/>
      <c r="O334" s="979"/>
      <c r="P334" s="979"/>
      <c r="Q334" s="979"/>
      <c r="R334" s="979"/>
      <c r="S334" s="979"/>
      <c r="T334" s="979"/>
      <c r="U334" s="979"/>
      <c r="V334" s="979"/>
      <c r="W334" s="979"/>
      <c r="X334" s="979"/>
      <c r="Y334" s="980"/>
      <c r="Z334" s="768"/>
      <c r="AA334" s="768"/>
      <c r="AB334" s="768"/>
      <c r="AC334" s="768"/>
      <c r="AD334" s="768"/>
      <c r="AE334" s="768"/>
      <c r="AF334" s="768"/>
      <c r="AG334" s="768"/>
      <c r="AH334" s="768"/>
      <c r="AI334" s="768"/>
      <c r="AJ334" s="768"/>
      <c r="AK334" s="768"/>
      <c r="AL334" s="768"/>
      <c r="AM334" s="768"/>
      <c r="AN334" s="768"/>
      <c r="AO334" s="768"/>
      <c r="AP334" s="768"/>
    </row>
    <row r="335" spans="1:42" ht="22.5" x14ac:dyDescent="0.25">
      <c r="A335" s="930">
        <v>9</v>
      </c>
      <c r="B335" s="1011" t="s">
        <v>149</v>
      </c>
      <c r="C335" s="1011" t="s">
        <v>615</v>
      </c>
      <c r="D335" s="1012" t="s">
        <v>335</v>
      </c>
      <c r="E335" s="1013">
        <v>1941</v>
      </c>
      <c r="F335" s="1013">
        <v>1941</v>
      </c>
      <c r="G335" s="1013">
        <v>1941</v>
      </c>
      <c r="H335" s="1014">
        <v>1941</v>
      </c>
      <c r="I335" s="1015">
        <v>1944</v>
      </c>
      <c r="J335" s="1013">
        <v>368</v>
      </c>
      <c r="K335" s="1013">
        <v>899</v>
      </c>
      <c r="L335" s="1013">
        <v>1218</v>
      </c>
      <c r="M335" s="1016">
        <v>1944</v>
      </c>
      <c r="N335" s="1011" t="s">
        <v>336</v>
      </c>
      <c r="O335" s="1011" t="s">
        <v>119</v>
      </c>
      <c r="P335" s="1011" t="s">
        <v>119</v>
      </c>
      <c r="Q335" s="1011" t="s">
        <v>119</v>
      </c>
      <c r="R335" s="1017" t="s">
        <v>340</v>
      </c>
      <c r="S335" s="1018">
        <v>8185614</v>
      </c>
      <c r="T335" s="1019"/>
      <c r="U335" s="1020" t="s">
        <v>341</v>
      </c>
      <c r="V335" s="1020" t="s">
        <v>342</v>
      </c>
      <c r="W335" s="1020" t="s">
        <v>343</v>
      </c>
      <c r="X335" s="1020" t="s">
        <v>344</v>
      </c>
      <c r="Y335" s="1021">
        <v>8181047</v>
      </c>
      <c r="Z335" s="1022"/>
      <c r="AA335" s="681"/>
      <c r="AB335" s="681"/>
      <c r="AC335" s="681"/>
      <c r="AD335" s="681"/>
      <c r="AE335" s="681"/>
      <c r="AF335" s="681"/>
      <c r="AG335" s="682"/>
      <c r="AH335" s="682"/>
      <c r="AI335" s="682"/>
      <c r="AJ335" s="682"/>
      <c r="AK335" s="682"/>
      <c r="AL335" s="682"/>
      <c r="AM335" s="682"/>
      <c r="AN335" s="682"/>
      <c r="AO335" s="682"/>
      <c r="AP335" s="682"/>
    </row>
    <row r="336" spans="1:42" ht="22.5" x14ac:dyDescent="0.25">
      <c r="A336" s="937"/>
      <c r="B336" s="710"/>
      <c r="C336" s="728"/>
      <c r="D336" s="725" t="s">
        <v>345</v>
      </c>
      <c r="E336" s="907">
        <v>191581030</v>
      </c>
      <c r="F336" s="907">
        <v>191581030</v>
      </c>
      <c r="G336" s="907">
        <v>191581030</v>
      </c>
      <c r="H336" s="908">
        <v>191581030</v>
      </c>
      <c r="I336" s="867">
        <v>193854000</v>
      </c>
      <c r="J336" s="910">
        <v>115478000</v>
      </c>
      <c r="K336" s="907">
        <v>115478000</v>
      </c>
      <c r="L336" s="908">
        <v>144263000</v>
      </c>
      <c r="M336" s="869">
        <v>193854000</v>
      </c>
      <c r="N336" s="747"/>
      <c r="O336" s="728"/>
      <c r="P336" s="728"/>
      <c r="Q336" s="728"/>
      <c r="R336" s="728"/>
      <c r="S336" s="746"/>
      <c r="T336" s="747"/>
      <c r="U336" s="728"/>
      <c r="V336" s="728"/>
      <c r="W336" s="728"/>
      <c r="X336" s="728"/>
      <c r="Y336" s="748"/>
      <c r="Z336" s="1022"/>
      <c r="AA336" s="681"/>
      <c r="AB336" s="681"/>
      <c r="AC336" s="681"/>
      <c r="AD336" s="681"/>
      <c r="AE336" s="681"/>
      <c r="AF336" s="681"/>
      <c r="AG336" s="682"/>
      <c r="AH336" s="682"/>
      <c r="AI336" s="682"/>
      <c r="AJ336" s="682"/>
      <c r="AK336" s="682"/>
      <c r="AL336" s="682"/>
      <c r="AM336" s="682"/>
      <c r="AN336" s="682"/>
      <c r="AO336" s="682"/>
      <c r="AP336" s="682"/>
    </row>
    <row r="337" spans="1:42" ht="22.5" x14ac:dyDescent="0.25">
      <c r="A337" s="937"/>
      <c r="B337" s="710"/>
      <c r="C337" s="728"/>
      <c r="D337" s="725" t="s">
        <v>348</v>
      </c>
      <c r="E337" s="911">
        <v>0</v>
      </c>
      <c r="F337" s="911">
        <v>0</v>
      </c>
      <c r="G337" s="911">
        <v>0</v>
      </c>
      <c r="H337" s="912">
        <v>0</v>
      </c>
      <c r="I337" s="867">
        <v>0</v>
      </c>
      <c r="J337" s="913">
        <v>0</v>
      </c>
      <c r="K337" s="911">
        <v>0</v>
      </c>
      <c r="L337" s="912">
        <v>0</v>
      </c>
      <c r="M337" s="869">
        <v>0</v>
      </c>
      <c r="N337" s="747"/>
      <c r="O337" s="728"/>
      <c r="P337" s="728"/>
      <c r="Q337" s="728"/>
      <c r="R337" s="728"/>
      <c r="S337" s="746"/>
      <c r="T337" s="747"/>
      <c r="U337" s="728"/>
      <c r="V337" s="728"/>
      <c r="W337" s="728"/>
      <c r="X337" s="728"/>
      <c r="Y337" s="748"/>
      <c r="Z337" s="1022"/>
      <c r="AA337" s="681"/>
      <c r="AB337" s="681"/>
      <c r="AC337" s="681"/>
      <c r="AD337" s="681"/>
      <c r="AE337" s="681"/>
      <c r="AF337" s="681"/>
      <c r="AG337" s="682"/>
      <c r="AH337" s="682"/>
      <c r="AI337" s="682"/>
      <c r="AJ337" s="682"/>
      <c r="AK337" s="682"/>
      <c r="AL337" s="682"/>
      <c r="AM337" s="682"/>
      <c r="AN337" s="682"/>
      <c r="AO337" s="682"/>
      <c r="AP337" s="682"/>
    </row>
    <row r="338" spans="1:42" ht="33.75" x14ac:dyDescent="0.25">
      <c r="A338" s="937"/>
      <c r="B338" s="710"/>
      <c r="C338" s="734"/>
      <c r="D338" s="725" t="s">
        <v>350</v>
      </c>
      <c r="E338" s="864">
        <v>38648633</v>
      </c>
      <c r="F338" s="864">
        <v>38648633</v>
      </c>
      <c r="G338" s="864">
        <v>38648633</v>
      </c>
      <c r="H338" s="914">
        <v>38648633</v>
      </c>
      <c r="I338" s="867">
        <v>38648633</v>
      </c>
      <c r="J338" s="915">
        <v>25744333</v>
      </c>
      <c r="K338" s="864">
        <v>35464633</v>
      </c>
      <c r="L338" s="864">
        <v>38648633</v>
      </c>
      <c r="M338" s="932">
        <v>38648633</v>
      </c>
      <c r="N338" s="728"/>
      <c r="O338" s="728"/>
      <c r="P338" s="728"/>
      <c r="Q338" s="728"/>
      <c r="R338" s="728"/>
      <c r="S338" s="746"/>
      <c r="T338" s="747"/>
      <c r="U338" s="728"/>
      <c r="V338" s="728"/>
      <c r="W338" s="728"/>
      <c r="X338" s="728"/>
      <c r="Y338" s="748"/>
      <c r="Z338" s="1022"/>
      <c r="AA338" s="681"/>
      <c r="AB338" s="681"/>
      <c r="AC338" s="681"/>
      <c r="AD338" s="681"/>
      <c r="AE338" s="681"/>
      <c r="AF338" s="681"/>
      <c r="AG338" s="682"/>
      <c r="AH338" s="682"/>
      <c r="AI338" s="682"/>
      <c r="AJ338" s="682"/>
      <c r="AK338" s="682"/>
      <c r="AL338" s="682"/>
      <c r="AM338" s="682"/>
      <c r="AN338" s="682"/>
      <c r="AO338" s="682"/>
      <c r="AP338" s="682"/>
    </row>
    <row r="339" spans="1:42" ht="22.5" x14ac:dyDescent="0.25">
      <c r="A339" s="937"/>
      <c r="B339" s="710"/>
      <c r="C339" s="874" t="s">
        <v>459</v>
      </c>
      <c r="D339" s="838" t="s">
        <v>335</v>
      </c>
      <c r="E339" s="762">
        <v>1941</v>
      </c>
      <c r="F339" s="762">
        <v>1941</v>
      </c>
      <c r="G339" s="762">
        <v>1941</v>
      </c>
      <c r="H339" s="762">
        <v>1941</v>
      </c>
      <c r="I339" s="875">
        <v>1944</v>
      </c>
      <c r="J339" s="762">
        <v>368</v>
      </c>
      <c r="K339" s="762">
        <v>899</v>
      </c>
      <c r="L339" s="762">
        <v>1218</v>
      </c>
      <c r="M339" s="879">
        <v>1944</v>
      </c>
      <c r="N339" s="728"/>
      <c r="O339" s="728"/>
      <c r="P339" s="728"/>
      <c r="Q339" s="728"/>
      <c r="R339" s="728"/>
      <c r="S339" s="746"/>
      <c r="T339" s="747"/>
      <c r="U339" s="728"/>
      <c r="V339" s="728"/>
      <c r="W339" s="728"/>
      <c r="X339" s="728"/>
      <c r="Y339" s="748"/>
      <c r="Z339" s="987"/>
      <c r="AA339" s="768"/>
      <c r="AB339" s="768"/>
      <c r="AC339" s="768"/>
      <c r="AD339" s="768"/>
      <c r="AE339" s="768"/>
      <c r="AF339" s="768"/>
      <c r="AG339" s="768"/>
      <c r="AH339" s="768"/>
      <c r="AI339" s="768"/>
      <c r="AJ339" s="768"/>
      <c r="AK339" s="768"/>
      <c r="AL339" s="768"/>
      <c r="AM339" s="768"/>
      <c r="AN339" s="768"/>
      <c r="AO339" s="768"/>
      <c r="AP339" s="768"/>
    </row>
    <row r="340" spans="1:42" ht="22.5" x14ac:dyDescent="0.25">
      <c r="A340" s="937"/>
      <c r="B340" s="710"/>
      <c r="C340" s="728"/>
      <c r="D340" s="842" t="s">
        <v>345</v>
      </c>
      <c r="E340" s="771">
        <v>191581030</v>
      </c>
      <c r="F340" s="771">
        <v>191581030</v>
      </c>
      <c r="G340" s="771">
        <v>191581030</v>
      </c>
      <c r="H340" s="771">
        <v>191581030</v>
      </c>
      <c r="I340" s="1023">
        <v>193854000</v>
      </c>
      <c r="J340" s="771">
        <v>115478000</v>
      </c>
      <c r="K340" s="771">
        <v>115478000</v>
      </c>
      <c r="L340" s="771">
        <v>144263000</v>
      </c>
      <c r="M340" s="879">
        <v>193854000</v>
      </c>
      <c r="N340" s="728"/>
      <c r="O340" s="728"/>
      <c r="P340" s="728"/>
      <c r="Q340" s="728"/>
      <c r="R340" s="728"/>
      <c r="S340" s="746"/>
      <c r="T340" s="747"/>
      <c r="U340" s="728"/>
      <c r="V340" s="728"/>
      <c r="W340" s="728"/>
      <c r="X340" s="728"/>
      <c r="Y340" s="748"/>
      <c r="Z340" s="987"/>
      <c r="AA340" s="768"/>
      <c r="AB340" s="768"/>
      <c r="AC340" s="768"/>
      <c r="AD340" s="768"/>
      <c r="AE340" s="768"/>
      <c r="AF340" s="768"/>
      <c r="AG340" s="768"/>
      <c r="AH340" s="768"/>
      <c r="AI340" s="768"/>
      <c r="AJ340" s="768"/>
      <c r="AK340" s="768"/>
      <c r="AL340" s="768"/>
      <c r="AM340" s="768"/>
      <c r="AN340" s="768"/>
      <c r="AO340" s="768"/>
      <c r="AP340" s="768"/>
    </row>
    <row r="341" spans="1:42" ht="22.5" x14ac:dyDescent="0.25">
      <c r="A341" s="937"/>
      <c r="B341" s="710"/>
      <c r="C341" s="728"/>
      <c r="D341" s="842" t="s">
        <v>348</v>
      </c>
      <c r="E341" s="762">
        <v>0</v>
      </c>
      <c r="F341" s="762">
        <v>0</v>
      </c>
      <c r="G341" s="762">
        <v>0</v>
      </c>
      <c r="H341" s="762">
        <v>0</v>
      </c>
      <c r="I341" s="1024">
        <v>0</v>
      </c>
      <c r="J341" s="762">
        <v>0</v>
      </c>
      <c r="K341" s="762">
        <v>0</v>
      </c>
      <c r="L341" s="762">
        <v>0</v>
      </c>
      <c r="M341" s="879">
        <v>0</v>
      </c>
      <c r="N341" s="728"/>
      <c r="O341" s="728"/>
      <c r="P341" s="728"/>
      <c r="Q341" s="728"/>
      <c r="R341" s="728"/>
      <c r="S341" s="746"/>
      <c r="T341" s="747"/>
      <c r="U341" s="728"/>
      <c r="V341" s="728"/>
      <c r="W341" s="728"/>
      <c r="X341" s="728"/>
      <c r="Y341" s="748"/>
      <c r="Z341" s="987"/>
      <c r="AA341" s="768"/>
      <c r="AB341" s="768"/>
      <c r="AC341" s="768"/>
      <c r="AD341" s="768"/>
      <c r="AE341" s="768"/>
      <c r="AF341" s="768"/>
      <c r="AG341" s="768"/>
      <c r="AH341" s="768"/>
      <c r="AI341" s="768"/>
      <c r="AJ341" s="768"/>
      <c r="AK341" s="768"/>
      <c r="AL341" s="768"/>
      <c r="AM341" s="768"/>
      <c r="AN341" s="768"/>
      <c r="AO341" s="768"/>
      <c r="AP341" s="768"/>
    </row>
    <row r="342" spans="1:42" ht="34.5" thickBot="1" x14ac:dyDescent="0.3">
      <c r="A342" s="941"/>
      <c r="B342" s="779"/>
      <c r="C342" s="942"/>
      <c r="D342" s="943" t="s">
        <v>350</v>
      </c>
      <c r="E342" s="944">
        <v>38648633</v>
      </c>
      <c r="F342" s="944">
        <v>38648633</v>
      </c>
      <c r="G342" s="944">
        <v>38648633</v>
      </c>
      <c r="H342" s="944">
        <v>38648633</v>
      </c>
      <c r="I342" s="1025">
        <v>38648633</v>
      </c>
      <c r="J342" s="944">
        <v>25744333</v>
      </c>
      <c r="K342" s="944">
        <v>35464633</v>
      </c>
      <c r="L342" s="944">
        <v>38648633</v>
      </c>
      <c r="M342" s="1026">
        <v>38648633</v>
      </c>
      <c r="N342" s="942"/>
      <c r="O342" s="942"/>
      <c r="P342" s="942"/>
      <c r="Q342" s="942"/>
      <c r="R342" s="942"/>
      <c r="S342" s="946"/>
      <c r="T342" s="947"/>
      <c r="U342" s="942"/>
      <c r="V342" s="942"/>
      <c r="W342" s="942"/>
      <c r="X342" s="942"/>
      <c r="Y342" s="948"/>
      <c r="Z342" s="987"/>
      <c r="AA342" s="768"/>
      <c r="AB342" s="768"/>
      <c r="AC342" s="768"/>
      <c r="AD342" s="768"/>
      <c r="AE342" s="768"/>
      <c r="AF342" s="768"/>
      <c r="AG342" s="768"/>
      <c r="AH342" s="768"/>
      <c r="AI342" s="768"/>
      <c r="AJ342" s="768"/>
      <c r="AK342" s="768"/>
      <c r="AL342" s="768"/>
      <c r="AM342" s="768"/>
      <c r="AN342" s="768"/>
      <c r="AO342" s="768"/>
      <c r="AP342" s="768"/>
    </row>
    <row r="343" spans="1:42" ht="22.5" x14ac:dyDescent="0.25">
      <c r="A343" s="930">
        <v>10</v>
      </c>
      <c r="B343" s="1011" t="s">
        <v>534</v>
      </c>
      <c r="C343" s="1011" t="s">
        <v>535</v>
      </c>
      <c r="D343" s="1012" t="s">
        <v>335</v>
      </c>
      <c r="E343" s="1027">
        <v>0.65</v>
      </c>
      <c r="F343" s="1027">
        <v>0.65</v>
      </c>
      <c r="G343" s="1027">
        <v>0.65</v>
      </c>
      <c r="H343" s="1028">
        <v>0.65</v>
      </c>
      <c r="I343" s="1029">
        <v>0.6</v>
      </c>
      <c r="J343" s="1027">
        <v>0.36499999999999999</v>
      </c>
      <c r="K343" s="1027">
        <v>0.38</v>
      </c>
      <c r="L343" s="1027">
        <v>0.41599999999999998</v>
      </c>
      <c r="M343" s="1030">
        <v>0.41599999999999998</v>
      </c>
      <c r="N343" s="1011" t="s">
        <v>336</v>
      </c>
      <c r="O343" s="1011" t="s">
        <v>119</v>
      </c>
      <c r="P343" s="1011" t="s">
        <v>119</v>
      </c>
      <c r="Q343" s="1011" t="s">
        <v>119</v>
      </c>
      <c r="R343" s="1017" t="s">
        <v>340</v>
      </c>
      <c r="S343" s="1018">
        <v>8185614</v>
      </c>
      <c r="T343" s="1019"/>
      <c r="U343" s="1020" t="s">
        <v>341</v>
      </c>
      <c r="V343" s="1020" t="s">
        <v>342</v>
      </c>
      <c r="W343" s="1020" t="s">
        <v>343</v>
      </c>
      <c r="X343" s="1020" t="s">
        <v>344</v>
      </c>
      <c r="Y343" s="1021">
        <v>8181047</v>
      </c>
      <c r="Z343" s="681"/>
      <c r="AA343" s="681"/>
      <c r="AB343" s="681"/>
      <c r="AC343" s="681"/>
      <c r="AD343" s="681"/>
      <c r="AE343" s="681"/>
      <c r="AF343" s="681"/>
      <c r="AG343" s="682"/>
      <c r="AH343" s="682"/>
      <c r="AI343" s="682"/>
      <c r="AJ343" s="682"/>
      <c r="AK343" s="682"/>
      <c r="AL343" s="682"/>
      <c r="AM343" s="682"/>
      <c r="AN343" s="682"/>
      <c r="AO343" s="682"/>
      <c r="AP343" s="682"/>
    </row>
    <row r="344" spans="1:42" ht="22.5" x14ac:dyDescent="0.25">
      <c r="A344" s="937"/>
      <c r="B344" s="710"/>
      <c r="C344" s="728"/>
      <c r="D344" s="725" t="s">
        <v>345</v>
      </c>
      <c r="E344" s="864">
        <v>150000000</v>
      </c>
      <c r="F344" s="864">
        <v>150000000</v>
      </c>
      <c r="G344" s="864">
        <v>150000000</v>
      </c>
      <c r="H344" s="914">
        <v>150000000</v>
      </c>
      <c r="I344" s="909">
        <v>115000000</v>
      </c>
      <c r="J344" s="915">
        <v>0</v>
      </c>
      <c r="K344" s="864">
        <v>0</v>
      </c>
      <c r="L344" s="914">
        <v>15000000</v>
      </c>
      <c r="M344" s="1031">
        <v>15000000</v>
      </c>
      <c r="N344" s="747"/>
      <c r="O344" s="728"/>
      <c r="P344" s="728"/>
      <c r="Q344" s="728"/>
      <c r="R344" s="728"/>
      <c r="S344" s="746"/>
      <c r="T344" s="747"/>
      <c r="U344" s="728"/>
      <c r="V344" s="728"/>
      <c r="W344" s="728"/>
      <c r="X344" s="728"/>
      <c r="Y344" s="748"/>
      <c r="Z344" s="681"/>
      <c r="AA344" s="681"/>
      <c r="AB344" s="681"/>
      <c r="AC344" s="681"/>
      <c r="AD344" s="681"/>
      <c r="AE344" s="681"/>
      <c r="AF344" s="681"/>
      <c r="AG344" s="682"/>
      <c r="AH344" s="682"/>
      <c r="AI344" s="682"/>
      <c r="AJ344" s="682"/>
      <c r="AK344" s="682"/>
      <c r="AL344" s="682"/>
      <c r="AM344" s="682"/>
      <c r="AN344" s="682"/>
      <c r="AO344" s="682"/>
      <c r="AP344" s="682"/>
    </row>
    <row r="345" spans="1:42" ht="22.5" x14ac:dyDescent="0.25">
      <c r="A345" s="937"/>
      <c r="B345" s="710"/>
      <c r="C345" s="728"/>
      <c r="D345" s="725" t="s">
        <v>348</v>
      </c>
      <c r="E345" s="1032">
        <v>0</v>
      </c>
      <c r="F345" s="1032">
        <v>0</v>
      </c>
      <c r="G345" s="1032">
        <v>0</v>
      </c>
      <c r="H345" s="1033">
        <v>0</v>
      </c>
      <c r="I345" s="1034">
        <v>0</v>
      </c>
      <c r="J345" s="1035">
        <v>0</v>
      </c>
      <c r="K345" s="1032">
        <v>0</v>
      </c>
      <c r="L345" s="1033">
        <v>0</v>
      </c>
      <c r="M345" s="1036">
        <v>0</v>
      </c>
      <c r="N345" s="747"/>
      <c r="O345" s="728"/>
      <c r="P345" s="728"/>
      <c r="Q345" s="728"/>
      <c r="R345" s="728"/>
      <c r="S345" s="746"/>
      <c r="T345" s="747"/>
      <c r="U345" s="728"/>
      <c r="V345" s="728"/>
      <c r="W345" s="728"/>
      <c r="X345" s="728"/>
      <c r="Y345" s="748"/>
      <c r="Z345" s="681"/>
      <c r="AA345" s="681"/>
      <c r="AB345" s="681"/>
      <c r="AC345" s="681"/>
      <c r="AD345" s="681"/>
      <c r="AE345" s="681"/>
      <c r="AF345" s="681"/>
      <c r="AG345" s="682"/>
      <c r="AH345" s="682"/>
      <c r="AI345" s="682"/>
      <c r="AJ345" s="682"/>
      <c r="AK345" s="682"/>
      <c r="AL345" s="682"/>
      <c r="AM345" s="682"/>
      <c r="AN345" s="682"/>
      <c r="AO345" s="682"/>
      <c r="AP345" s="682"/>
    </row>
    <row r="346" spans="1:42" ht="33.75" x14ac:dyDescent="0.25">
      <c r="A346" s="937"/>
      <c r="B346" s="710"/>
      <c r="C346" s="734"/>
      <c r="D346" s="725" t="s">
        <v>350</v>
      </c>
      <c r="E346" s="864">
        <v>0</v>
      </c>
      <c r="F346" s="864">
        <v>0</v>
      </c>
      <c r="G346" s="864">
        <v>0</v>
      </c>
      <c r="H346" s="914">
        <v>0</v>
      </c>
      <c r="I346" s="909">
        <v>0</v>
      </c>
      <c r="J346" s="915">
        <v>0</v>
      </c>
      <c r="K346" s="864">
        <v>0</v>
      </c>
      <c r="L346" s="914">
        <v>0</v>
      </c>
      <c r="M346" s="1031">
        <v>0</v>
      </c>
      <c r="N346" s="747"/>
      <c r="O346" s="728"/>
      <c r="P346" s="728"/>
      <c r="Q346" s="728"/>
      <c r="R346" s="728"/>
      <c r="S346" s="746"/>
      <c r="T346" s="747"/>
      <c r="U346" s="728"/>
      <c r="V346" s="728"/>
      <c r="W346" s="728"/>
      <c r="X346" s="728"/>
      <c r="Y346" s="748"/>
      <c r="Z346" s="681"/>
      <c r="AA346" s="681"/>
      <c r="AB346" s="681"/>
      <c r="AC346" s="681"/>
      <c r="AD346" s="681"/>
      <c r="AE346" s="681"/>
      <c r="AF346" s="681"/>
      <c r="AG346" s="682"/>
      <c r="AH346" s="682"/>
      <c r="AI346" s="682"/>
      <c r="AJ346" s="682"/>
      <c r="AK346" s="682"/>
      <c r="AL346" s="682"/>
      <c r="AM346" s="682"/>
      <c r="AN346" s="682"/>
      <c r="AO346" s="682"/>
      <c r="AP346" s="682"/>
    </row>
    <row r="347" spans="1:42" ht="22.5" x14ac:dyDescent="0.25">
      <c r="A347" s="937"/>
      <c r="B347" s="710"/>
      <c r="C347" s="874" t="s">
        <v>459</v>
      </c>
      <c r="D347" s="838" t="s">
        <v>335</v>
      </c>
      <c r="E347" s="1037">
        <v>0.65</v>
      </c>
      <c r="F347" s="1038">
        <v>0.65</v>
      </c>
      <c r="G347" s="1038">
        <v>0.65</v>
      </c>
      <c r="H347" s="1039">
        <v>0.65</v>
      </c>
      <c r="I347" s="1034">
        <v>0.6</v>
      </c>
      <c r="J347" s="1040">
        <v>0.36499999999999999</v>
      </c>
      <c r="K347" s="1038">
        <v>0.38</v>
      </c>
      <c r="L347" s="1039">
        <v>0.41599999999999998</v>
      </c>
      <c r="M347" s="1036">
        <v>0.41599999999999998</v>
      </c>
      <c r="N347" s="747"/>
      <c r="O347" s="728"/>
      <c r="P347" s="728"/>
      <c r="Q347" s="728"/>
      <c r="R347" s="728"/>
      <c r="S347" s="746"/>
      <c r="T347" s="747"/>
      <c r="U347" s="728"/>
      <c r="V347" s="728"/>
      <c r="W347" s="728"/>
      <c r="X347" s="728"/>
      <c r="Y347" s="748"/>
      <c r="Z347" s="768"/>
      <c r="AA347" s="768"/>
      <c r="AB347" s="768"/>
      <c r="AC347" s="768"/>
      <c r="AD347" s="768"/>
      <c r="AE347" s="768"/>
      <c r="AF347" s="768"/>
      <c r="AG347" s="768"/>
      <c r="AH347" s="768"/>
      <c r="AI347" s="768"/>
      <c r="AJ347" s="768"/>
      <c r="AK347" s="768"/>
      <c r="AL347" s="768"/>
      <c r="AM347" s="768"/>
      <c r="AN347" s="768"/>
      <c r="AO347" s="768"/>
      <c r="AP347" s="768"/>
    </row>
    <row r="348" spans="1:42" ht="22.5" x14ac:dyDescent="0.25">
      <c r="A348" s="937"/>
      <c r="B348" s="710"/>
      <c r="C348" s="728"/>
      <c r="D348" s="842" t="s">
        <v>345</v>
      </c>
      <c r="E348" s="771">
        <v>150000000</v>
      </c>
      <c r="F348" s="877">
        <v>150000000</v>
      </c>
      <c r="G348" s="877">
        <v>150000000</v>
      </c>
      <c r="H348" s="1041">
        <v>150000000</v>
      </c>
      <c r="I348" s="909">
        <v>115000000</v>
      </c>
      <c r="J348" s="1042">
        <v>0</v>
      </c>
      <c r="K348" s="877">
        <v>0</v>
      </c>
      <c r="L348" s="1041">
        <v>15000000</v>
      </c>
      <c r="M348" s="1031">
        <v>15000000</v>
      </c>
      <c r="N348" s="747"/>
      <c r="O348" s="728"/>
      <c r="P348" s="728"/>
      <c r="Q348" s="728"/>
      <c r="R348" s="728"/>
      <c r="S348" s="746"/>
      <c r="T348" s="747"/>
      <c r="U348" s="728"/>
      <c r="V348" s="728"/>
      <c r="W348" s="728"/>
      <c r="X348" s="728"/>
      <c r="Y348" s="748"/>
      <c r="Z348" s="768"/>
      <c r="AA348" s="768"/>
      <c r="AB348" s="768"/>
      <c r="AC348" s="768"/>
      <c r="AD348" s="768"/>
      <c r="AE348" s="768"/>
      <c r="AF348" s="768"/>
      <c r="AG348" s="768"/>
      <c r="AH348" s="768"/>
      <c r="AI348" s="768"/>
      <c r="AJ348" s="768"/>
      <c r="AK348" s="768"/>
      <c r="AL348" s="768"/>
      <c r="AM348" s="768"/>
      <c r="AN348" s="768"/>
      <c r="AO348" s="768"/>
      <c r="AP348" s="768"/>
    </row>
    <row r="349" spans="1:42" ht="22.5" x14ac:dyDescent="0.25">
      <c r="A349" s="937"/>
      <c r="B349" s="710"/>
      <c r="C349" s="728"/>
      <c r="D349" s="842" t="s">
        <v>348</v>
      </c>
      <c r="E349" s="1037">
        <v>0</v>
      </c>
      <c r="F349" s="1038">
        <v>0</v>
      </c>
      <c r="G349" s="1038">
        <v>0</v>
      </c>
      <c r="H349" s="1039">
        <v>0</v>
      </c>
      <c r="I349" s="1034">
        <v>0</v>
      </c>
      <c r="J349" s="1040">
        <v>0</v>
      </c>
      <c r="K349" s="1038">
        <v>0</v>
      </c>
      <c r="L349" s="1039">
        <v>0</v>
      </c>
      <c r="M349" s="1036">
        <v>0</v>
      </c>
      <c r="N349" s="747"/>
      <c r="O349" s="728"/>
      <c r="P349" s="728"/>
      <c r="Q349" s="728"/>
      <c r="R349" s="728"/>
      <c r="S349" s="746"/>
      <c r="T349" s="747"/>
      <c r="U349" s="728"/>
      <c r="V349" s="728"/>
      <c r="W349" s="728"/>
      <c r="X349" s="728"/>
      <c r="Y349" s="748"/>
      <c r="Z349" s="768"/>
      <c r="AA349" s="768"/>
      <c r="AB349" s="768"/>
      <c r="AC349" s="768"/>
      <c r="AD349" s="768"/>
      <c r="AE349" s="768"/>
      <c r="AF349" s="768"/>
      <c r="AG349" s="768"/>
      <c r="AH349" s="768"/>
      <c r="AI349" s="768"/>
      <c r="AJ349" s="768"/>
      <c r="AK349" s="768"/>
      <c r="AL349" s="768"/>
      <c r="AM349" s="768"/>
      <c r="AN349" s="768"/>
      <c r="AO349" s="768"/>
      <c r="AP349" s="768"/>
    </row>
    <row r="350" spans="1:42" ht="34.5" thickBot="1" x14ac:dyDescent="0.3">
      <c r="A350" s="941"/>
      <c r="B350" s="779"/>
      <c r="C350" s="942"/>
      <c r="D350" s="943" t="s">
        <v>350</v>
      </c>
      <c r="E350" s="944">
        <v>0</v>
      </c>
      <c r="F350" s="1043">
        <v>0</v>
      </c>
      <c r="G350" s="1043">
        <v>0</v>
      </c>
      <c r="H350" s="1044">
        <v>0</v>
      </c>
      <c r="I350" s="1045">
        <v>0</v>
      </c>
      <c r="J350" s="1043">
        <v>0</v>
      </c>
      <c r="K350" s="1043">
        <v>0</v>
      </c>
      <c r="L350" s="1043">
        <v>0</v>
      </c>
      <c r="M350" s="938">
        <v>0</v>
      </c>
      <c r="N350" s="942"/>
      <c r="O350" s="942"/>
      <c r="P350" s="942"/>
      <c r="Q350" s="942"/>
      <c r="R350" s="942"/>
      <c r="S350" s="946"/>
      <c r="T350" s="947"/>
      <c r="U350" s="942"/>
      <c r="V350" s="942"/>
      <c r="W350" s="942"/>
      <c r="X350" s="942"/>
      <c r="Y350" s="948"/>
      <c r="Z350" s="768"/>
      <c r="AA350" s="768"/>
      <c r="AB350" s="768"/>
      <c r="AC350" s="768"/>
      <c r="AD350" s="768"/>
      <c r="AE350" s="768"/>
      <c r="AF350" s="768"/>
      <c r="AG350" s="768"/>
      <c r="AH350" s="768"/>
      <c r="AI350" s="768"/>
      <c r="AJ350" s="768"/>
      <c r="AK350" s="768"/>
      <c r="AL350" s="768"/>
      <c r="AM350" s="768"/>
      <c r="AN350" s="768"/>
      <c r="AO350" s="768"/>
      <c r="AP350" s="768"/>
    </row>
    <row r="351" spans="1:42" ht="22.5" x14ac:dyDescent="0.25">
      <c r="A351" s="937"/>
      <c r="B351" s="728"/>
      <c r="C351" s="949" t="s">
        <v>405</v>
      </c>
      <c r="D351" s="965" t="s">
        <v>335</v>
      </c>
      <c r="E351" s="870">
        <v>105241.17939999999</v>
      </c>
      <c r="F351" s="870">
        <v>105241.17939999999</v>
      </c>
      <c r="G351" s="870">
        <v>477769.55940000003</v>
      </c>
      <c r="H351" s="870">
        <v>477769.55940000003</v>
      </c>
      <c r="I351" s="1046">
        <v>1600955.993</v>
      </c>
      <c r="J351" s="870">
        <v>105241.17939999999</v>
      </c>
      <c r="K351" s="1046">
        <v>477769.55940000003</v>
      </c>
      <c r="L351" s="1046">
        <v>1166069.56</v>
      </c>
      <c r="M351" s="1046">
        <v>1600955.993</v>
      </c>
      <c r="N351" s="962" t="s">
        <v>405</v>
      </c>
      <c r="O351" s="962" t="s">
        <v>463</v>
      </c>
      <c r="P351" s="962" t="s">
        <v>464</v>
      </c>
      <c r="Q351" s="962" t="s">
        <v>465</v>
      </c>
      <c r="R351" s="962" t="s">
        <v>340</v>
      </c>
      <c r="S351" s="962">
        <v>220260</v>
      </c>
      <c r="T351" s="962">
        <v>253926</v>
      </c>
      <c r="U351" s="962" t="s">
        <v>511</v>
      </c>
      <c r="V351" s="962" t="s">
        <v>342</v>
      </c>
      <c r="W351" s="962" t="s">
        <v>343</v>
      </c>
      <c r="X351" s="962" t="s">
        <v>344</v>
      </c>
      <c r="Y351" s="963">
        <v>474186</v>
      </c>
      <c r="Z351" s="681"/>
      <c r="AA351" s="681"/>
      <c r="AB351" s="681"/>
      <c r="AC351" s="681"/>
      <c r="AD351" s="681"/>
      <c r="AE351" s="681"/>
      <c r="AF351" s="681"/>
      <c r="AG351" s="682"/>
      <c r="AH351" s="682"/>
      <c r="AI351" s="682"/>
      <c r="AJ351" s="682"/>
      <c r="AK351" s="682"/>
      <c r="AL351" s="682"/>
      <c r="AM351" s="682"/>
      <c r="AN351" s="682"/>
      <c r="AO351" s="682"/>
      <c r="AP351" s="682"/>
    </row>
    <row r="352" spans="1:42" ht="22.5" x14ac:dyDescent="0.25">
      <c r="A352" s="937"/>
      <c r="B352" s="728"/>
      <c r="C352" s="728"/>
      <c r="D352" s="965" t="s">
        <v>345</v>
      </c>
      <c r="E352" s="865">
        <v>10746073.091101574</v>
      </c>
      <c r="F352" s="865">
        <v>10746073.091101574</v>
      </c>
      <c r="G352" s="865" t="e">
        <v>#REF!</v>
      </c>
      <c r="H352" s="865">
        <v>39195188.053982392</v>
      </c>
      <c r="I352" s="1046">
        <v>127570113.55089401</v>
      </c>
      <c r="J352" s="865">
        <v>42049522.644143991</v>
      </c>
      <c r="K352" s="865">
        <v>80756320.715247989</v>
      </c>
      <c r="L352" s="865">
        <v>80756320.715247989</v>
      </c>
      <c r="M352" s="1046">
        <v>127570113.55089401</v>
      </c>
      <c r="N352" s="729"/>
      <c r="O352" s="729"/>
      <c r="P352" s="729"/>
      <c r="Q352" s="729"/>
      <c r="R352" s="729"/>
      <c r="S352" s="729"/>
      <c r="T352" s="729"/>
      <c r="U352" s="729"/>
      <c r="V352" s="729"/>
      <c r="W352" s="729"/>
      <c r="X352" s="729"/>
      <c r="Y352" s="732"/>
      <c r="Z352" s="681"/>
      <c r="AA352" s="681"/>
      <c r="AB352" s="681"/>
      <c r="AC352" s="681"/>
      <c r="AD352" s="681"/>
      <c r="AE352" s="681"/>
      <c r="AF352" s="681"/>
      <c r="AG352" s="682"/>
      <c r="AH352" s="682"/>
      <c r="AI352" s="682"/>
      <c r="AJ352" s="682"/>
      <c r="AK352" s="682"/>
      <c r="AL352" s="682"/>
      <c r="AM352" s="682"/>
      <c r="AN352" s="682"/>
      <c r="AO352" s="682"/>
      <c r="AP352" s="682"/>
    </row>
    <row r="353" spans="1:42" ht="22.5" x14ac:dyDescent="0.25">
      <c r="A353" s="937"/>
      <c r="B353" s="728"/>
      <c r="C353" s="728"/>
      <c r="D353" s="965" t="s">
        <v>348</v>
      </c>
      <c r="E353" s="870">
        <v>0</v>
      </c>
      <c r="F353" s="870">
        <v>0</v>
      </c>
      <c r="G353" s="870">
        <v>0</v>
      </c>
      <c r="H353" s="870">
        <v>0</v>
      </c>
      <c r="I353" s="1046"/>
      <c r="J353" s="870">
        <v>0</v>
      </c>
      <c r="K353" s="870">
        <v>0</v>
      </c>
      <c r="L353" s="870">
        <v>0</v>
      </c>
      <c r="M353" s="1046"/>
      <c r="N353" s="729"/>
      <c r="O353" s="729"/>
      <c r="P353" s="729"/>
      <c r="Q353" s="729"/>
      <c r="R353" s="729"/>
      <c r="S353" s="729"/>
      <c r="T353" s="729"/>
      <c r="U353" s="729"/>
      <c r="V353" s="729"/>
      <c r="W353" s="729"/>
      <c r="X353" s="729"/>
      <c r="Y353" s="732"/>
      <c r="Z353" s="681"/>
      <c r="AA353" s="681"/>
      <c r="AB353" s="681"/>
      <c r="AC353" s="681"/>
      <c r="AD353" s="681"/>
      <c r="AE353" s="681"/>
      <c r="AF353" s="681"/>
      <c r="AG353" s="682"/>
      <c r="AH353" s="682"/>
      <c r="AI353" s="682"/>
      <c r="AJ353" s="682"/>
      <c r="AK353" s="682"/>
      <c r="AL353" s="682"/>
      <c r="AM353" s="682"/>
      <c r="AN353" s="682"/>
      <c r="AO353" s="682"/>
      <c r="AP353" s="682"/>
    </row>
    <row r="354" spans="1:42" ht="33.75" x14ac:dyDescent="0.25">
      <c r="A354" s="937"/>
      <c r="B354" s="728"/>
      <c r="C354" s="734"/>
      <c r="D354" s="965" t="s">
        <v>350</v>
      </c>
      <c r="E354" s="865">
        <v>0</v>
      </c>
      <c r="F354" s="865">
        <v>0</v>
      </c>
      <c r="G354" s="865">
        <v>0</v>
      </c>
      <c r="H354" s="865">
        <v>0</v>
      </c>
      <c r="I354" s="965"/>
      <c r="J354" s="865">
        <v>0</v>
      </c>
      <c r="K354" s="865">
        <v>0</v>
      </c>
      <c r="L354" s="865">
        <v>0</v>
      </c>
      <c r="M354" s="965"/>
      <c r="N354" s="735"/>
      <c r="O354" s="735"/>
      <c r="P354" s="735"/>
      <c r="Q354" s="735"/>
      <c r="R354" s="735"/>
      <c r="S354" s="735"/>
      <c r="T354" s="735"/>
      <c r="U354" s="735"/>
      <c r="V354" s="735"/>
      <c r="W354" s="735"/>
      <c r="X354" s="735"/>
      <c r="Y354" s="738"/>
      <c r="Z354" s="681"/>
      <c r="AA354" s="681"/>
      <c r="AB354" s="681"/>
      <c r="AC354" s="681"/>
      <c r="AD354" s="681"/>
      <c r="AE354" s="681"/>
      <c r="AF354" s="681"/>
      <c r="AG354" s="682"/>
      <c r="AH354" s="682"/>
      <c r="AI354" s="682"/>
      <c r="AJ354" s="682"/>
      <c r="AK354" s="682"/>
      <c r="AL354" s="682"/>
      <c r="AM354" s="682"/>
      <c r="AN354" s="682"/>
      <c r="AO354" s="682"/>
      <c r="AP354" s="682"/>
    </row>
    <row r="355" spans="1:42" ht="22.5" x14ac:dyDescent="0.25">
      <c r="A355" s="937"/>
      <c r="B355" s="728"/>
      <c r="C355" s="949" t="s">
        <v>361</v>
      </c>
      <c r="D355" s="713" t="s">
        <v>335</v>
      </c>
      <c r="E355" s="870">
        <v>149884.15399999998</v>
      </c>
      <c r="F355" s="870">
        <v>149884.15399999998</v>
      </c>
      <c r="G355" s="870">
        <v>649858.7328</v>
      </c>
      <c r="H355" s="870">
        <v>649858.7328</v>
      </c>
      <c r="I355" s="1046">
        <v>1201136.7649999999</v>
      </c>
      <c r="J355" s="870">
        <v>149884.15399999998</v>
      </c>
      <c r="K355" s="1046">
        <v>649858.7328</v>
      </c>
      <c r="L355" s="1046">
        <v>970143.02</v>
      </c>
      <c r="M355" s="1046">
        <v>1201136.7649999999</v>
      </c>
      <c r="N355" s="962" t="s">
        <v>361</v>
      </c>
      <c r="O355" s="962" t="s">
        <v>463</v>
      </c>
      <c r="P355" s="962" t="s">
        <v>464</v>
      </c>
      <c r="Q355" s="962" t="s">
        <v>465</v>
      </c>
      <c r="R355" s="962" t="s">
        <v>340</v>
      </c>
      <c r="S355" s="962">
        <v>60558</v>
      </c>
      <c r="T355" s="962">
        <v>66033</v>
      </c>
      <c r="U355" s="962" t="s">
        <v>511</v>
      </c>
      <c r="V355" s="962" t="s">
        <v>342</v>
      </c>
      <c r="W355" s="962" t="s">
        <v>343</v>
      </c>
      <c r="X355" s="962" t="s">
        <v>344</v>
      </c>
      <c r="Y355" s="963">
        <v>126591</v>
      </c>
      <c r="Z355" s="681"/>
      <c r="AA355" s="681"/>
      <c r="AB355" s="681"/>
      <c r="AC355" s="681"/>
      <c r="AD355" s="681"/>
      <c r="AE355" s="681"/>
      <c r="AF355" s="681"/>
      <c r="AG355" s="682"/>
      <c r="AH355" s="682"/>
      <c r="AI355" s="682"/>
      <c r="AJ355" s="682"/>
      <c r="AK355" s="682"/>
      <c r="AL355" s="682"/>
      <c r="AM355" s="682"/>
      <c r="AN355" s="682"/>
      <c r="AO355" s="682"/>
      <c r="AP355" s="682"/>
    </row>
    <row r="356" spans="1:42" ht="22.5" x14ac:dyDescent="0.25">
      <c r="A356" s="937"/>
      <c r="B356" s="728"/>
      <c r="C356" s="728"/>
      <c r="D356" s="725" t="s">
        <v>345</v>
      </c>
      <c r="E356" s="865">
        <v>15304523.222417669</v>
      </c>
      <c r="F356" s="865">
        <v>15304523.222417669</v>
      </c>
      <c r="G356" s="865" t="e">
        <v>#REF!</v>
      </c>
      <c r="H356" s="865">
        <v>53313014.066041589</v>
      </c>
      <c r="I356" s="1046">
        <v>95711034.014164299</v>
      </c>
      <c r="J356" s="865">
        <v>59886796.818065345</v>
      </c>
      <c r="K356" s="865">
        <v>109844169.04146832</v>
      </c>
      <c r="L356" s="865">
        <v>109844169.04146832</v>
      </c>
      <c r="M356" s="1046">
        <v>95711034.014164299</v>
      </c>
      <c r="N356" s="729"/>
      <c r="O356" s="729"/>
      <c r="P356" s="729"/>
      <c r="Q356" s="729"/>
      <c r="R356" s="729"/>
      <c r="S356" s="729"/>
      <c r="T356" s="729"/>
      <c r="U356" s="729"/>
      <c r="V356" s="729"/>
      <c r="W356" s="729"/>
      <c r="X356" s="729"/>
      <c r="Y356" s="732"/>
      <c r="Z356" s="681"/>
      <c r="AA356" s="681"/>
      <c r="AB356" s="681"/>
      <c r="AC356" s="681"/>
      <c r="AD356" s="681"/>
      <c r="AE356" s="681"/>
      <c r="AF356" s="681"/>
      <c r="AG356" s="682"/>
      <c r="AH356" s="682"/>
      <c r="AI356" s="682"/>
      <c r="AJ356" s="682"/>
      <c r="AK356" s="682"/>
      <c r="AL356" s="682"/>
      <c r="AM356" s="682"/>
      <c r="AN356" s="682"/>
      <c r="AO356" s="682"/>
      <c r="AP356" s="682"/>
    </row>
    <row r="357" spans="1:42" ht="22.5" x14ac:dyDescent="0.25">
      <c r="A357" s="937"/>
      <c r="B357" s="728"/>
      <c r="C357" s="728"/>
      <c r="D357" s="725" t="s">
        <v>348</v>
      </c>
      <c r="E357" s="870">
        <v>0</v>
      </c>
      <c r="F357" s="870">
        <v>0</v>
      </c>
      <c r="G357" s="870">
        <v>0</v>
      </c>
      <c r="H357" s="870">
        <v>0</v>
      </c>
      <c r="I357" s="1046"/>
      <c r="J357" s="870">
        <v>0</v>
      </c>
      <c r="K357" s="870">
        <v>0</v>
      </c>
      <c r="L357" s="870">
        <v>0</v>
      </c>
      <c r="M357" s="1046"/>
      <c r="N357" s="729"/>
      <c r="O357" s="729"/>
      <c r="P357" s="729"/>
      <c r="Q357" s="729"/>
      <c r="R357" s="729"/>
      <c r="S357" s="729"/>
      <c r="T357" s="729"/>
      <c r="U357" s="729"/>
      <c r="V357" s="729"/>
      <c r="W357" s="729"/>
      <c r="X357" s="729"/>
      <c r="Y357" s="732"/>
      <c r="Z357" s="681"/>
      <c r="AA357" s="681"/>
      <c r="AB357" s="681"/>
      <c r="AC357" s="681"/>
      <c r="AD357" s="681"/>
      <c r="AE357" s="681"/>
      <c r="AF357" s="681"/>
      <c r="AG357" s="682"/>
      <c r="AH357" s="682"/>
      <c r="AI357" s="682"/>
      <c r="AJ357" s="682"/>
      <c r="AK357" s="682"/>
      <c r="AL357" s="682"/>
      <c r="AM357" s="682"/>
      <c r="AN357" s="682"/>
      <c r="AO357" s="682"/>
      <c r="AP357" s="682"/>
    </row>
    <row r="358" spans="1:42" ht="33.75" x14ac:dyDescent="0.25">
      <c r="A358" s="937"/>
      <c r="B358" s="728"/>
      <c r="C358" s="734"/>
      <c r="D358" s="725" t="s">
        <v>350</v>
      </c>
      <c r="E358" s="865">
        <v>0</v>
      </c>
      <c r="F358" s="865">
        <v>0</v>
      </c>
      <c r="G358" s="865">
        <v>0</v>
      </c>
      <c r="H358" s="865">
        <v>0</v>
      </c>
      <c r="I358" s="965"/>
      <c r="J358" s="865">
        <v>0</v>
      </c>
      <c r="K358" s="865">
        <v>0</v>
      </c>
      <c r="L358" s="865">
        <v>0</v>
      </c>
      <c r="M358" s="965"/>
      <c r="N358" s="735"/>
      <c r="O358" s="735"/>
      <c r="P358" s="735"/>
      <c r="Q358" s="735"/>
      <c r="R358" s="735"/>
      <c r="S358" s="735"/>
      <c r="T358" s="735"/>
      <c r="U358" s="735"/>
      <c r="V358" s="735"/>
      <c r="W358" s="735"/>
      <c r="X358" s="735"/>
      <c r="Y358" s="738"/>
      <c r="Z358" s="681"/>
      <c r="AA358" s="681"/>
      <c r="AB358" s="681"/>
      <c r="AC358" s="681"/>
      <c r="AD358" s="681"/>
      <c r="AE358" s="681"/>
      <c r="AF358" s="681"/>
      <c r="AG358" s="682"/>
      <c r="AH358" s="682"/>
      <c r="AI358" s="682"/>
      <c r="AJ358" s="682"/>
      <c r="AK358" s="682"/>
      <c r="AL358" s="682"/>
      <c r="AM358" s="682"/>
      <c r="AN358" s="682"/>
      <c r="AO358" s="682"/>
      <c r="AP358" s="682"/>
    </row>
    <row r="359" spans="1:42" ht="22.5" x14ac:dyDescent="0.25">
      <c r="A359" s="937"/>
      <c r="B359" s="728"/>
      <c r="C359" s="949" t="s">
        <v>533</v>
      </c>
      <c r="D359" s="713" t="s">
        <v>335</v>
      </c>
      <c r="E359" s="870">
        <v>137611.85200000001</v>
      </c>
      <c r="F359" s="870">
        <v>137611.85200000001</v>
      </c>
      <c r="G359" s="870">
        <v>199090.83180000001</v>
      </c>
      <c r="H359" s="870">
        <v>199090.83180000001</v>
      </c>
      <c r="I359" s="1046">
        <v>617892.17980000004</v>
      </c>
      <c r="J359" s="870">
        <v>137611.85200000001</v>
      </c>
      <c r="K359" s="1046">
        <v>199090.83180000001</v>
      </c>
      <c r="L359" s="1046">
        <v>500015.34</v>
      </c>
      <c r="M359" s="1046">
        <v>617892.17980000004</v>
      </c>
      <c r="N359" s="962" t="s">
        <v>533</v>
      </c>
      <c r="O359" s="962" t="s">
        <v>463</v>
      </c>
      <c r="P359" s="962" t="s">
        <v>464</v>
      </c>
      <c r="Q359" s="962" t="s">
        <v>465</v>
      </c>
      <c r="R359" s="962" t="s">
        <v>340</v>
      </c>
      <c r="S359" s="962">
        <v>48066</v>
      </c>
      <c r="T359" s="962">
        <v>47135</v>
      </c>
      <c r="U359" s="962" t="s">
        <v>511</v>
      </c>
      <c r="V359" s="962" t="s">
        <v>342</v>
      </c>
      <c r="W359" s="962" t="s">
        <v>343</v>
      </c>
      <c r="X359" s="962" t="s">
        <v>344</v>
      </c>
      <c r="Y359" s="963">
        <v>95201</v>
      </c>
      <c r="Z359" s="681"/>
      <c r="AA359" s="681"/>
      <c r="AB359" s="681"/>
      <c r="AC359" s="681"/>
      <c r="AD359" s="681"/>
      <c r="AE359" s="681"/>
      <c r="AF359" s="681"/>
      <c r="AG359" s="682"/>
      <c r="AH359" s="682"/>
      <c r="AI359" s="682"/>
      <c r="AJ359" s="682"/>
      <c r="AK359" s="682"/>
      <c r="AL359" s="682"/>
      <c r="AM359" s="682"/>
      <c r="AN359" s="682"/>
      <c r="AO359" s="682"/>
      <c r="AP359" s="682"/>
    </row>
    <row r="360" spans="1:42" ht="22.5" x14ac:dyDescent="0.25">
      <c r="A360" s="937"/>
      <c r="B360" s="728"/>
      <c r="C360" s="728"/>
      <c r="D360" s="725" t="s">
        <v>345</v>
      </c>
      <c r="E360" s="865">
        <v>14051410.562145909</v>
      </c>
      <c r="F360" s="865">
        <v>14051410.562145909</v>
      </c>
      <c r="G360" s="865" t="e">
        <v>#REF!</v>
      </c>
      <c r="H360" s="865">
        <v>16332984.047842162</v>
      </c>
      <c r="I360" s="1046">
        <v>49235941.452448897</v>
      </c>
      <c r="J360" s="865">
        <v>54983350.811598681</v>
      </c>
      <c r="K360" s="865">
        <v>33651878.291487262</v>
      </c>
      <c r="L360" s="865">
        <v>33651878.291487262</v>
      </c>
      <c r="M360" s="1046">
        <v>49235941.452448897</v>
      </c>
      <c r="N360" s="729"/>
      <c r="O360" s="729"/>
      <c r="P360" s="729"/>
      <c r="Q360" s="729"/>
      <c r="R360" s="729"/>
      <c r="S360" s="729"/>
      <c r="T360" s="729"/>
      <c r="U360" s="729"/>
      <c r="V360" s="729"/>
      <c r="W360" s="729"/>
      <c r="X360" s="729"/>
      <c r="Y360" s="732"/>
      <c r="Z360" s="681"/>
      <c r="AA360" s="681"/>
      <c r="AB360" s="681"/>
      <c r="AC360" s="681"/>
      <c r="AD360" s="681"/>
      <c r="AE360" s="681"/>
      <c r="AF360" s="681"/>
      <c r="AG360" s="682"/>
      <c r="AH360" s="682"/>
      <c r="AI360" s="682"/>
      <c r="AJ360" s="682"/>
      <c r="AK360" s="682"/>
      <c r="AL360" s="682"/>
      <c r="AM360" s="682"/>
      <c r="AN360" s="682"/>
      <c r="AO360" s="682"/>
      <c r="AP360" s="682"/>
    </row>
    <row r="361" spans="1:42" ht="22.5" x14ac:dyDescent="0.25">
      <c r="A361" s="937"/>
      <c r="B361" s="728"/>
      <c r="C361" s="728"/>
      <c r="D361" s="725" t="s">
        <v>348</v>
      </c>
      <c r="E361" s="870">
        <v>0</v>
      </c>
      <c r="F361" s="870">
        <v>0</v>
      </c>
      <c r="G361" s="870">
        <v>0</v>
      </c>
      <c r="H361" s="870">
        <v>0</v>
      </c>
      <c r="I361" s="1046"/>
      <c r="J361" s="870">
        <v>0</v>
      </c>
      <c r="K361" s="870">
        <v>0</v>
      </c>
      <c r="L361" s="870">
        <v>0</v>
      </c>
      <c r="M361" s="1046"/>
      <c r="N361" s="729"/>
      <c r="O361" s="729"/>
      <c r="P361" s="729"/>
      <c r="Q361" s="729"/>
      <c r="R361" s="729"/>
      <c r="S361" s="729"/>
      <c r="T361" s="729"/>
      <c r="U361" s="729"/>
      <c r="V361" s="729"/>
      <c r="W361" s="729"/>
      <c r="X361" s="729"/>
      <c r="Y361" s="732"/>
      <c r="Z361" s="681"/>
      <c r="AA361" s="681"/>
      <c r="AB361" s="681"/>
      <c r="AC361" s="681"/>
      <c r="AD361" s="681"/>
      <c r="AE361" s="681"/>
      <c r="AF361" s="681"/>
      <c r="AG361" s="682"/>
      <c r="AH361" s="682"/>
      <c r="AI361" s="682"/>
      <c r="AJ361" s="682"/>
      <c r="AK361" s="682"/>
      <c r="AL361" s="682"/>
      <c r="AM361" s="682"/>
      <c r="AN361" s="682"/>
      <c r="AO361" s="682"/>
      <c r="AP361" s="682"/>
    </row>
    <row r="362" spans="1:42" ht="33.75" x14ac:dyDescent="0.25">
      <c r="A362" s="937"/>
      <c r="B362" s="728"/>
      <c r="C362" s="734"/>
      <c r="D362" s="725" t="s">
        <v>350</v>
      </c>
      <c r="E362" s="865">
        <v>0</v>
      </c>
      <c r="F362" s="865">
        <v>0</v>
      </c>
      <c r="G362" s="865">
        <v>0</v>
      </c>
      <c r="H362" s="865">
        <v>0</v>
      </c>
      <c r="I362" s="965"/>
      <c r="J362" s="865">
        <v>0</v>
      </c>
      <c r="K362" s="865">
        <v>0</v>
      </c>
      <c r="L362" s="865">
        <v>0</v>
      </c>
      <c r="M362" s="965"/>
      <c r="N362" s="735"/>
      <c r="O362" s="735"/>
      <c r="P362" s="735"/>
      <c r="Q362" s="735"/>
      <c r="R362" s="735"/>
      <c r="S362" s="735"/>
      <c r="T362" s="735"/>
      <c r="U362" s="735"/>
      <c r="V362" s="735"/>
      <c r="W362" s="735"/>
      <c r="X362" s="735"/>
      <c r="Y362" s="738"/>
      <c r="Z362" s="681"/>
      <c r="AA362" s="681"/>
      <c r="AB362" s="681"/>
      <c r="AC362" s="681"/>
      <c r="AD362" s="681"/>
      <c r="AE362" s="681"/>
      <c r="AF362" s="681"/>
      <c r="AG362" s="682"/>
      <c r="AH362" s="682"/>
      <c r="AI362" s="682"/>
      <c r="AJ362" s="682"/>
      <c r="AK362" s="682"/>
      <c r="AL362" s="682"/>
      <c r="AM362" s="682"/>
      <c r="AN362" s="682"/>
      <c r="AO362" s="682"/>
      <c r="AP362" s="682"/>
    </row>
    <row r="363" spans="1:42" ht="22.5" x14ac:dyDescent="0.25">
      <c r="A363" s="937"/>
      <c r="B363" s="728"/>
      <c r="C363" s="949" t="s">
        <v>395</v>
      </c>
      <c r="D363" s="713" t="s">
        <v>335</v>
      </c>
      <c r="E363" s="870">
        <v>71152.2</v>
      </c>
      <c r="F363" s="870">
        <v>71152.2</v>
      </c>
      <c r="G363" s="870">
        <v>183525.182092</v>
      </c>
      <c r="H363" s="870">
        <v>183525.182092</v>
      </c>
      <c r="I363" s="1046">
        <v>401883.5601</v>
      </c>
      <c r="J363" s="870">
        <v>71152.2</v>
      </c>
      <c r="K363" s="1046">
        <v>183525.182092</v>
      </c>
      <c r="L363" s="1046">
        <v>371139.52</v>
      </c>
      <c r="M363" s="1046">
        <v>401883.5601</v>
      </c>
      <c r="N363" s="962" t="s">
        <v>395</v>
      </c>
      <c r="O363" s="962" t="s">
        <v>463</v>
      </c>
      <c r="P363" s="962" t="s">
        <v>464</v>
      </c>
      <c r="Q363" s="962" t="s">
        <v>465</v>
      </c>
      <c r="R363" s="962" t="s">
        <v>340</v>
      </c>
      <c r="S363" s="962">
        <v>191535</v>
      </c>
      <c r="T363" s="962">
        <v>202823</v>
      </c>
      <c r="U363" s="962" t="s">
        <v>511</v>
      </c>
      <c r="V363" s="962" t="s">
        <v>342</v>
      </c>
      <c r="W363" s="962" t="s">
        <v>343</v>
      </c>
      <c r="X363" s="962" t="s">
        <v>344</v>
      </c>
      <c r="Y363" s="963">
        <v>394358</v>
      </c>
      <c r="Z363" s="681"/>
      <c r="AA363" s="681"/>
      <c r="AB363" s="681"/>
      <c r="AC363" s="681"/>
      <c r="AD363" s="681"/>
      <c r="AE363" s="681"/>
      <c r="AF363" s="681"/>
      <c r="AG363" s="682"/>
      <c r="AH363" s="682"/>
      <c r="AI363" s="682"/>
      <c r="AJ363" s="682"/>
      <c r="AK363" s="682"/>
      <c r="AL363" s="682"/>
      <c r="AM363" s="682"/>
      <c r="AN363" s="682"/>
      <c r="AO363" s="682"/>
      <c r="AP363" s="682"/>
    </row>
    <row r="364" spans="1:42" ht="22.5" x14ac:dyDescent="0.25">
      <c r="A364" s="937"/>
      <c r="B364" s="728"/>
      <c r="C364" s="728"/>
      <c r="D364" s="725" t="s">
        <v>345</v>
      </c>
      <c r="E364" s="865">
        <v>7265281.006463876</v>
      </c>
      <c r="F364" s="865">
        <v>7265281.006463876</v>
      </c>
      <c r="G364" s="865" t="e">
        <v>#REF!</v>
      </c>
      <c r="H364" s="865">
        <v>15056011.592222216</v>
      </c>
      <c r="I364" s="1046">
        <v>32023573.1777509</v>
      </c>
      <c r="J364" s="865">
        <v>28429138.310100142</v>
      </c>
      <c r="K364" s="865">
        <v>31020851.313671701</v>
      </c>
      <c r="L364" s="865">
        <v>31020851.313671701</v>
      </c>
      <c r="M364" s="1046">
        <v>32023573.177750941</v>
      </c>
      <c r="N364" s="729"/>
      <c r="O364" s="729"/>
      <c r="P364" s="729"/>
      <c r="Q364" s="729"/>
      <c r="R364" s="729"/>
      <c r="S364" s="729"/>
      <c r="T364" s="729"/>
      <c r="U364" s="729"/>
      <c r="V364" s="729"/>
      <c r="W364" s="729"/>
      <c r="X364" s="729"/>
      <c r="Y364" s="732"/>
      <c r="Z364" s="681"/>
      <c r="AA364" s="681"/>
      <c r="AB364" s="681"/>
      <c r="AC364" s="681"/>
      <c r="AD364" s="681"/>
      <c r="AE364" s="681"/>
      <c r="AF364" s="681"/>
      <c r="AG364" s="682"/>
      <c r="AH364" s="682"/>
      <c r="AI364" s="682"/>
      <c r="AJ364" s="682"/>
      <c r="AK364" s="682"/>
      <c r="AL364" s="682"/>
      <c r="AM364" s="682"/>
      <c r="AN364" s="682"/>
      <c r="AO364" s="682"/>
      <c r="AP364" s="682"/>
    </row>
    <row r="365" spans="1:42" ht="22.5" x14ac:dyDescent="0.25">
      <c r="A365" s="937"/>
      <c r="B365" s="728"/>
      <c r="C365" s="728"/>
      <c r="D365" s="725" t="s">
        <v>348</v>
      </c>
      <c r="E365" s="870">
        <v>0</v>
      </c>
      <c r="F365" s="870">
        <v>0</v>
      </c>
      <c r="G365" s="870">
        <v>0</v>
      </c>
      <c r="H365" s="870">
        <v>0</v>
      </c>
      <c r="I365" s="1046"/>
      <c r="J365" s="870">
        <v>0</v>
      </c>
      <c r="K365" s="870">
        <v>0</v>
      </c>
      <c r="L365" s="870">
        <v>0</v>
      </c>
      <c r="M365" s="1046"/>
      <c r="N365" s="729"/>
      <c r="O365" s="729"/>
      <c r="P365" s="729"/>
      <c r="Q365" s="729"/>
      <c r="R365" s="729"/>
      <c r="S365" s="729"/>
      <c r="T365" s="729"/>
      <c r="U365" s="729"/>
      <c r="V365" s="729"/>
      <c r="W365" s="729"/>
      <c r="X365" s="729"/>
      <c r="Y365" s="732"/>
      <c r="Z365" s="681"/>
      <c r="AA365" s="681"/>
      <c r="AB365" s="681"/>
      <c r="AC365" s="681"/>
      <c r="AD365" s="681"/>
      <c r="AE365" s="681"/>
      <c r="AF365" s="681"/>
      <c r="AG365" s="682"/>
      <c r="AH365" s="682"/>
      <c r="AI365" s="682"/>
      <c r="AJ365" s="682"/>
      <c r="AK365" s="682"/>
      <c r="AL365" s="682"/>
      <c r="AM365" s="682"/>
      <c r="AN365" s="682"/>
      <c r="AO365" s="682"/>
      <c r="AP365" s="682"/>
    </row>
    <row r="366" spans="1:42" ht="33.75" x14ac:dyDescent="0.25">
      <c r="A366" s="937"/>
      <c r="B366" s="728"/>
      <c r="C366" s="734"/>
      <c r="D366" s="725" t="s">
        <v>350</v>
      </c>
      <c r="E366" s="865">
        <v>0</v>
      </c>
      <c r="F366" s="865">
        <v>0</v>
      </c>
      <c r="G366" s="865">
        <v>0</v>
      </c>
      <c r="H366" s="865">
        <v>0</v>
      </c>
      <c r="I366" s="965"/>
      <c r="J366" s="865">
        <v>0</v>
      </c>
      <c r="K366" s="865">
        <v>0</v>
      </c>
      <c r="L366" s="865">
        <v>0</v>
      </c>
      <c r="M366" s="965"/>
      <c r="N366" s="735"/>
      <c r="O366" s="735"/>
      <c r="P366" s="735"/>
      <c r="Q366" s="735"/>
      <c r="R366" s="735"/>
      <c r="S366" s="735"/>
      <c r="T366" s="735"/>
      <c r="U366" s="735"/>
      <c r="V366" s="735"/>
      <c r="W366" s="735"/>
      <c r="X366" s="735"/>
      <c r="Y366" s="738"/>
      <c r="Z366" s="681"/>
      <c r="AA366" s="681"/>
      <c r="AB366" s="681"/>
      <c r="AC366" s="681"/>
      <c r="AD366" s="681"/>
      <c r="AE366" s="681"/>
      <c r="AF366" s="681"/>
      <c r="AG366" s="682"/>
      <c r="AH366" s="682"/>
      <c r="AI366" s="682"/>
      <c r="AJ366" s="682"/>
      <c r="AK366" s="682"/>
      <c r="AL366" s="682"/>
      <c r="AM366" s="682"/>
      <c r="AN366" s="682"/>
      <c r="AO366" s="682"/>
      <c r="AP366" s="682"/>
    </row>
    <row r="367" spans="1:42" ht="22.5" x14ac:dyDescent="0.25">
      <c r="A367" s="937"/>
      <c r="B367" s="728"/>
      <c r="C367" s="949" t="s">
        <v>369</v>
      </c>
      <c r="D367" s="713" t="s">
        <v>335</v>
      </c>
      <c r="E367" s="870">
        <v>42670.6</v>
      </c>
      <c r="F367" s="870">
        <v>42670.6</v>
      </c>
      <c r="G367" s="870">
        <v>92658.78439999999</v>
      </c>
      <c r="H367" s="870">
        <v>92658.78439999999</v>
      </c>
      <c r="I367" s="1046">
        <v>261264.4664</v>
      </c>
      <c r="J367" s="870">
        <v>42670.6</v>
      </c>
      <c r="K367" s="1046">
        <v>92658.78439999999</v>
      </c>
      <c r="L367" s="1046">
        <v>174731.82</v>
      </c>
      <c r="M367" s="1046">
        <v>261264.4664</v>
      </c>
      <c r="N367" s="962" t="s">
        <v>369</v>
      </c>
      <c r="O367" s="962" t="s">
        <v>463</v>
      </c>
      <c r="P367" s="962" t="s">
        <v>464</v>
      </c>
      <c r="Q367" s="962" t="s">
        <v>465</v>
      </c>
      <c r="R367" s="962" t="s">
        <v>340</v>
      </c>
      <c r="S367" s="962">
        <v>166347</v>
      </c>
      <c r="T367" s="962">
        <v>173754</v>
      </c>
      <c r="U367" s="962" t="s">
        <v>511</v>
      </c>
      <c r="V367" s="962" t="s">
        <v>342</v>
      </c>
      <c r="W367" s="962" t="s">
        <v>343</v>
      </c>
      <c r="X367" s="962" t="s">
        <v>344</v>
      </c>
      <c r="Y367" s="963">
        <v>340101</v>
      </c>
      <c r="Z367" s="681"/>
      <c r="AA367" s="681"/>
      <c r="AB367" s="681"/>
      <c r="AC367" s="681"/>
      <c r="AD367" s="681"/>
      <c r="AE367" s="681"/>
      <c r="AF367" s="681"/>
      <c r="AG367" s="682"/>
      <c r="AH367" s="682"/>
      <c r="AI367" s="682"/>
      <c r="AJ367" s="682"/>
      <c r="AK367" s="682"/>
      <c r="AL367" s="682"/>
      <c r="AM367" s="682"/>
      <c r="AN367" s="682"/>
      <c r="AO367" s="682"/>
      <c r="AP367" s="682"/>
    </row>
    <row r="368" spans="1:42" ht="22.5" x14ac:dyDescent="0.25">
      <c r="A368" s="937"/>
      <c r="B368" s="728"/>
      <c r="C368" s="728"/>
      <c r="D368" s="725" t="s">
        <v>345</v>
      </c>
      <c r="E368" s="865">
        <v>4357052.905102266</v>
      </c>
      <c r="F368" s="865">
        <v>4357052.905102266</v>
      </c>
      <c r="G368" s="865" t="e">
        <v>#REF!</v>
      </c>
      <c r="H368" s="865">
        <v>7601527.5731930817</v>
      </c>
      <c r="I368" s="1046">
        <v>20818522.052568201</v>
      </c>
      <c r="J368" s="865">
        <v>17049204.229454033</v>
      </c>
      <c r="K368" s="865">
        <v>15661907.216291806</v>
      </c>
      <c r="L368" s="865">
        <v>15661907.216291806</v>
      </c>
      <c r="M368" s="1046">
        <v>20818522.052568201</v>
      </c>
      <c r="N368" s="729"/>
      <c r="O368" s="729"/>
      <c r="P368" s="729"/>
      <c r="Q368" s="729"/>
      <c r="R368" s="729"/>
      <c r="S368" s="729"/>
      <c r="T368" s="729"/>
      <c r="U368" s="729"/>
      <c r="V368" s="729"/>
      <c r="W368" s="729"/>
      <c r="X368" s="729"/>
      <c r="Y368" s="732"/>
      <c r="Z368" s="681"/>
      <c r="AA368" s="681"/>
      <c r="AB368" s="681"/>
      <c r="AC368" s="681"/>
      <c r="AD368" s="681"/>
      <c r="AE368" s="681"/>
      <c r="AF368" s="681"/>
      <c r="AG368" s="682"/>
      <c r="AH368" s="682"/>
      <c r="AI368" s="682"/>
      <c r="AJ368" s="682"/>
      <c r="AK368" s="682"/>
      <c r="AL368" s="682"/>
      <c r="AM368" s="682"/>
      <c r="AN368" s="682"/>
      <c r="AO368" s="682"/>
      <c r="AP368" s="682"/>
    </row>
    <row r="369" spans="1:42" ht="22.5" x14ac:dyDescent="0.25">
      <c r="A369" s="937"/>
      <c r="B369" s="728"/>
      <c r="C369" s="728"/>
      <c r="D369" s="725" t="s">
        <v>348</v>
      </c>
      <c r="E369" s="870">
        <v>0</v>
      </c>
      <c r="F369" s="870">
        <v>0</v>
      </c>
      <c r="G369" s="870">
        <v>0</v>
      </c>
      <c r="H369" s="870">
        <v>0</v>
      </c>
      <c r="I369" s="1046"/>
      <c r="J369" s="870">
        <v>0</v>
      </c>
      <c r="K369" s="870">
        <v>0</v>
      </c>
      <c r="L369" s="870">
        <v>0</v>
      </c>
      <c r="M369" s="1046"/>
      <c r="N369" s="729"/>
      <c r="O369" s="729"/>
      <c r="P369" s="729"/>
      <c r="Q369" s="729"/>
      <c r="R369" s="729"/>
      <c r="S369" s="729"/>
      <c r="T369" s="729"/>
      <c r="U369" s="729"/>
      <c r="V369" s="729"/>
      <c r="W369" s="729"/>
      <c r="X369" s="729"/>
      <c r="Y369" s="732"/>
      <c r="Z369" s="681"/>
      <c r="AA369" s="681"/>
      <c r="AB369" s="681"/>
      <c r="AC369" s="681"/>
      <c r="AD369" s="681"/>
      <c r="AE369" s="681"/>
      <c r="AF369" s="681"/>
      <c r="AG369" s="682"/>
      <c r="AH369" s="682"/>
      <c r="AI369" s="682"/>
      <c r="AJ369" s="682"/>
      <c r="AK369" s="682"/>
      <c r="AL369" s="682"/>
      <c r="AM369" s="682"/>
      <c r="AN369" s="682"/>
      <c r="AO369" s="682"/>
      <c r="AP369" s="682"/>
    </row>
    <row r="370" spans="1:42" ht="33.75" x14ac:dyDescent="0.25">
      <c r="A370" s="937"/>
      <c r="B370" s="728"/>
      <c r="C370" s="734"/>
      <c r="D370" s="725" t="s">
        <v>350</v>
      </c>
      <c r="E370" s="865">
        <v>0</v>
      </c>
      <c r="F370" s="865">
        <v>0</v>
      </c>
      <c r="G370" s="865">
        <v>0</v>
      </c>
      <c r="H370" s="865">
        <v>0</v>
      </c>
      <c r="I370" s="965"/>
      <c r="J370" s="865">
        <v>0</v>
      </c>
      <c r="K370" s="865">
        <v>0</v>
      </c>
      <c r="L370" s="865">
        <v>0</v>
      </c>
      <c r="M370" s="965"/>
      <c r="N370" s="735"/>
      <c r="O370" s="735"/>
      <c r="P370" s="735"/>
      <c r="Q370" s="735"/>
      <c r="R370" s="735"/>
      <c r="S370" s="735"/>
      <c r="T370" s="735"/>
      <c r="U370" s="735"/>
      <c r="V370" s="735"/>
      <c r="W370" s="735"/>
      <c r="X370" s="735"/>
      <c r="Y370" s="738"/>
      <c r="Z370" s="681"/>
      <c r="AA370" s="681"/>
      <c r="AB370" s="681"/>
      <c r="AC370" s="681"/>
      <c r="AD370" s="681"/>
      <c r="AE370" s="681"/>
      <c r="AF370" s="681"/>
      <c r="AG370" s="682"/>
      <c r="AH370" s="682"/>
      <c r="AI370" s="682"/>
      <c r="AJ370" s="682"/>
      <c r="AK370" s="682"/>
      <c r="AL370" s="682"/>
      <c r="AM370" s="682"/>
      <c r="AN370" s="682"/>
      <c r="AO370" s="682"/>
      <c r="AP370" s="682"/>
    </row>
    <row r="371" spans="1:42" ht="22.5" x14ac:dyDescent="0.25">
      <c r="A371" s="937"/>
      <c r="B371" s="728"/>
      <c r="C371" s="949" t="s">
        <v>402</v>
      </c>
      <c r="D371" s="713" t="s">
        <v>335</v>
      </c>
      <c r="E371" s="870">
        <v>6983.1999999999989</v>
      </c>
      <c r="F371" s="870">
        <v>6983.1999999999989</v>
      </c>
      <c r="G371" s="870">
        <v>22054.199999999997</v>
      </c>
      <c r="H371" s="870">
        <v>22054.199999999997</v>
      </c>
      <c r="I371" s="1046">
        <v>90239.24</v>
      </c>
      <c r="J371" s="870">
        <v>6983.1999999999989</v>
      </c>
      <c r="K371" s="1046">
        <v>22054.199999999997</v>
      </c>
      <c r="L371" s="1046">
        <v>78361.64</v>
      </c>
      <c r="M371" s="1046">
        <v>90239.24</v>
      </c>
      <c r="N371" s="962" t="s">
        <v>402</v>
      </c>
      <c r="O371" s="962" t="s">
        <v>463</v>
      </c>
      <c r="P371" s="962" t="s">
        <v>464</v>
      </c>
      <c r="Q371" s="962" t="s">
        <v>465</v>
      </c>
      <c r="R371" s="962" t="s">
        <v>340</v>
      </c>
      <c r="S371" s="962">
        <v>93152</v>
      </c>
      <c r="T371" s="962">
        <v>94819</v>
      </c>
      <c r="U371" s="962" t="s">
        <v>511</v>
      </c>
      <c r="V371" s="962" t="s">
        <v>342</v>
      </c>
      <c r="W371" s="962" t="s">
        <v>343</v>
      </c>
      <c r="X371" s="962" t="s">
        <v>344</v>
      </c>
      <c r="Y371" s="963">
        <v>187971</v>
      </c>
      <c r="Z371" s="681"/>
      <c r="AA371" s="681"/>
      <c r="AB371" s="681"/>
      <c r="AC371" s="681"/>
      <c r="AD371" s="681"/>
      <c r="AE371" s="681"/>
      <c r="AF371" s="681"/>
      <c r="AG371" s="682"/>
      <c r="AH371" s="682"/>
      <c r="AI371" s="682"/>
      <c r="AJ371" s="682"/>
      <c r="AK371" s="682"/>
      <c r="AL371" s="682"/>
      <c r="AM371" s="682"/>
      <c r="AN371" s="682"/>
      <c r="AO371" s="682"/>
      <c r="AP371" s="682"/>
    </row>
    <row r="372" spans="1:42" ht="22.5" x14ac:dyDescent="0.25">
      <c r="A372" s="937"/>
      <c r="B372" s="728"/>
      <c r="C372" s="728"/>
      <c r="D372" s="725" t="s">
        <v>345</v>
      </c>
      <c r="E372" s="865">
        <v>713047.66858000925</v>
      </c>
      <c r="F372" s="865">
        <v>713047.66858000925</v>
      </c>
      <c r="G372" s="865" t="e">
        <v>#REF!</v>
      </c>
      <c r="H372" s="865">
        <v>1809279.1794138283</v>
      </c>
      <c r="I372" s="1046">
        <v>7190597.4579442097</v>
      </c>
      <c r="J372" s="865">
        <v>2790164.7264187373</v>
      </c>
      <c r="K372" s="865">
        <v>3727772.1304699387</v>
      </c>
      <c r="L372" s="865">
        <v>3727772.1304699387</v>
      </c>
      <c r="M372" s="1046">
        <v>7190597.4579442116</v>
      </c>
      <c r="N372" s="729"/>
      <c r="O372" s="729"/>
      <c r="P372" s="729"/>
      <c r="Q372" s="729"/>
      <c r="R372" s="729"/>
      <c r="S372" s="729"/>
      <c r="T372" s="729"/>
      <c r="U372" s="729"/>
      <c r="V372" s="729"/>
      <c r="W372" s="729"/>
      <c r="X372" s="729"/>
      <c r="Y372" s="732"/>
      <c r="Z372" s="681"/>
      <c r="AA372" s="681"/>
      <c r="AB372" s="681"/>
      <c r="AC372" s="681"/>
      <c r="AD372" s="681"/>
      <c r="AE372" s="681"/>
      <c r="AF372" s="681"/>
      <c r="AG372" s="682"/>
      <c r="AH372" s="682"/>
      <c r="AI372" s="682"/>
      <c r="AJ372" s="682"/>
      <c r="AK372" s="682"/>
      <c r="AL372" s="682"/>
      <c r="AM372" s="682"/>
      <c r="AN372" s="682"/>
      <c r="AO372" s="682"/>
      <c r="AP372" s="682"/>
    </row>
    <row r="373" spans="1:42" ht="22.5" x14ac:dyDescent="0.25">
      <c r="A373" s="937"/>
      <c r="B373" s="728"/>
      <c r="C373" s="728"/>
      <c r="D373" s="725" t="s">
        <v>348</v>
      </c>
      <c r="E373" s="870">
        <v>0</v>
      </c>
      <c r="F373" s="870">
        <v>0</v>
      </c>
      <c r="G373" s="870">
        <v>0</v>
      </c>
      <c r="H373" s="870">
        <v>0</v>
      </c>
      <c r="I373" s="1046"/>
      <c r="J373" s="870">
        <v>0</v>
      </c>
      <c r="K373" s="870">
        <v>0</v>
      </c>
      <c r="L373" s="870">
        <v>0</v>
      </c>
      <c r="M373" s="1046"/>
      <c r="N373" s="729"/>
      <c r="O373" s="729"/>
      <c r="P373" s="729"/>
      <c r="Q373" s="729"/>
      <c r="R373" s="729"/>
      <c r="S373" s="729"/>
      <c r="T373" s="729"/>
      <c r="U373" s="729"/>
      <c r="V373" s="729"/>
      <c r="W373" s="729"/>
      <c r="X373" s="729"/>
      <c r="Y373" s="732"/>
      <c r="Z373" s="681"/>
      <c r="AA373" s="681"/>
      <c r="AB373" s="681"/>
      <c r="AC373" s="681"/>
      <c r="AD373" s="681"/>
      <c r="AE373" s="681"/>
      <c r="AF373" s="681"/>
      <c r="AG373" s="682"/>
      <c r="AH373" s="682"/>
      <c r="AI373" s="682"/>
      <c r="AJ373" s="682"/>
      <c r="AK373" s="682"/>
      <c r="AL373" s="682"/>
      <c r="AM373" s="682"/>
      <c r="AN373" s="682"/>
      <c r="AO373" s="682"/>
      <c r="AP373" s="682"/>
    </row>
    <row r="374" spans="1:42" ht="33.75" x14ac:dyDescent="0.25">
      <c r="A374" s="937"/>
      <c r="B374" s="728"/>
      <c r="C374" s="734"/>
      <c r="D374" s="725" t="s">
        <v>350</v>
      </c>
      <c r="E374" s="865">
        <v>0</v>
      </c>
      <c r="F374" s="865">
        <v>0</v>
      </c>
      <c r="G374" s="865">
        <v>0</v>
      </c>
      <c r="H374" s="865">
        <v>0</v>
      </c>
      <c r="I374" s="965"/>
      <c r="J374" s="865">
        <v>0</v>
      </c>
      <c r="K374" s="865">
        <v>0</v>
      </c>
      <c r="L374" s="865">
        <v>0</v>
      </c>
      <c r="M374" s="965"/>
      <c r="N374" s="735"/>
      <c r="O374" s="735"/>
      <c r="P374" s="735"/>
      <c r="Q374" s="735"/>
      <c r="R374" s="735"/>
      <c r="S374" s="735"/>
      <c r="T374" s="735"/>
      <c r="U374" s="735"/>
      <c r="V374" s="735"/>
      <c r="W374" s="735"/>
      <c r="X374" s="735"/>
      <c r="Y374" s="738"/>
      <c r="Z374" s="681"/>
      <c r="AA374" s="681"/>
      <c r="AB374" s="681"/>
      <c r="AC374" s="681"/>
      <c r="AD374" s="681"/>
      <c r="AE374" s="681"/>
      <c r="AF374" s="681"/>
      <c r="AG374" s="682"/>
      <c r="AH374" s="682"/>
      <c r="AI374" s="682"/>
      <c r="AJ374" s="682"/>
      <c r="AK374" s="682"/>
      <c r="AL374" s="682"/>
      <c r="AM374" s="682"/>
      <c r="AN374" s="682"/>
      <c r="AO374" s="682"/>
      <c r="AP374" s="682"/>
    </row>
    <row r="375" spans="1:42" ht="22.5" x14ac:dyDescent="0.25">
      <c r="A375" s="937"/>
      <c r="B375" s="728"/>
      <c r="C375" s="949" t="s">
        <v>357</v>
      </c>
      <c r="D375" s="713" t="s">
        <v>335</v>
      </c>
      <c r="E375" s="870">
        <v>297080.266</v>
      </c>
      <c r="F375" s="870">
        <v>297080.266</v>
      </c>
      <c r="G375" s="870">
        <v>587895.04000000004</v>
      </c>
      <c r="H375" s="870">
        <v>587895.04000000004</v>
      </c>
      <c r="I375" s="1046">
        <v>1275626.1399999999</v>
      </c>
      <c r="J375" s="870">
        <v>297080.266</v>
      </c>
      <c r="K375" s="1046">
        <v>587895.04000000004</v>
      </c>
      <c r="L375" s="1046">
        <v>1242986.54</v>
      </c>
      <c r="M375" s="1046">
        <v>1275626.1399999999</v>
      </c>
      <c r="N375" s="962" t="s">
        <v>357</v>
      </c>
      <c r="O375" s="962" t="s">
        <v>463</v>
      </c>
      <c r="P375" s="962" t="s">
        <v>464</v>
      </c>
      <c r="Q375" s="962" t="s">
        <v>465</v>
      </c>
      <c r="R375" s="962" t="s">
        <v>340</v>
      </c>
      <c r="S375" s="962">
        <v>356324</v>
      </c>
      <c r="T375" s="962">
        <v>374723</v>
      </c>
      <c r="U375" s="962" t="s">
        <v>511</v>
      </c>
      <c r="V375" s="962" t="s">
        <v>342</v>
      </c>
      <c r="W375" s="962" t="s">
        <v>343</v>
      </c>
      <c r="X375" s="962" t="s">
        <v>344</v>
      </c>
      <c r="Y375" s="963">
        <v>731047</v>
      </c>
      <c r="Z375" s="681"/>
      <c r="AA375" s="681"/>
      <c r="AB375" s="681"/>
      <c r="AC375" s="681"/>
      <c r="AD375" s="681"/>
      <c r="AE375" s="681"/>
      <c r="AF375" s="681"/>
      <c r="AG375" s="682"/>
      <c r="AH375" s="682"/>
      <c r="AI375" s="682"/>
      <c r="AJ375" s="682"/>
      <c r="AK375" s="682"/>
      <c r="AL375" s="682"/>
      <c r="AM375" s="682"/>
      <c r="AN375" s="682"/>
      <c r="AO375" s="682"/>
      <c r="AP375" s="682"/>
    </row>
    <row r="376" spans="1:42" ht="22.5" x14ac:dyDescent="0.25">
      <c r="A376" s="937"/>
      <c r="B376" s="728"/>
      <c r="C376" s="728"/>
      <c r="D376" s="725" t="s">
        <v>345</v>
      </c>
      <c r="E376" s="865">
        <v>30334573.125849042</v>
      </c>
      <c r="F376" s="865">
        <v>30334573.125849042</v>
      </c>
      <c r="G376" s="865" t="e">
        <v>#REF!</v>
      </c>
      <c r="H376" s="865">
        <v>48229645.852157861</v>
      </c>
      <c r="I376" s="1046">
        <v>101646623.79216801</v>
      </c>
      <c r="J376" s="865">
        <v>118699575.99786572</v>
      </c>
      <c r="K376" s="865">
        <v>99370584.548680529</v>
      </c>
      <c r="L376" s="865">
        <v>99370584.548680529</v>
      </c>
      <c r="M376" s="1046">
        <v>101646623.79216801</v>
      </c>
      <c r="N376" s="729"/>
      <c r="O376" s="729"/>
      <c r="P376" s="729"/>
      <c r="Q376" s="729"/>
      <c r="R376" s="729"/>
      <c r="S376" s="729"/>
      <c r="T376" s="729"/>
      <c r="U376" s="729"/>
      <c r="V376" s="729"/>
      <c r="W376" s="729"/>
      <c r="X376" s="729"/>
      <c r="Y376" s="732"/>
      <c r="Z376" s="681"/>
      <c r="AA376" s="681"/>
      <c r="AB376" s="681"/>
      <c r="AC376" s="681"/>
      <c r="AD376" s="681"/>
      <c r="AE376" s="681"/>
      <c r="AF376" s="681"/>
      <c r="AG376" s="682"/>
      <c r="AH376" s="682"/>
      <c r="AI376" s="682"/>
      <c r="AJ376" s="682"/>
      <c r="AK376" s="682"/>
      <c r="AL376" s="682"/>
      <c r="AM376" s="682"/>
      <c r="AN376" s="682"/>
      <c r="AO376" s="682"/>
      <c r="AP376" s="682"/>
    </row>
    <row r="377" spans="1:42" ht="22.5" x14ac:dyDescent="0.25">
      <c r="A377" s="937"/>
      <c r="B377" s="728"/>
      <c r="C377" s="728"/>
      <c r="D377" s="725" t="s">
        <v>348</v>
      </c>
      <c r="E377" s="870">
        <v>0</v>
      </c>
      <c r="F377" s="870">
        <v>0</v>
      </c>
      <c r="G377" s="870">
        <v>0</v>
      </c>
      <c r="H377" s="870">
        <v>0</v>
      </c>
      <c r="I377" s="1046"/>
      <c r="J377" s="870">
        <v>0</v>
      </c>
      <c r="K377" s="870">
        <v>0</v>
      </c>
      <c r="L377" s="870">
        <v>0</v>
      </c>
      <c r="M377" s="1046"/>
      <c r="N377" s="729"/>
      <c r="O377" s="729"/>
      <c r="P377" s="729"/>
      <c r="Q377" s="729"/>
      <c r="R377" s="729"/>
      <c r="S377" s="729"/>
      <c r="T377" s="729"/>
      <c r="U377" s="729"/>
      <c r="V377" s="729"/>
      <c r="W377" s="729"/>
      <c r="X377" s="729"/>
      <c r="Y377" s="732"/>
      <c r="Z377" s="681"/>
      <c r="AA377" s="681"/>
      <c r="AB377" s="681"/>
      <c r="AC377" s="681"/>
      <c r="AD377" s="681"/>
      <c r="AE377" s="681"/>
      <c r="AF377" s="681"/>
      <c r="AG377" s="682"/>
      <c r="AH377" s="682"/>
      <c r="AI377" s="682"/>
      <c r="AJ377" s="682"/>
      <c r="AK377" s="682"/>
      <c r="AL377" s="682"/>
      <c r="AM377" s="682"/>
      <c r="AN377" s="682"/>
      <c r="AO377" s="682"/>
      <c r="AP377" s="682"/>
    </row>
    <row r="378" spans="1:42" ht="33.75" x14ac:dyDescent="0.25">
      <c r="A378" s="937"/>
      <c r="B378" s="728"/>
      <c r="C378" s="734"/>
      <c r="D378" s="725" t="s">
        <v>350</v>
      </c>
      <c r="E378" s="865">
        <v>0</v>
      </c>
      <c r="F378" s="865">
        <v>0</v>
      </c>
      <c r="G378" s="865">
        <v>0</v>
      </c>
      <c r="H378" s="865">
        <v>0</v>
      </c>
      <c r="I378" s="965"/>
      <c r="J378" s="865">
        <v>0</v>
      </c>
      <c r="K378" s="865">
        <v>0</v>
      </c>
      <c r="L378" s="865">
        <v>0</v>
      </c>
      <c r="M378" s="965"/>
      <c r="N378" s="735"/>
      <c r="O378" s="735"/>
      <c r="P378" s="735"/>
      <c r="Q378" s="735"/>
      <c r="R378" s="735"/>
      <c r="S378" s="735"/>
      <c r="T378" s="735"/>
      <c r="U378" s="735"/>
      <c r="V378" s="735"/>
      <c r="W378" s="735"/>
      <c r="X378" s="735"/>
      <c r="Y378" s="738"/>
      <c r="Z378" s="681"/>
      <c r="AA378" s="681"/>
      <c r="AB378" s="681"/>
      <c r="AC378" s="681"/>
      <c r="AD378" s="681"/>
      <c r="AE378" s="681"/>
      <c r="AF378" s="681"/>
      <c r="AG378" s="682"/>
      <c r="AH378" s="682"/>
      <c r="AI378" s="682"/>
      <c r="AJ378" s="682"/>
      <c r="AK378" s="682"/>
      <c r="AL378" s="682"/>
      <c r="AM378" s="682"/>
      <c r="AN378" s="682"/>
      <c r="AO378" s="682"/>
      <c r="AP378" s="682"/>
    </row>
    <row r="379" spans="1:42" ht="22.5" x14ac:dyDescent="0.25">
      <c r="A379" s="937"/>
      <c r="B379" s="728"/>
      <c r="C379" s="949" t="s">
        <v>386</v>
      </c>
      <c r="D379" s="713" t="s">
        <v>335</v>
      </c>
      <c r="E379" s="870">
        <v>163394.93799999997</v>
      </c>
      <c r="F379" s="870">
        <v>163394.93799999997</v>
      </c>
      <c r="G379" s="870">
        <v>326907.098</v>
      </c>
      <c r="H379" s="870">
        <v>326907.098</v>
      </c>
      <c r="I379" s="1046">
        <v>968105.12399999995</v>
      </c>
      <c r="J379" s="870">
        <v>163394.93799999997</v>
      </c>
      <c r="K379" s="1046">
        <v>326907.098</v>
      </c>
      <c r="L379" s="1046">
        <v>749612.72</v>
      </c>
      <c r="M379" s="1046">
        <v>968105.12399999995</v>
      </c>
      <c r="N379" s="962" t="s">
        <v>386</v>
      </c>
      <c r="O379" s="962" t="s">
        <v>463</v>
      </c>
      <c r="P379" s="962" t="s">
        <v>464</v>
      </c>
      <c r="Q379" s="962" t="s">
        <v>465</v>
      </c>
      <c r="R379" s="962" t="s">
        <v>340</v>
      </c>
      <c r="S379" s="962">
        <v>589932</v>
      </c>
      <c r="T379" s="962">
        <v>619048</v>
      </c>
      <c r="U379" s="962" t="s">
        <v>511</v>
      </c>
      <c r="V379" s="962" t="s">
        <v>342</v>
      </c>
      <c r="W379" s="962" t="s">
        <v>343</v>
      </c>
      <c r="X379" s="962" t="s">
        <v>344</v>
      </c>
      <c r="Y379" s="963">
        <v>1208980</v>
      </c>
      <c r="Z379" s="681"/>
      <c r="AA379" s="681"/>
      <c r="AB379" s="681"/>
      <c r="AC379" s="681"/>
      <c r="AD379" s="681"/>
      <c r="AE379" s="681"/>
      <c r="AF379" s="681"/>
      <c r="AG379" s="682"/>
      <c r="AH379" s="682"/>
      <c r="AI379" s="682"/>
      <c r="AJ379" s="682"/>
      <c r="AK379" s="682"/>
      <c r="AL379" s="682"/>
      <c r="AM379" s="682"/>
      <c r="AN379" s="682"/>
      <c r="AO379" s="682"/>
      <c r="AP379" s="682"/>
    </row>
    <row r="380" spans="1:42" ht="22.5" x14ac:dyDescent="0.25">
      <c r="A380" s="937"/>
      <c r="B380" s="728"/>
      <c r="C380" s="728"/>
      <c r="D380" s="725" t="s">
        <v>345</v>
      </c>
      <c r="E380" s="865">
        <v>16684096.058923582</v>
      </c>
      <c r="F380" s="865">
        <v>16684096.058923582</v>
      </c>
      <c r="G380" s="865" t="e">
        <v>#REF!</v>
      </c>
      <c r="H380" s="865">
        <v>26818755.883867748</v>
      </c>
      <c r="I380" s="1046">
        <v>77142208.241749004</v>
      </c>
      <c r="J380" s="865">
        <v>65285083.125641041</v>
      </c>
      <c r="K380" s="865">
        <v>55256376.072458088</v>
      </c>
      <c r="L380" s="865">
        <v>55256376.072458088</v>
      </c>
      <c r="M380" s="1046">
        <v>77142208.241749004</v>
      </c>
      <c r="N380" s="729"/>
      <c r="O380" s="729"/>
      <c r="P380" s="729"/>
      <c r="Q380" s="729"/>
      <c r="R380" s="729"/>
      <c r="S380" s="729"/>
      <c r="T380" s="729"/>
      <c r="U380" s="729"/>
      <c r="V380" s="729"/>
      <c r="W380" s="729"/>
      <c r="X380" s="729"/>
      <c r="Y380" s="732"/>
      <c r="Z380" s="681"/>
      <c r="AA380" s="681"/>
      <c r="AB380" s="681"/>
      <c r="AC380" s="681"/>
      <c r="AD380" s="681"/>
      <c r="AE380" s="681"/>
      <c r="AF380" s="681"/>
      <c r="AG380" s="682"/>
      <c r="AH380" s="682"/>
      <c r="AI380" s="682"/>
      <c r="AJ380" s="682"/>
      <c r="AK380" s="682"/>
      <c r="AL380" s="682"/>
      <c r="AM380" s="682"/>
      <c r="AN380" s="682"/>
      <c r="AO380" s="682"/>
      <c r="AP380" s="682"/>
    </row>
    <row r="381" spans="1:42" ht="22.5" x14ac:dyDescent="0.25">
      <c r="A381" s="937"/>
      <c r="B381" s="728"/>
      <c r="C381" s="728"/>
      <c r="D381" s="725" t="s">
        <v>348</v>
      </c>
      <c r="E381" s="870">
        <v>0</v>
      </c>
      <c r="F381" s="870">
        <v>0</v>
      </c>
      <c r="G381" s="870">
        <v>0</v>
      </c>
      <c r="H381" s="870">
        <v>0</v>
      </c>
      <c r="I381" s="1046"/>
      <c r="J381" s="870">
        <v>0</v>
      </c>
      <c r="K381" s="870">
        <v>0</v>
      </c>
      <c r="L381" s="870">
        <v>0</v>
      </c>
      <c r="M381" s="1046"/>
      <c r="N381" s="729"/>
      <c r="O381" s="729"/>
      <c r="P381" s="729"/>
      <c r="Q381" s="729"/>
      <c r="R381" s="729"/>
      <c r="S381" s="729"/>
      <c r="T381" s="729"/>
      <c r="U381" s="729"/>
      <c r="V381" s="729"/>
      <c r="W381" s="729"/>
      <c r="X381" s="729"/>
      <c r="Y381" s="732"/>
      <c r="Z381" s="681"/>
      <c r="AA381" s="681"/>
      <c r="AB381" s="681"/>
      <c r="AC381" s="681"/>
      <c r="AD381" s="681"/>
      <c r="AE381" s="681"/>
      <c r="AF381" s="681"/>
      <c r="AG381" s="682"/>
      <c r="AH381" s="682"/>
      <c r="AI381" s="682"/>
      <c r="AJ381" s="682"/>
      <c r="AK381" s="682"/>
      <c r="AL381" s="682"/>
      <c r="AM381" s="682"/>
      <c r="AN381" s="682"/>
      <c r="AO381" s="682"/>
      <c r="AP381" s="682"/>
    </row>
    <row r="382" spans="1:42" ht="33.75" x14ac:dyDescent="0.25">
      <c r="A382" s="937"/>
      <c r="B382" s="728"/>
      <c r="C382" s="734"/>
      <c r="D382" s="725" t="s">
        <v>350</v>
      </c>
      <c r="E382" s="865">
        <v>0</v>
      </c>
      <c r="F382" s="865">
        <v>0</v>
      </c>
      <c r="G382" s="865">
        <v>0</v>
      </c>
      <c r="H382" s="865">
        <v>0</v>
      </c>
      <c r="I382" s="965"/>
      <c r="J382" s="865">
        <v>0</v>
      </c>
      <c r="K382" s="865">
        <v>0</v>
      </c>
      <c r="L382" s="865">
        <v>0</v>
      </c>
      <c r="M382" s="965"/>
      <c r="N382" s="735"/>
      <c r="O382" s="735"/>
      <c r="P382" s="735"/>
      <c r="Q382" s="735"/>
      <c r="R382" s="735"/>
      <c r="S382" s="735"/>
      <c r="T382" s="735"/>
      <c r="U382" s="735"/>
      <c r="V382" s="735"/>
      <c r="W382" s="735"/>
      <c r="X382" s="735"/>
      <c r="Y382" s="738"/>
      <c r="Z382" s="681"/>
      <c r="AA382" s="681"/>
      <c r="AB382" s="681"/>
      <c r="AC382" s="681"/>
      <c r="AD382" s="681"/>
      <c r="AE382" s="681"/>
      <c r="AF382" s="681"/>
      <c r="AG382" s="682"/>
      <c r="AH382" s="682"/>
      <c r="AI382" s="682"/>
      <c r="AJ382" s="682"/>
      <c r="AK382" s="682"/>
      <c r="AL382" s="682"/>
      <c r="AM382" s="682"/>
      <c r="AN382" s="682"/>
      <c r="AO382" s="682"/>
      <c r="AP382" s="682"/>
    </row>
    <row r="383" spans="1:42" ht="22.5" x14ac:dyDescent="0.25">
      <c r="A383" s="937"/>
      <c r="B383" s="728"/>
      <c r="C383" s="949" t="s">
        <v>382</v>
      </c>
      <c r="D383" s="713" t="s">
        <v>335</v>
      </c>
      <c r="E383" s="870">
        <v>127368.16035999999</v>
      </c>
      <c r="F383" s="870">
        <v>127368.16035999999</v>
      </c>
      <c r="G383" s="870">
        <v>243139.71836</v>
      </c>
      <c r="H383" s="870">
        <v>243139.71836</v>
      </c>
      <c r="I383" s="1046">
        <v>592008.33059999999</v>
      </c>
      <c r="J383" s="870">
        <v>127368.16035999999</v>
      </c>
      <c r="K383" s="1046">
        <v>243139.71836</v>
      </c>
      <c r="L383" s="1046">
        <v>540888.1</v>
      </c>
      <c r="M383" s="1046">
        <v>592008.33059999999</v>
      </c>
      <c r="N383" s="962" t="s">
        <v>382</v>
      </c>
      <c r="O383" s="962" t="s">
        <v>463</v>
      </c>
      <c r="P383" s="962" t="s">
        <v>464</v>
      </c>
      <c r="Q383" s="962" t="s">
        <v>465</v>
      </c>
      <c r="R383" s="962" t="s">
        <v>340</v>
      </c>
      <c r="S383" s="962">
        <v>195255</v>
      </c>
      <c r="T383" s="962">
        <v>218479</v>
      </c>
      <c r="U383" s="962" t="s">
        <v>511</v>
      </c>
      <c r="V383" s="962" t="s">
        <v>342</v>
      </c>
      <c r="W383" s="962" t="s">
        <v>343</v>
      </c>
      <c r="X383" s="962" t="s">
        <v>344</v>
      </c>
      <c r="Y383" s="963">
        <v>413734</v>
      </c>
      <c r="Z383" s="681"/>
      <c r="AA383" s="681"/>
      <c r="AB383" s="681"/>
      <c r="AC383" s="681"/>
      <c r="AD383" s="681"/>
      <c r="AE383" s="681"/>
      <c r="AF383" s="681"/>
      <c r="AG383" s="682"/>
      <c r="AH383" s="682"/>
      <c r="AI383" s="682"/>
      <c r="AJ383" s="682"/>
      <c r="AK383" s="682"/>
      <c r="AL383" s="682"/>
      <c r="AM383" s="682"/>
      <c r="AN383" s="682"/>
      <c r="AO383" s="682"/>
      <c r="AP383" s="682"/>
    </row>
    <row r="384" spans="1:42" ht="22.5" x14ac:dyDescent="0.25">
      <c r="A384" s="937"/>
      <c r="B384" s="728"/>
      <c r="C384" s="728"/>
      <c r="D384" s="725" t="s">
        <v>345</v>
      </c>
      <c r="E384" s="865">
        <v>13005437.306109343</v>
      </c>
      <c r="F384" s="865">
        <v>13005437.306109343</v>
      </c>
      <c r="G384" s="865" t="e">
        <v>#REF!</v>
      </c>
      <c r="H384" s="865">
        <v>19946660.051930707</v>
      </c>
      <c r="I384" s="1046">
        <v>47173420.311320797</v>
      </c>
      <c r="J384" s="865">
        <v>50890443.966278687</v>
      </c>
      <c r="K384" s="865">
        <v>41097363.128688328</v>
      </c>
      <c r="L384" s="865">
        <v>41097363.128688328</v>
      </c>
      <c r="M384" s="1046">
        <v>47173420.311320797</v>
      </c>
      <c r="N384" s="729"/>
      <c r="O384" s="729"/>
      <c r="P384" s="729"/>
      <c r="Q384" s="729"/>
      <c r="R384" s="729"/>
      <c r="S384" s="729"/>
      <c r="T384" s="729"/>
      <c r="U384" s="729"/>
      <c r="V384" s="729"/>
      <c r="W384" s="729"/>
      <c r="X384" s="729"/>
      <c r="Y384" s="732"/>
      <c r="Z384" s="681"/>
      <c r="AA384" s="681"/>
      <c r="AB384" s="681"/>
      <c r="AC384" s="681"/>
      <c r="AD384" s="681"/>
      <c r="AE384" s="681"/>
      <c r="AF384" s="681"/>
      <c r="AG384" s="682"/>
      <c r="AH384" s="682"/>
      <c r="AI384" s="682"/>
      <c r="AJ384" s="682"/>
      <c r="AK384" s="682"/>
      <c r="AL384" s="682"/>
      <c r="AM384" s="682"/>
      <c r="AN384" s="682"/>
      <c r="AO384" s="682"/>
      <c r="AP384" s="682"/>
    </row>
    <row r="385" spans="1:42" ht="22.5" x14ac:dyDescent="0.25">
      <c r="A385" s="937"/>
      <c r="B385" s="728"/>
      <c r="C385" s="728"/>
      <c r="D385" s="725" t="s">
        <v>348</v>
      </c>
      <c r="E385" s="870">
        <v>0</v>
      </c>
      <c r="F385" s="870">
        <v>0</v>
      </c>
      <c r="G385" s="870">
        <v>0</v>
      </c>
      <c r="H385" s="870">
        <v>0</v>
      </c>
      <c r="I385" s="1046"/>
      <c r="J385" s="870">
        <v>0</v>
      </c>
      <c r="K385" s="870">
        <v>0</v>
      </c>
      <c r="L385" s="870">
        <v>0</v>
      </c>
      <c r="M385" s="1046"/>
      <c r="N385" s="729"/>
      <c r="O385" s="729"/>
      <c r="P385" s="729"/>
      <c r="Q385" s="729"/>
      <c r="R385" s="729"/>
      <c r="S385" s="729"/>
      <c r="T385" s="729"/>
      <c r="U385" s="729"/>
      <c r="V385" s="729"/>
      <c r="W385" s="729"/>
      <c r="X385" s="729"/>
      <c r="Y385" s="732"/>
      <c r="Z385" s="681"/>
      <c r="AA385" s="681"/>
      <c r="AB385" s="681"/>
      <c r="AC385" s="681"/>
      <c r="AD385" s="681"/>
      <c r="AE385" s="681"/>
      <c r="AF385" s="681"/>
      <c r="AG385" s="682"/>
      <c r="AH385" s="682"/>
      <c r="AI385" s="682"/>
      <c r="AJ385" s="682"/>
      <c r="AK385" s="682"/>
      <c r="AL385" s="682"/>
      <c r="AM385" s="682"/>
      <c r="AN385" s="682"/>
      <c r="AO385" s="682"/>
      <c r="AP385" s="682"/>
    </row>
    <row r="386" spans="1:42" ht="33.75" x14ac:dyDescent="0.25">
      <c r="A386" s="937"/>
      <c r="B386" s="728"/>
      <c r="C386" s="734"/>
      <c r="D386" s="725" t="s">
        <v>350</v>
      </c>
      <c r="E386" s="865">
        <v>0</v>
      </c>
      <c r="F386" s="865">
        <v>0</v>
      </c>
      <c r="G386" s="865">
        <v>0</v>
      </c>
      <c r="H386" s="865">
        <v>0</v>
      </c>
      <c r="I386" s="965"/>
      <c r="J386" s="865">
        <v>0</v>
      </c>
      <c r="K386" s="865">
        <v>0</v>
      </c>
      <c r="L386" s="865">
        <v>0</v>
      </c>
      <c r="M386" s="965"/>
      <c r="N386" s="735"/>
      <c r="O386" s="735"/>
      <c r="P386" s="735"/>
      <c r="Q386" s="735"/>
      <c r="R386" s="735"/>
      <c r="S386" s="735"/>
      <c r="T386" s="735"/>
      <c r="U386" s="735"/>
      <c r="V386" s="735"/>
      <c r="W386" s="735"/>
      <c r="X386" s="735"/>
      <c r="Y386" s="738"/>
      <c r="Z386" s="681"/>
      <c r="AA386" s="681"/>
      <c r="AB386" s="681"/>
      <c r="AC386" s="681"/>
      <c r="AD386" s="681"/>
      <c r="AE386" s="681"/>
      <c r="AF386" s="681"/>
      <c r="AG386" s="682"/>
      <c r="AH386" s="682"/>
      <c r="AI386" s="682"/>
      <c r="AJ386" s="682"/>
      <c r="AK386" s="682"/>
      <c r="AL386" s="682"/>
      <c r="AM386" s="682"/>
      <c r="AN386" s="682"/>
      <c r="AO386" s="682"/>
      <c r="AP386" s="682"/>
    </row>
    <row r="387" spans="1:42" ht="22.5" x14ac:dyDescent="0.25">
      <c r="A387" s="937"/>
      <c r="B387" s="728"/>
      <c r="C387" s="949" t="s">
        <v>379</v>
      </c>
      <c r="D387" s="713" t="s">
        <v>335</v>
      </c>
      <c r="E387" s="870">
        <v>103719.76999999997</v>
      </c>
      <c r="F387" s="870">
        <v>103719.76999999997</v>
      </c>
      <c r="G387" s="870">
        <v>255512.84359999999</v>
      </c>
      <c r="H387" s="870">
        <v>255512.84359999999</v>
      </c>
      <c r="I387" s="1046">
        <v>632130.77069999999</v>
      </c>
      <c r="J387" s="870">
        <v>103719.76999999997</v>
      </c>
      <c r="K387" s="1046">
        <v>255512.84359999999</v>
      </c>
      <c r="L387" s="1046">
        <v>575542</v>
      </c>
      <c r="M387" s="1046">
        <v>632130.77069999999</v>
      </c>
      <c r="N387" s="962" t="s">
        <v>379</v>
      </c>
      <c r="O387" s="962" t="s">
        <v>463</v>
      </c>
      <c r="P387" s="962" t="s">
        <v>464</v>
      </c>
      <c r="Q387" s="962" t="s">
        <v>465</v>
      </c>
      <c r="R387" s="962" t="s">
        <v>340</v>
      </c>
      <c r="S387" s="962">
        <v>422164</v>
      </c>
      <c r="T387" s="962">
        <v>456270</v>
      </c>
      <c r="U387" s="962" t="s">
        <v>511</v>
      </c>
      <c r="V387" s="962" t="s">
        <v>342</v>
      </c>
      <c r="W387" s="962" t="s">
        <v>343</v>
      </c>
      <c r="X387" s="962" t="s">
        <v>344</v>
      </c>
      <c r="Y387" s="963">
        <v>878434</v>
      </c>
      <c r="Z387" s="681"/>
      <c r="AA387" s="681"/>
      <c r="AB387" s="681"/>
      <c r="AC387" s="681"/>
      <c r="AD387" s="681"/>
      <c r="AE387" s="681"/>
      <c r="AF387" s="681"/>
      <c r="AG387" s="682"/>
      <c r="AH387" s="682"/>
      <c r="AI387" s="682"/>
      <c r="AJ387" s="682"/>
      <c r="AK387" s="682"/>
      <c r="AL387" s="682"/>
      <c r="AM387" s="682"/>
      <c r="AN387" s="682"/>
      <c r="AO387" s="682"/>
      <c r="AP387" s="682"/>
    </row>
    <row r="388" spans="1:42" ht="22.5" x14ac:dyDescent="0.25">
      <c r="A388" s="937"/>
      <c r="B388" s="728"/>
      <c r="C388" s="728"/>
      <c r="D388" s="725" t="s">
        <v>345</v>
      </c>
      <c r="E388" s="865">
        <v>10590723.476938192</v>
      </c>
      <c r="F388" s="865">
        <v>10590723.476938192</v>
      </c>
      <c r="G388" s="865" t="e">
        <v>#REF!</v>
      </c>
      <c r="H388" s="865">
        <v>20961724.66007844</v>
      </c>
      <c r="I388" s="1046">
        <v>50370525.204819299</v>
      </c>
      <c r="J388" s="865">
        <v>41441637.599705629</v>
      </c>
      <c r="K388" s="865">
        <v>43188764.831605971</v>
      </c>
      <c r="L388" s="865">
        <v>43188764.831605971</v>
      </c>
      <c r="M388" s="1046">
        <v>50370525.204819299</v>
      </c>
      <c r="N388" s="729"/>
      <c r="O388" s="729"/>
      <c r="P388" s="729"/>
      <c r="Q388" s="729"/>
      <c r="R388" s="729"/>
      <c r="S388" s="729"/>
      <c r="T388" s="729"/>
      <c r="U388" s="729"/>
      <c r="V388" s="729"/>
      <c r="W388" s="729"/>
      <c r="X388" s="729"/>
      <c r="Y388" s="732"/>
      <c r="Z388" s="681"/>
      <c r="AA388" s="681"/>
      <c r="AB388" s="681"/>
      <c r="AC388" s="681"/>
      <c r="AD388" s="681"/>
      <c r="AE388" s="681"/>
      <c r="AF388" s="681"/>
      <c r="AG388" s="682"/>
      <c r="AH388" s="682"/>
      <c r="AI388" s="682"/>
      <c r="AJ388" s="682"/>
      <c r="AK388" s="682"/>
      <c r="AL388" s="682"/>
      <c r="AM388" s="682"/>
      <c r="AN388" s="682"/>
      <c r="AO388" s="682"/>
      <c r="AP388" s="682"/>
    </row>
    <row r="389" spans="1:42" ht="22.5" x14ac:dyDescent="0.25">
      <c r="A389" s="937"/>
      <c r="B389" s="728"/>
      <c r="C389" s="728"/>
      <c r="D389" s="725" t="s">
        <v>348</v>
      </c>
      <c r="E389" s="870">
        <v>0</v>
      </c>
      <c r="F389" s="870">
        <v>0</v>
      </c>
      <c r="G389" s="870">
        <v>0</v>
      </c>
      <c r="H389" s="870">
        <v>0</v>
      </c>
      <c r="I389" s="1046"/>
      <c r="J389" s="870">
        <v>0</v>
      </c>
      <c r="K389" s="870">
        <v>0</v>
      </c>
      <c r="L389" s="870">
        <v>0</v>
      </c>
      <c r="M389" s="1046"/>
      <c r="N389" s="729"/>
      <c r="O389" s="729"/>
      <c r="P389" s="729"/>
      <c r="Q389" s="729"/>
      <c r="R389" s="729"/>
      <c r="S389" s="729"/>
      <c r="T389" s="729"/>
      <c r="U389" s="729"/>
      <c r="V389" s="729"/>
      <c r="W389" s="729"/>
      <c r="X389" s="729"/>
      <c r="Y389" s="732"/>
      <c r="Z389" s="681"/>
      <c r="AA389" s="681"/>
      <c r="AB389" s="681"/>
      <c r="AC389" s="681"/>
      <c r="AD389" s="681"/>
      <c r="AE389" s="681"/>
      <c r="AF389" s="681"/>
      <c r="AG389" s="682"/>
      <c r="AH389" s="682"/>
      <c r="AI389" s="682"/>
      <c r="AJ389" s="682"/>
      <c r="AK389" s="682"/>
      <c r="AL389" s="682"/>
      <c r="AM389" s="682"/>
      <c r="AN389" s="682"/>
      <c r="AO389" s="682"/>
      <c r="AP389" s="682"/>
    </row>
    <row r="390" spans="1:42" ht="33.75" x14ac:dyDescent="0.25">
      <c r="A390" s="937"/>
      <c r="B390" s="728"/>
      <c r="C390" s="734"/>
      <c r="D390" s="725" t="s">
        <v>350</v>
      </c>
      <c r="E390" s="865">
        <v>0</v>
      </c>
      <c r="F390" s="865">
        <v>0</v>
      </c>
      <c r="G390" s="865">
        <v>0</v>
      </c>
      <c r="H390" s="865">
        <v>0</v>
      </c>
      <c r="I390" s="965"/>
      <c r="J390" s="865">
        <v>0</v>
      </c>
      <c r="K390" s="865">
        <v>0</v>
      </c>
      <c r="L390" s="865">
        <v>0</v>
      </c>
      <c r="M390" s="965"/>
      <c r="N390" s="735"/>
      <c r="O390" s="735"/>
      <c r="P390" s="735"/>
      <c r="Q390" s="735"/>
      <c r="R390" s="735"/>
      <c r="S390" s="735"/>
      <c r="T390" s="735"/>
      <c r="U390" s="735"/>
      <c r="V390" s="735"/>
      <c r="W390" s="735"/>
      <c r="X390" s="735"/>
      <c r="Y390" s="738"/>
      <c r="Z390" s="681"/>
      <c r="AA390" s="681"/>
      <c r="AB390" s="681"/>
      <c r="AC390" s="681"/>
      <c r="AD390" s="681"/>
      <c r="AE390" s="681"/>
      <c r="AF390" s="681"/>
      <c r="AG390" s="682"/>
      <c r="AH390" s="682"/>
      <c r="AI390" s="682"/>
      <c r="AJ390" s="682"/>
      <c r="AK390" s="682"/>
      <c r="AL390" s="682"/>
      <c r="AM390" s="682"/>
      <c r="AN390" s="682"/>
      <c r="AO390" s="682"/>
      <c r="AP390" s="682"/>
    </row>
    <row r="391" spans="1:42" ht="22.5" x14ac:dyDescent="0.25">
      <c r="A391" s="937"/>
      <c r="B391" s="728"/>
      <c r="C391" s="949" t="s">
        <v>396</v>
      </c>
      <c r="D391" s="713" t="s">
        <v>335</v>
      </c>
      <c r="E391" s="870">
        <v>91952.090999999986</v>
      </c>
      <c r="F391" s="870">
        <v>91952.090999999986</v>
      </c>
      <c r="G391" s="870">
        <v>258418.36300000001</v>
      </c>
      <c r="H391" s="870">
        <v>258418.36300000001</v>
      </c>
      <c r="I391" s="1046">
        <v>433388.54180000001</v>
      </c>
      <c r="J391" s="870">
        <v>91952.090999999986</v>
      </c>
      <c r="K391" s="1046">
        <v>258418.36300000001</v>
      </c>
      <c r="L391" s="1046">
        <v>325599.64</v>
      </c>
      <c r="M391" s="1046">
        <v>433388.54180000001</v>
      </c>
      <c r="N391" s="962" t="s">
        <v>396</v>
      </c>
      <c r="O391" s="962" t="s">
        <v>463</v>
      </c>
      <c r="P391" s="962" t="s">
        <v>464</v>
      </c>
      <c r="Q391" s="962" t="s">
        <v>465</v>
      </c>
      <c r="R391" s="962" t="s">
        <v>340</v>
      </c>
      <c r="S391" s="962">
        <v>610983</v>
      </c>
      <c r="T391" s="962">
        <v>671995</v>
      </c>
      <c r="U391" s="962" t="s">
        <v>511</v>
      </c>
      <c r="V391" s="962" t="s">
        <v>342</v>
      </c>
      <c r="W391" s="962" t="s">
        <v>343</v>
      </c>
      <c r="X391" s="962" t="s">
        <v>344</v>
      </c>
      <c r="Y391" s="963">
        <v>1282978</v>
      </c>
      <c r="Z391" s="681"/>
      <c r="AA391" s="681"/>
      <c r="AB391" s="681"/>
      <c r="AC391" s="681"/>
      <c r="AD391" s="681"/>
      <c r="AE391" s="681"/>
      <c r="AF391" s="681"/>
      <c r="AG391" s="682"/>
      <c r="AH391" s="682"/>
      <c r="AI391" s="682"/>
      <c r="AJ391" s="682"/>
      <c r="AK391" s="682"/>
      <c r="AL391" s="682"/>
      <c r="AM391" s="682"/>
      <c r="AN391" s="682"/>
      <c r="AO391" s="682"/>
      <c r="AP391" s="682"/>
    </row>
    <row r="392" spans="1:42" ht="22.5" x14ac:dyDescent="0.25">
      <c r="A392" s="937"/>
      <c r="B392" s="728"/>
      <c r="C392" s="728"/>
      <c r="D392" s="725" t="s">
        <v>345</v>
      </c>
      <c r="E392" s="865">
        <v>9389137.3737837747</v>
      </c>
      <c r="F392" s="865">
        <v>9389137.3737837747</v>
      </c>
      <c r="G392" s="865" t="e">
        <v>#REF!</v>
      </c>
      <c r="H392" s="865">
        <v>21200087.228469174</v>
      </c>
      <c r="I392" s="1046">
        <v>34534007.012572698</v>
      </c>
      <c r="J392" s="865">
        <v>36739815.676000379</v>
      </c>
      <c r="K392" s="865">
        <v>43679878.281373352</v>
      </c>
      <c r="L392" s="865">
        <v>43679878.281373352</v>
      </c>
      <c r="M392" s="1046">
        <v>34534007.012572698</v>
      </c>
      <c r="N392" s="729"/>
      <c r="O392" s="729"/>
      <c r="P392" s="729"/>
      <c r="Q392" s="729"/>
      <c r="R392" s="729"/>
      <c r="S392" s="729"/>
      <c r="T392" s="729"/>
      <c r="U392" s="729"/>
      <c r="V392" s="729"/>
      <c r="W392" s="729"/>
      <c r="X392" s="729"/>
      <c r="Y392" s="732"/>
      <c r="Z392" s="681"/>
      <c r="AA392" s="681"/>
      <c r="AB392" s="681"/>
      <c r="AC392" s="681"/>
      <c r="AD392" s="681"/>
      <c r="AE392" s="681"/>
      <c r="AF392" s="681"/>
      <c r="AG392" s="682"/>
      <c r="AH392" s="682"/>
      <c r="AI392" s="682"/>
      <c r="AJ392" s="682"/>
      <c r="AK392" s="682"/>
      <c r="AL392" s="682"/>
      <c r="AM392" s="682"/>
      <c r="AN392" s="682"/>
      <c r="AO392" s="682"/>
      <c r="AP392" s="682"/>
    </row>
    <row r="393" spans="1:42" ht="22.5" x14ac:dyDescent="0.25">
      <c r="A393" s="937"/>
      <c r="B393" s="728"/>
      <c r="C393" s="728"/>
      <c r="D393" s="725" t="s">
        <v>348</v>
      </c>
      <c r="E393" s="870">
        <v>0</v>
      </c>
      <c r="F393" s="870">
        <v>0</v>
      </c>
      <c r="G393" s="870">
        <v>0</v>
      </c>
      <c r="H393" s="870">
        <v>0</v>
      </c>
      <c r="I393" s="1046"/>
      <c r="J393" s="870">
        <v>0</v>
      </c>
      <c r="K393" s="870">
        <v>0</v>
      </c>
      <c r="L393" s="870">
        <v>0</v>
      </c>
      <c r="M393" s="1046"/>
      <c r="N393" s="729"/>
      <c r="O393" s="729"/>
      <c r="P393" s="729"/>
      <c r="Q393" s="729"/>
      <c r="R393" s="729"/>
      <c r="S393" s="729"/>
      <c r="T393" s="729"/>
      <c r="U393" s="729"/>
      <c r="V393" s="729"/>
      <c r="W393" s="729"/>
      <c r="X393" s="729"/>
      <c r="Y393" s="732"/>
      <c r="Z393" s="681"/>
      <c r="AA393" s="681"/>
      <c r="AB393" s="681"/>
      <c r="AC393" s="681"/>
      <c r="AD393" s="681"/>
      <c r="AE393" s="681"/>
      <c r="AF393" s="681"/>
      <c r="AG393" s="682"/>
      <c r="AH393" s="682"/>
      <c r="AI393" s="682"/>
      <c r="AJ393" s="682"/>
      <c r="AK393" s="682"/>
      <c r="AL393" s="682"/>
      <c r="AM393" s="682"/>
      <c r="AN393" s="682"/>
      <c r="AO393" s="682"/>
      <c r="AP393" s="682"/>
    </row>
    <row r="394" spans="1:42" ht="33.75" x14ac:dyDescent="0.25">
      <c r="A394" s="937"/>
      <c r="B394" s="728"/>
      <c r="C394" s="734"/>
      <c r="D394" s="725" t="s">
        <v>350</v>
      </c>
      <c r="E394" s="865">
        <v>0</v>
      </c>
      <c r="F394" s="865">
        <v>0</v>
      </c>
      <c r="G394" s="865">
        <v>0</v>
      </c>
      <c r="H394" s="865">
        <v>0</v>
      </c>
      <c r="I394" s="965"/>
      <c r="J394" s="865">
        <v>0</v>
      </c>
      <c r="K394" s="865">
        <v>0</v>
      </c>
      <c r="L394" s="865">
        <v>0</v>
      </c>
      <c r="M394" s="965"/>
      <c r="N394" s="735"/>
      <c r="O394" s="735"/>
      <c r="P394" s="735"/>
      <c r="Q394" s="735"/>
      <c r="R394" s="735"/>
      <c r="S394" s="735"/>
      <c r="T394" s="735"/>
      <c r="U394" s="735"/>
      <c r="V394" s="735"/>
      <c r="W394" s="735"/>
      <c r="X394" s="735"/>
      <c r="Y394" s="738"/>
      <c r="Z394" s="681"/>
      <c r="AA394" s="681"/>
      <c r="AB394" s="681"/>
      <c r="AC394" s="681"/>
      <c r="AD394" s="681"/>
      <c r="AE394" s="681"/>
      <c r="AF394" s="681"/>
      <c r="AG394" s="682"/>
      <c r="AH394" s="682"/>
      <c r="AI394" s="682"/>
      <c r="AJ394" s="682"/>
      <c r="AK394" s="682"/>
      <c r="AL394" s="682"/>
      <c r="AM394" s="682"/>
      <c r="AN394" s="682"/>
      <c r="AO394" s="682"/>
      <c r="AP394" s="682"/>
    </row>
    <row r="395" spans="1:42" ht="22.5" x14ac:dyDescent="0.25">
      <c r="A395" s="937"/>
      <c r="B395" s="728"/>
      <c r="C395" s="949" t="s">
        <v>471</v>
      </c>
      <c r="D395" s="713" t="s">
        <v>335</v>
      </c>
      <c r="E395" s="870">
        <v>39593.777999999998</v>
      </c>
      <c r="F395" s="870">
        <v>39593.777999999998</v>
      </c>
      <c r="G395" s="870">
        <v>208384.79858</v>
      </c>
      <c r="H395" s="870">
        <v>208384.79858</v>
      </c>
      <c r="I395" s="1046">
        <v>317536.1066</v>
      </c>
      <c r="J395" s="870">
        <v>39593.777999999998</v>
      </c>
      <c r="K395" s="1046">
        <v>208384.79858</v>
      </c>
      <c r="L395" s="1046">
        <v>243435.11</v>
      </c>
      <c r="M395" s="1046">
        <v>317536.1066</v>
      </c>
      <c r="N395" s="962" t="s">
        <v>351</v>
      </c>
      <c r="O395" s="962" t="s">
        <v>463</v>
      </c>
      <c r="P395" s="962" t="s">
        <v>464</v>
      </c>
      <c r="Q395" s="962" t="s">
        <v>465</v>
      </c>
      <c r="R395" s="962" t="s">
        <v>340</v>
      </c>
      <c r="S395" s="962">
        <v>134370</v>
      </c>
      <c r="T395" s="962">
        <v>132736</v>
      </c>
      <c r="U395" s="962" t="s">
        <v>511</v>
      </c>
      <c r="V395" s="962" t="s">
        <v>342</v>
      </c>
      <c r="W395" s="962" t="s">
        <v>343</v>
      </c>
      <c r="X395" s="962" t="s">
        <v>344</v>
      </c>
      <c r="Y395" s="963">
        <v>267106</v>
      </c>
      <c r="Z395" s="681"/>
      <c r="AA395" s="681"/>
      <c r="AB395" s="681"/>
      <c r="AC395" s="681"/>
      <c r="AD395" s="681"/>
      <c r="AE395" s="681"/>
      <c r="AF395" s="681"/>
      <c r="AG395" s="682"/>
      <c r="AH395" s="682"/>
      <c r="AI395" s="682"/>
      <c r="AJ395" s="682"/>
      <c r="AK395" s="682"/>
      <c r="AL395" s="682"/>
      <c r="AM395" s="682"/>
      <c r="AN395" s="682"/>
      <c r="AO395" s="682"/>
      <c r="AP395" s="682"/>
    </row>
    <row r="396" spans="1:42" ht="22.5" x14ac:dyDescent="0.25">
      <c r="A396" s="937"/>
      <c r="B396" s="728"/>
      <c r="C396" s="728"/>
      <c r="D396" s="725" t="s">
        <v>345</v>
      </c>
      <c r="E396" s="865">
        <v>4042881.6435408504</v>
      </c>
      <c r="F396" s="865">
        <v>4042881.6435408504</v>
      </c>
      <c r="G396" s="865" t="e">
        <v>#REF!</v>
      </c>
      <c r="H396" s="865">
        <v>17095441.112220727</v>
      </c>
      <c r="I396" s="1046">
        <v>25302455.128428198</v>
      </c>
      <c r="J396" s="865">
        <v>15819848.029736256</v>
      </c>
      <c r="K396" s="865">
        <v>35222816.722443603</v>
      </c>
      <c r="L396" s="865">
        <v>35222816.722443603</v>
      </c>
      <c r="M396" s="1046">
        <v>25302455.128428198</v>
      </c>
      <c r="N396" s="729"/>
      <c r="O396" s="729"/>
      <c r="P396" s="729"/>
      <c r="Q396" s="729"/>
      <c r="R396" s="729"/>
      <c r="S396" s="729"/>
      <c r="T396" s="729"/>
      <c r="U396" s="729"/>
      <c r="V396" s="729"/>
      <c r="W396" s="729"/>
      <c r="X396" s="729"/>
      <c r="Y396" s="732"/>
      <c r="Z396" s="681"/>
      <c r="AA396" s="681"/>
      <c r="AB396" s="681"/>
      <c r="AC396" s="681"/>
      <c r="AD396" s="681"/>
      <c r="AE396" s="681"/>
      <c r="AF396" s="681"/>
      <c r="AG396" s="682"/>
      <c r="AH396" s="682"/>
      <c r="AI396" s="682"/>
      <c r="AJ396" s="682"/>
      <c r="AK396" s="682"/>
      <c r="AL396" s="682"/>
      <c r="AM396" s="682"/>
      <c r="AN396" s="682"/>
      <c r="AO396" s="682"/>
      <c r="AP396" s="682"/>
    </row>
    <row r="397" spans="1:42" ht="22.5" x14ac:dyDescent="0.25">
      <c r="A397" s="937"/>
      <c r="B397" s="728"/>
      <c r="C397" s="728"/>
      <c r="D397" s="725" t="s">
        <v>348</v>
      </c>
      <c r="E397" s="870">
        <v>0</v>
      </c>
      <c r="F397" s="870">
        <v>0</v>
      </c>
      <c r="G397" s="870">
        <v>0</v>
      </c>
      <c r="H397" s="870">
        <v>0</v>
      </c>
      <c r="I397" s="1046"/>
      <c r="J397" s="870">
        <v>0</v>
      </c>
      <c r="K397" s="870">
        <v>0</v>
      </c>
      <c r="L397" s="870">
        <v>0</v>
      </c>
      <c r="M397" s="1046"/>
      <c r="N397" s="729"/>
      <c r="O397" s="729"/>
      <c r="P397" s="729"/>
      <c r="Q397" s="729"/>
      <c r="R397" s="729"/>
      <c r="S397" s="729"/>
      <c r="T397" s="729"/>
      <c r="U397" s="729"/>
      <c r="V397" s="729"/>
      <c r="W397" s="729"/>
      <c r="X397" s="729"/>
      <c r="Y397" s="732"/>
      <c r="Z397" s="681"/>
      <c r="AA397" s="681"/>
      <c r="AB397" s="681"/>
      <c r="AC397" s="681"/>
      <c r="AD397" s="681"/>
      <c r="AE397" s="681"/>
      <c r="AF397" s="681"/>
      <c r="AG397" s="682"/>
      <c r="AH397" s="682"/>
      <c r="AI397" s="682"/>
      <c r="AJ397" s="682"/>
      <c r="AK397" s="682"/>
      <c r="AL397" s="682"/>
      <c r="AM397" s="682"/>
      <c r="AN397" s="682"/>
      <c r="AO397" s="682"/>
      <c r="AP397" s="682"/>
    </row>
    <row r="398" spans="1:42" ht="33.75" x14ac:dyDescent="0.25">
      <c r="A398" s="937"/>
      <c r="B398" s="728"/>
      <c r="C398" s="734"/>
      <c r="D398" s="725" t="s">
        <v>350</v>
      </c>
      <c r="E398" s="865">
        <v>0</v>
      </c>
      <c r="F398" s="865">
        <v>0</v>
      </c>
      <c r="G398" s="865">
        <v>0</v>
      </c>
      <c r="H398" s="865">
        <v>0</v>
      </c>
      <c r="I398" s="965"/>
      <c r="J398" s="865">
        <v>0</v>
      </c>
      <c r="K398" s="865">
        <v>0</v>
      </c>
      <c r="L398" s="865">
        <v>0</v>
      </c>
      <c r="M398" s="965"/>
      <c r="N398" s="735"/>
      <c r="O398" s="735"/>
      <c r="P398" s="735"/>
      <c r="Q398" s="735"/>
      <c r="R398" s="735"/>
      <c r="S398" s="735"/>
      <c r="T398" s="735"/>
      <c r="U398" s="735"/>
      <c r="V398" s="735"/>
      <c r="W398" s="735"/>
      <c r="X398" s="735"/>
      <c r="Y398" s="738"/>
      <c r="Z398" s="681"/>
      <c r="AA398" s="681"/>
      <c r="AB398" s="681"/>
      <c r="AC398" s="681"/>
      <c r="AD398" s="681"/>
      <c r="AE398" s="681"/>
      <c r="AF398" s="681"/>
      <c r="AG398" s="682"/>
      <c r="AH398" s="682"/>
      <c r="AI398" s="682"/>
      <c r="AJ398" s="682"/>
      <c r="AK398" s="682"/>
      <c r="AL398" s="682"/>
      <c r="AM398" s="682"/>
      <c r="AN398" s="682"/>
      <c r="AO398" s="682"/>
      <c r="AP398" s="682"/>
    </row>
    <row r="399" spans="1:42" ht="22.5" x14ac:dyDescent="0.25">
      <c r="A399" s="937"/>
      <c r="B399" s="728"/>
      <c r="C399" s="949" t="s">
        <v>399</v>
      </c>
      <c r="D399" s="713" t="s">
        <v>335</v>
      </c>
      <c r="E399" s="870">
        <v>68705.930999999997</v>
      </c>
      <c r="F399" s="870">
        <v>68705.930999999997</v>
      </c>
      <c r="G399" s="870">
        <v>180751.90700000001</v>
      </c>
      <c r="H399" s="870">
        <v>180751.90700000001</v>
      </c>
      <c r="I399" s="1046">
        <v>255372.17300000001</v>
      </c>
      <c r="J399" s="870">
        <v>68705.930999999997</v>
      </c>
      <c r="K399" s="1046">
        <v>180751.90700000001</v>
      </c>
      <c r="L399" s="1046">
        <v>203312.67</v>
      </c>
      <c r="M399" s="1046">
        <v>255372.17300000001</v>
      </c>
      <c r="N399" s="962" t="s">
        <v>399</v>
      </c>
      <c r="O399" s="962" t="s">
        <v>463</v>
      </c>
      <c r="P399" s="962" t="s">
        <v>464</v>
      </c>
      <c r="Q399" s="962" t="s">
        <v>465</v>
      </c>
      <c r="R399" s="962" t="s">
        <v>340</v>
      </c>
      <c r="S399" s="962">
        <v>66663</v>
      </c>
      <c r="T399" s="962">
        <v>73810</v>
      </c>
      <c r="U399" s="962" t="s">
        <v>511</v>
      </c>
      <c r="V399" s="962" t="s">
        <v>342</v>
      </c>
      <c r="W399" s="962" t="s">
        <v>343</v>
      </c>
      <c r="X399" s="962" t="s">
        <v>344</v>
      </c>
      <c r="Y399" s="963">
        <v>140473</v>
      </c>
      <c r="Z399" s="681"/>
      <c r="AA399" s="681"/>
      <c r="AB399" s="681"/>
      <c r="AC399" s="681"/>
      <c r="AD399" s="681"/>
      <c r="AE399" s="681"/>
      <c r="AF399" s="681"/>
      <c r="AG399" s="682"/>
      <c r="AH399" s="682"/>
      <c r="AI399" s="682"/>
      <c r="AJ399" s="682"/>
      <c r="AK399" s="682"/>
      <c r="AL399" s="682"/>
      <c r="AM399" s="682"/>
      <c r="AN399" s="682"/>
      <c r="AO399" s="682"/>
      <c r="AP399" s="682"/>
    </row>
    <row r="400" spans="1:42" ht="22.5" x14ac:dyDescent="0.25">
      <c r="A400" s="937"/>
      <c r="B400" s="728"/>
      <c r="C400" s="728"/>
      <c r="D400" s="725" t="s">
        <v>345</v>
      </c>
      <c r="E400" s="865">
        <v>7015494.8901891671</v>
      </c>
      <c r="F400" s="865">
        <v>7015494.8901891671</v>
      </c>
      <c r="G400" s="865" t="e">
        <v>#REF!</v>
      </c>
      <c r="H400" s="865">
        <v>14828498.062702101</v>
      </c>
      <c r="I400" s="1046">
        <v>20349002.252273999</v>
      </c>
      <c r="J400" s="865">
        <v>27451722.014543425</v>
      </c>
      <c r="K400" s="865">
        <v>30552090.82369319</v>
      </c>
      <c r="L400" s="865">
        <v>30552090.82369319</v>
      </c>
      <c r="M400" s="1046">
        <v>20349002.252273951</v>
      </c>
      <c r="N400" s="729"/>
      <c r="O400" s="729"/>
      <c r="P400" s="729"/>
      <c r="Q400" s="729"/>
      <c r="R400" s="729"/>
      <c r="S400" s="729"/>
      <c r="T400" s="729"/>
      <c r="U400" s="729"/>
      <c r="V400" s="729"/>
      <c r="W400" s="729"/>
      <c r="X400" s="729"/>
      <c r="Y400" s="732"/>
      <c r="Z400" s="681"/>
      <c r="AA400" s="681"/>
      <c r="AB400" s="681"/>
      <c r="AC400" s="681"/>
      <c r="AD400" s="681"/>
      <c r="AE400" s="681"/>
      <c r="AF400" s="681"/>
      <c r="AG400" s="682"/>
      <c r="AH400" s="682"/>
      <c r="AI400" s="682"/>
      <c r="AJ400" s="682"/>
      <c r="AK400" s="682"/>
      <c r="AL400" s="682"/>
      <c r="AM400" s="682"/>
      <c r="AN400" s="682"/>
      <c r="AO400" s="682"/>
      <c r="AP400" s="682"/>
    </row>
    <row r="401" spans="1:42" ht="22.5" x14ac:dyDescent="0.25">
      <c r="A401" s="937"/>
      <c r="B401" s="728"/>
      <c r="C401" s="728"/>
      <c r="D401" s="725" t="s">
        <v>348</v>
      </c>
      <c r="E401" s="870">
        <v>0</v>
      </c>
      <c r="F401" s="870">
        <v>0</v>
      </c>
      <c r="G401" s="870">
        <v>0</v>
      </c>
      <c r="H401" s="870">
        <v>0</v>
      </c>
      <c r="I401" s="1046"/>
      <c r="J401" s="870">
        <v>0</v>
      </c>
      <c r="K401" s="870">
        <v>0</v>
      </c>
      <c r="L401" s="870">
        <v>0</v>
      </c>
      <c r="M401" s="1046"/>
      <c r="N401" s="729"/>
      <c r="O401" s="729"/>
      <c r="P401" s="729"/>
      <c r="Q401" s="729"/>
      <c r="R401" s="729"/>
      <c r="S401" s="729"/>
      <c r="T401" s="729"/>
      <c r="U401" s="729"/>
      <c r="V401" s="729"/>
      <c r="W401" s="729"/>
      <c r="X401" s="729"/>
      <c r="Y401" s="732"/>
      <c r="Z401" s="681"/>
      <c r="AA401" s="681"/>
      <c r="AB401" s="681"/>
      <c r="AC401" s="681"/>
      <c r="AD401" s="681"/>
      <c r="AE401" s="681"/>
      <c r="AF401" s="681"/>
      <c r="AG401" s="682"/>
      <c r="AH401" s="682"/>
      <c r="AI401" s="682"/>
      <c r="AJ401" s="682"/>
      <c r="AK401" s="682"/>
      <c r="AL401" s="682"/>
      <c r="AM401" s="682"/>
      <c r="AN401" s="682"/>
      <c r="AO401" s="682"/>
      <c r="AP401" s="682"/>
    </row>
    <row r="402" spans="1:42" ht="33.75" x14ac:dyDescent="0.25">
      <c r="A402" s="937"/>
      <c r="B402" s="728"/>
      <c r="C402" s="734"/>
      <c r="D402" s="725" t="s">
        <v>350</v>
      </c>
      <c r="E402" s="865">
        <v>0</v>
      </c>
      <c r="F402" s="865">
        <v>0</v>
      </c>
      <c r="G402" s="865">
        <v>0</v>
      </c>
      <c r="H402" s="865">
        <v>0</v>
      </c>
      <c r="I402" s="965"/>
      <c r="J402" s="865">
        <v>0</v>
      </c>
      <c r="K402" s="865">
        <v>0</v>
      </c>
      <c r="L402" s="865">
        <v>0</v>
      </c>
      <c r="M402" s="965"/>
      <c r="N402" s="735"/>
      <c r="O402" s="735"/>
      <c r="P402" s="735"/>
      <c r="Q402" s="735"/>
      <c r="R402" s="735"/>
      <c r="S402" s="735"/>
      <c r="T402" s="735"/>
      <c r="U402" s="735"/>
      <c r="V402" s="735"/>
      <c r="W402" s="735"/>
      <c r="X402" s="735"/>
      <c r="Y402" s="738"/>
      <c r="Z402" s="681"/>
      <c r="AA402" s="681"/>
      <c r="AB402" s="681"/>
      <c r="AC402" s="681"/>
      <c r="AD402" s="681"/>
      <c r="AE402" s="681"/>
      <c r="AF402" s="681"/>
      <c r="AG402" s="682"/>
      <c r="AH402" s="682"/>
      <c r="AI402" s="682"/>
      <c r="AJ402" s="682"/>
      <c r="AK402" s="682"/>
      <c r="AL402" s="682"/>
      <c r="AM402" s="682"/>
      <c r="AN402" s="682"/>
      <c r="AO402" s="682"/>
      <c r="AP402" s="682"/>
    </row>
    <row r="403" spans="1:42" ht="22.5" x14ac:dyDescent="0.25">
      <c r="A403" s="937"/>
      <c r="B403" s="728"/>
      <c r="C403" s="949" t="s">
        <v>536</v>
      </c>
      <c r="D403" s="713" t="s">
        <v>335</v>
      </c>
      <c r="E403" s="870">
        <v>9257.1219999999994</v>
      </c>
      <c r="F403" s="870">
        <v>9257.1219999999994</v>
      </c>
      <c r="G403" s="870">
        <v>16861.921999999999</v>
      </c>
      <c r="H403" s="870">
        <v>16861.921999999999</v>
      </c>
      <c r="I403" s="1046">
        <v>90902.322</v>
      </c>
      <c r="J403" s="870">
        <v>9257.1219999999994</v>
      </c>
      <c r="K403" s="1046">
        <v>16861.921999999999</v>
      </c>
      <c r="L403" s="1046">
        <v>44552.52</v>
      </c>
      <c r="M403" s="1046">
        <v>90902.322</v>
      </c>
      <c r="N403" s="962" t="s">
        <v>536</v>
      </c>
      <c r="O403" s="962" t="s">
        <v>463</v>
      </c>
      <c r="P403" s="962" t="s">
        <v>464</v>
      </c>
      <c r="Q403" s="962" t="s">
        <v>465</v>
      </c>
      <c r="R403" s="962" t="s">
        <v>340</v>
      </c>
      <c r="S403" s="962">
        <v>47476</v>
      </c>
      <c r="T403" s="962">
        <v>46240</v>
      </c>
      <c r="U403" s="962" t="s">
        <v>511</v>
      </c>
      <c r="V403" s="962" t="s">
        <v>342</v>
      </c>
      <c r="W403" s="962" t="s">
        <v>343</v>
      </c>
      <c r="X403" s="962" t="s">
        <v>344</v>
      </c>
      <c r="Y403" s="963">
        <v>93716</v>
      </c>
      <c r="Z403" s="681"/>
      <c r="AA403" s="681"/>
      <c r="AB403" s="681"/>
      <c r="AC403" s="681"/>
      <c r="AD403" s="681"/>
      <c r="AE403" s="681"/>
      <c r="AF403" s="681"/>
      <c r="AG403" s="682"/>
      <c r="AH403" s="682"/>
      <c r="AI403" s="682"/>
      <c r="AJ403" s="682"/>
      <c r="AK403" s="682"/>
      <c r="AL403" s="682"/>
      <c r="AM403" s="682"/>
      <c r="AN403" s="682"/>
      <c r="AO403" s="682"/>
      <c r="AP403" s="682"/>
    </row>
    <row r="404" spans="1:42" ht="22.5" x14ac:dyDescent="0.25">
      <c r="A404" s="937"/>
      <c r="B404" s="728"/>
      <c r="C404" s="728"/>
      <c r="D404" s="725" t="s">
        <v>345</v>
      </c>
      <c r="E404" s="865">
        <v>945235.60256912489</v>
      </c>
      <c r="F404" s="865">
        <v>945235.60256912489</v>
      </c>
      <c r="G404" s="865" t="e">
        <v>#REF!</v>
      </c>
      <c r="H404" s="865">
        <v>1383315.8491126397</v>
      </c>
      <c r="I404" s="1046">
        <v>7243434.2919380302</v>
      </c>
      <c r="J404" s="865">
        <v>3698719.1076519187</v>
      </c>
      <c r="K404" s="865">
        <v>2850132.9859055388</v>
      </c>
      <c r="L404" s="865">
        <v>2850132.9859055388</v>
      </c>
      <c r="M404" s="1046">
        <v>7243434.2919380302</v>
      </c>
      <c r="N404" s="729"/>
      <c r="O404" s="729"/>
      <c r="P404" s="729"/>
      <c r="Q404" s="729"/>
      <c r="R404" s="729"/>
      <c r="S404" s="729"/>
      <c r="T404" s="729"/>
      <c r="U404" s="729"/>
      <c r="V404" s="729"/>
      <c r="W404" s="729"/>
      <c r="X404" s="729"/>
      <c r="Y404" s="732"/>
      <c r="Z404" s="681"/>
      <c r="AA404" s="681"/>
      <c r="AB404" s="681"/>
      <c r="AC404" s="681"/>
      <c r="AD404" s="681"/>
      <c r="AE404" s="681"/>
      <c r="AF404" s="681"/>
      <c r="AG404" s="682"/>
      <c r="AH404" s="682"/>
      <c r="AI404" s="682"/>
      <c r="AJ404" s="682"/>
      <c r="AK404" s="682"/>
      <c r="AL404" s="682"/>
      <c r="AM404" s="682"/>
      <c r="AN404" s="682"/>
      <c r="AO404" s="682"/>
      <c r="AP404" s="682"/>
    </row>
    <row r="405" spans="1:42" ht="22.5" x14ac:dyDescent="0.25">
      <c r="A405" s="937"/>
      <c r="B405" s="728"/>
      <c r="C405" s="728"/>
      <c r="D405" s="725" t="s">
        <v>348</v>
      </c>
      <c r="E405" s="870">
        <v>0</v>
      </c>
      <c r="F405" s="870">
        <v>0</v>
      </c>
      <c r="G405" s="870">
        <v>0</v>
      </c>
      <c r="H405" s="870">
        <v>0</v>
      </c>
      <c r="I405" s="1046"/>
      <c r="J405" s="870">
        <v>0</v>
      </c>
      <c r="K405" s="870">
        <v>0</v>
      </c>
      <c r="L405" s="870">
        <v>0</v>
      </c>
      <c r="M405" s="1046"/>
      <c r="N405" s="729"/>
      <c r="O405" s="729"/>
      <c r="P405" s="729"/>
      <c r="Q405" s="729"/>
      <c r="R405" s="729"/>
      <c r="S405" s="729"/>
      <c r="T405" s="729"/>
      <c r="U405" s="729"/>
      <c r="V405" s="729"/>
      <c r="W405" s="729"/>
      <c r="X405" s="729"/>
      <c r="Y405" s="732"/>
      <c r="Z405" s="681"/>
      <c r="AA405" s="681"/>
      <c r="AB405" s="681"/>
      <c r="AC405" s="681"/>
      <c r="AD405" s="681"/>
      <c r="AE405" s="681"/>
      <c r="AF405" s="681"/>
      <c r="AG405" s="682"/>
      <c r="AH405" s="682"/>
      <c r="AI405" s="682"/>
      <c r="AJ405" s="682"/>
      <c r="AK405" s="682"/>
      <c r="AL405" s="682"/>
      <c r="AM405" s="682"/>
      <c r="AN405" s="682"/>
      <c r="AO405" s="682"/>
      <c r="AP405" s="682"/>
    </row>
    <row r="406" spans="1:42" ht="33.75" x14ac:dyDescent="0.25">
      <c r="A406" s="937"/>
      <c r="B406" s="728"/>
      <c r="C406" s="734"/>
      <c r="D406" s="725" t="s">
        <v>350</v>
      </c>
      <c r="E406" s="865">
        <v>0</v>
      </c>
      <c r="F406" s="865">
        <v>0</v>
      </c>
      <c r="G406" s="865">
        <v>0</v>
      </c>
      <c r="H406" s="865">
        <v>0</v>
      </c>
      <c r="I406" s="965"/>
      <c r="J406" s="865">
        <v>0</v>
      </c>
      <c r="K406" s="865">
        <v>0</v>
      </c>
      <c r="L406" s="865">
        <v>0</v>
      </c>
      <c r="M406" s="965"/>
      <c r="N406" s="735"/>
      <c r="O406" s="735"/>
      <c r="P406" s="735"/>
      <c r="Q406" s="735"/>
      <c r="R406" s="735"/>
      <c r="S406" s="735"/>
      <c r="T406" s="735"/>
      <c r="U406" s="735"/>
      <c r="V406" s="735"/>
      <c r="W406" s="735"/>
      <c r="X406" s="735"/>
      <c r="Y406" s="738"/>
      <c r="Z406" s="681"/>
      <c r="AA406" s="681"/>
      <c r="AB406" s="681"/>
      <c r="AC406" s="681"/>
      <c r="AD406" s="681"/>
      <c r="AE406" s="681"/>
      <c r="AF406" s="681"/>
      <c r="AG406" s="682"/>
      <c r="AH406" s="682"/>
      <c r="AI406" s="682"/>
      <c r="AJ406" s="682"/>
      <c r="AK406" s="682"/>
      <c r="AL406" s="682"/>
      <c r="AM406" s="682"/>
      <c r="AN406" s="682"/>
      <c r="AO406" s="682"/>
      <c r="AP406" s="682"/>
    </row>
    <row r="407" spans="1:42" ht="22.5" x14ac:dyDescent="0.25">
      <c r="A407" s="937"/>
      <c r="B407" s="728"/>
      <c r="C407" s="949" t="s">
        <v>466</v>
      </c>
      <c r="D407" s="713" t="s">
        <v>335</v>
      </c>
      <c r="E407" s="870">
        <v>6903.4</v>
      </c>
      <c r="F407" s="870">
        <v>6903.4</v>
      </c>
      <c r="G407" s="870">
        <v>7847</v>
      </c>
      <c r="H407" s="870">
        <v>7847</v>
      </c>
      <c r="I407" s="1046">
        <v>42373.8</v>
      </c>
      <c r="J407" s="870">
        <v>6903.4</v>
      </c>
      <c r="K407" s="1046">
        <v>7847</v>
      </c>
      <c r="L407" s="1046">
        <v>39046</v>
      </c>
      <c r="M407" s="1046">
        <v>42373.8</v>
      </c>
      <c r="N407" s="962" t="s">
        <v>466</v>
      </c>
      <c r="O407" s="962" t="s">
        <v>463</v>
      </c>
      <c r="P407" s="962" t="s">
        <v>464</v>
      </c>
      <c r="Q407" s="962" t="s">
        <v>465</v>
      </c>
      <c r="R407" s="962" t="s">
        <v>340</v>
      </c>
      <c r="S407" s="962">
        <v>53702</v>
      </c>
      <c r="T407" s="962">
        <v>55552</v>
      </c>
      <c r="U407" s="962" t="s">
        <v>511</v>
      </c>
      <c r="V407" s="962" t="s">
        <v>342</v>
      </c>
      <c r="W407" s="962" t="s">
        <v>343</v>
      </c>
      <c r="X407" s="962" t="s">
        <v>344</v>
      </c>
      <c r="Y407" s="963">
        <v>109254</v>
      </c>
      <c r="Z407" s="681"/>
      <c r="AA407" s="681"/>
      <c r="AB407" s="681"/>
      <c r="AC407" s="681"/>
      <c r="AD407" s="681"/>
      <c r="AE407" s="681"/>
      <c r="AF407" s="681"/>
      <c r="AG407" s="682"/>
      <c r="AH407" s="682"/>
      <c r="AI407" s="682"/>
      <c r="AJ407" s="682"/>
      <c r="AK407" s="682"/>
      <c r="AL407" s="682"/>
      <c r="AM407" s="682"/>
      <c r="AN407" s="682"/>
      <c r="AO407" s="682"/>
      <c r="AP407" s="682"/>
    </row>
    <row r="408" spans="1:42" ht="22.5" x14ac:dyDescent="0.25">
      <c r="A408" s="937"/>
      <c r="B408" s="728"/>
      <c r="C408" s="728"/>
      <c r="D408" s="725" t="s">
        <v>345</v>
      </c>
      <c r="E408" s="865">
        <v>704899.3692397807</v>
      </c>
      <c r="F408" s="865">
        <v>704899.3692397807</v>
      </c>
      <c r="G408" s="865" t="e">
        <v>#REF!</v>
      </c>
      <c r="H408" s="865">
        <v>643751.01889256074</v>
      </c>
      <c r="I408" s="1046">
        <v>3376501.6035533599</v>
      </c>
      <c r="J408" s="865">
        <v>2758280.3259765031</v>
      </c>
      <c r="K408" s="865">
        <v>1326360.8703919258</v>
      </c>
      <c r="L408" s="865">
        <v>1326360.8703919258</v>
      </c>
      <c r="M408" s="1046">
        <v>3376501.6035533599</v>
      </c>
      <c r="N408" s="729"/>
      <c r="O408" s="729"/>
      <c r="P408" s="729"/>
      <c r="Q408" s="729"/>
      <c r="R408" s="729"/>
      <c r="S408" s="729"/>
      <c r="T408" s="729"/>
      <c r="U408" s="729"/>
      <c r="V408" s="729"/>
      <c r="W408" s="729"/>
      <c r="X408" s="729"/>
      <c r="Y408" s="732"/>
      <c r="Z408" s="681"/>
      <c r="AA408" s="681"/>
      <c r="AB408" s="681"/>
      <c r="AC408" s="681"/>
      <c r="AD408" s="681"/>
      <c r="AE408" s="681"/>
      <c r="AF408" s="681"/>
      <c r="AG408" s="682"/>
      <c r="AH408" s="682"/>
      <c r="AI408" s="682"/>
      <c r="AJ408" s="682"/>
      <c r="AK408" s="682"/>
      <c r="AL408" s="682"/>
      <c r="AM408" s="682"/>
      <c r="AN408" s="682"/>
      <c r="AO408" s="682"/>
      <c r="AP408" s="682"/>
    </row>
    <row r="409" spans="1:42" ht="22.5" x14ac:dyDescent="0.25">
      <c r="A409" s="937"/>
      <c r="B409" s="728"/>
      <c r="C409" s="728"/>
      <c r="D409" s="725" t="s">
        <v>348</v>
      </c>
      <c r="E409" s="870">
        <v>0</v>
      </c>
      <c r="F409" s="870">
        <v>0</v>
      </c>
      <c r="G409" s="870">
        <v>0</v>
      </c>
      <c r="H409" s="870">
        <v>0</v>
      </c>
      <c r="I409" s="1046"/>
      <c r="J409" s="870">
        <v>0</v>
      </c>
      <c r="K409" s="870">
        <v>0</v>
      </c>
      <c r="L409" s="870">
        <v>0</v>
      </c>
      <c r="M409" s="1046"/>
      <c r="N409" s="729"/>
      <c r="O409" s="729"/>
      <c r="P409" s="729"/>
      <c r="Q409" s="729"/>
      <c r="R409" s="729"/>
      <c r="S409" s="729"/>
      <c r="T409" s="729"/>
      <c r="U409" s="729"/>
      <c r="V409" s="729"/>
      <c r="W409" s="729"/>
      <c r="X409" s="729"/>
      <c r="Y409" s="732"/>
      <c r="Z409" s="681"/>
      <c r="AA409" s="681"/>
      <c r="AB409" s="681"/>
      <c r="AC409" s="681"/>
      <c r="AD409" s="681"/>
      <c r="AE409" s="681"/>
      <c r="AF409" s="681"/>
      <c r="AG409" s="682"/>
      <c r="AH409" s="682"/>
      <c r="AI409" s="682"/>
      <c r="AJ409" s="682"/>
      <c r="AK409" s="682"/>
      <c r="AL409" s="682"/>
      <c r="AM409" s="682"/>
      <c r="AN409" s="682"/>
      <c r="AO409" s="682"/>
      <c r="AP409" s="682"/>
    </row>
    <row r="410" spans="1:42" ht="33.75" x14ac:dyDescent="0.25">
      <c r="A410" s="937"/>
      <c r="B410" s="728"/>
      <c r="C410" s="734"/>
      <c r="D410" s="725" t="s">
        <v>350</v>
      </c>
      <c r="E410" s="865">
        <v>0</v>
      </c>
      <c r="F410" s="865">
        <v>0</v>
      </c>
      <c r="G410" s="865">
        <v>0</v>
      </c>
      <c r="H410" s="865">
        <v>0</v>
      </c>
      <c r="I410" s="965"/>
      <c r="J410" s="865">
        <v>0</v>
      </c>
      <c r="K410" s="865">
        <v>0</v>
      </c>
      <c r="L410" s="865">
        <v>0</v>
      </c>
      <c r="M410" s="965"/>
      <c r="N410" s="735"/>
      <c r="O410" s="735"/>
      <c r="P410" s="735"/>
      <c r="Q410" s="735"/>
      <c r="R410" s="735"/>
      <c r="S410" s="735"/>
      <c r="T410" s="735"/>
      <c r="U410" s="735"/>
      <c r="V410" s="735"/>
      <c r="W410" s="735"/>
      <c r="X410" s="735"/>
      <c r="Y410" s="738"/>
      <c r="Z410" s="681"/>
      <c r="AA410" s="681"/>
      <c r="AB410" s="681"/>
      <c r="AC410" s="681"/>
      <c r="AD410" s="681"/>
      <c r="AE410" s="681"/>
      <c r="AF410" s="681"/>
      <c r="AG410" s="682"/>
      <c r="AH410" s="682"/>
      <c r="AI410" s="682"/>
      <c r="AJ410" s="682"/>
      <c r="AK410" s="682"/>
      <c r="AL410" s="682"/>
      <c r="AM410" s="682"/>
      <c r="AN410" s="682"/>
      <c r="AO410" s="682"/>
      <c r="AP410" s="682"/>
    </row>
    <row r="411" spans="1:42" ht="22.5" x14ac:dyDescent="0.25">
      <c r="A411" s="937"/>
      <c r="B411" s="728"/>
      <c r="C411" s="949" t="s">
        <v>372</v>
      </c>
      <c r="D411" s="713" t="s">
        <v>335</v>
      </c>
      <c r="E411" s="870">
        <v>8337.5879999999997</v>
      </c>
      <c r="F411" s="870">
        <v>8337.5879999999997</v>
      </c>
      <c r="G411" s="870">
        <v>218071.67199999999</v>
      </c>
      <c r="H411" s="870">
        <v>218071.67199999999</v>
      </c>
      <c r="I411" s="1046">
        <v>264107.00400000002</v>
      </c>
      <c r="J411" s="870">
        <v>8337.5879999999997</v>
      </c>
      <c r="K411" s="1046">
        <v>218071.67199999999</v>
      </c>
      <c r="L411" s="1046">
        <v>234617.31</v>
      </c>
      <c r="M411" s="1046">
        <v>264107.00400000002</v>
      </c>
      <c r="N411" s="962" t="s">
        <v>372</v>
      </c>
      <c r="O411" s="962" t="s">
        <v>463</v>
      </c>
      <c r="P411" s="962" t="s">
        <v>464</v>
      </c>
      <c r="Q411" s="962" t="s">
        <v>465</v>
      </c>
      <c r="R411" s="962" t="s">
        <v>340</v>
      </c>
      <c r="S411" s="962">
        <v>110484</v>
      </c>
      <c r="T411" s="962">
        <v>111422</v>
      </c>
      <c r="U411" s="962" t="s">
        <v>511</v>
      </c>
      <c r="V411" s="962" t="s">
        <v>342</v>
      </c>
      <c r="W411" s="962" t="s">
        <v>343</v>
      </c>
      <c r="X411" s="962" t="s">
        <v>344</v>
      </c>
      <c r="Y411" s="963">
        <v>221906</v>
      </c>
      <c r="Z411" s="681"/>
      <c r="AA411" s="681"/>
      <c r="AB411" s="681"/>
      <c r="AC411" s="681"/>
      <c r="AD411" s="681"/>
      <c r="AE411" s="681"/>
      <c r="AF411" s="681"/>
      <c r="AG411" s="682"/>
      <c r="AH411" s="682"/>
      <c r="AI411" s="682"/>
      <c r="AJ411" s="682"/>
      <c r="AK411" s="682"/>
      <c r="AL411" s="682"/>
      <c r="AM411" s="682"/>
      <c r="AN411" s="682"/>
      <c r="AO411" s="682"/>
      <c r="AP411" s="682"/>
    </row>
    <row r="412" spans="1:42" ht="22.5" x14ac:dyDescent="0.25">
      <c r="A412" s="937"/>
      <c r="B412" s="728"/>
      <c r="C412" s="728"/>
      <c r="D412" s="725" t="s">
        <v>345</v>
      </c>
      <c r="E412" s="865">
        <v>851342.89222429018</v>
      </c>
      <c r="F412" s="865">
        <v>851342.89222429018</v>
      </c>
      <c r="G412" s="865" t="e">
        <v>#REF!</v>
      </c>
      <c r="H412" s="865">
        <v>17890131.393093448</v>
      </c>
      <c r="I412" s="1046">
        <v>21045025.9952063</v>
      </c>
      <c r="J412" s="865">
        <v>3331315.7207314912</v>
      </c>
      <c r="K412" s="865">
        <v>36860167.284534544</v>
      </c>
      <c r="L412" s="865">
        <v>36860167.284534544</v>
      </c>
      <c r="M412" s="1046">
        <v>21045025.995206319</v>
      </c>
      <c r="N412" s="729"/>
      <c r="O412" s="729"/>
      <c r="P412" s="729"/>
      <c r="Q412" s="729"/>
      <c r="R412" s="729"/>
      <c r="S412" s="729"/>
      <c r="T412" s="729"/>
      <c r="U412" s="729"/>
      <c r="V412" s="729"/>
      <c r="W412" s="729"/>
      <c r="X412" s="729"/>
      <c r="Y412" s="732"/>
      <c r="Z412" s="681"/>
      <c r="AA412" s="681"/>
      <c r="AB412" s="681"/>
      <c r="AC412" s="681"/>
      <c r="AD412" s="681"/>
      <c r="AE412" s="681"/>
      <c r="AF412" s="681"/>
      <c r="AG412" s="682"/>
      <c r="AH412" s="682"/>
      <c r="AI412" s="682"/>
      <c r="AJ412" s="682"/>
      <c r="AK412" s="682"/>
      <c r="AL412" s="682"/>
      <c r="AM412" s="682"/>
      <c r="AN412" s="682"/>
      <c r="AO412" s="682"/>
      <c r="AP412" s="682"/>
    </row>
    <row r="413" spans="1:42" ht="22.5" x14ac:dyDescent="0.25">
      <c r="A413" s="937"/>
      <c r="B413" s="728"/>
      <c r="C413" s="728"/>
      <c r="D413" s="725" t="s">
        <v>348</v>
      </c>
      <c r="E413" s="870">
        <v>0</v>
      </c>
      <c r="F413" s="870">
        <v>0</v>
      </c>
      <c r="G413" s="870">
        <v>0</v>
      </c>
      <c r="H413" s="870">
        <v>0</v>
      </c>
      <c r="I413" s="1046"/>
      <c r="J413" s="870">
        <v>0</v>
      </c>
      <c r="K413" s="870">
        <v>0</v>
      </c>
      <c r="L413" s="870">
        <v>0</v>
      </c>
      <c r="M413" s="1046"/>
      <c r="N413" s="729"/>
      <c r="O413" s="729"/>
      <c r="P413" s="729"/>
      <c r="Q413" s="729"/>
      <c r="R413" s="729"/>
      <c r="S413" s="729"/>
      <c r="T413" s="729"/>
      <c r="U413" s="729"/>
      <c r="V413" s="729"/>
      <c r="W413" s="729"/>
      <c r="X413" s="729"/>
      <c r="Y413" s="732"/>
      <c r="Z413" s="681"/>
      <c r="AA413" s="681"/>
      <c r="AB413" s="681"/>
      <c r="AC413" s="681"/>
      <c r="AD413" s="681"/>
      <c r="AE413" s="681"/>
      <c r="AF413" s="681"/>
      <c r="AG413" s="682"/>
      <c r="AH413" s="682"/>
      <c r="AI413" s="682"/>
      <c r="AJ413" s="682"/>
      <c r="AK413" s="682"/>
      <c r="AL413" s="682"/>
      <c r="AM413" s="682"/>
      <c r="AN413" s="682"/>
      <c r="AO413" s="682"/>
      <c r="AP413" s="682"/>
    </row>
    <row r="414" spans="1:42" ht="33.75" x14ac:dyDescent="0.25">
      <c r="A414" s="937"/>
      <c r="B414" s="728"/>
      <c r="C414" s="734"/>
      <c r="D414" s="725" t="s">
        <v>350</v>
      </c>
      <c r="E414" s="865">
        <v>0</v>
      </c>
      <c r="F414" s="865">
        <v>0</v>
      </c>
      <c r="G414" s="865">
        <v>0</v>
      </c>
      <c r="H414" s="865">
        <v>0</v>
      </c>
      <c r="I414" s="965"/>
      <c r="J414" s="865">
        <v>0</v>
      </c>
      <c r="K414" s="865">
        <v>0</v>
      </c>
      <c r="L414" s="865">
        <v>0</v>
      </c>
      <c r="M414" s="965"/>
      <c r="N414" s="735"/>
      <c r="O414" s="735"/>
      <c r="P414" s="735"/>
      <c r="Q414" s="735"/>
      <c r="R414" s="735"/>
      <c r="S414" s="735"/>
      <c r="T414" s="735"/>
      <c r="U414" s="735"/>
      <c r="V414" s="735"/>
      <c r="W414" s="735"/>
      <c r="X414" s="735"/>
      <c r="Y414" s="738"/>
      <c r="Z414" s="681"/>
      <c r="AA414" s="681"/>
      <c r="AB414" s="681"/>
      <c r="AC414" s="681"/>
      <c r="AD414" s="681"/>
      <c r="AE414" s="681"/>
      <c r="AF414" s="681"/>
      <c r="AG414" s="682"/>
      <c r="AH414" s="682"/>
      <c r="AI414" s="682"/>
      <c r="AJ414" s="682"/>
      <c r="AK414" s="682"/>
      <c r="AL414" s="682"/>
      <c r="AM414" s="682"/>
      <c r="AN414" s="682"/>
      <c r="AO414" s="682"/>
      <c r="AP414" s="682"/>
    </row>
    <row r="415" spans="1:42" ht="22.5" x14ac:dyDescent="0.25">
      <c r="A415" s="937"/>
      <c r="B415" s="728"/>
      <c r="C415" s="949" t="s">
        <v>364</v>
      </c>
      <c r="D415" s="713" t="s">
        <v>335</v>
      </c>
      <c r="E415" s="870">
        <v>11000.695999999998</v>
      </c>
      <c r="F415" s="870">
        <v>11000.695999999998</v>
      </c>
      <c r="G415" s="870">
        <v>85147.257999999973</v>
      </c>
      <c r="H415" s="870">
        <v>85147.257999999973</v>
      </c>
      <c r="I415" s="1046">
        <v>314308.17599999998</v>
      </c>
      <c r="J415" s="870">
        <v>11000.695999999998</v>
      </c>
      <c r="K415" s="1046">
        <v>85147.257999999973</v>
      </c>
      <c r="L415" s="1046">
        <v>172736.89</v>
      </c>
      <c r="M415" s="1046">
        <v>314308.17599999998</v>
      </c>
      <c r="N415" s="962" t="s">
        <v>364</v>
      </c>
      <c r="O415" s="962" t="s">
        <v>463</v>
      </c>
      <c r="P415" s="962" t="s">
        <v>464</v>
      </c>
      <c r="Q415" s="962" t="s">
        <v>465</v>
      </c>
      <c r="R415" s="962" t="s">
        <v>340</v>
      </c>
      <c r="S415" s="962">
        <v>12045</v>
      </c>
      <c r="T415" s="962">
        <v>10393</v>
      </c>
      <c r="U415" s="962" t="s">
        <v>511</v>
      </c>
      <c r="V415" s="962" t="s">
        <v>342</v>
      </c>
      <c r="W415" s="962" t="s">
        <v>343</v>
      </c>
      <c r="X415" s="962" t="s">
        <v>344</v>
      </c>
      <c r="Y415" s="963">
        <v>22438</v>
      </c>
      <c r="Z415" s="681"/>
      <c r="AA415" s="681"/>
      <c r="AB415" s="681"/>
      <c r="AC415" s="681"/>
      <c r="AD415" s="681"/>
      <c r="AE415" s="681"/>
      <c r="AF415" s="681"/>
      <c r="AG415" s="682"/>
      <c r="AH415" s="682"/>
      <c r="AI415" s="682"/>
      <c r="AJ415" s="682"/>
      <c r="AK415" s="682"/>
      <c r="AL415" s="682"/>
      <c r="AM415" s="682"/>
      <c r="AN415" s="682"/>
      <c r="AO415" s="682"/>
      <c r="AP415" s="682"/>
    </row>
    <row r="416" spans="1:42" ht="22.5" x14ac:dyDescent="0.25">
      <c r="A416" s="937"/>
      <c r="B416" s="728"/>
      <c r="C416" s="728"/>
      <c r="D416" s="725" t="s">
        <v>345</v>
      </c>
      <c r="E416" s="865">
        <v>1123270.2250483208</v>
      </c>
      <c r="F416" s="865">
        <v>1123270.2250483208</v>
      </c>
      <c r="G416" s="865" t="e">
        <v>#REF!</v>
      </c>
      <c r="H416" s="865">
        <v>6985298.0876013413</v>
      </c>
      <c r="I416" s="1046">
        <v>25045241.641626</v>
      </c>
      <c r="J416" s="865">
        <v>4395370.8822968975</v>
      </c>
      <c r="K416" s="865">
        <v>14392250.698657556</v>
      </c>
      <c r="L416" s="865">
        <v>14392250.698657556</v>
      </c>
      <c r="M416" s="1046">
        <v>25045241.641626</v>
      </c>
      <c r="N416" s="729"/>
      <c r="O416" s="729"/>
      <c r="P416" s="729"/>
      <c r="Q416" s="729"/>
      <c r="R416" s="729"/>
      <c r="S416" s="729"/>
      <c r="T416" s="729"/>
      <c r="U416" s="729"/>
      <c r="V416" s="729"/>
      <c r="W416" s="729"/>
      <c r="X416" s="729"/>
      <c r="Y416" s="732"/>
      <c r="Z416" s="681"/>
      <c r="AA416" s="681"/>
      <c r="AB416" s="681"/>
      <c r="AC416" s="681"/>
      <c r="AD416" s="681"/>
      <c r="AE416" s="681"/>
      <c r="AF416" s="681"/>
      <c r="AG416" s="682"/>
      <c r="AH416" s="682"/>
      <c r="AI416" s="682"/>
      <c r="AJ416" s="682"/>
      <c r="AK416" s="682"/>
      <c r="AL416" s="682"/>
      <c r="AM416" s="682"/>
      <c r="AN416" s="682"/>
      <c r="AO416" s="682"/>
      <c r="AP416" s="682"/>
    </row>
    <row r="417" spans="1:42" ht="22.5" x14ac:dyDescent="0.25">
      <c r="A417" s="937"/>
      <c r="B417" s="728"/>
      <c r="C417" s="728"/>
      <c r="D417" s="725" t="s">
        <v>348</v>
      </c>
      <c r="E417" s="870">
        <v>0</v>
      </c>
      <c r="F417" s="870">
        <v>0</v>
      </c>
      <c r="G417" s="870">
        <v>0</v>
      </c>
      <c r="H417" s="870">
        <v>0</v>
      </c>
      <c r="I417" s="1046"/>
      <c r="J417" s="870">
        <v>0</v>
      </c>
      <c r="K417" s="870">
        <v>0</v>
      </c>
      <c r="L417" s="870">
        <v>0</v>
      </c>
      <c r="M417" s="1046"/>
      <c r="N417" s="729"/>
      <c r="O417" s="729"/>
      <c r="P417" s="729"/>
      <c r="Q417" s="729"/>
      <c r="R417" s="729"/>
      <c r="S417" s="729"/>
      <c r="T417" s="729"/>
      <c r="U417" s="729"/>
      <c r="V417" s="729"/>
      <c r="W417" s="729"/>
      <c r="X417" s="729"/>
      <c r="Y417" s="732"/>
      <c r="Z417" s="681"/>
      <c r="AA417" s="681"/>
      <c r="AB417" s="681"/>
      <c r="AC417" s="681"/>
      <c r="AD417" s="681"/>
      <c r="AE417" s="681"/>
      <c r="AF417" s="681"/>
      <c r="AG417" s="682"/>
      <c r="AH417" s="682"/>
      <c r="AI417" s="682"/>
      <c r="AJ417" s="682"/>
      <c r="AK417" s="682"/>
      <c r="AL417" s="682"/>
      <c r="AM417" s="682"/>
      <c r="AN417" s="682"/>
      <c r="AO417" s="682"/>
      <c r="AP417" s="682"/>
    </row>
    <row r="418" spans="1:42" ht="33.75" x14ac:dyDescent="0.25">
      <c r="A418" s="937"/>
      <c r="B418" s="728"/>
      <c r="C418" s="734"/>
      <c r="D418" s="725" t="s">
        <v>350</v>
      </c>
      <c r="E418" s="865">
        <v>0</v>
      </c>
      <c r="F418" s="865">
        <v>0</v>
      </c>
      <c r="G418" s="865">
        <v>0</v>
      </c>
      <c r="H418" s="865">
        <v>0</v>
      </c>
      <c r="I418" s="965"/>
      <c r="J418" s="865">
        <v>0</v>
      </c>
      <c r="K418" s="865">
        <v>0</v>
      </c>
      <c r="L418" s="865">
        <v>0</v>
      </c>
      <c r="M418" s="965"/>
      <c r="N418" s="735"/>
      <c r="O418" s="735"/>
      <c r="P418" s="735"/>
      <c r="Q418" s="735"/>
      <c r="R418" s="735"/>
      <c r="S418" s="735"/>
      <c r="T418" s="735"/>
      <c r="U418" s="735"/>
      <c r="V418" s="735"/>
      <c r="W418" s="735"/>
      <c r="X418" s="735"/>
      <c r="Y418" s="738"/>
      <c r="Z418" s="681"/>
      <c r="AA418" s="681"/>
      <c r="AB418" s="681"/>
      <c r="AC418" s="681"/>
      <c r="AD418" s="681"/>
      <c r="AE418" s="681"/>
      <c r="AF418" s="681"/>
      <c r="AG418" s="682"/>
      <c r="AH418" s="682"/>
      <c r="AI418" s="682"/>
      <c r="AJ418" s="682"/>
      <c r="AK418" s="682"/>
      <c r="AL418" s="682"/>
      <c r="AM418" s="682"/>
      <c r="AN418" s="682"/>
      <c r="AO418" s="682"/>
      <c r="AP418" s="682"/>
    </row>
    <row r="419" spans="1:42" ht="22.5" x14ac:dyDescent="0.25">
      <c r="A419" s="937"/>
      <c r="B419" s="728"/>
      <c r="C419" s="949" t="s">
        <v>392</v>
      </c>
      <c r="D419" s="713" t="s">
        <v>335</v>
      </c>
      <c r="E419" s="870">
        <v>7790.2999999999993</v>
      </c>
      <c r="F419" s="870">
        <v>7790.2999999999993</v>
      </c>
      <c r="G419" s="870">
        <v>47595.099999999991</v>
      </c>
      <c r="H419" s="870">
        <v>47595.099999999991</v>
      </c>
      <c r="I419" s="1046">
        <v>152643.666</v>
      </c>
      <c r="J419" s="870">
        <v>7790.2999999999993</v>
      </c>
      <c r="K419" s="1046">
        <v>47595.099999999991</v>
      </c>
      <c r="L419" s="1046">
        <v>148004.5</v>
      </c>
      <c r="M419" s="1046">
        <v>152643.666</v>
      </c>
      <c r="N419" s="962" t="s">
        <v>392</v>
      </c>
      <c r="O419" s="962" t="s">
        <v>463</v>
      </c>
      <c r="P419" s="962" t="s">
        <v>464</v>
      </c>
      <c r="Q419" s="962" t="s">
        <v>465</v>
      </c>
      <c r="R419" s="962" t="s">
        <v>340</v>
      </c>
      <c r="S419" s="962">
        <v>171622</v>
      </c>
      <c r="T419" s="962">
        <v>179322</v>
      </c>
      <c r="U419" s="962" t="s">
        <v>511</v>
      </c>
      <c r="V419" s="962" t="s">
        <v>342</v>
      </c>
      <c r="W419" s="962" t="s">
        <v>343</v>
      </c>
      <c r="X419" s="962" t="s">
        <v>344</v>
      </c>
      <c r="Y419" s="963">
        <v>350944</v>
      </c>
      <c r="Z419" s="681"/>
      <c r="AA419" s="681"/>
      <c r="AB419" s="681"/>
      <c r="AC419" s="681"/>
      <c r="AD419" s="681"/>
      <c r="AE419" s="681"/>
      <c r="AF419" s="681"/>
      <c r="AG419" s="682"/>
      <c r="AH419" s="682"/>
      <c r="AI419" s="682"/>
      <c r="AJ419" s="682"/>
      <c r="AK419" s="682"/>
      <c r="AL419" s="682"/>
      <c r="AM419" s="682"/>
      <c r="AN419" s="682"/>
      <c r="AO419" s="682"/>
      <c r="AP419" s="682"/>
    </row>
    <row r="420" spans="1:42" ht="22.5" x14ac:dyDescent="0.25">
      <c r="A420" s="937"/>
      <c r="B420" s="728"/>
      <c r="C420" s="728"/>
      <c r="D420" s="725" t="s">
        <v>345</v>
      </c>
      <c r="E420" s="865">
        <v>795459.85401232191</v>
      </c>
      <c r="F420" s="865">
        <v>795459.85401232191</v>
      </c>
      <c r="G420" s="865" t="e">
        <v>#REF!</v>
      </c>
      <c r="H420" s="865">
        <v>3904599.7348404885</v>
      </c>
      <c r="I420" s="1046">
        <v>12163213.6608296</v>
      </c>
      <c r="J420" s="865">
        <v>3112644.6712423945</v>
      </c>
      <c r="K420" s="865">
        <v>8044893.3684708476</v>
      </c>
      <c r="L420" s="865">
        <v>8044893.3684708476</v>
      </c>
      <c r="M420" s="1046">
        <v>12163213.6608296</v>
      </c>
      <c r="N420" s="729"/>
      <c r="O420" s="729"/>
      <c r="P420" s="729"/>
      <c r="Q420" s="729"/>
      <c r="R420" s="729"/>
      <c r="S420" s="729"/>
      <c r="T420" s="729"/>
      <c r="U420" s="729"/>
      <c r="V420" s="729"/>
      <c r="W420" s="729"/>
      <c r="X420" s="729"/>
      <c r="Y420" s="732"/>
      <c r="Z420" s="681"/>
      <c r="AA420" s="681"/>
      <c r="AB420" s="681"/>
      <c r="AC420" s="681"/>
      <c r="AD420" s="681"/>
      <c r="AE420" s="681"/>
      <c r="AF420" s="681"/>
      <c r="AG420" s="682"/>
      <c r="AH420" s="682"/>
      <c r="AI420" s="682"/>
      <c r="AJ420" s="682"/>
      <c r="AK420" s="682"/>
      <c r="AL420" s="682"/>
      <c r="AM420" s="682"/>
      <c r="AN420" s="682"/>
      <c r="AO420" s="682"/>
      <c r="AP420" s="682"/>
    </row>
    <row r="421" spans="1:42" ht="22.5" x14ac:dyDescent="0.25">
      <c r="A421" s="937"/>
      <c r="B421" s="728"/>
      <c r="C421" s="728"/>
      <c r="D421" s="725" t="s">
        <v>348</v>
      </c>
      <c r="E421" s="870">
        <v>0</v>
      </c>
      <c r="F421" s="870">
        <v>0</v>
      </c>
      <c r="G421" s="870">
        <v>0</v>
      </c>
      <c r="H421" s="870">
        <v>0</v>
      </c>
      <c r="I421" s="1046"/>
      <c r="J421" s="870">
        <v>0</v>
      </c>
      <c r="K421" s="870">
        <v>0</v>
      </c>
      <c r="L421" s="870">
        <v>0</v>
      </c>
      <c r="M421" s="1046"/>
      <c r="N421" s="729"/>
      <c r="O421" s="729"/>
      <c r="P421" s="729"/>
      <c r="Q421" s="729"/>
      <c r="R421" s="729"/>
      <c r="S421" s="729"/>
      <c r="T421" s="729"/>
      <c r="U421" s="729"/>
      <c r="V421" s="729"/>
      <c r="W421" s="729"/>
      <c r="X421" s="729"/>
      <c r="Y421" s="732"/>
      <c r="Z421" s="681"/>
      <c r="AA421" s="681"/>
      <c r="AB421" s="681"/>
      <c r="AC421" s="681"/>
      <c r="AD421" s="681"/>
      <c r="AE421" s="681"/>
      <c r="AF421" s="681"/>
      <c r="AG421" s="682"/>
      <c r="AH421" s="682"/>
      <c r="AI421" s="682"/>
      <c r="AJ421" s="682"/>
      <c r="AK421" s="682"/>
      <c r="AL421" s="682"/>
      <c r="AM421" s="682"/>
      <c r="AN421" s="682"/>
      <c r="AO421" s="682"/>
      <c r="AP421" s="682"/>
    </row>
    <row r="422" spans="1:42" ht="33.75" x14ac:dyDescent="0.25">
      <c r="A422" s="937"/>
      <c r="B422" s="728"/>
      <c r="C422" s="734"/>
      <c r="D422" s="725" t="s">
        <v>350</v>
      </c>
      <c r="E422" s="865">
        <v>0</v>
      </c>
      <c r="F422" s="865">
        <v>0</v>
      </c>
      <c r="G422" s="865">
        <v>0</v>
      </c>
      <c r="H422" s="865">
        <v>0</v>
      </c>
      <c r="I422" s="965"/>
      <c r="J422" s="865">
        <v>0</v>
      </c>
      <c r="K422" s="865">
        <v>0</v>
      </c>
      <c r="L422" s="865">
        <v>0</v>
      </c>
      <c r="M422" s="965"/>
      <c r="N422" s="735"/>
      <c r="O422" s="735"/>
      <c r="P422" s="735"/>
      <c r="Q422" s="735"/>
      <c r="R422" s="735"/>
      <c r="S422" s="735"/>
      <c r="T422" s="735"/>
      <c r="U422" s="735"/>
      <c r="V422" s="735"/>
      <c r="W422" s="735"/>
      <c r="X422" s="735"/>
      <c r="Y422" s="738"/>
      <c r="Z422" s="681"/>
      <c r="AA422" s="681"/>
      <c r="AB422" s="681"/>
      <c r="AC422" s="681"/>
      <c r="AD422" s="681"/>
      <c r="AE422" s="681"/>
      <c r="AF422" s="681"/>
      <c r="AG422" s="682"/>
      <c r="AH422" s="682"/>
      <c r="AI422" s="682"/>
      <c r="AJ422" s="682"/>
      <c r="AK422" s="682"/>
      <c r="AL422" s="682"/>
      <c r="AM422" s="682"/>
      <c r="AN422" s="682"/>
      <c r="AO422" s="682"/>
      <c r="AP422" s="682"/>
    </row>
    <row r="423" spans="1:42" ht="22.5" x14ac:dyDescent="0.25">
      <c r="A423" s="937"/>
      <c r="B423" s="728"/>
      <c r="C423" s="949" t="s">
        <v>537</v>
      </c>
      <c r="D423" s="713" t="s">
        <v>335</v>
      </c>
      <c r="E423" s="870">
        <v>51504.977999999988</v>
      </c>
      <c r="F423" s="870">
        <v>51504.977999999988</v>
      </c>
      <c r="G423" s="870">
        <v>174882.97414000001</v>
      </c>
      <c r="H423" s="870">
        <v>174882.97414000001</v>
      </c>
      <c r="I423" s="1046">
        <v>753897.74609999999</v>
      </c>
      <c r="J423" s="870">
        <v>51504.977999999988</v>
      </c>
      <c r="K423" s="1046">
        <v>174882.97414000001</v>
      </c>
      <c r="L423" s="1046">
        <v>737938.89</v>
      </c>
      <c r="M423" s="1046">
        <v>753897.74609999999</v>
      </c>
      <c r="N423" s="962" t="s">
        <v>374</v>
      </c>
      <c r="O423" s="962" t="s">
        <v>463</v>
      </c>
      <c r="P423" s="962" t="s">
        <v>464</v>
      </c>
      <c r="Q423" s="962" t="s">
        <v>465</v>
      </c>
      <c r="R423" s="962" t="s">
        <v>340</v>
      </c>
      <c r="S423" s="962">
        <v>358148</v>
      </c>
      <c r="T423" s="962">
        <v>375711</v>
      </c>
      <c r="U423" s="962" t="s">
        <v>511</v>
      </c>
      <c r="V423" s="962" t="s">
        <v>342</v>
      </c>
      <c r="W423" s="962" t="s">
        <v>343</v>
      </c>
      <c r="X423" s="962" t="s">
        <v>344</v>
      </c>
      <c r="Y423" s="963">
        <v>733859</v>
      </c>
      <c r="Z423" s="681"/>
      <c r="AA423" s="681"/>
      <c r="AB423" s="681"/>
      <c r="AC423" s="681"/>
      <c r="AD423" s="681"/>
      <c r="AE423" s="681"/>
      <c r="AF423" s="681"/>
      <c r="AG423" s="682"/>
      <c r="AH423" s="682"/>
      <c r="AI423" s="682"/>
      <c r="AJ423" s="682"/>
      <c r="AK423" s="682"/>
      <c r="AL423" s="682"/>
      <c r="AM423" s="682"/>
      <c r="AN423" s="682"/>
      <c r="AO423" s="682"/>
      <c r="AP423" s="682"/>
    </row>
    <row r="424" spans="1:42" ht="22.5" x14ac:dyDescent="0.25">
      <c r="A424" s="937"/>
      <c r="B424" s="728"/>
      <c r="C424" s="728"/>
      <c r="D424" s="725" t="s">
        <v>345</v>
      </c>
      <c r="E424" s="865">
        <v>5259122.5345349787</v>
      </c>
      <c r="F424" s="865">
        <v>5259122.5345349787</v>
      </c>
      <c r="G424" s="865" t="e">
        <v>#REF!</v>
      </c>
      <c r="H424" s="865">
        <v>14347023.421637103</v>
      </c>
      <c r="I424" s="1046">
        <v>60073369.596824303</v>
      </c>
      <c r="J424" s="865">
        <v>20579014.327324588</v>
      </c>
      <c r="K424" s="865">
        <v>29560078.220601387</v>
      </c>
      <c r="L424" s="865">
        <v>29560078.220601387</v>
      </c>
      <c r="M424" s="1046">
        <v>60073369.596824303</v>
      </c>
      <c r="N424" s="729"/>
      <c r="O424" s="729"/>
      <c r="P424" s="729"/>
      <c r="Q424" s="729"/>
      <c r="R424" s="729"/>
      <c r="S424" s="729"/>
      <c r="T424" s="729"/>
      <c r="U424" s="729"/>
      <c r="V424" s="729"/>
      <c r="W424" s="729"/>
      <c r="X424" s="729"/>
      <c r="Y424" s="732"/>
      <c r="Z424" s="681"/>
      <c r="AA424" s="681"/>
      <c r="AB424" s="681"/>
      <c r="AC424" s="681"/>
      <c r="AD424" s="681"/>
      <c r="AE424" s="681"/>
      <c r="AF424" s="681"/>
      <c r="AG424" s="682"/>
      <c r="AH424" s="682"/>
      <c r="AI424" s="682"/>
      <c r="AJ424" s="682"/>
      <c r="AK424" s="682"/>
      <c r="AL424" s="682"/>
      <c r="AM424" s="682"/>
      <c r="AN424" s="682"/>
      <c r="AO424" s="682"/>
      <c r="AP424" s="682"/>
    </row>
    <row r="425" spans="1:42" ht="22.5" x14ac:dyDescent="0.25">
      <c r="A425" s="937"/>
      <c r="B425" s="728"/>
      <c r="C425" s="728"/>
      <c r="D425" s="725" t="s">
        <v>348</v>
      </c>
      <c r="E425" s="870">
        <v>0</v>
      </c>
      <c r="F425" s="870">
        <v>0</v>
      </c>
      <c r="G425" s="870">
        <v>0</v>
      </c>
      <c r="H425" s="870">
        <v>0</v>
      </c>
      <c r="I425" s="1046"/>
      <c r="J425" s="870">
        <v>0</v>
      </c>
      <c r="K425" s="870">
        <v>0</v>
      </c>
      <c r="L425" s="870">
        <v>0</v>
      </c>
      <c r="M425" s="1046"/>
      <c r="N425" s="729"/>
      <c r="O425" s="729"/>
      <c r="P425" s="729"/>
      <c r="Q425" s="729"/>
      <c r="R425" s="729"/>
      <c r="S425" s="729"/>
      <c r="T425" s="729"/>
      <c r="U425" s="729"/>
      <c r="V425" s="729"/>
      <c r="W425" s="729"/>
      <c r="X425" s="729"/>
      <c r="Y425" s="732"/>
      <c r="Z425" s="681"/>
      <c r="AA425" s="681"/>
      <c r="AB425" s="681"/>
      <c r="AC425" s="681"/>
      <c r="AD425" s="681"/>
      <c r="AE425" s="681"/>
      <c r="AF425" s="681"/>
      <c r="AG425" s="682"/>
      <c r="AH425" s="682"/>
      <c r="AI425" s="682"/>
      <c r="AJ425" s="682"/>
      <c r="AK425" s="682"/>
      <c r="AL425" s="682"/>
      <c r="AM425" s="682"/>
      <c r="AN425" s="682"/>
      <c r="AO425" s="682"/>
      <c r="AP425" s="682"/>
    </row>
    <row r="426" spans="1:42" ht="33.75" x14ac:dyDescent="0.25">
      <c r="A426" s="937"/>
      <c r="B426" s="728"/>
      <c r="C426" s="734"/>
      <c r="D426" s="725" t="s">
        <v>350</v>
      </c>
      <c r="E426" s="865">
        <v>0</v>
      </c>
      <c r="F426" s="865">
        <v>0</v>
      </c>
      <c r="G426" s="865">
        <v>0</v>
      </c>
      <c r="H426" s="865">
        <v>0</v>
      </c>
      <c r="I426" s="965"/>
      <c r="J426" s="865">
        <v>0</v>
      </c>
      <c r="K426" s="865">
        <v>0</v>
      </c>
      <c r="L426" s="865">
        <v>0</v>
      </c>
      <c r="M426" s="965"/>
      <c r="N426" s="735"/>
      <c r="O426" s="735"/>
      <c r="P426" s="735"/>
      <c r="Q426" s="735"/>
      <c r="R426" s="735"/>
      <c r="S426" s="735"/>
      <c r="T426" s="735"/>
      <c r="U426" s="735"/>
      <c r="V426" s="735"/>
      <c r="W426" s="735"/>
      <c r="X426" s="735"/>
      <c r="Y426" s="738"/>
      <c r="Z426" s="681"/>
      <c r="AA426" s="681"/>
      <c r="AB426" s="681"/>
      <c r="AC426" s="681"/>
      <c r="AD426" s="681"/>
      <c r="AE426" s="681"/>
      <c r="AF426" s="681"/>
      <c r="AG426" s="682"/>
      <c r="AH426" s="682"/>
      <c r="AI426" s="682"/>
      <c r="AJ426" s="682"/>
      <c r="AK426" s="682"/>
      <c r="AL426" s="682"/>
      <c r="AM426" s="682"/>
      <c r="AN426" s="682"/>
      <c r="AO426" s="682"/>
      <c r="AP426" s="682"/>
    </row>
    <row r="427" spans="1:42" ht="22.5" x14ac:dyDescent="0.25">
      <c r="A427" s="937"/>
      <c r="B427" s="728"/>
      <c r="C427" s="949" t="s">
        <v>538</v>
      </c>
      <c r="D427" s="713" t="s">
        <v>335</v>
      </c>
      <c r="E427" s="870">
        <v>6387125.7962400001</v>
      </c>
      <c r="F427" s="870">
        <v>6387125.7962400001</v>
      </c>
      <c r="G427" s="870" t="e">
        <v>#REF!</v>
      </c>
      <c r="H427" s="870">
        <v>3650905.0148</v>
      </c>
      <c r="I427" s="870">
        <v>1234228.3640000001</v>
      </c>
      <c r="J427" s="870">
        <v>244983.39599999998</v>
      </c>
      <c r="K427" s="964">
        <v>344391.0148</v>
      </c>
      <c r="L427" s="964">
        <v>651388.17000000004</v>
      </c>
      <c r="M427" s="965">
        <v>831332.36399999994</v>
      </c>
      <c r="N427" s="962" t="s">
        <v>510</v>
      </c>
      <c r="O427" s="962" t="s">
        <v>463</v>
      </c>
      <c r="P427" s="962" t="s">
        <v>464</v>
      </c>
      <c r="Q427" s="962" t="s">
        <v>465</v>
      </c>
      <c r="R427" s="962" t="s">
        <v>340</v>
      </c>
      <c r="S427" s="962">
        <v>3912913</v>
      </c>
      <c r="T427" s="962">
        <v>4167821</v>
      </c>
      <c r="U427" s="962" t="s">
        <v>511</v>
      </c>
      <c r="V427" s="962" t="s">
        <v>342</v>
      </c>
      <c r="W427" s="962" t="s">
        <v>343</v>
      </c>
      <c r="X427" s="962" t="s">
        <v>344</v>
      </c>
      <c r="Y427" s="963">
        <v>8080734</v>
      </c>
      <c r="Z427" s="768"/>
      <c r="AA427" s="768"/>
      <c r="AB427" s="768"/>
      <c r="AC427" s="768"/>
      <c r="AD427" s="768"/>
      <c r="AE427" s="768"/>
      <c r="AF427" s="768"/>
      <c r="AG427" s="682"/>
      <c r="AH427" s="682"/>
      <c r="AI427" s="682"/>
      <c r="AJ427" s="682"/>
      <c r="AK427" s="682"/>
      <c r="AL427" s="682"/>
      <c r="AM427" s="682"/>
      <c r="AN427" s="682"/>
      <c r="AO427" s="682"/>
      <c r="AP427" s="682"/>
    </row>
    <row r="428" spans="1:42" ht="22.5" x14ac:dyDescent="0.25">
      <c r="A428" s="937"/>
      <c r="B428" s="728"/>
      <c r="C428" s="728"/>
      <c r="D428" s="725" t="s">
        <v>345</v>
      </c>
      <c r="E428" s="865">
        <v>652183119.19122577</v>
      </c>
      <c r="F428" s="865">
        <v>652183119.19122577</v>
      </c>
      <c r="G428" s="865" t="e">
        <v>#REF!</v>
      </c>
      <c r="H428" s="865">
        <v>299512402.59429842</v>
      </c>
      <c r="I428" s="965">
        <v>146229789.25683799</v>
      </c>
      <c r="J428" s="865">
        <v>97884068.919331148</v>
      </c>
      <c r="K428" s="865">
        <v>58211643.449125357</v>
      </c>
      <c r="L428" s="865">
        <v>58211643.449125357</v>
      </c>
      <c r="M428" s="1006">
        <v>66243697</v>
      </c>
      <c r="N428" s="729"/>
      <c r="O428" s="729"/>
      <c r="P428" s="729"/>
      <c r="Q428" s="729"/>
      <c r="R428" s="729"/>
      <c r="S428" s="729"/>
      <c r="T428" s="729"/>
      <c r="U428" s="729"/>
      <c r="V428" s="729"/>
      <c r="W428" s="729"/>
      <c r="X428" s="729"/>
      <c r="Y428" s="732"/>
      <c r="Z428" s="768"/>
      <c r="AA428" s="768"/>
      <c r="AB428" s="768"/>
      <c r="AC428" s="768"/>
      <c r="AD428" s="768"/>
      <c r="AE428" s="768"/>
      <c r="AF428" s="768"/>
      <c r="AG428" s="682"/>
      <c r="AH428" s="682"/>
      <c r="AI428" s="682"/>
      <c r="AJ428" s="682"/>
      <c r="AK428" s="682"/>
      <c r="AL428" s="682"/>
      <c r="AM428" s="682"/>
      <c r="AN428" s="682"/>
      <c r="AO428" s="682"/>
      <c r="AP428" s="682"/>
    </row>
    <row r="429" spans="1:42" ht="22.5" x14ac:dyDescent="0.25">
      <c r="A429" s="937"/>
      <c r="B429" s="728"/>
      <c r="C429" s="728"/>
      <c r="D429" s="725" t="s">
        <v>348</v>
      </c>
      <c r="E429" s="870">
        <v>0</v>
      </c>
      <c r="F429" s="870">
        <v>0</v>
      </c>
      <c r="G429" s="870">
        <v>0</v>
      </c>
      <c r="H429" s="870">
        <v>0</v>
      </c>
      <c r="I429" s="965">
        <v>-0.46910000219941139</v>
      </c>
      <c r="J429" s="870">
        <v>0</v>
      </c>
      <c r="K429" s="870">
        <v>0</v>
      </c>
      <c r="L429" s="870">
        <v>0</v>
      </c>
      <c r="M429" s="725"/>
      <c r="N429" s="729"/>
      <c r="O429" s="729"/>
      <c r="P429" s="729"/>
      <c r="Q429" s="729"/>
      <c r="R429" s="729"/>
      <c r="S429" s="729"/>
      <c r="T429" s="729"/>
      <c r="U429" s="729"/>
      <c r="V429" s="729"/>
      <c r="W429" s="729"/>
      <c r="X429" s="729"/>
      <c r="Y429" s="732"/>
      <c r="Z429" s="768"/>
      <c r="AA429" s="768"/>
      <c r="AB429" s="768"/>
      <c r="AC429" s="768"/>
      <c r="AD429" s="768"/>
      <c r="AE429" s="768"/>
      <c r="AF429" s="768"/>
      <c r="AG429" s="682"/>
      <c r="AH429" s="682"/>
      <c r="AI429" s="682"/>
      <c r="AJ429" s="682"/>
      <c r="AK429" s="682"/>
      <c r="AL429" s="682"/>
      <c r="AM429" s="682"/>
      <c r="AN429" s="682"/>
      <c r="AO429" s="682"/>
      <c r="AP429" s="682"/>
    </row>
    <row r="430" spans="1:42" ht="33.75" x14ac:dyDescent="0.25">
      <c r="A430" s="937"/>
      <c r="B430" s="728"/>
      <c r="C430" s="734"/>
      <c r="D430" s="725" t="s">
        <v>350</v>
      </c>
      <c r="E430" s="865">
        <v>0</v>
      </c>
      <c r="F430" s="865">
        <v>0</v>
      </c>
      <c r="G430" s="865">
        <v>0</v>
      </c>
      <c r="H430" s="865">
        <v>0</v>
      </c>
      <c r="I430" s="965">
        <v>100922174</v>
      </c>
      <c r="J430" s="865">
        <v>0</v>
      </c>
      <c r="K430" s="865">
        <v>0</v>
      </c>
      <c r="L430" s="865">
        <v>0</v>
      </c>
      <c r="M430" s="965"/>
      <c r="N430" s="735"/>
      <c r="O430" s="735"/>
      <c r="P430" s="735"/>
      <c r="Q430" s="735"/>
      <c r="R430" s="735"/>
      <c r="S430" s="735"/>
      <c r="T430" s="735"/>
      <c r="U430" s="735"/>
      <c r="V430" s="735"/>
      <c r="W430" s="735"/>
      <c r="X430" s="735"/>
      <c r="Y430" s="738"/>
      <c r="Z430" s="768"/>
      <c r="AA430" s="768"/>
      <c r="AB430" s="768"/>
      <c r="AC430" s="768"/>
      <c r="AD430" s="768"/>
      <c r="AE430" s="768"/>
      <c r="AF430" s="768"/>
      <c r="AG430" s="682"/>
      <c r="AH430" s="682"/>
      <c r="AI430" s="682"/>
      <c r="AJ430" s="682"/>
      <c r="AK430" s="682"/>
      <c r="AL430" s="682"/>
      <c r="AM430" s="682"/>
      <c r="AN430" s="682"/>
      <c r="AO430" s="682"/>
      <c r="AP430" s="682"/>
    </row>
    <row r="431" spans="1:42" ht="22.5" x14ac:dyDescent="0.25">
      <c r="A431" s="937"/>
      <c r="B431" s="728"/>
      <c r="C431" s="949" t="s">
        <v>513</v>
      </c>
      <c r="D431" s="838" t="s">
        <v>335</v>
      </c>
      <c r="E431" s="970">
        <v>7887278</v>
      </c>
      <c r="F431" s="970">
        <v>7887278</v>
      </c>
      <c r="G431" s="970" t="e">
        <v>#REF!</v>
      </c>
      <c r="H431" s="970">
        <v>7887277.9999719998</v>
      </c>
      <c r="I431" s="1047">
        <v>11500000.469100002</v>
      </c>
      <c r="J431" s="970">
        <v>1745135.5997599997</v>
      </c>
      <c r="K431" s="970">
        <v>4580763.9999719998</v>
      </c>
      <c r="L431" s="970">
        <v>9170121.9599999972</v>
      </c>
      <c r="M431" s="965">
        <v>11097104.469100002</v>
      </c>
      <c r="N431" s="961"/>
      <c r="O431" s="766"/>
      <c r="P431" s="766"/>
      <c r="Q431" s="766"/>
      <c r="R431" s="766"/>
      <c r="S431" s="766"/>
      <c r="T431" s="766"/>
      <c r="U431" s="766"/>
      <c r="V431" s="766"/>
      <c r="W431" s="766"/>
      <c r="X431" s="766"/>
      <c r="Y431" s="767"/>
      <c r="Z431" s="768"/>
      <c r="AA431" s="768"/>
      <c r="AB431" s="768"/>
      <c r="AC431" s="768"/>
      <c r="AD431" s="768"/>
      <c r="AE431" s="768"/>
      <c r="AF431" s="768"/>
      <c r="AG431" s="682"/>
      <c r="AH431" s="682"/>
      <c r="AI431" s="682"/>
      <c r="AJ431" s="682"/>
      <c r="AK431" s="682"/>
      <c r="AL431" s="682"/>
      <c r="AM431" s="682"/>
      <c r="AN431" s="682"/>
      <c r="AO431" s="682"/>
      <c r="AP431" s="682"/>
    </row>
    <row r="432" spans="1:42" ht="22.5" x14ac:dyDescent="0.25">
      <c r="A432" s="937"/>
      <c r="B432" s="728"/>
      <c r="C432" s="728"/>
      <c r="D432" s="842" t="s">
        <v>345</v>
      </c>
      <c r="E432" s="972">
        <v>805362181.99999988</v>
      </c>
      <c r="F432" s="972">
        <v>805362181.99999988</v>
      </c>
      <c r="G432" s="972" t="e">
        <v>#REF!</v>
      </c>
      <c r="H432" s="972">
        <v>647055339.46359813</v>
      </c>
      <c r="I432" s="1048">
        <v>964244599.69591808</v>
      </c>
      <c r="J432" s="1049">
        <v>697275717.90410709</v>
      </c>
      <c r="K432" s="972">
        <v>774276299.99526739</v>
      </c>
      <c r="L432" s="972">
        <v>774276299.99526739</v>
      </c>
      <c r="M432" s="1006">
        <v>884258507.43908012</v>
      </c>
      <c r="N432" s="730"/>
      <c r="O432" s="775"/>
      <c r="P432" s="775"/>
      <c r="Q432" s="775"/>
      <c r="R432" s="775"/>
      <c r="S432" s="775"/>
      <c r="T432" s="775"/>
      <c r="U432" s="775"/>
      <c r="V432" s="775"/>
      <c r="W432" s="775"/>
      <c r="X432" s="775"/>
      <c r="Y432" s="776"/>
      <c r="Z432" s="768"/>
      <c r="AA432" s="768"/>
      <c r="AB432" s="768"/>
      <c r="AC432" s="768"/>
      <c r="AD432" s="768"/>
      <c r="AE432" s="768"/>
      <c r="AF432" s="768"/>
      <c r="AG432" s="682"/>
      <c r="AH432" s="682"/>
      <c r="AI432" s="682"/>
      <c r="AJ432" s="682"/>
      <c r="AK432" s="682"/>
      <c r="AL432" s="682"/>
      <c r="AM432" s="682"/>
      <c r="AN432" s="682"/>
      <c r="AO432" s="682"/>
      <c r="AP432" s="682"/>
    </row>
    <row r="433" spans="1:42" ht="22.5" x14ac:dyDescent="0.25">
      <c r="A433" s="937"/>
      <c r="B433" s="728"/>
      <c r="C433" s="728"/>
      <c r="D433" s="842" t="s">
        <v>348</v>
      </c>
      <c r="E433" s="970" t="e">
        <v>#REF!</v>
      </c>
      <c r="F433" s="970" t="e">
        <v>#REF!</v>
      </c>
      <c r="G433" s="970" t="e">
        <v>#REF!</v>
      </c>
      <c r="H433" s="970" t="e">
        <v>#REF!</v>
      </c>
      <c r="I433" s="925">
        <v>0</v>
      </c>
      <c r="J433" s="970">
        <v>0</v>
      </c>
      <c r="K433" s="970">
        <v>0</v>
      </c>
      <c r="L433" s="970">
        <v>0</v>
      </c>
      <c r="M433" s="725">
        <v>0</v>
      </c>
      <c r="N433" s="730"/>
      <c r="O433" s="775"/>
      <c r="P433" s="775"/>
      <c r="Q433" s="775"/>
      <c r="R433" s="775"/>
      <c r="S433" s="775"/>
      <c r="T433" s="775"/>
      <c r="U433" s="775"/>
      <c r="V433" s="775"/>
      <c r="W433" s="775"/>
      <c r="X433" s="775"/>
      <c r="Y433" s="776"/>
      <c r="Z433" s="768"/>
      <c r="AA433" s="768"/>
      <c r="AB433" s="768"/>
      <c r="AC433" s="768"/>
      <c r="AD433" s="768"/>
      <c r="AE433" s="768"/>
      <c r="AF433" s="768"/>
      <c r="AG433" s="682"/>
      <c r="AH433" s="682"/>
      <c r="AI433" s="682"/>
      <c r="AJ433" s="682"/>
      <c r="AK433" s="682"/>
      <c r="AL433" s="682"/>
      <c r="AM433" s="682"/>
      <c r="AN433" s="682"/>
      <c r="AO433" s="682"/>
      <c r="AP433" s="682"/>
    </row>
    <row r="434" spans="1:42" ht="34.5" thickBot="1" x14ac:dyDescent="0.3">
      <c r="A434" s="941"/>
      <c r="B434" s="942"/>
      <c r="C434" s="942"/>
      <c r="D434" s="943" t="s">
        <v>350</v>
      </c>
      <c r="E434" s="976" t="e">
        <v>#REF!</v>
      </c>
      <c r="F434" s="976" t="e">
        <v>#REF!</v>
      </c>
      <c r="G434" s="976" t="e">
        <v>#REF!</v>
      </c>
      <c r="H434" s="976" t="e">
        <v>#REF!</v>
      </c>
      <c r="I434" s="1050">
        <v>100922174</v>
      </c>
      <c r="J434" s="976">
        <v>75704013</v>
      </c>
      <c r="K434" s="976">
        <v>96600174</v>
      </c>
      <c r="L434" s="976">
        <v>96600174</v>
      </c>
      <c r="M434" s="1051">
        <v>100922174</v>
      </c>
      <c r="N434" s="978"/>
      <c r="O434" s="979"/>
      <c r="P434" s="979"/>
      <c r="Q434" s="979"/>
      <c r="R434" s="979"/>
      <c r="S434" s="979"/>
      <c r="T434" s="979"/>
      <c r="U434" s="979"/>
      <c r="V434" s="979"/>
      <c r="W434" s="979"/>
      <c r="X434" s="979"/>
      <c r="Y434" s="980"/>
      <c r="Z434" s="768"/>
      <c r="AA434" s="768"/>
      <c r="AB434" s="768"/>
      <c r="AC434" s="768"/>
      <c r="AD434" s="768"/>
      <c r="AE434" s="768"/>
      <c r="AF434" s="768"/>
      <c r="AG434" s="682"/>
      <c r="AH434" s="682"/>
      <c r="AI434" s="682"/>
      <c r="AJ434" s="682"/>
      <c r="AK434" s="682"/>
      <c r="AL434" s="682"/>
      <c r="AM434" s="682"/>
      <c r="AN434" s="682"/>
      <c r="AO434" s="682"/>
      <c r="AP434" s="682"/>
    </row>
    <row r="435" spans="1:42" ht="22.5" x14ac:dyDescent="0.25">
      <c r="A435" s="930">
        <v>12</v>
      </c>
      <c r="B435" s="1011" t="s">
        <v>183</v>
      </c>
      <c r="C435" s="1011" t="s">
        <v>539</v>
      </c>
      <c r="D435" s="1012" t="s">
        <v>335</v>
      </c>
      <c r="E435" s="1052">
        <v>1</v>
      </c>
      <c r="F435" s="1052">
        <v>1</v>
      </c>
      <c r="G435" s="1052">
        <v>1</v>
      </c>
      <c r="H435" s="1052">
        <v>1</v>
      </c>
      <c r="I435" s="1052">
        <v>1</v>
      </c>
      <c r="J435" s="1052">
        <v>1</v>
      </c>
      <c r="K435" s="1052">
        <v>1</v>
      </c>
      <c r="L435" s="1052">
        <v>1</v>
      </c>
      <c r="M435" s="1053">
        <v>1</v>
      </c>
      <c r="N435" s="1011" t="s">
        <v>336</v>
      </c>
      <c r="O435" s="1054" t="s">
        <v>119</v>
      </c>
      <c r="P435" s="1054" t="s">
        <v>119</v>
      </c>
      <c r="Q435" s="1054" t="s">
        <v>119</v>
      </c>
      <c r="R435" s="1055" t="s">
        <v>340</v>
      </c>
      <c r="S435" s="1056">
        <v>8185614</v>
      </c>
      <c r="T435" s="1057"/>
      <c r="U435" s="1058" t="s">
        <v>341</v>
      </c>
      <c r="V435" s="1058" t="s">
        <v>342</v>
      </c>
      <c r="W435" s="1058" t="s">
        <v>343</v>
      </c>
      <c r="X435" s="1058" t="s">
        <v>344</v>
      </c>
      <c r="Y435" s="1059">
        <v>8185614</v>
      </c>
      <c r="Z435" s="681"/>
      <c r="AA435" s="681"/>
      <c r="AB435" s="681"/>
      <c r="AC435" s="681"/>
      <c r="AD435" s="681"/>
      <c r="AE435" s="681"/>
      <c r="AF435" s="681"/>
      <c r="AG435" s="682"/>
      <c r="AH435" s="682"/>
      <c r="AI435" s="682"/>
      <c r="AJ435" s="682"/>
      <c r="AK435" s="682"/>
      <c r="AL435" s="682"/>
      <c r="AM435" s="682"/>
      <c r="AN435" s="682"/>
      <c r="AO435" s="682"/>
      <c r="AP435" s="682"/>
    </row>
    <row r="436" spans="1:42" ht="22.5" x14ac:dyDescent="0.25">
      <c r="A436" s="937"/>
      <c r="B436" s="710"/>
      <c r="C436" s="728"/>
      <c r="D436" s="725" t="s">
        <v>345</v>
      </c>
      <c r="E436" s="864">
        <v>106072975</v>
      </c>
      <c r="F436" s="864">
        <v>106072975</v>
      </c>
      <c r="G436" s="864">
        <v>106072975</v>
      </c>
      <c r="H436" s="864">
        <v>106072975</v>
      </c>
      <c r="I436" s="864">
        <v>121128500</v>
      </c>
      <c r="J436" s="864">
        <v>81720500</v>
      </c>
      <c r="K436" s="864">
        <v>81720500</v>
      </c>
      <c r="L436" s="864">
        <v>102504500</v>
      </c>
      <c r="M436" s="907">
        <v>121128500</v>
      </c>
      <c r="N436" s="728"/>
      <c r="O436" s="729"/>
      <c r="P436" s="729"/>
      <c r="Q436" s="729"/>
      <c r="R436" s="729"/>
      <c r="S436" s="730"/>
      <c r="T436" s="731"/>
      <c r="U436" s="729"/>
      <c r="V436" s="729"/>
      <c r="W436" s="729"/>
      <c r="X436" s="729"/>
      <c r="Y436" s="732"/>
      <c r="Z436" s="681"/>
      <c r="AA436" s="681"/>
      <c r="AB436" s="681"/>
      <c r="AC436" s="681"/>
      <c r="AD436" s="681"/>
      <c r="AE436" s="681"/>
      <c r="AF436" s="681"/>
      <c r="AG436" s="682"/>
      <c r="AH436" s="682"/>
      <c r="AI436" s="682"/>
      <c r="AJ436" s="682"/>
      <c r="AK436" s="682"/>
      <c r="AL436" s="682"/>
      <c r="AM436" s="682"/>
      <c r="AN436" s="682"/>
      <c r="AO436" s="682"/>
      <c r="AP436" s="682"/>
    </row>
    <row r="437" spans="1:42" ht="22.5" x14ac:dyDescent="0.25">
      <c r="A437" s="937"/>
      <c r="B437" s="710"/>
      <c r="C437" s="728"/>
      <c r="D437" s="725" t="s">
        <v>348</v>
      </c>
      <c r="E437" s="1060">
        <v>0</v>
      </c>
      <c r="F437" s="1060">
        <v>0</v>
      </c>
      <c r="G437" s="1060">
        <v>0</v>
      </c>
      <c r="H437" s="1060">
        <v>0</v>
      </c>
      <c r="I437" s="1060">
        <v>0</v>
      </c>
      <c r="J437" s="1060">
        <v>0</v>
      </c>
      <c r="K437" s="1060">
        <v>0</v>
      </c>
      <c r="L437" s="1060">
        <v>0</v>
      </c>
      <c r="M437" s="1061">
        <v>0</v>
      </c>
      <c r="N437" s="728"/>
      <c r="O437" s="729"/>
      <c r="P437" s="729"/>
      <c r="Q437" s="729"/>
      <c r="R437" s="729"/>
      <c r="S437" s="730"/>
      <c r="T437" s="731"/>
      <c r="U437" s="729"/>
      <c r="V437" s="729"/>
      <c r="W437" s="729"/>
      <c r="X437" s="729"/>
      <c r="Y437" s="732"/>
      <c r="Z437" s="681"/>
      <c r="AA437" s="681"/>
      <c r="AB437" s="681"/>
      <c r="AC437" s="681"/>
      <c r="AD437" s="681"/>
      <c r="AE437" s="681"/>
      <c r="AF437" s="681"/>
      <c r="AG437" s="682"/>
      <c r="AH437" s="682"/>
      <c r="AI437" s="682"/>
      <c r="AJ437" s="682"/>
      <c r="AK437" s="682"/>
      <c r="AL437" s="682"/>
      <c r="AM437" s="682"/>
      <c r="AN437" s="682"/>
      <c r="AO437" s="682"/>
      <c r="AP437" s="682"/>
    </row>
    <row r="438" spans="1:42" ht="33.75" x14ac:dyDescent="0.25">
      <c r="A438" s="937"/>
      <c r="B438" s="710"/>
      <c r="C438" s="734"/>
      <c r="D438" s="725" t="s">
        <v>350</v>
      </c>
      <c r="E438" s="864">
        <v>20572000</v>
      </c>
      <c r="F438" s="864">
        <v>20572000</v>
      </c>
      <c r="G438" s="864">
        <v>20572000</v>
      </c>
      <c r="H438" s="864">
        <v>5274800</v>
      </c>
      <c r="I438" s="864">
        <v>5274800</v>
      </c>
      <c r="J438" s="864">
        <v>5274800</v>
      </c>
      <c r="K438" s="864" t="s">
        <v>553</v>
      </c>
      <c r="L438" s="864">
        <v>5274800</v>
      </c>
      <c r="M438" s="864">
        <v>5274800</v>
      </c>
      <c r="N438" s="728"/>
      <c r="O438" s="729"/>
      <c r="P438" s="729"/>
      <c r="Q438" s="729"/>
      <c r="R438" s="729"/>
      <c r="S438" s="730"/>
      <c r="T438" s="731"/>
      <c r="U438" s="729"/>
      <c r="V438" s="729"/>
      <c r="W438" s="729"/>
      <c r="X438" s="729"/>
      <c r="Y438" s="732"/>
      <c r="Z438" s="681"/>
      <c r="AA438" s="681"/>
      <c r="AB438" s="681"/>
      <c r="AC438" s="681"/>
      <c r="AD438" s="681"/>
      <c r="AE438" s="681"/>
      <c r="AF438" s="681"/>
      <c r="AG438" s="682"/>
      <c r="AH438" s="682"/>
      <c r="AI438" s="682"/>
      <c r="AJ438" s="682"/>
      <c r="AK438" s="682"/>
      <c r="AL438" s="682"/>
      <c r="AM438" s="682"/>
      <c r="AN438" s="682"/>
      <c r="AO438" s="682"/>
      <c r="AP438" s="682"/>
    </row>
    <row r="439" spans="1:42" ht="22.5" x14ac:dyDescent="0.25">
      <c r="A439" s="937"/>
      <c r="B439" s="710"/>
      <c r="C439" s="874" t="s">
        <v>459</v>
      </c>
      <c r="D439" s="838" t="s">
        <v>335</v>
      </c>
      <c r="E439" s="1037">
        <v>1</v>
      </c>
      <c r="F439" s="1038">
        <v>1</v>
      </c>
      <c r="G439" s="1038">
        <v>1</v>
      </c>
      <c r="H439" s="1038">
        <v>1</v>
      </c>
      <c r="I439" s="1038">
        <v>1</v>
      </c>
      <c r="J439" s="1038">
        <v>1</v>
      </c>
      <c r="K439" s="1038">
        <v>1</v>
      </c>
      <c r="L439" s="1038">
        <v>1</v>
      </c>
      <c r="M439" s="1038">
        <v>1</v>
      </c>
      <c r="N439" s="728"/>
      <c r="O439" s="729"/>
      <c r="P439" s="729"/>
      <c r="Q439" s="729"/>
      <c r="R439" s="729"/>
      <c r="S439" s="730"/>
      <c r="T439" s="731"/>
      <c r="U439" s="729"/>
      <c r="V439" s="729"/>
      <c r="W439" s="729"/>
      <c r="X439" s="729"/>
      <c r="Y439" s="732"/>
      <c r="Z439" s="768"/>
      <c r="AA439" s="768"/>
      <c r="AB439" s="768"/>
      <c r="AC439" s="768"/>
      <c r="AD439" s="768"/>
      <c r="AE439" s="768"/>
      <c r="AF439" s="768"/>
      <c r="AG439" s="768"/>
      <c r="AH439" s="768"/>
      <c r="AI439" s="768"/>
      <c r="AJ439" s="768"/>
      <c r="AK439" s="768"/>
      <c r="AL439" s="768"/>
      <c r="AM439" s="768"/>
      <c r="AN439" s="768"/>
      <c r="AO439" s="768"/>
      <c r="AP439" s="768"/>
    </row>
    <row r="440" spans="1:42" ht="22.5" x14ac:dyDescent="0.25">
      <c r="A440" s="937"/>
      <c r="B440" s="710"/>
      <c r="C440" s="728"/>
      <c r="D440" s="842" t="s">
        <v>345</v>
      </c>
      <c r="E440" s="771">
        <v>106072975</v>
      </c>
      <c r="F440" s="877">
        <v>106072975</v>
      </c>
      <c r="G440" s="877">
        <v>106072975</v>
      </c>
      <c r="H440" s="877">
        <v>106072975</v>
      </c>
      <c r="I440" s="877">
        <v>121128500</v>
      </c>
      <c r="J440" s="877">
        <v>81720500</v>
      </c>
      <c r="K440" s="877">
        <v>81720500</v>
      </c>
      <c r="L440" s="877">
        <v>102504500</v>
      </c>
      <c r="M440" s="877">
        <v>121128500</v>
      </c>
      <c r="N440" s="728"/>
      <c r="O440" s="729"/>
      <c r="P440" s="729"/>
      <c r="Q440" s="729"/>
      <c r="R440" s="729"/>
      <c r="S440" s="730"/>
      <c r="T440" s="731"/>
      <c r="U440" s="729"/>
      <c r="V440" s="729"/>
      <c r="W440" s="729"/>
      <c r="X440" s="729"/>
      <c r="Y440" s="732"/>
      <c r="Z440" s="768"/>
      <c r="AA440" s="768"/>
      <c r="AB440" s="768"/>
      <c r="AC440" s="768"/>
      <c r="AD440" s="768"/>
      <c r="AE440" s="768"/>
      <c r="AF440" s="768"/>
      <c r="AG440" s="768"/>
      <c r="AH440" s="768"/>
      <c r="AI440" s="768"/>
      <c r="AJ440" s="768"/>
      <c r="AK440" s="768"/>
      <c r="AL440" s="768"/>
      <c r="AM440" s="768"/>
      <c r="AN440" s="768"/>
      <c r="AO440" s="768"/>
      <c r="AP440" s="768"/>
    </row>
    <row r="441" spans="1:42" ht="22.5" x14ac:dyDescent="0.25">
      <c r="A441" s="937"/>
      <c r="B441" s="710"/>
      <c r="C441" s="728"/>
      <c r="D441" s="842" t="s">
        <v>348</v>
      </c>
      <c r="E441" s="1037">
        <v>0</v>
      </c>
      <c r="F441" s="1038">
        <v>0</v>
      </c>
      <c r="G441" s="1038">
        <v>0</v>
      </c>
      <c r="H441" s="1038">
        <v>0</v>
      </c>
      <c r="I441" s="1038">
        <v>0</v>
      </c>
      <c r="J441" s="1038">
        <v>0</v>
      </c>
      <c r="K441" s="1038">
        <v>0</v>
      </c>
      <c r="L441" s="1038">
        <v>0</v>
      </c>
      <c r="M441" s="1038">
        <v>0</v>
      </c>
      <c r="N441" s="728"/>
      <c r="O441" s="729"/>
      <c r="P441" s="729"/>
      <c r="Q441" s="729"/>
      <c r="R441" s="729"/>
      <c r="S441" s="730"/>
      <c r="T441" s="731"/>
      <c r="U441" s="729"/>
      <c r="V441" s="729"/>
      <c r="W441" s="729"/>
      <c r="X441" s="729"/>
      <c r="Y441" s="732"/>
      <c r="Z441" s="768"/>
      <c r="AA441" s="768"/>
      <c r="AB441" s="768"/>
      <c r="AC441" s="768"/>
      <c r="AD441" s="768"/>
      <c r="AE441" s="768"/>
      <c r="AF441" s="768"/>
      <c r="AG441" s="768"/>
      <c r="AH441" s="768"/>
      <c r="AI441" s="768"/>
      <c r="AJ441" s="768"/>
      <c r="AK441" s="768"/>
      <c r="AL441" s="768"/>
      <c r="AM441" s="768"/>
      <c r="AN441" s="768"/>
      <c r="AO441" s="768"/>
      <c r="AP441" s="768"/>
    </row>
    <row r="442" spans="1:42" ht="34.5" thickBot="1" x14ac:dyDescent="0.3">
      <c r="A442" s="941"/>
      <c r="B442" s="779"/>
      <c r="C442" s="942"/>
      <c r="D442" s="943" t="s">
        <v>350</v>
      </c>
      <c r="E442" s="944">
        <v>20572000</v>
      </c>
      <c r="F442" s="1043">
        <v>20572000</v>
      </c>
      <c r="G442" s="1043">
        <v>20572000</v>
      </c>
      <c r="H442" s="1043">
        <v>5274800</v>
      </c>
      <c r="I442" s="1043">
        <v>5274800</v>
      </c>
      <c r="J442" s="1043">
        <v>5274800</v>
      </c>
      <c r="K442" s="1043" t="s">
        <v>553</v>
      </c>
      <c r="L442" s="1043">
        <v>5274800</v>
      </c>
      <c r="M442" s="1043">
        <v>5274800</v>
      </c>
      <c r="N442" s="942"/>
      <c r="O442" s="1062"/>
      <c r="P442" s="1062"/>
      <c r="Q442" s="1062"/>
      <c r="R442" s="1062"/>
      <c r="S442" s="978"/>
      <c r="T442" s="1063"/>
      <c r="U442" s="1062"/>
      <c r="V442" s="1062"/>
      <c r="W442" s="1062"/>
      <c r="X442" s="1062"/>
      <c r="Y442" s="1064"/>
      <c r="Z442" s="768"/>
      <c r="AA442" s="768"/>
      <c r="AB442" s="768"/>
      <c r="AC442" s="768"/>
      <c r="AD442" s="768"/>
      <c r="AE442" s="768"/>
      <c r="AF442" s="768"/>
      <c r="AG442" s="768"/>
      <c r="AH442" s="768"/>
      <c r="AI442" s="768"/>
      <c r="AJ442" s="768"/>
      <c r="AK442" s="768"/>
      <c r="AL442" s="768"/>
      <c r="AM442" s="768"/>
      <c r="AN442" s="768"/>
      <c r="AO442" s="768"/>
      <c r="AP442" s="768"/>
    </row>
    <row r="443" spans="1:42" ht="23.25" thickBot="1" x14ac:dyDescent="0.3">
      <c r="A443" s="930">
        <v>13</v>
      </c>
      <c r="B443" s="1011" t="s">
        <v>190</v>
      </c>
      <c r="C443" s="1054" t="s">
        <v>616</v>
      </c>
      <c r="D443" s="1065" t="s">
        <v>335</v>
      </c>
      <c r="E443" s="1066">
        <v>1</v>
      </c>
      <c r="F443" s="1066">
        <v>1</v>
      </c>
      <c r="G443" s="1066">
        <v>1</v>
      </c>
      <c r="H443" s="1066">
        <v>1</v>
      </c>
      <c r="I443" s="1067">
        <v>1</v>
      </c>
      <c r="J443" s="1066">
        <v>1</v>
      </c>
      <c r="K443" s="1066">
        <v>1</v>
      </c>
      <c r="L443" s="1066">
        <v>1</v>
      </c>
      <c r="M443" s="1066">
        <v>1</v>
      </c>
      <c r="N443" s="1054" t="s">
        <v>336</v>
      </c>
      <c r="O443" s="1054" t="s">
        <v>119</v>
      </c>
      <c r="P443" s="1054" t="s">
        <v>119</v>
      </c>
      <c r="Q443" s="1054" t="s">
        <v>119</v>
      </c>
      <c r="R443" s="1055" t="s">
        <v>340</v>
      </c>
      <c r="S443" s="1056">
        <v>8185614</v>
      </c>
      <c r="T443" s="1057"/>
      <c r="U443" s="1058" t="s">
        <v>341</v>
      </c>
      <c r="V443" s="1058" t="s">
        <v>342</v>
      </c>
      <c r="W443" s="1058" t="s">
        <v>343</v>
      </c>
      <c r="X443" s="1058" t="s">
        <v>344</v>
      </c>
      <c r="Y443" s="1059">
        <v>8185614</v>
      </c>
      <c r="Z443" s="681"/>
      <c r="AA443" s="681"/>
      <c r="AB443" s="681"/>
      <c r="AC443" s="681"/>
      <c r="AD443" s="681"/>
      <c r="AE443" s="681"/>
      <c r="AF443" s="681"/>
      <c r="AG443" s="682"/>
      <c r="AH443" s="682"/>
      <c r="AI443" s="682"/>
      <c r="AJ443" s="682"/>
      <c r="AK443" s="682"/>
      <c r="AL443" s="682"/>
      <c r="AM443" s="682"/>
      <c r="AN443" s="682"/>
      <c r="AO443" s="682"/>
      <c r="AP443" s="682"/>
    </row>
    <row r="444" spans="1:42" ht="23.25" thickBot="1" x14ac:dyDescent="0.3">
      <c r="A444" s="937"/>
      <c r="B444" s="710"/>
      <c r="C444" s="729"/>
      <c r="D444" s="756" t="s">
        <v>345</v>
      </c>
      <c r="E444" s="1068">
        <v>700608060</v>
      </c>
      <c r="F444" s="1068">
        <v>700608060</v>
      </c>
      <c r="G444" s="1068">
        <v>719270530</v>
      </c>
      <c r="H444" s="1068">
        <v>719270530</v>
      </c>
      <c r="I444" s="1069">
        <v>901925600</v>
      </c>
      <c r="J444" s="1068">
        <v>666502000</v>
      </c>
      <c r="K444" s="1068">
        <v>666502000</v>
      </c>
      <c r="L444" s="1068">
        <v>703924900</v>
      </c>
      <c r="M444" s="1068">
        <v>843291900</v>
      </c>
      <c r="N444" s="729"/>
      <c r="O444" s="729"/>
      <c r="P444" s="729"/>
      <c r="Q444" s="729"/>
      <c r="R444" s="729"/>
      <c r="S444" s="730"/>
      <c r="T444" s="731"/>
      <c r="U444" s="729"/>
      <c r="V444" s="729"/>
      <c r="W444" s="729"/>
      <c r="X444" s="729"/>
      <c r="Y444" s="732"/>
      <c r="Z444" s="681"/>
      <c r="AA444" s="681"/>
      <c r="AB444" s="681"/>
      <c r="AC444" s="681"/>
      <c r="AD444" s="681"/>
      <c r="AE444" s="681"/>
      <c r="AF444" s="681"/>
      <c r="AG444" s="682"/>
      <c r="AH444" s="682"/>
      <c r="AI444" s="682"/>
      <c r="AJ444" s="682"/>
      <c r="AK444" s="682"/>
      <c r="AL444" s="682"/>
      <c r="AM444" s="682"/>
      <c r="AN444" s="682"/>
      <c r="AO444" s="682"/>
      <c r="AP444" s="682"/>
    </row>
    <row r="445" spans="1:42" ht="22.5" x14ac:dyDescent="0.25">
      <c r="A445" s="937"/>
      <c r="B445" s="710"/>
      <c r="C445" s="729"/>
      <c r="D445" s="756" t="s">
        <v>348</v>
      </c>
      <c r="E445" s="1070">
        <v>0</v>
      </c>
      <c r="F445" s="1070">
        <v>0</v>
      </c>
      <c r="G445" s="1070">
        <v>0</v>
      </c>
      <c r="H445" s="1070">
        <v>359635265</v>
      </c>
      <c r="I445" s="1071">
        <v>0</v>
      </c>
      <c r="J445" s="1070">
        <v>0</v>
      </c>
      <c r="K445" s="1070">
        <v>0</v>
      </c>
      <c r="L445" s="1070">
        <v>0</v>
      </c>
      <c r="M445" s="1070">
        <v>0</v>
      </c>
      <c r="N445" s="729"/>
      <c r="O445" s="729"/>
      <c r="P445" s="729"/>
      <c r="Q445" s="729"/>
      <c r="R445" s="729"/>
      <c r="S445" s="730"/>
      <c r="T445" s="731"/>
      <c r="U445" s="729"/>
      <c r="V445" s="729"/>
      <c r="W445" s="729"/>
      <c r="X445" s="729"/>
      <c r="Y445" s="732"/>
      <c r="Z445" s="681"/>
      <c r="AA445" s="681"/>
      <c r="AB445" s="681"/>
      <c r="AC445" s="681"/>
      <c r="AD445" s="681"/>
      <c r="AE445" s="681"/>
      <c r="AF445" s="681"/>
      <c r="AG445" s="682"/>
      <c r="AH445" s="682"/>
      <c r="AI445" s="682"/>
      <c r="AJ445" s="682"/>
      <c r="AK445" s="682"/>
      <c r="AL445" s="682"/>
      <c r="AM445" s="682"/>
      <c r="AN445" s="682"/>
      <c r="AO445" s="682"/>
      <c r="AP445" s="682"/>
    </row>
    <row r="446" spans="1:42" ht="33.75" x14ac:dyDescent="0.25">
      <c r="A446" s="937"/>
      <c r="B446" s="710"/>
      <c r="C446" s="735"/>
      <c r="D446" s="756" t="s">
        <v>350</v>
      </c>
      <c r="E446" s="1072">
        <v>27632833</v>
      </c>
      <c r="F446" s="1072">
        <v>27632833</v>
      </c>
      <c r="G446" s="1072">
        <v>27632833</v>
      </c>
      <c r="H446" s="1072">
        <v>27632833</v>
      </c>
      <c r="I446" s="938">
        <v>27632833</v>
      </c>
      <c r="J446" s="1072">
        <v>27632833</v>
      </c>
      <c r="K446" s="1072" t="s">
        <v>553</v>
      </c>
      <c r="L446" s="1072">
        <v>27632833</v>
      </c>
      <c r="M446" s="1072">
        <v>27632833</v>
      </c>
      <c r="N446" s="729"/>
      <c r="O446" s="729"/>
      <c r="P446" s="729"/>
      <c r="Q446" s="729"/>
      <c r="R446" s="729"/>
      <c r="S446" s="730"/>
      <c r="T446" s="731"/>
      <c r="U446" s="729"/>
      <c r="V446" s="729"/>
      <c r="W446" s="729"/>
      <c r="X446" s="729"/>
      <c r="Y446" s="732"/>
      <c r="Z446" s="681"/>
      <c r="AA446" s="681"/>
      <c r="AB446" s="681"/>
      <c r="AC446" s="681"/>
      <c r="AD446" s="681"/>
      <c r="AE446" s="681"/>
      <c r="AF446" s="681"/>
      <c r="AG446" s="682"/>
      <c r="AH446" s="682"/>
      <c r="AI446" s="682"/>
      <c r="AJ446" s="682"/>
      <c r="AK446" s="682"/>
      <c r="AL446" s="682"/>
      <c r="AM446" s="682"/>
      <c r="AN446" s="682"/>
      <c r="AO446" s="682"/>
      <c r="AP446" s="682"/>
    </row>
    <row r="447" spans="1:42" ht="22.5" x14ac:dyDescent="0.25">
      <c r="A447" s="937"/>
      <c r="B447" s="710"/>
      <c r="C447" s="1073" t="s">
        <v>459</v>
      </c>
      <c r="D447" s="760" t="s">
        <v>335</v>
      </c>
      <c r="E447" s="1074">
        <v>1</v>
      </c>
      <c r="F447" s="1075">
        <v>1</v>
      </c>
      <c r="G447" s="1075">
        <v>1</v>
      </c>
      <c r="H447" s="1075">
        <v>1</v>
      </c>
      <c r="I447" s="1076">
        <v>1</v>
      </c>
      <c r="J447" s="1075">
        <v>1</v>
      </c>
      <c r="K447" s="1075">
        <v>1</v>
      </c>
      <c r="L447" s="1075">
        <v>1</v>
      </c>
      <c r="M447" s="1075">
        <v>1</v>
      </c>
      <c r="N447" s="729"/>
      <c r="O447" s="729"/>
      <c r="P447" s="729"/>
      <c r="Q447" s="729"/>
      <c r="R447" s="729"/>
      <c r="S447" s="730"/>
      <c r="T447" s="731"/>
      <c r="U447" s="729"/>
      <c r="V447" s="729"/>
      <c r="W447" s="729"/>
      <c r="X447" s="729"/>
      <c r="Y447" s="732"/>
      <c r="Z447" s="768"/>
      <c r="AA447" s="768"/>
      <c r="AB447" s="768"/>
      <c r="AC447" s="768"/>
      <c r="AD447" s="768"/>
      <c r="AE447" s="768"/>
      <c r="AF447" s="768"/>
      <c r="AG447" s="768"/>
      <c r="AH447" s="768"/>
      <c r="AI447" s="768"/>
      <c r="AJ447" s="768"/>
      <c r="AK447" s="768"/>
      <c r="AL447" s="768"/>
      <c r="AM447" s="768"/>
      <c r="AN447" s="768"/>
      <c r="AO447" s="768"/>
      <c r="AP447" s="768"/>
    </row>
    <row r="448" spans="1:42" ht="22.5" x14ac:dyDescent="0.25">
      <c r="A448" s="937"/>
      <c r="B448" s="710"/>
      <c r="C448" s="729"/>
      <c r="D448" s="769" t="s">
        <v>345</v>
      </c>
      <c r="E448" s="770">
        <v>700608060</v>
      </c>
      <c r="F448" s="1077">
        <v>700608060</v>
      </c>
      <c r="G448" s="1077">
        <v>719270530</v>
      </c>
      <c r="H448" s="1077">
        <v>719270530</v>
      </c>
      <c r="I448" s="877">
        <v>901925600</v>
      </c>
      <c r="J448" s="1077">
        <v>666502000</v>
      </c>
      <c r="K448" s="1077">
        <v>666502000</v>
      </c>
      <c r="L448" s="1077">
        <v>703924900</v>
      </c>
      <c r="M448" s="1077">
        <v>843291900</v>
      </c>
      <c r="N448" s="729"/>
      <c r="O448" s="729"/>
      <c r="P448" s="729"/>
      <c r="Q448" s="729"/>
      <c r="R448" s="729"/>
      <c r="S448" s="730"/>
      <c r="T448" s="731"/>
      <c r="U448" s="729"/>
      <c r="V448" s="729"/>
      <c r="W448" s="729"/>
      <c r="X448" s="729"/>
      <c r="Y448" s="732"/>
      <c r="Z448" s="768"/>
      <c r="AA448" s="768"/>
      <c r="AB448" s="768"/>
      <c r="AC448" s="768"/>
      <c r="AD448" s="768"/>
      <c r="AE448" s="768"/>
      <c r="AF448" s="768"/>
      <c r="AG448" s="768"/>
      <c r="AH448" s="768"/>
      <c r="AI448" s="768"/>
      <c r="AJ448" s="768"/>
      <c r="AK448" s="768"/>
      <c r="AL448" s="768"/>
      <c r="AM448" s="768"/>
      <c r="AN448" s="768"/>
      <c r="AO448" s="768"/>
      <c r="AP448" s="768"/>
    </row>
    <row r="449" spans="1:42" ht="22.5" x14ac:dyDescent="0.25">
      <c r="A449" s="937"/>
      <c r="B449" s="710"/>
      <c r="C449" s="729"/>
      <c r="D449" s="769" t="s">
        <v>348</v>
      </c>
      <c r="E449" s="1074">
        <v>0</v>
      </c>
      <c r="F449" s="1075">
        <v>0</v>
      </c>
      <c r="G449" s="1075">
        <v>0</v>
      </c>
      <c r="H449" s="1075">
        <v>359635265</v>
      </c>
      <c r="I449" s="1038">
        <v>0</v>
      </c>
      <c r="J449" s="1075">
        <v>0</v>
      </c>
      <c r="K449" s="1075">
        <v>0</v>
      </c>
      <c r="L449" s="1075">
        <v>0</v>
      </c>
      <c r="M449" s="1075">
        <v>0</v>
      </c>
      <c r="N449" s="729"/>
      <c r="O449" s="729"/>
      <c r="P449" s="729"/>
      <c r="Q449" s="729"/>
      <c r="R449" s="729"/>
      <c r="S449" s="730"/>
      <c r="T449" s="731"/>
      <c r="U449" s="729"/>
      <c r="V449" s="729"/>
      <c r="W449" s="729"/>
      <c r="X449" s="729"/>
      <c r="Y449" s="732"/>
      <c r="Z449" s="768"/>
      <c r="AA449" s="768"/>
      <c r="AB449" s="768"/>
      <c r="AC449" s="768"/>
      <c r="AD449" s="768"/>
      <c r="AE449" s="768"/>
      <c r="AF449" s="768"/>
      <c r="AG449" s="768"/>
      <c r="AH449" s="768"/>
      <c r="AI449" s="768"/>
      <c r="AJ449" s="768"/>
      <c r="AK449" s="768"/>
      <c r="AL449" s="768"/>
      <c r="AM449" s="768"/>
      <c r="AN449" s="768"/>
      <c r="AO449" s="768"/>
      <c r="AP449" s="768"/>
    </row>
    <row r="450" spans="1:42" ht="34.5" thickBot="1" x14ac:dyDescent="0.3">
      <c r="A450" s="941"/>
      <c r="B450" s="779"/>
      <c r="C450" s="1062"/>
      <c r="D450" s="1078" t="s">
        <v>350</v>
      </c>
      <c r="E450" s="1079">
        <v>27632833</v>
      </c>
      <c r="F450" s="1080">
        <v>27632833</v>
      </c>
      <c r="G450" s="1080">
        <v>27632833</v>
      </c>
      <c r="H450" s="1080">
        <v>27632833</v>
      </c>
      <c r="I450" s="1043">
        <v>27632833</v>
      </c>
      <c r="J450" s="1080">
        <v>27632833</v>
      </c>
      <c r="K450" s="1080">
        <v>27632833</v>
      </c>
      <c r="L450" s="1080">
        <v>27632833</v>
      </c>
      <c r="M450" s="1080">
        <v>27632833</v>
      </c>
      <c r="N450" s="1062"/>
      <c r="O450" s="1062"/>
      <c r="P450" s="1062"/>
      <c r="Q450" s="1062"/>
      <c r="R450" s="1062"/>
      <c r="S450" s="978"/>
      <c r="T450" s="1063"/>
      <c r="U450" s="1062"/>
      <c r="V450" s="1062"/>
      <c r="W450" s="1062"/>
      <c r="X450" s="1062"/>
      <c r="Y450" s="1064"/>
      <c r="Z450" s="768"/>
      <c r="AA450" s="768"/>
      <c r="AB450" s="768"/>
      <c r="AC450" s="768"/>
      <c r="AD450" s="768"/>
      <c r="AE450" s="768"/>
      <c r="AF450" s="768"/>
      <c r="AG450" s="768"/>
      <c r="AH450" s="768"/>
      <c r="AI450" s="768"/>
      <c r="AJ450" s="768"/>
      <c r="AK450" s="768"/>
      <c r="AL450" s="768"/>
      <c r="AM450" s="768"/>
      <c r="AN450" s="768"/>
      <c r="AO450" s="768"/>
      <c r="AP450" s="768"/>
    </row>
    <row r="451" spans="1:42" ht="23.25" thickBot="1" x14ac:dyDescent="0.3">
      <c r="A451" s="930">
        <v>14</v>
      </c>
      <c r="B451" s="1011" t="s">
        <v>196</v>
      </c>
      <c r="C451" s="1011" t="s">
        <v>540</v>
      </c>
      <c r="D451" s="1012" t="s">
        <v>335</v>
      </c>
      <c r="E451" s="1027">
        <v>0.25</v>
      </c>
      <c r="F451" s="1027">
        <v>0.25</v>
      </c>
      <c r="G451" s="1027">
        <v>0.25</v>
      </c>
      <c r="H451" s="1027">
        <v>0.25</v>
      </c>
      <c r="I451" s="1067">
        <v>0.25</v>
      </c>
      <c r="J451" s="1027">
        <v>0.3034</v>
      </c>
      <c r="K451" s="1027">
        <v>0.3034</v>
      </c>
      <c r="L451" s="1027">
        <v>0.3034</v>
      </c>
      <c r="M451" s="1027">
        <v>0.26429999999999998</v>
      </c>
      <c r="N451" s="1054" t="s">
        <v>336</v>
      </c>
      <c r="O451" s="1054" t="s">
        <v>119</v>
      </c>
      <c r="P451" s="1054" t="s">
        <v>119</v>
      </c>
      <c r="Q451" s="1054" t="s">
        <v>119</v>
      </c>
      <c r="R451" s="1055" t="s">
        <v>340</v>
      </c>
      <c r="S451" s="1056">
        <v>8185614</v>
      </c>
      <c r="T451" s="1057"/>
      <c r="U451" s="1058" t="s">
        <v>341</v>
      </c>
      <c r="V451" s="1058" t="s">
        <v>342</v>
      </c>
      <c r="W451" s="1058" t="s">
        <v>343</v>
      </c>
      <c r="X451" s="1058" t="s">
        <v>344</v>
      </c>
      <c r="Y451" s="1059">
        <v>8185614</v>
      </c>
      <c r="Z451" s="681"/>
      <c r="AA451" s="681"/>
      <c r="AB451" s="681"/>
      <c r="AC451" s="681"/>
      <c r="AD451" s="681"/>
      <c r="AE451" s="681"/>
      <c r="AF451" s="681"/>
      <c r="AG451" s="682"/>
      <c r="AH451" s="682"/>
      <c r="AI451" s="682"/>
      <c r="AJ451" s="682"/>
      <c r="AK451" s="682"/>
      <c r="AL451" s="682"/>
      <c r="AM451" s="682"/>
      <c r="AN451" s="682"/>
      <c r="AO451" s="682"/>
      <c r="AP451" s="682"/>
    </row>
    <row r="452" spans="1:42" ht="23.25" thickBot="1" x14ac:dyDescent="0.3">
      <c r="A452" s="937"/>
      <c r="B452" s="710"/>
      <c r="C452" s="728"/>
      <c r="D452" s="725" t="s">
        <v>345</v>
      </c>
      <c r="E452" s="864">
        <v>634002175</v>
      </c>
      <c r="F452" s="864">
        <v>634002175</v>
      </c>
      <c r="G452" s="864">
        <v>639289845</v>
      </c>
      <c r="H452" s="864">
        <v>639289845</v>
      </c>
      <c r="I452" s="1069">
        <v>687710770</v>
      </c>
      <c r="J452" s="864">
        <v>343239718</v>
      </c>
      <c r="K452" s="864">
        <v>492014500</v>
      </c>
      <c r="L452" s="864">
        <v>604048233</v>
      </c>
      <c r="M452" s="907">
        <v>663383833</v>
      </c>
      <c r="N452" s="729"/>
      <c r="O452" s="729"/>
      <c r="P452" s="729"/>
      <c r="Q452" s="729"/>
      <c r="R452" s="729"/>
      <c r="S452" s="730"/>
      <c r="T452" s="731"/>
      <c r="U452" s="729"/>
      <c r="V452" s="729"/>
      <c r="W452" s="729"/>
      <c r="X452" s="729"/>
      <c r="Y452" s="732"/>
      <c r="Z452" s="681"/>
      <c r="AA452" s="681"/>
      <c r="AB452" s="681"/>
      <c r="AC452" s="681"/>
      <c r="AD452" s="681"/>
      <c r="AE452" s="681"/>
      <c r="AF452" s="681"/>
      <c r="AG452" s="682"/>
      <c r="AH452" s="682"/>
      <c r="AI452" s="682"/>
      <c r="AJ452" s="682"/>
      <c r="AK452" s="682"/>
      <c r="AL452" s="682"/>
      <c r="AM452" s="682"/>
      <c r="AN452" s="682"/>
      <c r="AO452" s="682"/>
      <c r="AP452" s="682"/>
    </row>
    <row r="453" spans="1:42" ht="23.25" thickBot="1" x14ac:dyDescent="0.3">
      <c r="A453" s="937"/>
      <c r="B453" s="710"/>
      <c r="C453" s="728"/>
      <c r="D453" s="725" t="s">
        <v>348</v>
      </c>
      <c r="E453" s="1032">
        <v>0</v>
      </c>
      <c r="F453" s="1032">
        <v>0</v>
      </c>
      <c r="G453" s="1032">
        <v>0</v>
      </c>
      <c r="H453" s="1032">
        <v>0</v>
      </c>
      <c r="I453" s="1067">
        <v>0</v>
      </c>
      <c r="J453" s="1032">
        <v>0</v>
      </c>
      <c r="K453" s="1032">
        <v>0</v>
      </c>
      <c r="L453" s="1032">
        <v>0</v>
      </c>
      <c r="M453" s="1061">
        <v>0</v>
      </c>
      <c r="N453" s="729"/>
      <c r="O453" s="729"/>
      <c r="P453" s="729"/>
      <c r="Q453" s="729"/>
      <c r="R453" s="729"/>
      <c r="S453" s="730"/>
      <c r="T453" s="731"/>
      <c r="U453" s="729"/>
      <c r="V453" s="729"/>
      <c r="W453" s="729"/>
      <c r="X453" s="729"/>
      <c r="Y453" s="732"/>
      <c r="Z453" s="681"/>
      <c r="AA453" s="681"/>
      <c r="AB453" s="681"/>
      <c r="AC453" s="681"/>
      <c r="AD453" s="681"/>
      <c r="AE453" s="681"/>
      <c r="AF453" s="681"/>
      <c r="AG453" s="682"/>
      <c r="AH453" s="682"/>
      <c r="AI453" s="682"/>
      <c r="AJ453" s="682"/>
      <c r="AK453" s="682"/>
      <c r="AL453" s="682"/>
      <c r="AM453" s="682"/>
      <c r="AN453" s="682"/>
      <c r="AO453" s="682"/>
      <c r="AP453" s="682"/>
    </row>
    <row r="454" spans="1:42" ht="33.75" x14ac:dyDescent="0.25">
      <c r="A454" s="937"/>
      <c r="B454" s="710"/>
      <c r="C454" s="734"/>
      <c r="D454" s="725" t="s">
        <v>350</v>
      </c>
      <c r="E454" s="864">
        <v>145993200</v>
      </c>
      <c r="F454" s="864">
        <v>145993200</v>
      </c>
      <c r="G454" s="864">
        <v>145993200</v>
      </c>
      <c r="H454" s="864">
        <v>141527133</v>
      </c>
      <c r="I454" s="1069">
        <v>141527133</v>
      </c>
      <c r="J454" s="864">
        <v>64943266</v>
      </c>
      <c r="K454" s="864">
        <v>121367100</v>
      </c>
      <c r="L454" s="864">
        <v>141527133</v>
      </c>
      <c r="M454" s="864">
        <v>141527133</v>
      </c>
      <c r="N454" s="729"/>
      <c r="O454" s="729"/>
      <c r="P454" s="729"/>
      <c r="Q454" s="729"/>
      <c r="R454" s="729"/>
      <c r="S454" s="730"/>
      <c r="T454" s="731"/>
      <c r="U454" s="729"/>
      <c r="V454" s="729"/>
      <c r="W454" s="729"/>
      <c r="X454" s="729"/>
      <c r="Y454" s="732"/>
      <c r="Z454" s="681"/>
      <c r="AA454" s="681"/>
      <c r="AB454" s="681"/>
      <c r="AC454" s="681"/>
      <c r="AD454" s="681"/>
      <c r="AE454" s="681"/>
      <c r="AF454" s="681"/>
      <c r="AG454" s="682"/>
      <c r="AH454" s="682"/>
      <c r="AI454" s="682"/>
      <c r="AJ454" s="682"/>
      <c r="AK454" s="682"/>
      <c r="AL454" s="682"/>
      <c r="AM454" s="682"/>
      <c r="AN454" s="682"/>
      <c r="AO454" s="682"/>
      <c r="AP454" s="682"/>
    </row>
    <row r="455" spans="1:42" ht="22.5" x14ac:dyDescent="0.25">
      <c r="A455" s="937"/>
      <c r="B455" s="710"/>
      <c r="C455" s="874" t="s">
        <v>459</v>
      </c>
      <c r="D455" s="838" t="s">
        <v>335</v>
      </c>
      <c r="E455" s="1037">
        <v>0.25</v>
      </c>
      <c r="F455" s="1038">
        <v>0.25</v>
      </c>
      <c r="G455" s="1038">
        <v>0.25</v>
      </c>
      <c r="H455" s="1038">
        <v>0.25</v>
      </c>
      <c r="I455" s="1076">
        <v>0.25</v>
      </c>
      <c r="J455" s="1038">
        <v>0.3034</v>
      </c>
      <c r="K455" s="1038">
        <v>0.3034</v>
      </c>
      <c r="L455" s="1038">
        <v>0.3034</v>
      </c>
      <c r="M455" s="1038">
        <v>0.26429999999999998</v>
      </c>
      <c r="N455" s="729"/>
      <c r="O455" s="729"/>
      <c r="P455" s="729"/>
      <c r="Q455" s="729"/>
      <c r="R455" s="729"/>
      <c r="S455" s="730"/>
      <c r="T455" s="731"/>
      <c r="U455" s="729"/>
      <c r="V455" s="729"/>
      <c r="W455" s="729"/>
      <c r="X455" s="729"/>
      <c r="Y455" s="732"/>
      <c r="Z455" s="768"/>
      <c r="AA455" s="768"/>
      <c r="AB455" s="768"/>
      <c r="AC455" s="768"/>
      <c r="AD455" s="768"/>
      <c r="AE455" s="768"/>
      <c r="AF455" s="768"/>
      <c r="AG455" s="768"/>
      <c r="AH455" s="768"/>
      <c r="AI455" s="768"/>
      <c r="AJ455" s="768"/>
      <c r="AK455" s="768"/>
      <c r="AL455" s="768"/>
      <c r="AM455" s="768"/>
      <c r="AN455" s="768"/>
      <c r="AO455" s="768"/>
      <c r="AP455" s="768"/>
    </row>
    <row r="456" spans="1:42" ht="22.5" x14ac:dyDescent="0.25">
      <c r="A456" s="937"/>
      <c r="B456" s="710"/>
      <c r="C456" s="728"/>
      <c r="D456" s="842" t="s">
        <v>345</v>
      </c>
      <c r="E456" s="771">
        <v>634002175</v>
      </c>
      <c r="F456" s="877">
        <v>634002175</v>
      </c>
      <c r="G456" s="877">
        <v>639289845</v>
      </c>
      <c r="H456" s="877">
        <v>639289845</v>
      </c>
      <c r="I456" s="877">
        <v>687710770</v>
      </c>
      <c r="J456" s="877">
        <v>343239718</v>
      </c>
      <c r="K456" s="877">
        <v>492014500</v>
      </c>
      <c r="L456" s="877">
        <v>604048233</v>
      </c>
      <c r="M456" s="877">
        <v>663383833</v>
      </c>
      <c r="N456" s="729"/>
      <c r="O456" s="729"/>
      <c r="P456" s="729"/>
      <c r="Q456" s="729"/>
      <c r="R456" s="729"/>
      <c r="S456" s="730"/>
      <c r="T456" s="731"/>
      <c r="U456" s="729"/>
      <c r="V456" s="729"/>
      <c r="W456" s="729"/>
      <c r="X456" s="729"/>
      <c r="Y456" s="732"/>
      <c r="Z456" s="768"/>
      <c r="AA456" s="768"/>
      <c r="AB456" s="768"/>
      <c r="AC456" s="768"/>
      <c r="AD456" s="768"/>
      <c r="AE456" s="768"/>
      <c r="AF456" s="768"/>
      <c r="AG456" s="768"/>
      <c r="AH456" s="768"/>
      <c r="AI456" s="768"/>
      <c r="AJ456" s="768"/>
      <c r="AK456" s="768"/>
      <c r="AL456" s="768"/>
      <c r="AM456" s="768"/>
      <c r="AN456" s="768"/>
      <c r="AO456" s="768"/>
      <c r="AP456" s="768"/>
    </row>
    <row r="457" spans="1:42" ht="22.5" x14ac:dyDescent="0.25">
      <c r="A457" s="937"/>
      <c r="B457" s="710"/>
      <c r="C457" s="728"/>
      <c r="D457" s="842" t="s">
        <v>348</v>
      </c>
      <c r="E457" s="1037">
        <v>0</v>
      </c>
      <c r="F457" s="1038">
        <v>0</v>
      </c>
      <c r="G457" s="1038">
        <v>0</v>
      </c>
      <c r="H457" s="1038">
        <v>0</v>
      </c>
      <c r="I457" s="1038">
        <v>0</v>
      </c>
      <c r="J457" s="1038">
        <v>0</v>
      </c>
      <c r="K457" s="1038">
        <v>0</v>
      </c>
      <c r="L457" s="1038">
        <v>0</v>
      </c>
      <c r="M457" s="1038">
        <v>0</v>
      </c>
      <c r="N457" s="729"/>
      <c r="O457" s="729"/>
      <c r="P457" s="729"/>
      <c r="Q457" s="729"/>
      <c r="R457" s="729"/>
      <c r="S457" s="730"/>
      <c r="T457" s="731"/>
      <c r="U457" s="729"/>
      <c r="V457" s="729"/>
      <c r="W457" s="729"/>
      <c r="X457" s="729"/>
      <c r="Y457" s="732"/>
      <c r="Z457" s="768"/>
      <c r="AA457" s="768"/>
      <c r="AB457" s="768"/>
      <c r="AC457" s="768"/>
      <c r="AD457" s="768"/>
      <c r="AE457" s="768"/>
      <c r="AF457" s="768"/>
      <c r="AG457" s="768"/>
      <c r="AH457" s="768"/>
      <c r="AI457" s="768"/>
      <c r="AJ457" s="768"/>
      <c r="AK457" s="768"/>
      <c r="AL457" s="768"/>
      <c r="AM457" s="768"/>
      <c r="AN457" s="768"/>
      <c r="AO457" s="768"/>
      <c r="AP457" s="768"/>
    </row>
    <row r="458" spans="1:42" ht="34.5" thickBot="1" x14ac:dyDescent="0.3">
      <c r="A458" s="941"/>
      <c r="B458" s="779"/>
      <c r="C458" s="942"/>
      <c r="D458" s="943" t="s">
        <v>350</v>
      </c>
      <c r="E458" s="944">
        <v>145993200</v>
      </c>
      <c r="F458" s="1043">
        <v>145993200</v>
      </c>
      <c r="G458" s="1043">
        <v>145993200</v>
      </c>
      <c r="H458" s="1043">
        <v>141527133</v>
      </c>
      <c r="I458" s="1043">
        <v>141527133</v>
      </c>
      <c r="J458" s="1043">
        <v>64943266</v>
      </c>
      <c r="K458" s="1043">
        <v>121367100</v>
      </c>
      <c r="L458" s="1043">
        <v>141527133</v>
      </c>
      <c r="M458" s="1043">
        <v>141527133</v>
      </c>
      <c r="N458" s="1062"/>
      <c r="O458" s="1062"/>
      <c r="P458" s="1062"/>
      <c r="Q458" s="1062"/>
      <c r="R458" s="1062"/>
      <c r="S458" s="978"/>
      <c r="T458" s="1063"/>
      <c r="U458" s="1062"/>
      <c r="V458" s="1062"/>
      <c r="W458" s="1062"/>
      <c r="X458" s="1062"/>
      <c r="Y458" s="1064"/>
      <c r="Z458" s="768"/>
      <c r="AA458" s="768"/>
      <c r="AB458" s="768"/>
      <c r="AC458" s="768"/>
      <c r="AD458" s="768"/>
      <c r="AE458" s="768"/>
      <c r="AF458" s="768"/>
      <c r="AG458" s="768"/>
      <c r="AH458" s="768"/>
      <c r="AI458" s="768"/>
      <c r="AJ458" s="768"/>
      <c r="AK458" s="768"/>
      <c r="AL458" s="768"/>
      <c r="AM458" s="768"/>
      <c r="AN458" s="768"/>
      <c r="AO458" s="768"/>
      <c r="AP458" s="768"/>
    </row>
    <row r="459" spans="1:42" ht="23.25" thickBot="1" x14ac:dyDescent="0.3">
      <c r="A459" s="930">
        <v>15</v>
      </c>
      <c r="B459" s="1011" t="s">
        <v>206</v>
      </c>
      <c r="C459" s="1054" t="s">
        <v>541</v>
      </c>
      <c r="D459" s="1065" t="s">
        <v>335</v>
      </c>
      <c r="E459" s="1081">
        <v>0.7</v>
      </c>
      <c r="F459" s="1081">
        <v>0.7</v>
      </c>
      <c r="G459" s="1081">
        <v>0.7</v>
      </c>
      <c r="H459" s="1081">
        <v>0.7</v>
      </c>
      <c r="I459" s="1067">
        <v>0.7</v>
      </c>
      <c r="J459" s="1081">
        <v>0.26300000000000001</v>
      </c>
      <c r="K459" s="1081">
        <v>0.27600000000000002</v>
      </c>
      <c r="L459" s="1081">
        <v>0.309</v>
      </c>
      <c r="M459" s="1066">
        <v>0.309</v>
      </c>
      <c r="N459" s="1054" t="s">
        <v>336</v>
      </c>
      <c r="O459" s="1054" t="s">
        <v>119</v>
      </c>
      <c r="P459" s="1054" t="s">
        <v>119</v>
      </c>
      <c r="Q459" s="1054" t="s">
        <v>119</v>
      </c>
      <c r="R459" s="1055" t="s">
        <v>340</v>
      </c>
      <c r="S459" s="1056">
        <v>8185614</v>
      </c>
      <c r="T459" s="1057"/>
      <c r="U459" s="1058" t="s">
        <v>341</v>
      </c>
      <c r="V459" s="1058" t="s">
        <v>342</v>
      </c>
      <c r="W459" s="1058" t="s">
        <v>343</v>
      </c>
      <c r="X459" s="1058" t="s">
        <v>344</v>
      </c>
      <c r="Y459" s="1059">
        <v>8185614</v>
      </c>
      <c r="Z459" s="681"/>
      <c r="AA459" s="681"/>
      <c r="AB459" s="681"/>
      <c r="AC459" s="681"/>
      <c r="AD459" s="681"/>
      <c r="AE459" s="681"/>
      <c r="AF459" s="681"/>
      <c r="AG459" s="682"/>
      <c r="AH459" s="682"/>
      <c r="AI459" s="682"/>
      <c r="AJ459" s="682"/>
      <c r="AK459" s="682"/>
      <c r="AL459" s="682"/>
      <c r="AM459" s="682"/>
      <c r="AN459" s="682"/>
      <c r="AO459" s="682"/>
      <c r="AP459" s="682"/>
    </row>
    <row r="460" spans="1:42" ht="23.25" thickBot="1" x14ac:dyDescent="0.3">
      <c r="A460" s="937"/>
      <c r="B460" s="710"/>
      <c r="C460" s="729"/>
      <c r="D460" s="756" t="s">
        <v>345</v>
      </c>
      <c r="E460" s="1072">
        <v>127743000</v>
      </c>
      <c r="F460" s="1072">
        <v>127743000</v>
      </c>
      <c r="G460" s="1072">
        <v>127743000</v>
      </c>
      <c r="H460" s="1072">
        <v>127743000</v>
      </c>
      <c r="I460" s="1067" t="s">
        <v>297</v>
      </c>
      <c r="J460" s="1072">
        <v>0</v>
      </c>
      <c r="K460" s="1072">
        <v>0</v>
      </c>
      <c r="L460" s="1072">
        <v>15000000</v>
      </c>
      <c r="M460" s="1068">
        <v>15000000</v>
      </c>
      <c r="N460" s="729"/>
      <c r="O460" s="729"/>
      <c r="P460" s="729"/>
      <c r="Q460" s="729"/>
      <c r="R460" s="729"/>
      <c r="S460" s="730"/>
      <c r="T460" s="731"/>
      <c r="U460" s="729"/>
      <c r="V460" s="729"/>
      <c r="W460" s="729"/>
      <c r="X460" s="729"/>
      <c r="Y460" s="732"/>
      <c r="Z460" s="681"/>
      <c r="AA460" s="681"/>
      <c r="AB460" s="681"/>
      <c r="AC460" s="681"/>
      <c r="AD460" s="681"/>
      <c r="AE460" s="681"/>
      <c r="AF460" s="681"/>
      <c r="AG460" s="682"/>
      <c r="AH460" s="682"/>
      <c r="AI460" s="682"/>
      <c r="AJ460" s="682"/>
      <c r="AK460" s="682"/>
      <c r="AL460" s="682"/>
      <c r="AM460" s="682"/>
      <c r="AN460" s="682"/>
      <c r="AO460" s="682"/>
      <c r="AP460" s="682"/>
    </row>
    <row r="461" spans="1:42" ht="23.25" thickBot="1" x14ac:dyDescent="0.3">
      <c r="A461" s="937"/>
      <c r="B461" s="710"/>
      <c r="C461" s="729"/>
      <c r="D461" s="756" t="s">
        <v>348</v>
      </c>
      <c r="E461" s="1082">
        <v>0</v>
      </c>
      <c r="F461" s="1082">
        <v>0</v>
      </c>
      <c r="G461" s="1082">
        <v>0</v>
      </c>
      <c r="H461" s="1082">
        <v>0</v>
      </c>
      <c r="I461" s="1067">
        <v>0</v>
      </c>
      <c r="J461" s="1082">
        <v>0</v>
      </c>
      <c r="K461" s="1082">
        <v>0</v>
      </c>
      <c r="L461" s="1082">
        <v>0</v>
      </c>
      <c r="M461" s="1070">
        <v>0</v>
      </c>
      <c r="N461" s="729"/>
      <c r="O461" s="729"/>
      <c r="P461" s="729"/>
      <c r="Q461" s="729"/>
      <c r="R461" s="729"/>
      <c r="S461" s="730"/>
      <c r="T461" s="731"/>
      <c r="U461" s="729"/>
      <c r="V461" s="729"/>
      <c r="W461" s="729"/>
      <c r="X461" s="729"/>
      <c r="Y461" s="732"/>
      <c r="Z461" s="681"/>
      <c r="AA461" s="681"/>
      <c r="AB461" s="681"/>
      <c r="AC461" s="681"/>
      <c r="AD461" s="681"/>
      <c r="AE461" s="681"/>
      <c r="AF461" s="681"/>
      <c r="AG461" s="682"/>
      <c r="AH461" s="682"/>
      <c r="AI461" s="682"/>
      <c r="AJ461" s="682"/>
      <c r="AK461" s="682"/>
      <c r="AL461" s="682"/>
      <c r="AM461" s="682"/>
      <c r="AN461" s="682"/>
      <c r="AO461" s="682"/>
      <c r="AP461" s="682"/>
    </row>
    <row r="462" spans="1:42" ht="33.75" x14ac:dyDescent="0.25">
      <c r="A462" s="937"/>
      <c r="B462" s="710"/>
      <c r="C462" s="735"/>
      <c r="D462" s="756" t="s">
        <v>350</v>
      </c>
      <c r="E462" s="1072">
        <v>0</v>
      </c>
      <c r="F462" s="1072">
        <v>0</v>
      </c>
      <c r="G462" s="1072">
        <v>0</v>
      </c>
      <c r="H462" s="1072">
        <v>0</v>
      </c>
      <c r="I462" s="1069">
        <v>0</v>
      </c>
      <c r="J462" s="1072">
        <v>0</v>
      </c>
      <c r="K462" s="1072">
        <v>0</v>
      </c>
      <c r="L462" s="1072">
        <v>0</v>
      </c>
      <c r="M462" s="1072">
        <v>0</v>
      </c>
      <c r="N462" s="729"/>
      <c r="O462" s="729"/>
      <c r="P462" s="729"/>
      <c r="Q462" s="729"/>
      <c r="R462" s="729"/>
      <c r="S462" s="730"/>
      <c r="T462" s="731"/>
      <c r="U462" s="729"/>
      <c r="V462" s="729"/>
      <c r="W462" s="729"/>
      <c r="X462" s="729"/>
      <c r="Y462" s="732"/>
      <c r="Z462" s="681"/>
      <c r="AA462" s="681"/>
      <c r="AB462" s="681"/>
      <c r="AC462" s="681"/>
      <c r="AD462" s="681"/>
      <c r="AE462" s="681"/>
      <c r="AF462" s="681"/>
      <c r="AG462" s="682"/>
      <c r="AH462" s="682"/>
      <c r="AI462" s="682"/>
      <c r="AJ462" s="682"/>
      <c r="AK462" s="682"/>
      <c r="AL462" s="682"/>
      <c r="AM462" s="682"/>
      <c r="AN462" s="682"/>
      <c r="AO462" s="682"/>
      <c r="AP462" s="682"/>
    </row>
    <row r="463" spans="1:42" ht="22.5" x14ac:dyDescent="0.25">
      <c r="A463" s="937"/>
      <c r="B463" s="710"/>
      <c r="C463" s="1073" t="s">
        <v>459</v>
      </c>
      <c r="D463" s="760" t="s">
        <v>335</v>
      </c>
      <c r="E463" s="1074">
        <v>0.7</v>
      </c>
      <c r="F463" s="1075">
        <v>0.7</v>
      </c>
      <c r="G463" s="1075">
        <v>0.7</v>
      </c>
      <c r="H463" s="1075">
        <v>0.7</v>
      </c>
      <c r="I463" s="1076">
        <v>0.7</v>
      </c>
      <c r="J463" s="1075">
        <v>0.26300000000000001</v>
      </c>
      <c r="K463" s="1075">
        <v>0.27600000000000002</v>
      </c>
      <c r="L463" s="1075">
        <v>0.309</v>
      </c>
      <c r="M463" s="1075">
        <v>0.309</v>
      </c>
      <c r="N463" s="729"/>
      <c r="O463" s="729"/>
      <c r="P463" s="729"/>
      <c r="Q463" s="729"/>
      <c r="R463" s="729"/>
      <c r="S463" s="730"/>
      <c r="T463" s="731"/>
      <c r="U463" s="729"/>
      <c r="V463" s="729"/>
      <c r="W463" s="729"/>
      <c r="X463" s="729"/>
      <c r="Y463" s="732"/>
      <c r="Z463" s="768"/>
      <c r="AA463" s="768"/>
      <c r="AB463" s="768"/>
      <c r="AC463" s="768"/>
      <c r="AD463" s="768"/>
      <c r="AE463" s="768"/>
      <c r="AF463" s="768"/>
      <c r="AG463" s="768"/>
      <c r="AH463" s="768"/>
      <c r="AI463" s="768"/>
      <c r="AJ463" s="768"/>
      <c r="AK463" s="768"/>
      <c r="AL463" s="768"/>
      <c r="AM463" s="768"/>
      <c r="AN463" s="768"/>
      <c r="AO463" s="768"/>
      <c r="AP463" s="768"/>
    </row>
    <row r="464" spans="1:42" ht="22.5" x14ac:dyDescent="0.25">
      <c r="A464" s="937"/>
      <c r="B464" s="710"/>
      <c r="C464" s="729"/>
      <c r="D464" s="769" t="s">
        <v>345</v>
      </c>
      <c r="E464" s="770">
        <v>127743000</v>
      </c>
      <c r="F464" s="1077">
        <v>127743000</v>
      </c>
      <c r="G464" s="1077">
        <v>127743000</v>
      </c>
      <c r="H464" s="1077">
        <v>127743000</v>
      </c>
      <c r="I464" s="877" t="s">
        <v>297</v>
      </c>
      <c r="J464" s="1077">
        <v>0</v>
      </c>
      <c r="K464" s="1077">
        <v>0</v>
      </c>
      <c r="L464" s="1077">
        <v>15000000</v>
      </c>
      <c r="M464" s="1077">
        <v>15000000</v>
      </c>
      <c r="N464" s="729"/>
      <c r="O464" s="729"/>
      <c r="P464" s="729"/>
      <c r="Q464" s="729"/>
      <c r="R464" s="729"/>
      <c r="S464" s="730"/>
      <c r="T464" s="731"/>
      <c r="U464" s="729"/>
      <c r="V464" s="729"/>
      <c r="W464" s="729"/>
      <c r="X464" s="729"/>
      <c r="Y464" s="732"/>
      <c r="Z464" s="768"/>
      <c r="AA464" s="768"/>
      <c r="AB464" s="768"/>
      <c r="AC464" s="768"/>
      <c r="AD464" s="768"/>
      <c r="AE464" s="768"/>
      <c r="AF464" s="768"/>
      <c r="AG464" s="768"/>
      <c r="AH464" s="768"/>
      <c r="AI464" s="768"/>
      <c r="AJ464" s="768"/>
      <c r="AK464" s="768"/>
      <c r="AL464" s="768"/>
      <c r="AM464" s="768"/>
      <c r="AN464" s="768"/>
      <c r="AO464" s="768"/>
      <c r="AP464" s="768"/>
    </row>
    <row r="465" spans="1:42" ht="22.5" x14ac:dyDescent="0.25">
      <c r="A465" s="937"/>
      <c r="B465" s="710"/>
      <c r="C465" s="729"/>
      <c r="D465" s="769" t="s">
        <v>348</v>
      </c>
      <c r="E465" s="1074">
        <v>0</v>
      </c>
      <c r="F465" s="1075">
        <v>0</v>
      </c>
      <c r="G465" s="1075">
        <v>0</v>
      </c>
      <c r="H465" s="1075">
        <v>0</v>
      </c>
      <c r="I465" s="1038">
        <v>0</v>
      </c>
      <c r="J465" s="1075">
        <v>0</v>
      </c>
      <c r="K465" s="1075">
        <v>0</v>
      </c>
      <c r="L465" s="1075">
        <v>0</v>
      </c>
      <c r="M465" s="1075">
        <v>0</v>
      </c>
      <c r="N465" s="729"/>
      <c r="O465" s="729"/>
      <c r="P465" s="729"/>
      <c r="Q465" s="729"/>
      <c r="R465" s="729"/>
      <c r="S465" s="730"/>
      <c r="T465" s="731"/>
      <c r="U465" s="729"/>
      <c r="V465" s="729"/>
      <c r="W465" s="729"/>
      <c r="X465" s="729"/>
      <c r="Y465" s="732"/>
      <c r="Z465" s="768"/>
      <c r="AA465" s="768"/>
      <c r="AB465" s="768"/>
      <c r="AC465" s="768"/>
      <c r="AD465" s="768"/>
      <c r="AE465" s="768"/>
      <c r="AF465" s="768"/>
      <c r="AG465" s="768"/>
      <c r="AH465" s="768"/>
      <c r="AI465" s="768"/>
      <c r="AJ465" s="768"/>
      <c r="AK465" s="768"/>
      <c r="AL465" s="768"/>
      <c r="AM465" s="768"/>
      <c r="AN465" s="768"/>
      <c r="AO465" s="768"/>
      <c r="AP465" s="768"/>
    </row>
    <row r="466" spans="1:42" ht="34.5" thickBot="1" x14ac:dyDescent="0.3">
      <c r="A466" s="941"/>
      <c r="B466" s="779"/>
      <c r="C466" s="1062"/>
      <c r="D466" s="1078" t="s">
        <v>350</v>
      </c>
      <c r="E466" s="1079">
        <v>0</v>
      </c>
      <c r="F466" s="1080">
        <v>0</v>
      </c>
      <c r="G466" s="1080">
        <v>0</v>
      </c>
      <c r="H466" s="1080">
        <v>0</v>
      </c>
      <c r="I466" s="1043">
        <v>0</v>
      </c>
      <c r="J466" s="1080">
        <v>0</v>
      </c>
      <c r="K466" s="1080">
        <v>0</v>
      </c>
      <c r="L466" s="1080">
        <v>0</v>
      </c>
      <c r="M466" s="1080">
        <v>0</v>
      </c>
      <c r="N466" s="1062"/>
      <c r="O466" s="1062"/>
      <c r="P466" s="1062"/>
      <c r="Q466" s="1062"/>
      <c r="R466" s="1062"/>
      <c r="S466" s="978"/>
      <c r="T466" s="1063"/>
      <c r="U466" s="1062"/>
      <c r="V466" s="1062"/>
      <c r="W466" s="1062"/>
      <c r="X466" s="1062"/>
      <c r="Y466" s="1064"/>
      <c r="Z466" s="768"/>
      <c r="AA466" s="768"/>
      <c r="AB466" s="768"/>
      <c r="AC466" s="768"/>
      <c r="AD466" s="768"/>
      <c r="AE466" s="768"/>
      <c r="AF466" s="768"/>
      <c r="AG466" s="768"/>
      <c r="AH466" s="768"/>
      <c r="AI466" s="768"/>
      <c r="AJ466" s="768"/>
      <c r="AK466" s="768"/>
      <c r="AL466" s="768"/>
      <c r="AM466" s="768"/>
      <c r="AN466" s="768"/>
      <c r="AO466" s="768"/>
      <c r="AP466" s="768"/>
    </row>
    <row r="467" spans="1:42" ht="22.5" x14ac:dyDescent="0.25">
      <c r="A467" s="937"/>
      <c r="B467" s="710"/>
      <c r="C467" s="949" t="s">
        <v>405</v>
      </c>
      <c r="D467" s="713" t="s">
        <v>335</v>
      </c>
      <c r="E467" s="870">
        <v>574</v>
      </c>
      <c r="F467" s="870">
        <v>574</v>
      </c>
      <c r="G467" s="870">
        <v>950.72</v>
      </c>
      <c r="H467" s="870">
        <v>1097.5450000000001</v>
      </c>
      <c r="I467" s="965">
        <v>1144</v>
      </c>
      <c r="J467" s="870">
        <v>574</v>
      </c>
      <c r="K467" s="870">
        <v>950.72</v>
      </c>
      <c r="L467" s="870">
        <v>1097.5450000000001</v>
      </c>
      <c r="M467" s="1046">
        <v>1144</v>
      </c>
      <c r="N467" s="1083" t="s">
        <v>405</v>
      </c>
      <c r="O467" s="984" t="s">
        <v>463</v>
      </c>
      <c r="P467" s="984" t="s">
        <v>464</v>
      </c>
      <c r="Q467" s="984" t="s">
        <v>465</v>
      </c>
      <c r="R467" s="984" t="s">
        <v>340</v>
      </c>
      <c r="S467" s="984">
        <v>220260</v>
      </c>
      <c r="T467" s="1084">
        <v>253926</v>
      </c>
      <c r="U467" s="1085" t="s">
        <v>511</v>
      </c>
      <c r="V467" s="984" t="s">
        <v>342</v>
      </c>
      <c r="W467" s="984" t="s">
        <v>343</v>
      </c>
      <c r="X467" s="984" t="s">
        <v>344</v>
      </c>
      <c r="Y467" s="986">
        <v>474186</v>
      </c>
      <c r="Z467" s="681"/>
      <c r="AA467" s="681"/>
      <c r="AB467" s="681"/>
      <c r="AC467" s="681"/>
      <c r="AD467" s="681"/>
      <c r="AE467" s="681"/>
      <c r="AF467" s="681"/>
      <c r="AG467" s="682"/>
      <c r="AH467" s="682"/>
      <c r="AI467" s="682"/>
      <c r="AJ467" s="682"/>
      <c r="AK467" s="682"/>
      <c r="AL467" s="682"/>
      <c r="AM467" s="682"/>
      <c r="AN467" s="682"/>
      <c r="AO467" s="682"/>
      <c r="AP467" s="682"/>
    </row>
    <row r="468" spans="1:42" ht="22.5" x14ac:dyDescent="0.25">
      <c r="A468" s="937"/>
      <c r="B468" s="710"/>
      <c r="C468" s="728"/>
      <c r="D468" s="725" t="s">
        <v>345</v>
      </c>
      <c r="E468" s="864">
        <v>41113660.353197873</v>
      </c>
      <c r="F468" s="864">
        <v>41113660.353197873</v>
      </c>
      <c r="G468" s="864" t="e">
        <v>#REF!</v>
      </c>
      <c r="H468" s="864">
        <v>78613401.310715273</v>
      </c>
      <c r="I468" s="965">
        <v>87968923</v>
      </c>
      <c r="J468" s="864">
        <v>132080134.35938461</v>
      </c>
      <c r="K468" s="864">
        <v>82650450.90021506</v>
      </c>
      <c r="L468" s="864">
        <v>82650450.90021506</v>
      </c>
      <c r="M468" s="1046">
        <v>87968923</v>
      </c>
      <c r="N468" s="728"/>
      <c r="O468" s="728"/>
      <c r="P468" s="728"/>
      <c r="Q468" s="728"/>
      <c r="R468" s="728"/>
      <c r="S468" s="728"/>
      <c r="T468" s="728"/>
      <c r="U468" s="728"/>
      <c r="V468" s="728"/>
      <c r="W468" s="728"/>
      <c r="X468" s="728"/>
      <c r="Y468" s="748"/>
      <c r="Z468" s="681"/>
      <c r="AA468" s="681"/>
      <c r="AB468" s="681"/>
      <c r="AC468" s="681"/>
      <c r="AD468" s="681"/>
      <c r="AE468" s="681"/>
      <c r="AF468" s="681"/>
      <c r="AG468" s="682"/>
      <c r="AH468" s="682"/>
      <c r="AI468" s="682"/>
      <c r="AJ468" s="682"/>
      <c r="AK468" s="682"/>
      <c r="AL468" s="682"/>
      <c r="AM468" s="682"/>
      <c r="AN468" s="682"/>
      <c r="AO468" s="682"/>
      <c r="AP468" s="682"/>
    </row>
    <row r="469" spans="1:42" ht="22.5" x14ac:dyDescent="0.25">
      <c r="A469" s="937"/>
      <c r="B469" s="710"/>
      <c r="C469" s="728"/>
      <c r="D469" s="725" t="s">
        <v>348</v>
      </c>
      <c r="E469" s="870">
        <v>0</v>
      </c>
      <c r="F469" s="870">
        <v>0</v>
      </c>
      <c r="G469" s="870">
        <v>0</v>
      </c>
      <c r="H469" s="870">
        <v>0</v>
      </c>
      <c r="I469" s="965"/>
      <c r="J469" s="870">
        <v>0</v>
      </c>
      <c r="K469" s="870">
        <v>0</v>
      </c>
      <c r="L469" s="870">
        <v>0</v>
      </c>
      <c r="M469" s="1046"/>
      <c r="N469" s="728"/>
      <c r="O469" s="728"/>
      <c r="P469" s="728"/>
      <c r="Q469" s="728"/>
      <c r="R469" s="728"/>
      <c r="S469" s="728"/>
      <c r="T469" s="728"/>
      <c r="U469" s="728"/>
      <c r="V469" s="728"/>
      <c r="W469" s="728"/>
      <c r="X469" s="728"/>
      <c r="Y469" s="748"/>
      <c r="Z469" s="681"/>
      <c r="AA469" s="681"/>
      <c r="AB469" s="681"/>
      <c r="AC469" s="681"/>
      <c r="AD469" s="681"/>
      <c r="AE469" s="681"/>
      <c r="AF469" s="681"/>
      <c r="AG469" s="682"/>
      <c r="AH469" s="682"/>
      <c r="AI469" s="682"/>
      <c r="AJ469" s="682"/>
      <c r="AK469" s="682"/>
      <c r="AL469" s="682"/>
      <c r="AM469" s="682"/>
      <c r="AN469" s="682"/>
      <c r="AO469" s="682"/>
      <c r="AP469" s="682"/>
    </row>
    <row r="470" spans="1:42" ht="33.75" x14ac:dyDescent="0.25">
      <c r="A470" s="937"/>
      <c r="B470" s="710"/>
      <c r="C470" s="734"/>
      <c r="D470" s="725" t="s">
        <v>350</v>
      </c>
      <c r="E470" s="864">
        <v>0</v>
      </c>
      <c r="F470" s="864">
        <v>0</v>
      </c>
      <c r="G470" s="864">
        <v>0</v>
      </c>
      <c r="H470" s="864">
        <v>0</v>
      </c>
      <c r="I470" s="965"/>
      <c r="J470" s="864">
        <v>0</v>
      </c>
      <c r="K470" s="864">
        <v>0</v>
      </c>
      <c r="L470" s="864">
        <v>0</v>
      </c>
      <c r="M470" s="965"/>
      <c r="N470" s="734"/>
      <c r="O470" s="734"/>
      <c r="P470" s="734"/>
      <c r="Q470" s="734"/>
      <c r="R470" s="734"/>
      <c r="S470" s="734"/>
      <c r="T470" s="734"/>
      <c r="U470" s="734"/>
      <c r="V470" s="734"/>
      <c r="W470" s="734"/>
      <c r="X470" s="734"/>
      <c r="Y470" s="751"/>
      <c r="Z470" s="681"/>
      <c r="AA470" s="681"/>
      <c r="AB470" s="681"/>
      <c r="AC470" s="681"/>
      <c r="AD470" s="681"/>
      <c r="AE470" s="681"/>
      <c r="AF470" s="681"/>
      <c r="AG470" s="682"/>
      <c r="AH470" s="682"/>
      <c r="AI470" s="682"/>
      <c r="AJ470" s="682"/>
      <c r="AK470" s="682"/>
      <c r="AL470" s="682"/>
      <c r="AM470" s="682"/>
      <c r="AN470" s="682"/>
      <c r="AO470" s="682"/>
      <c r="AP470" s="682"/>
    </row>
    <row r="471" spans="1:42" ht="22.5" x14ac:dyDescent="0.25">
      <c r="A471" s="937"/>
      <c r="B471" s="710"/>
      <c r="C471" s="949" t="s">
        <v>361</v>
      </c>
      <c r="D471" s="713" t="s">
        <v>335</v>
      </c>
      <c r="E471" s="870">
        <v>309</v>
      </c>
      <c r="F471" s="870">
        <v>309</v>
      </c>
      <c r="G471" s="870">
        <v>618.46999999999991</v>
      </c>
      <c r="H471" s="870">
        <v>636.56700000000001</v>
      </c>
      <c r="I471" s="965">
        <v>1449</v>
      </c>
      <c r="J471" s="870">
        <v>309</v>
      </c>
      <c r="K471" s="870">
        <v>618.46999999999991</v>
      </c>
      <c r="L471" s="870">
        <v>636.56700000000001</v>
      </c>
      <c r="M471" s="1046">
        <v>1449</v>
      </c>
      <c r="N471" s="1083" t="s">
        <v>361</v>
      </c>
      <c r="O471" s="1083" t="s">
        <v>463</v>
      </c>
      <c r="P471" s="984" t="s">
        <v>464</v>
      </c>
      <c r="Q471" s="984" t="s">
        <v>465</v>
      </c>
      <c r="R471" s="984" t="s">
        <v>340</v>
      </c>
      <c r="S471" s="984">
        <v>60558</v>
      </c>
      <c r="T471" s="1084">
        <v>66033</v>
      </c>
      <c r="U471" s="1085" t="s">
        <v>511</v>
      </c>
      <c r="V471" s="984" t="s">
        <v>342</v>
      </c>
      <c r="W471" s="984" t="s">
        <v>343</v>
      </c>
      <c r="X471" s="984" t="s">
        <v>344</v>
      </c>
      <c r="Y471" s="986">
        <v>126591</v>
      </c>
      <c r="Z471" s="681"/>
      <c r="AA471" s="681"/>
      <c r="AB471" s="681"/>
      <c r="AC471" s="681"/>
      <c r="AD471" s="681"/>
      <c r="AE471" s="681"/>
      <c r="AF471" s="681"/>
      <c r="AG471" s="682"/>
      <c r="AH471" s="682"/>
      <c r="AI471" s="682"/>
      <c r="AJ471" s="682"/>
      <c r="AK471" s="682"/>
      <c r="AL471" s="682"/>
      <c r="AM471" s="682"/>
      <c r="AN471" s="682"/>
      <c r="AO471" s="682"/>
      <c r="AP471" s="682"/>
    </row>
    <row r="472" spans="1:42" ht="22.5" x14ac:dyDescent="0.25">
      <c r="A472" s="937"/>
      <c r="B472" s="710"/>
      <c r="C472" s="728"/>
      <c r="D472" s="725" t="s">
        <v>345</v>
      </c>
      <c r="E472" s="864">
        <v>22132615.068184916</v>
      </c>
      <c r="F472" s="864">
        <v>22132615.068184916</v>
      </c>
      <c r="G472" s="864" t="e">
        <v>#REF!</v>
      </c>
      <c r="H472" s="864">
        <v>45595120.958282426</v>
      </c>
      <c r="I472" s="965">
        <v>111395711</v>
      </c>
      <c r="J472" s="864">
        <v>71102371.980923072</v>
      </c>
      <c r="K472" s="864">
        <v>53766434.247997299</v>
      </c>
      <c r="L472" s="864">
        <v>53805322.5240914</v>
      </c>
      <c r="M472" s="1046">
        <v>111395711</v>
      </c>
      <c r="N472" s="728"/>
      <c r="O472" s="728"/>
      <c r="P472" s="728"/>
      <c r="Q472" s="728"/>
      <c r="R472" s="728"/>
      <c r="S472" s="728"/>
      <c r="T472" s="728"/>
      <c r="U472" s="728"/>
      <c r="V472" s="728"/>
      <c r="W472" s="728"/>
      <c r="X472" s="728"/>
      <c r="Y472" s="748"/>
      <c r="Z472" s="681"/>
      <c r="AA472" s="681"/>
      <c r="AB472" s="681"/>
      <c r="AC472" s="681"/>
      <c r="AD472" s="681"/>
      <c r="AE472" s="681"/>
      <c r="AF472" s="681"/>
      <c r="AG472" s="682"/>
      <c r="AH472" s="682"/>
      <c r="AI472" s="682"/>
      <c r="AJ472" s="682"/>
      <c r="AK472" s="682"/>
      <c r="AL472" s="682"/>
      <c r="AM472" s="682"/>
      <c r="AN472" s="682"/>
      <c r="AO472" s="682"/>
      <c r="AP472" s="682"/>
    </row>
    <row r="473" spans="1:42" ht="22.5" x14ac:dyDescent="0.25">
      <c r="A473" s="937"/>
      <c r="B473" s="710"/>
      <c r="C473" s="728"/>
      <c r="D473" s="725" t="s">
        <v>348</v>
      </c>
      <c r="E473" s="870">
        <v>0</v>
      </c>
      <c r="F473" s="870">
        <v>0</v>
      </c>
      <c r="G473" s="870">
        <v>0</v>
      </c>
      <c r="H473" s="870">
        <v>0</v>
      </c>
      <c r="I473" s="965"/>
      <c r="J473" s="870">
        <v>0</v>
      </c>
      <c r="K473" s="870">
        <v>0</v>
      </c>
      <c r="L473" s="870">
        <v>0</v>
      </c>
      <c r="M473" s="1046"/>
      <c r="N473" s="728"/>
      <c r="O473" s="728"/>
      <c r="P473" s="728"/>
      <c r="Q473" s="728"/>
      <c r="R473" s="728"/>
      <c r="S473" s="728"/>
      <c r="T473" s="728"/>
      <c r="U473" s="728"/>
      <c r="V473" s="728"/>
      <c r="W473" s="728"/>
      <c r="X473" s="728"/>
      <c r="Y473" s="748"/>
      <c r="Z473" s="681"/>
      <c r="AA473" s="681"/>
      <c r="AB473" s="681"/>
      <c r="AC473" s="681"/>
      <c r="AD473" s="681"/>
      <c r="AE473" s="681"/>
      <c r="AF473" s="681"/>
      <c r="AG473" s="682"/>
      <c r="AH473" s="682"/>
      <c r="AI473" s="682"/>
      <c r="AJ473" s="682"/>
      <c r="AK473" s="682"/>
      <c r="AL473" s="682"/>
      <c r="AM473" s="682"/>
      <c r="AN473" s="682"/>
      <c r="AO473" s="682"/>
      <c r="AP473" s="682"/>
    </row>
    <row r="474" spans="1:42" ht="33.75" x14ac:dyDescent="0.25">
      <c r="A474" s="937"/>
      <c r="B474" s="710"/>
      <c r="C474" s="734"/>
      <c r="D474" s="725" t="s">
        <v>350</v>
      </c>
      <c r="E474" s="864">
        <v>0</v>
      </c>
      <c r="F474" s="864">
        <v>0</v>
      </c>
      <c r="G474" s="864">
        <v>0</v>
      </c>
      <c r="H474" s="864">
        <v>0</v>
      </c>
      <c r="I474" s="965"/>
      <c r="J474" s="864">
        <v>0</v>
      </c>
      <c r="K474" s="864">
        <v>0</v>
      </c>
      <c r="L474" s="864">
        <v>0</v>
      </c>
      <c r="M474" s="965"/>
      <c r="N474" s="734"/>
      <c r="O474" s="734"/>
      <c r="P474" s="734"/>
      <c r="Q474" s="734"/>
      <c r="R474" s="734"/>
      <c r="S474" s="734"/>
      <c r="T474" s="734"/>
      <c r="U474" s="734"/>
      <c r="V474" s="734"/>
      <c r="W474" s="734"/>
      <c r="X474" s="734"/>
      <c r="Y474" s="751"/>
      <c r="Z474" s="681"/>
      <c r="AA474" s="681"/>
      <c r="AB474" s="681"/>
      <c r="AC474" s="681"/>
      <c r="AD474" s="681"/>
      <c r="AE474" s="681"/>
      <c r="AF474" s="681"/>
      <c r="AG474" s="682"/>
      <c r="AH474" s="682"/>
      <c r="AI474" s="682"/>
      <c r="AJ474" s="682"/>
      <c r="AK474" s="682"/>
      <c r="AL474" s="682"/>
      <c r="AM474" s="682"/>
      <c r="AN474" s="682"/>
      <c r="AO474" s="682"/>
      <c r="AP474" s="682"/>
    </row>
    <row r="475" spans="1:42" ht="22.5" x14ac:dyDescent="0.25">
      <c r="A475" s="937"/>
      <c r="B475" s="710"/>
      <c r="C475" s="949" t="s">
        <v>533</v>
      </c>
      <c r="D475" s="713" t="s">
        <v>335</v>
      </c>
      <c r="E475" s="870">
        <v>3</v>
      </c>
      <c r="F475" s="870">
        <v>3</v>
      </c>
      <c r="G475" s="870">
        <v>30.11</v>
      </c>
      <c r="H475" s="870">
        <v>30.184999999999999</v>
      </c>
      <c r="I475" s="965">
        <v>78</v>
      </c>
      <c r="J475" s="870">
        <v>3</v>
      </c>
      <c r="K475" s="870">
        <v>30.11</v>
      </c>
      <c r="L475" s="870">
        <v>30.184999999999999</v>
      </c>
      <c r="M475" s="1046">
        <v>78</v>
      </c>
      <c r="N475" s="1083" t="s">
        <v>533</v>
      </c>
      <c r="O475" s="1086" t="s">
        <v>463</v>
      </c>
      <c r="P475" s="984" t="s">
        <v>464</v>
      </c>
      <c r="Q475" s="1086" t="s">
        <v>465</v>
      </c>
      <c r="R475" s="1086" t="s">
        <v>340</v>
      </c>
      <c r="S475" s="1086">
        <v>48066</v>
      </c>
      <c r="T475" s="1087">
        <v>47135</v>
      </c>
      <c r="U475" s="1088" t="s">
        <v>511</v>
      </c>
      <c r="V475" s="1086" t="s">
        <v>342</v>
      </c>
      <c r="W475" s="1086" t="s">
        <v>343</v>
      </c>
      <c r="X475" s="1086" t="s">
        <v>344</v>
      </c>
      <c r="Y475" s="1089">
        <v>95201</v>
      </c>
      <c r="Z475" s="681"/>
      <c r="AA475" s="681"/>
      <c r="AB475" s="681"/>
      <c r="AC475" s="681"/>
      <c r="AD475" s="681"/>
      <c r="AE475" s="681"/>
      <c r="AF475" s="681"/>
      <c r="AG475" s="682"/>
      <c r="AH475" s="682"/>
      <c r="AI475" s="682"/>
      <c r="AJ475" s="682"/>
      <c r="AK475" s="682"/>
      <c r="AL475" s="682"/>
      <c r="AM475" s="682"/>
      <c r="AN475" s="682"/>
      <c r="AO475" s="682"/>
      <c r="AP475" s="682"/>
    </row>
    <row r="476" spans="1:42" ht="22.5" x14ac:dyDescent="0.25">
      <c r="A476" s="937"/>
      <c r="B476" s="710"/>
      <c r="C476" s="728"/>
      <c r="D476" s="725" t="s">
        <v>345</v>
      </c>
      <c r="E476" s="864">
        <v>214879.75794354288</v>
      </c>
      <c r="F476" s="864">
        <v>214879.75794354288</v>
      </c>
      <c r="G476" s="864" t="e">
        <v>#REF!</v>
      </c>
      <c r="H476" s="864">
        <v>2162048.4978419472</v>
      </c>
      <c r="I476" s="965">
        <v>5987929</v>
      </c>
      <c r="J476" s="864">
        <v>690314.29107692302</v>
      </c>
      <c r="K476" s="864">
        <v>2617600.4255779572</v>
      </c>
      <c r="L476" s="864">
        <v>2641879.5828085602</v>
      </c>
      <c r="M476" s="1046">
        <v>5987929</v>
      </c>
      <c r="N476" s="728"/>
      <c r="O476" s="728"/>
      <c r="P476" s="728"/>
      <c r="Q476" s="728"/>
      <c r="R476" s="728"/>
      <c r="S476" s="728"/>
      <c r="T476" s="728"/>
      <c r="U476" s="728"/>
      <c r="V476" s="728"/>
      <c r="W476" s="728"/>
      <c r="X476" s="728"/>
      <c r="Y476" s="748"/>
      <c r="Z476" s="681"/>
      <c r="AA476" s="681"/>
      <c r="AB476" s="681"/>
      <c r="AC476" s="681"/>
      <c r="AD476" s="681"/>
      <c r="AE476" s="681"/>
      <c r="AF476" s="681"/>
      <c r="AG476" s="682"/>
      <c r="AH476" s="682"/>
      <c r="AI476" s="682"/>
      <c r="AJ476" s="682"/>
      <c r="AK476" s="682"/>
      <c r="AL476" s="682"/>
      <c r="AM476" s="682"/>
      <c r="AN476" s="682"/>
      <c r="AO476" s="682"/>
      <c r="AP476" s="682"/>
    </row>
    <row r="477" spans="1:42" ht="22.5" x14ac:dyDescent="0.25">
      <c r="A477" s="937"/>
      <c r="B477" s="710"/>
      <c r="C477" s="728"/>
      <c r="D477" s="725" t="s">
        <v>348</v>
      </c>
      <c r="E477" s="870">
        <v>0</v>
      </c>
      <c r="F477" s="870">
        <v>0</v>
      </c>
      <c r="G477" s="870">
        <v>0</v>
      </c>
      <c r="H477" s="870">
        <v>0</v>
      </c>
      <c r="I477" s="965"/>
      <c r="J477" s="870">
        <v>0</v>
      </c>
      <c r="K477" s="870">
        <v>0</v>
      </c>
      <c r="L477" s="870">
        <v>0</v>
      </c>
      <c r="M477" s="1046"/>
      <c r="N477" s="728"/>
      <c r="O477" s="728"/>
      <c r="P477" s="728"/>
      <c r="Q477" s="728"/>
      <c r="R477" s="728"/>
      <c r="S477" s="728"/>
      <c r="T477" s="728"/>
      <c r="U477" s="728"/>
      <c r="V477" s="728"/>
      <c r="W477" s="728"/>
      <c r="X477" s="728"/>
      <c r="Y477" s="748"/>
      <c r="Z477" s="681"/>
      <c r="AA477" s="681"/>
      <c r="AB477" s="681"/>
      <c r="AC477" s="681"/>
      <c r="AD477" s="681"/>
      <c r="AE477" s="681"/>
      <c r="AF477" s="681"/>
      <c r="AG477" s="682"/>
      <c r="AH477" s="682"/>
      <c r="AI477" s="682"/>
      <c r="AJ477" s="682"/>
      <c r="AK477" s="682"/>
      <c r="AL477" s="682"/>
      <c r="AM477" s="682"/>
      <c r="AN477" s="682"/>
      <c r="AO477" s="682"/>
      <c r="AP477" s="682"/>
    </row>
    <row r="478" spans="1:42" ht="33.75" x14ac:dyDescent="0.25">
      <c r="A478" s="937"/>
      <c r="B478" s="710"/>
      <c r="C478" s="734"/>
      <c r="D478" s="725" t="s">
        <v>350</v>
      </c>
      <c r="E478" s="864">
        <v>0</v>
      </c>
      <c r="F478" s="864">
        <v>0</v>
      </c>
      <c r="G478" s="864">
        <v>0</v>
      </c>
      <c r="H478" s="864">
        <v>0</v>
      </c>
      <c r="I478" s="965"/>
      <c r="J478" s="864">
        <v>0</v>
      </c>
      <c r="K478" s="864">
        <v>0</v>
      </c>
      <c r="L478" s="864">
        <v>0</v>
      </c>
      <c r="M478" s="965"/>
      <c r="N478" s="734"/>
      <c r="O478" s="734"/>
      <c r="P478" s="734"/>
      <c r="Q478" s="734"/>
      <c r="R478" s="734"/>
      <c r="S478" s="734"/>
      <c r="T478" s="734"/>
      <c r="U478" s="734"/>
      <c r="V478" s="734"/>
      <c r="W478" s="734"/>
      <c r="X478" s="734"/>
      <c r="Y478" s="751"/>
      <c r="Z478" s="681"/>
      <c r="AA478" s="681"/>
      <c r="AB478" s="681"/>
      <c r="AC478" s="681"/>
      <c r="AD478" s="681"/>
      <c r="AE478" s="681"/>
      <c r="AF478" s="681"/>
      <c r="AG478" s="682"/>
      <c r="AH478" s="682"/>
      <c r="AI478" s="682"/>
      <c r="AJ478" s="682"/>
      <c r="AK478" s="682"/>
      <c r="AL478" s="682"/>
      <c r="AM478" s="682"/>
      <c r="AN478" s="682"/>
      <c r="AO478" s="682"/>
      <c r="AP478" s="682"/>
    </row>
    <row r="479" spans="1:42" ht="22.5" x14ac:dyDescent="0.25">
      <c r="A479" s="937"/>
      <c r="B479" s="710"/>
      <c r="C479" s="949" t="s">
        <v>395</v>
      </c>
      <c r="D479" s="713" t="s">
        <v>335</v>
      </c>
      <c r="E479" s="870">
        <v>2</v>
      </c>
      <c r="F479" s="870">
        <v>2</v>
      </c>
      <c r="G479" s="870">
        <v>405.95</v>
      </c>
      <c r="H479" s="870">
        <v>405.95</v>
      </c>
      <c r="I479" s="965">
        <v>406</v>
      </c>
      <c r="J479" s="870">
        <v>2</v>
      </c>
      <c r="K479" s="870">
        <v>405.95</v>
      </c>
      <c r="L479" s="870">
        <v>405.95</v>
      </c>
      <c r="M479" s="1046">
        <v>406</v>
      </c>
      <c r="N479" s="1083" t="s">
        <v>395</v>
      </c>
      <c r="O479" s="1083" t="s">
        <v>463</v>
      </c>
      <c r="P479" s="984" t="s">
        <v>464</v>
      </c>
      <c r="Q479" s="984" t="s">
        <v>465</v>
      </c>
      <c r="R479" s="984" t="s">
        <v>340</v>
      </c>
      <c r="S479" s="984">
        <v>191535</v>
      </c>
      <c r="T479" s="1084">
        <v>202823</v>
      </c>
      <c r="U479" s="1085" t="s">
        <v>511</v>
      </c>
      <c r="V479" s="984" t="s">
        <v>342</v>
      </c>
      <c r="W479" s="984" t="s">
        <v>343</v>
      </c>
      <c r="X479" s="984" t="s">
        <v>344</v>
      </c>
      <c r="Y479" s="986">
        <v>394358</v>
      </c>
      <c r="Z479" s="681"/>
      <c r="AA479" s="681"/>
      <c r="AB479" s="681"/>
      <c r="AC479" s="681"/>
      <c r="AD479" s="681"/>
      <c r="AE479" s="681"/>
      <c r="AF479" s="681"/>
      <c r="AG479" s="682"/>
      <c r="AH479" s="682"/>
      <c r="AI479" s="682"/>
      <c r="AJ479" s="682"/>
      <c r="AK479" s="682"/>
      <c r="AL479" s="682"/>
      <c r="AM479" s="682"/>
      <c r="AN479" s="682"/>
      <c r="AO479" s="682"/>
      <c r="AP479" s="682"/>
    </row>
    <row r="480" spans="1:42" ht="22.5" x14ac:dyDescent="0.25">
      <c r="A480" s="937"/>
      <c r="B480" s="710"/>
      <c r="C480" s="728"/>
      <c r="D480" s="725" t="s">
        <v>345</v>
      </c>
      <c r="E480" s="864">
        <v>143253.17196236193</v>
      </c>
      <c r="F480" s="864">
        <v>143253.17196236193</v>
      </c>
      <c r="G480" s="864" t="e">
        <v>#REF!</v>
      </c>
      <c r="H480" s="864">
        <v>29076812.579060413</v>
      </c>
      <c r="I480" s="965">
        <v>31218518</v>
      </c>
      <c r="J480" s="864">
        <v>460209.52738461539</v>
      </c>
      <c r="K480" s="864">
        <v>35291095.741061822</v>
      </c>
      <c r="L480" s="864">
        <v>35291095.741061822</v>
      </c>
      <c r="M480" s="1046">
        <v>31218518</v>
      </c>
      <c r="N480" s="728"/>
      <c r="O480" s="728"/>
      <c r="P480" s="728"/>
      <c r="Q480" s="728"/>
      <c r="R480" s="728"/>
      <c r="S480" s="728"/>
      <c r="T480" s="728"/>
      <c r="U480" s="728"/>
      <c r="V480" s="728"/>
      <c r="W480" s="728"/>
      <c r="X480" s="728"/>
      <c r="Y480" s="748"/>
      <c r="Z480" s="681"/>
      <c r="AA480" s="681"/>
      <c r="AB480" s="681"/>
      <c r="AC480" s="681"/>
      <c r="AD480" s="681"/>
      <c r="AE480" s="681"/>
      <c r="AF480" s="681"/>
      <c r="AG480" s="682"/>
      <c r="AH480" s="682"/>
      <c r="AI480" s="682"/>
      <c r="AJ480" s="682"/>
      <c r="AK480" s="682"/>
      <c r="AL480" s="682"/>
      <c r="AM480" s="682"/>
      <c r="AN480" s="682"/>
      <c r="AO480" s="682"/>
      <c r="AP480" s="682"/>
    </row>
    <row r="481" spans="1:42" ht="22.5" x14ac:dyDescent="0.25">
      <c r="A481" s="937"/>
      <c r="B481" s="710"/>
      <c r="C481" s="728"/>
      <c r="D481" s="725" t="s">
        <v>348</v>
      </c>
      <c r="E481" s="870">
        <v>0</v>
      </c>
      <c r="F481" s="870">
        <v>0</v>
      </c>
      <c r="G481" s="870">
        <v>0</v>
      </c>
      <c r="H481" s="870">
        <v>0</v>
      </c>
      <c r="I481" s="965"/>
      <c r="J481" s="870">
        <v>0</v>
      </c>
      <c r="K481" s="870">
        <v>0</v>
      </c>
      <c r="L481" s="870">
        <v>0</v>
      </c>
      <c r="M481" s="1046"/>
      <c r="N481" s="728"/>
      <c r="O481" s="728"/>
      <c r="P481" s="728"/>
      <c r="Q481" s="728"/>
      <c r="R481" s="728"/>
      <c r="S481" s="728"/>
      <c r="T481" s="728"/>
      <c r="U481" s="728"/>
      <c r="V481" s="728"/>
      <c r="W481" s="728"/>
      <c r="X481" s="728"/>
      <c r="Y481" s="748"/>
      <c r="Z481" s="681"/>
      <c r="AA481" s="681"/>
      <c r="AB481" s="681"/>
      <c r="AC481" s="681"/>
      <c r="AD481" s="681"/>
      <c r="AE481" s="681"/>
      <c r="AF481" s="681"/>
      <c r="AG481" s="682"/>
      <c r="AH481" s="682"/>
      <c r="AI481" s="682"/>
      <c r="AJ481" s="682"/>
      <c r="AK481" s="682"/>
      <c r="AL481" s="682"/>
      <c r="AM481" s="682"/>
      <c r="AN481" s="682"/>
      <c r="AO481" s="682"/>
      <c r="AP481" s="682"/>
    </row>
    <row r="482" spans="1:42" ht="33.75" x14ac:dyDescent="0.25">
      <c r="A482" s="937"/>
      <c r="B482" s="710"/>
      <c r="C482" s="734"/>
      <c r="D482" s="725" t="s">
        <v>350</v>
      </c>
      <c r="E482" s="864">
        <v>0</v>
      </c>
      <c r="F482" s="864">
        <v>0</v>
      </c>
      <c r="G482" s="864">
        <v>0</v>
      </c>
      <c r="H482" s="864">
        <v>0</v>
      </c>
      <c r="I482" s="965"/>
      <c r="J482" s="864">
        <v>0</v>
      </c>
      <c r="K482" s="864">
        <v>0</v>
      </c>
      <c r="L482" s="864">
        <v>0</v>
      </c>
      <c r="M482" s="965"/>
      <c r="N482" s="734"/>
      <c r="O482" s="734"/>
      <c r="P482" s="734"/>
      <c r="Q482" s="734"/>
      <c r="R482" s="734"/>
      <c r="S482" s="734"/>
      <c r="T482" s="734"/>
      <c r="U482" s="734"/>
      <c r="V482" s="734"/>
      <c r="W482" s="734"/>
      <c r="X482" s="734"/>
      <c r="Y482" s="751"/>
      <c r="Z482" s="681"/>
      <c r="AA482" s="681"/>
      <c r="AB482" s="681"/>
      <c r="AC482" s="681"/>
      <c r="AD482" s="681"/>
      <c r="AE482" s="681"/>
      <c r="AF482" s="681"/>
      <c r="AG482" s="682"/>
      <c r="AH482" s="682"/>
      <c r="AI482" s="682"/>
      <c r="AJ482" s="682"/>
      <c r="AK482" s="682"/>
      <c r="AL482" s="682"/>
      <c r="AM482" s="682"/>
      <c r="AN482" s="682"/>
      <c r="AO482" s="682"/>
      <c r="AP482" s="682"/>
    </row>
    <row r="483" spans="1:42" ht="22.5" x14ac:dyDescent="0.25">
      <c r="A483" s="937"/>
      <c r="B483" s="710"/>
      <c r="C483" s="949" t="s">
        <v>369</v>
      </c>
      <c r="D483" s="713" t="s">
        <v>335</v>
      </c>
      <c r="E483" s="870"/>
      <c r="F483" s="870"/>
      <c r="G483" s="870">
        <v>0.4</v>
      </c>
      <c r="H483" s="870">
        <v>1.012</v>
      </c>
      <c r="I483" s="965">
        <v>3</v>
      </c>
      <c r="J483" s="870"/>
      <c r="K483" s="870">
        <v>0.4</v>
      </c>
      <c r="L483" s="870">
        <v>1.012</v>
      </c>
      <c r="M483" s="1046">
        <v>3</v>
      </c>
      <c r="N483" s="1083" t="s">
        <v>369</v>
      </c>
      <c r="O483" s="1083" t="s">
        <v>463</v>
      </c>
      <c r="P483" s="1083" t="s">
        <v>464</v>
      </c>
      <c r="Q483" s="1083" t="s">
        <v>465</v>
      </c>
      <c r="R483" s="1083" t="s">
        <v>340</v>
      </c>
      <c r="S483" s="1083">
        <v>166347</v>
      </c>
      <c r="T483" s="1083">
        <v>173754</v>
      </c>
      <c r="U483" s="1083" t="s">
        <v>511</v>
      </c>
      <c r="V483" s="1083" t="s">
        <v>342</v>
      </c>
      <c r="W483" s="1083" t="s">
        <v>343</v>
      </c>
      <c r="X483" s="1083" t="s">
        <v>344</v>
      </c>
      <c r="Y483" s="1090">
        <v>340101</v>
      </c>
      <c r="Z483" s="681"/>
      <c r="AA483" s="681"/>
      <c r="AB483" s="681"/>
      <c r="AC483" s="681"/>
      <c r="AD483" s="681"/>
      <c r="AE483" s="681"/>
      <c r="AF483" s="681"/>
      <c r="AG483" s="682"/>
      <c r="AH483" s="682"/>
      <c r="AI483" s="682"/>
      <c r="AJ483" s="682"/>
      <c r="AK483" s="682"/>
      <c r="AL483" s="682"/>
      <c r="AM483" s="682"/>
      <c r="AN483" s="682"/>
      <c r="AO483" s="682"/>
      <c r="AP483" s="682"/>
    </row>
    <row r="484" spans="1:42" ht="22.5" x14ac:dyDescent="0.25">
      <c r="A484" s="937"/>
      <c r="B484" s="710"/>
      <c r="C484" s="728"/>
      <c r="D484" s="725" t="s">
        <v>345</v>
      </c>
      <c r="E484" s="864"/>
      <c r="F484" s="864"/>
      <c r="G484" s="864" t="e">
        <v>#REF!</v>
      </c>
      <c r="H484" s="864">
        <v>72486.105012955129</v>
      </c>
      <c r="I484" s="965">
        <v>234088</v>
      </c>
      <c r="J484" s="864"/>
      <c r="K484" s="864">
        <v>34773.834946236559</v>
      </c>
      <c r="L484" s="864">
        <v>85220.544568569312</v>
      </c>
      <c r="M484" s="1046">
        <v>234088</v>
      </c>
      <c r="N484" s="728"/>
      <c r="O484" s="728"/>
      <c r="P484" s="728"/>
      <c r="Q484" s="728"/>
      <c r="R484" s="728"/>
      <c r="S484" s="728"/>
      <c r="T484" s="728"/>
      <c r="U484" s="728"/>
      <c r="V484" s="728"/>
      <c r="W484" s="728"/>
      <c r="X484" s="728"/>
      <c r="Y484" s="748"/>
      <c r="Z484" s="681"/>
      <c r="AA484" s="681"/>
      <c r="AB484" s="681"/>
      <c r="AC484" s="681"/>
      <c r="AD484" s="681"/>
      <c r="AE484" s="681"/>
      <c r="AF484" s="681"/>
      <c r="AG484" s="682"/>
      <c r="AH484" s="682"/>
      <c r="AI484" s="682"/>
      <c r="AJ484" s="682"/>
      <c r="AK484" s="682"/>
      <c r="AL484" s="682"/>
      <c r="AM484" s="682"/>
      <c r="AN484" s="682"/>
      <c r="AO484" s="682"/>
      <c r="AP484" s="682"/>
    </row>
    <row r="485" spans="1:42" ht="22.5" x14ac:dyDescent="0.25">
      <c r="A485" s="937"/>
      <c r="B485" s="710"/>
      <c r="C485" s="728"/>
      <c r="D485" s="725" t="s">
        <v>348</v>
      </c>
      <c r="E485" s="870"/>
      <c r="F485" s="870"/>
      <c r="G485" s="870">
        <v>0</v>
      </c>
      <c r="H485" s="870">
        <v>0</v>
      </c>
      <c r="I485" s="965"/>
      <c r="J485" s="870"/>
      <c r="K485" s="870">
        <v>0</v>
      </c>
      <c r="L485" s="870">
        <v>0</v>
      </c>
      <c r="M485" s="1046"/>
      <c r="N485" s="728"/>
      <c r="O485" s="728"/>
      <c r="P485" s="728"/>
      <c r="Q485" s="728"/>
      <c r="R485" s="728"/>
      <c r="S485" s="728"/>
      <c r="T485" s="728"/>
      <c r="U485" s="728"/>
      <c r="V485" s="728"/>
      <c r="W485" s="728"/>
      <c r="X485" s="728"/>
      <c r="Y485" s="748"/>
      <c r="Z485" s="681"/>
      <c r="AA485" s="681"/>
      <c r="AB485" s="681"/>
      <c r="AC485" s="681"/>
      <c r="AD485" s="681"/>
      <c r="AE485" s="681"/>
      <c r="AF485" s="681"/>
      <c r="AG485" s="682"/>
      <c r="AH485" s="682"/>
      <c r="AI485" s="682"/>
      <c r="AJ485" s="682"/>
      <c r="AK485" s="682"/>
      <c r="AL485" s="682"/>
      <c r="AM485" s="682"/>
      <c r="AN485" s="682"/>
      <c r="AO485" s="682"/>
      <c r="AP485" s="682"/>
    </row>
    <row r="486" spans="1:42" ht="33.75" x14ac:dyDescent="0.25">
      <c r="A486" s="937"/>
      <c r="B486" s="710"/>
      <c r="C486" s="734"/>
      <c r="D486" s="725" t="s">
        <v>350</v>
      </c>
      <c r="E486" s="864"/>
      <c r="F486" s="864"/>
      <c r="G486" s="864">
        <v>0</v>
      </c>
      <c r="H486" s="864">
        <v>0</v>
      </c>
      <c r="I486" s="965"/>
      <c r="J486" s="864"/>
      <c r="K486" s="864">
        <v>0</v>
      </c>
      <c r="L486" s="864">
        <v>0</v>
      </c>
      <c r="M486" s="965"/>
      <c r="N486" s="734"/>
      <c r="O486" s="734"/>
      <c r="P486" s="734"/>
      <c r="Q486" s="734"/>
      <c r="R486" s="734"/>
      <c r="S486" s="734"/>
      <c r="T486" s="734"/>
      <c r="U486" s="734"/>
      <c r="V486" s="734"/>
      <c r="W486" s="734"/>
      <c r="X486" s="734"/>
      <c r="Y486" s="751"/>
      <c r="Z486" s="681"/>
      <c r="AA486" s="681"/>
      <c r="AB486" s="681"/>
      <c r="AC486" s="681"/>
      <c r="AD486" s="681"/>
      <c r="AE486" s="681"/>
      <c r="AF486" s="681"/>
      <c r="AG486" s="682"/>
      <c r="AH486" s="682"/>
      <c r="AI486" s="682"/>
      <c r="AJ486" s="682"/>
      <c r="AK486" s="682"/>
      <c r="AL486" s="682"/>
      <c r="AM486" s="682"/>
      <c r="AN486" s="682"/>
      <c r="AO486" s="682"/>
      <c r="AP486" s="682"/>
    </row>
    <row r="487" spans="1:42" ht="22.5" x14ac:dyDescent="0.25">
      <c r="A487" s="937"/>
      <c r="B487" s="710"/>
      <c r="C487" s="949" t="s">
        <v>402</v>
      </c>
      <c r="D487" s="713" t="s">
        <v>335</v>
      </c>
      <c r="E487" s="870"/>
      <c r="F487" s="870"/>
      <c r="G487" s="870">
        <v>14.38</v>
      </c>
      <c r="H487" s="870">
        <v>14.721</v>
      </c>
      <c r="I487" s="965">
        <v>282</v>
      </c>
      <c r="J487" s="870"/>
      <c r="K487" s="870">
        <v>14.38</v>
      </c>
      <c r="L487" s="870">
        <v>14.721</v>
      </c>
      <c r="M487" s="1046">
        <v>282</v>
      </c>
      <c r="N487" s="1083" t="s">
        <v>402</v>
      </c>
      <c r="O487" s="1083" t="s">
        <v>463</v>
      </c>
      <c r="P487" s="1083" t="s">
        <v>464</v>
      </c>
      <c r="Q487" s="1083" t="s">
        <v>465</v>
      </c>
      <c r="R487" s="1083" t="s">
        <v>340</v>
      </c>
      <c r="S487" s="1083">
        <v>93152</v>
      </c>
      <c r="T487" s="1083">
        <v>94819</v>
      </c>
      <c r="U487" s="1083" t="s">
        <v>511</v>
      </c>
      <c r="V487" s="1083" t="s">
        <v>342</v>
      </c>
      <c r="W487" s="1083" t="s">
        <v>343</v>
      </c>
      <c r="X487" s="1083" t="s">
        <v>344</v>
      </c>
      <c r="Y487" s="1090">
        <v>187971</v>
      </c>
      <c r="Z487" s="681"/>
      <c r="AA487" s="681"/>
      <c r="AB487" s="681"/>
      <c r="AC487" s="681"/>
      <c r="AD487" s="681"/>
      <c r="AE487" s="681"/>
      <c r="AF487" s="681"/>
      <c r="AG487" s="682"/>
      <c r="AH487" s="682"/>
      <c r="AI487" s="682"/>
      <c r="AJ487" s="682"/>
      <c r="AK487" s="682"/>
      <c r="AL487" s="682"/>
      <c r="AM487" s="682"/>
      <c r="AN487" s="682"/>
      <c r="AO487" s="682"/>
      <c r="AP487" s="682"/>
    </row>
    <row r="488" spans="1:42" ht="22.5" x14ac:dyDescent="0.25">
      <c r="A488" s="937"/>
      <c r="B488" s="710"/>
      <c r="C488" s="728"/>
      <c r="D488" s="725" t="s">
        <v>345</v>
      </c>
      <c r="E488" s="864"/>
      <c r="F488" s="864"/>
      <c r="G488" s="864" t="e">
        <v>#REF!</v>
      </c>
      <c r="H488" s="864">
        <v>1054414.972228965</v>
      </c>
      <c r="I488" s="965">
        <v>21655133</v>
      </c>
      <c r="J488" s="864"/>
      <c r="K488" s="864">
        <v>1250119.3663172044</v>
      </c>
      <c r="L488" s="864">
        <v>1250119.3663172044</v>
      </c>
      <c r="M488" s="1046">
        <v>21655133</v>
      </c>
      <c r="N488" s="728"/>
      <c r="O488" s="728"/>
      <c r="P488" s="728"/>
      <c r="Q488" s="728"/>
      <c r="R488" s="728"/>
      <c r="S488" s="728"/>
      <c r="T488" s="728"/>
      <c r="U488" s="728"/>
      <c r="V488" s="728"/>
      <c r="W488" s="728"/>
      <c r="X488" s="728"/>
      <c r="Y488" s="748"/>
      <c r="Z488" s="681"/>
      <c r="AA488" s="681"/>
      <c r="AB488" s="681"/>
      <c r="AC488" s="681"/>
      <c r="AD488" s="681"/>
      <c r="AE488" s="681"/>
      <c r="AF488" s="681"/>
      <c r="AG488" s="682"/>
      <c r="AH488" s="682"/>
      <c r="AI488" s="682"/>
      <c r="AJ488" s="682"/>
      <c r="AK488" s="682"/>
      <c r="AL488" s="682"/>
      <c r="AM488" s="682"/>
      <c r="AN488" s="682"/>
      <c r="AO488" s="682"/>
      <c r="AP488" s="682"/>
    </row>
    <row r="489" spans="1:42" ht="22.5" x14ac:dyDescent="0.25">
      <c r="A489" s="937"/>
      <c r="B489" s="710"/>
      <c r="C489" s="728"/>
      <c r="D489" s="725" t="s">
        <v>348</v>
      </c>
      <c r="E489" s="870"/>
      <c r="F489" s="870"/>
      <c r="G489" s="870">
        <v>0</v>
      </c>
      <c r="H489" s="870">
        <v>0</v>
      </c>
      <c r="I489" s="965"/>
      <c r="J489" s="870"/>
      <c r="K489" s="870">
        <v>0</v>
      </c>
      <c r="L489" s="870">
        <v>0</v>
      </c>
      <c r="M489" s="1046"/>
      <c r="N489" s="728"/>
      <c r="O489" s="728"/>
      <c r="P489" s="728"/>
      <c r="Q489" s="728"/>
      <c r="R489" s="728"/>
      <c r="S489" s="728"/>
      <c r="T489" s="728"/>
      <c r="U489" s="728"/>
      <c r="V489" s="728"/>
      <c r="W489" s="728"/>
      <c r="X489" s="728"/>
      <c r="Y489" s="748"/>
      <c r="Z489" s="681"/>
      <c r="AA489" s="681"/>
      <c r="AB489" s="681"/>
      <c r="AC489" s="681"/>
      <c r="AD489" s="681"/>
      <c r="AE489" s="681"/>
      <c r="AF489" s="681"/>
      <c r="AG489" s="682"/>
      <c r="AH489" s="682"/>
      <c r="AI489" s="682"/>
      <c r="AJ489" s="682"/>
      <c r="AK489" s="682"/>
      <c r="AL489" s="682"/>
      <c r="AM489" s="682"/>
      <c r="AN489" s="682"/>
      <c r="AO489" s="682"/>
      <c r="AP489" s="682"/>
    </row>
    <row r="490" spans="1:42" ht="33.75" x14ac:dyDescent="0.25">
      <c r="A490" s="937"/>
      <c r="B490" s="710"/>
      <c r="C490" s="734"/>
      <c r="D490" s="725" t="s">
        <v>350</v>
      </c>
      <c r="E490" s="864"/>
      <c r="F490" s="864"/>
      <c r="G490" s="864">
        <v>0</v>
      </c>
      <c r="H490" s="864">
        <v>0</v>
      </c>
      <c r="I490" s="965"/>
      <c r="J490" s="864"/>
      <c r="K490" s="864">
        <v>0</v>
      </c>
      <c r="L490" s="864">
        <v>0</v>
      </c>
      <c r="M490" s="965"/>
      <c r="N490" s="734"/>
      <c r="O490" s="734"/>
      <c r="P490" s="734"/>
      <c r="Q490" s="734"/>
      <c r="R490" s="734"/>
      <c r="S490" s="734"/>
      <c r="T490" s="734"/>
      <c r="U490" s="734"/>
      <c r="V490" s="734"/>
      <c r="W490" s="734"/>
      <c r="X490" s="734"/>
      <c r="Y490" s="751"/>
      <c r="Z490" s="681"/>
      <c r="AA490" s="681"/>
      <c r="AB490" s="681"/>
      <c r="AC490" s="681"/>
      <c r="AD490" s="681"/>
      <c r="AE490" s="681"/>
      <c r="AF490" s="681"/>
      <c r="AG490" s="682"/>
      <c r="AH490" s="682"/>
      <c r="AI490" s="682"/>
      <c r="AJ490" s="682"/>
      <c r="AK490" s="682"/>
      <c r="AL490" s="682"/>
      <c r="AM490" s="682"/>
      <c r="AN490" s="682"/>
      <c r="AO490" s="682"/>
      <c r="AP490" s="682"/>
    </row>
    <row r="491" spans="1:42" ht="22.5" x14ac:dyDescent="0.25">
      <c r="A491" s="937"/>
      <c r="B491" s="710"/>
      <c r="C491" s="949" t="s">
        <v>357</v>
      </c>
      <c r="D491" s="713" t="s">
        <v>335</v>
      </c>
      <c r="E491" s="870"/>
      <c r="F491" s="870"/>
      <c r="G491" s="870">
        <v>62.02</v>
      </c>
      <c r="H491" s="870">
        <v>62.02</v>
      </c>
      <c r="I491" s="965">
        <v>14</v>
      </c>
      <c r="J491" s="870"/>
      <c r="K491" s="870">
        <v>62.02</v>
      </c>
      <c r="L491" s="870">
        <v>62.02</v>
      </c>
      <c r="M491" s="1046">
        <v>14</v>
      </c>
      <c r="N491" s="1083" t="s">
        <v>357</v>
      </c>
      <c r="O491" s="1083"/>
      <c r="P491" s="984"/>
      <c r="Q491" s="984"/>
      <c r="R491" s="984"/>
      <c r="S491" s="984"/>
      <c r="T491" s="1084"/>
      <c r="U491" s="1085"/>
      <c r="V491" s="984"/>
      <c r="W491" s="984"/>
      <c r="X491" s="984"/>
      <c r="Y491" s="986"/>
      <c r="Z491" s="681"/>
      <c r="AA491" s="681"/>
      <c r="AB491" s="681"/>
      <c r="AC491" s="681"/>
      <c r="AD491" s="681"/>
      <c r="AE491" s="681"/>
      <c r="AF491" s="681"/>
      <c r="AG491" s="682"/>
      <c r="AH491" s="682"/>
      <c r="AI491" s="682"/>
      <c r="AJ491" s="682"/>
      <c r="AK491" s="682"/>
      <c r="AL491" s="682"/>
      <c r="AM491" s="682"/>
      <c r="AN491" s="682"/>
      <c r="AO491" s="682"/>
      <c r="AP491" s="682"/>
    </row>
    <row r="492" spans="1:42" ht="22.5" x14ac:dyDescent="0.25">
      <c r="A492" s="937"/>
      <c r="B492" s="710"/>
      <c r="C492" s="728"/>
      <c r="D492" s="725" t="s">
        <v>345</v>
      </c>
      <c r="E492" s="864"/>
      <c r="F492" s="864"/>
      <c r="G492" s="864" t="e">
        <v>#REF!</v>
      </c>
      <c r="H492" s="864">
        <v>4442280.862552844</v>
      </c>
      <c r="I492" s="965">
        <v>1114686</v>
      </c>
      <c r="J492" s="864"/>
      <c r="K492" s="864">
        <v>5391683.1084139794</v>
      </c>
      <c r="L492" s="864">
        <v>5391683.1084139794</v>
      </c>
      <c r="M492" s="1046">
        <v>1114686</v>
      </c>
      <c r="N492" s="728"/>
      <c r="O492" s="728"/>
      <c r="P492" s="728"/>
      <c r="Q492" s="728"/>
      <c r="R492" s="728"/>
      <c r="S492" s="728"/>
      <c r="T492" s="728"/>
      <c r="U492" s="728"/>
      <c r="V492" s="728"/>
      <c r="W492" s="728"/>
      <c r="X492" s="728"/>
      <c r="Y492" s="748"/>
      <c r="Z492" s="681"/>
      <c r="AA492" s="681"/>
      <c r="AB492" s="681"/>
      <c r="AC492" s="681"/>
      <c r="AD492" s="681"/>
      <c r="AE492" s="681"/>
      <c r="AF492" s="681"/>
      <c r="AG492" s="682"/>
      <c r="AH492" s="682"/>
      <c r="AI492" s="682"/>
      <c r="AJ492" s="682"/>
      <c r="AK492" s="682"/>
      <c r="AL492" s="682"/>
      <c r="AM492" s="682"/>
      <c r="AN492" s="682"/>
      <c r="AO492" s="682"/>
      <c r="AP492" s="682"/>
    </row>
    <row r="493" spans="1:42" ht="22.5" x14ac:dyDescent="0.25">
      <c r="A493" s="937"/>
      <c r="B493" s="710"/>
      <c r="C493" s="728"/>
      <c r="D493" s="725" t="s">
        <v>348</v>
      </c>
      <c r="E493" s="870"/>
      <c r="F493" s="870"/>
      <c r="G493" s="870">
        <v>0</v>
      </c>
      <c r="H493" s="870">
        <v>0</v>
      </c>
      <c r="I493" s="965"/>
      <c r="J493" s="870"/>
      <c r="K493" s="870">
        <v>0</v>
      </c>
      <c r="L493" s="870">
        <v>0</v>
      </c>
      <c r="M493" s="1046"/>
      <c r="N493" s="728"/>
      <c r="O493" s="728"/>
      <c r="P493" s="728"/>
      <c r="Q493" s="728"/>
      <c r="R493" s="728"/>
      <c r="S493" s="728"/>
      <c r="T493" s="728"/>
      <c r="U493" s="728"/>
      <c r="V493" s="728"/>
      <c r="W493" s="728"/>
      <c r="X493" s="728"/>
      <c r="Y493" s="748"/>
      <c r="Z493" s="681"/>
      <c r="AA493" s="681"/>
      <c r="AB493" s="681"/>
      <c r="AC493" s="681"/>
      <c r="AD493" s="681"/>
      <c r="AE493" s="681"/>
      <c r="AF493" s="681"/>
      <c r="AG493" s="682"/>
      <c r="AH493" s="682"/>
      <c r="AI493" s="682"/>
      <c r="AJ493" s="682"/>
      <c r="AK493" s="682"/>
      <c r="AL493" s="682"/>
      <c r="AM493" s="682"/>
      <c r="AN493" s="682"/>
      <c r="AO493" s="682"/>
      <c r="AP493" s="682"/>
    </row>
    <row r="494" spans="1:42" ht="33.75" x14ac:dyDescent="0.25">
      <c r="A494" s="937"/>
      <c r="B494" s="710"/>
      <c r="C494" s="734"/>
      <c r="D494" s="725" t="s">
        <v>350</v>
      </c>
      <c r="E494" s="864"/>
      <c r="F494" s="864"/>
      <c r="G494" s="864">
        <v>0</v>
      </c>
      <c r="H494" s="864">
        <v>0</v>
      </c>
      <c r="I494" s="965"/>
      <c r="J494" s="864"/>
      <c r="K494" s="864">
        <v>0</v>
      </c>
      <c r="L494" s="864">
        <v>0</v>
      </c>
      <c r="M494" s="965"/>
      <c r="N494" s="734"/>
      <c r="O494" s="734"/>
      <c r="P494" s="734"/>
      <c r="Q494" s="734"/>
      <c r="R494" s="734"/>
      <c r="S494" s="734"/>
      <c r="T494" s="734"/>
      <c r="U494" s="734"/>
      <c r="V494" s="734"/>
      <c r="W494" s="734"/>
      <c r="X494" s="734"/>
      <c r="Y494" s="751"/>
      <c r="Z494" s="681"/>
      <c r="AA494" s="681"/>
      <c r="AB494" s="681"/>
      <c r="AC494" s="681"/>
      <c r="AD494" s="681"/>
      <c r="AE494" s="681"/>
      <c r="AF494" s="681"/>
      <c r="AG494" s="682"/>
      <c r="AH494" s="682"/>
      <c r="AI494" s="682"/>
      <c r="AJ494" s="682"/>
      <c r="AK494" s="682"/>
      <c r="AL494" s="682"/>
      <c r="AM494" s="682"/>
      <c r="AN494" s="682"/>
      <c r="AO494" s="682"/>
      <c r="AP494" s="682"/>
    </row>
    <row r="495" spans="1:42" ht="22.5" x14ac:dyDescent="0.25">
      <c r="A495" s="937"/>
      <c r="B495" s="710"/>
      <c r="C495" s="949" t="s">
        <v>364</v>
      </c>
      <c r="D495" s="713" t="s">
        <v>335</v>
      </c>
      <c r="E495" s="870"/>
      <c r="F495" s="870"/>
      <c r="G495" s="870">
        <v>0.14000000000000001</v>
      </c>
      <c r="H495" s="870">
        <v>0.14000000000000001</v>
      </c>
      <c r="I495" s="870">
        <v>0.42</v>
      </c>
      <c r="J495" s="870"/>
      <c r="K495" s="870">
        <v>0.14000000000000001</v>
      </c>
      <c r="L495" s="870">
        <v>0.14000000000000001</v>
      </c>
      <c r="M495" s="1091">
        <v>0.42</v>
      </c>
      <c r="N495" s="1083" t="s">
        <v>364</v>
      </c>
      <c r="O495" s="1083"/>
      <c r="P495" s="984"/>
      <c r="Q495" s="984"/>
      <c r="R495" s="984"/>
      <c r="S495" s="984"/>
      <c r="T495" s="1084"/>
      <c r="U495" s="1085"/>
      <c r="V495" s="984"/>
      <c r="W495" s="984"/>
      <c r="X495" s="984"/>
      <c r="Y495" s="986"/>
      <c r="Z495" s="681"/>
      <c r="AA495" s="681"/>
      <c r="AB495" s="681"/>
      <c r="AC495" s="681"/>
      <c r="AD495" s="681"/>
      <c r="AE495" s="681"/>
      <c r="AF495" s="681"/>
      <c r="AG495" s="682"/>
      <c r="AH495" s="682"/>
      <c r="AI495" s="682"/>
      <c r="AJ495" s="682"/>
      <c r="AK495" s="682"/>
      <c r="AL495" s="682"/>
      <c r="AM495" s="682"/>
      <c r="AN495" s="682"/>
      <c r="AO495" s="682"/>
      <c r="AP495" s="682"/>
    </row>
    <row r="496" spans="1:42" ht="22.5" x14ac:dyDescent="0.25">
      <c r="A496" s="937"/>
      <c r="B496" s="710"/>
      <c r="C496" s="728"/>
      <c r="D496" s="725" t="s">
        <v>345</v>
      </c>
      <c r="E496" s="864"/>
      <c r="F496" s="864"/>
      <c r="G496" s="864" t="e">
        <v>#REF!</v>
      </c>
      <c r="H496" s="864">
        <v>10027.722037365334</v>
      </c>
      <c r="I496" s="965">
        <v>32145</v>
      </c>
      <c r="J496" s="864"/>
      <c r="K496" s="864">
        <v>12170.842231182796</v>
      </c>
      <c r="L496" s="864">
        <v>12170.842231182796</v>
      </c>
      <c r="M496" s="1046">
        <v>32145</v>
      </c>
      <c r="N496" s="728"/>
      <c r="O496" s="728"/>
      <c r="P496" s="728"/>
      <c r="Q496" s="728"/>
      <c r="R496" s="728"/>
      <c r="S496" s="728"/>
      <c r="T496" s="728"/>
      <c r="U496" s="728"/>
      <c r="V496" s="728"/>
      <c r="W496" s="728"/>
      <c r="X496" s="728"/>
      <c r="Y496" s="748"/>
      <c r="Z496" s="681"/>
      <c r="AA496" s="681"/>
      <c r="AB496" s="681"/>
      <c r="AC496" s="681"/>
      <c r="AD496" s="681"/>
      <c r="AE496" s="681"/>
      <c r="AF496" s="681"/>
      <c r="AG496" s="682"/>
      <c r="AH496" s="682"/>
      <c r="AI496" s="682"/>
      <c r="AJ496" s="682"/>
      <c r="AK496" s="682"/>
      <c r="AL496" s="682"/>
      <c r="AM496" s="682"/>
      <c r="AN496" s="682"/>
      <c r="AO496" s="682"/>
      <c r="AP496" s="682"/>
    </row>
    <row r="497" spans="1:42" ht="22.5" x14ac:dyDescent="0.25">
      <c r="A497" s="937"/>
      <c r="B497" s="710"/>
      <c r="C497" s="728"/>
      <c r="D497" s="725" t="s">
        <v>348</v>
      </c>
      <c r="E497" s="870"/>
      <c r="F497" s="870"/>
      <c r="G497" s="870">
        <v>0</v>
      </c>
      <c r="H497" s="870">
        <v>0</v>
      </c>
      <c r="I497" s="965"/>
      <c r="J497" s="870"/>
      <c r="K497" s="870">
        <v>0</v>
      </c>
      <c r="L497" s="870">
        <v>0</v>
      </c>
      <c r="M497" s="1046"/>
      <c r="N497" s="728"/>
      <c r="O497" s="728"/>
      <c r="P497" s="728"/>
      <c r="Q497" s="728"/>
      <c r="R497" s="728"/>
      <c r="S497" s="728"/>
      <c r="T497" s="728"/>
      <c r="U497" s="728"/>
      <c r="V497" s="728"/>
      <c r="W497" s="728"/>
      <c r="X497" s="728"/>
      <c r="Y497" s="748"/>
      <c r="Z497" s="681"/>
      <c r="AA497" s="681"/>
      <c r="AB497" s="681"/>
      <c r="AC497" s="681"/>
      <c r="AD497" s="681"/>
      <c r="AE497" s="681"/>
      <c r="AF497" s="681"/>
      <c r="AG497" s="682"/>
      <c r="AH497" s="682"/>
      <c r="AI497" s="682"/>
      <c r="AJ497" s="682"/>
      <c r="AK497" s="682"/>
      <c r="AL497" s="682"/>
      <c r="AM497" s="682"/>
      <c r="AN497" s="682"/>
      <c r="AO497" s="682"/>
      <c r="AP497" s="682"/>
    </row>
    <row r="498" spans="1:42" ht="33.75" x14ac:dyDescent="0.25">
      <c r="A498" s="937"/>
      <c r="B498" s="710"/>
      <c r="C498" s="734"/>
      <c r="D498" s="725" t="s">
        <v>350</v>
      </c>
      <c r="E498" s="864"/>
      <c r="F498" s="864"/>
      <c r="G498" s="864">
        <v>0</v>
      </c>
      <c r="H498" s="864">
        <v>0</v>
      </c>
      <c r="I498" s="965"/>
      <c r="J498" s="864"/>
      <c r="K498" s="864">
        <v>0</v>
      </c>
      <c r="L498" s="864">
        <v>0</v>
      </c>
      <c r="M498" s="965"/>
      <c r="N498" s="734"/>
      <c r="O498" s="734"/>
      <c r="P498" s="734"/>
      <c r="Q498" s="734"/>
      <c r="R498" s="734"/>
      <c r="S498" s="734"/>
      <c r="T498" s="734"/>
      <c r="U498" s="734"/>
      <c r="V498" s="734"/>
      <c r="W498" s="734"/>
      <c r="X498" s="734"/>
      <c r="Y498" s="751"/>
      <c r="Z498" s="681"/>
      <c r="AA498" s="681"/>
      <c r="AB498" s="681"/>
      <c r="AC498" s="681"/>
      <c r="AD498" s="681"/>
      <c r="AE498" s="681"/>
      <c r="AF498" s="681"/>
      <c r="AG498" s="682"/>
      <c r="AH498" s="682"/>
      <c r="AI498" s="682"/>
      <c r="AJ498" s="682"/>
      <c r="AK498" s="682"/>
      <c r="AL498" s="682"/>
      <c r="AM498" s="682"/>
      <c r="AN498" s="682"/>
      <c r="AO498" s="682"/>
      <c r="AP498" s="682"/>
    </row>
    <row r="499" spans="1:42" ht="22.5" x14ac:dyDescent="0.25">
      <c r="A499" s="937"/>
      <c r="B499" s="710"/>
      <c r="C499" s="949" t="s">
        <v>536</v>
      </c>
      <c r="D499" s="713" t="s">
        <v>335</v>
      </c>
      <c r="E499" s="870"/>
      <c r="F499" s="870"/>
      <c r="G499" s="870">
        <v>218.9</v>
      </c>
      <c r="H499" s="870">
        <v>218.9</v>
      </c>
      <c r="I499" s="965">
        <v>218.16000000000003</v>
      </c>
      <c r="J499" s="870"/>
      <c r="K499" s="870">
        <v>218.9</v>
      </c>
      <c r="L499" s="870">
        <v>218.9</v>
      </c>
      <c r="M499" s="1046">
        <v>219</v>
      </c>
      <c r="N499" s="1083" t="s">
        <v>536</v>
      </c>
      <c r="O499" s="1083"/>
      <c r="P499" s="984"/>
      <c r="Q499" s="984"/>
      <c r="R499" s="984"/>
      <c r="S499" s="984"/>
      <c r="T499" s="1084"/>
      <c r="U499" s="1085"/>
      <c r="V499" s="984"/>
      <c r="W499" s="984"/>
      <c r="X499" s="984"/>
      <c r="Y499" s="986"/>
      <c r="Z499" s="681"/>
      <c r="AA499" s="681"/>
      <c r="AB499" s="681"/>
      <c r="AC499" s="681"/>
      <c r="AD499" s="681"/>
      <c r="AE499" s="681"/>
      <c r="AF499" s="681"/>
      <c r="AG499" s="682"/>
      <c r="AH499" s="682"/>
      <c r="AI499" s="682"/>
      <c r="AJ499" s="682"/>
      <c r="AK499" s="682"/>
      <c r="AL499" s="682"/>
      <c r="AM499" s="682"/>
      <c r="AN499" s="682"/>
      <c r="AO499" s="682"/>
      <c r="AP499" s="682"/>
    </row>
    <row r="500" spans="1:42" ht="22.5" x14ac:dyDescent="0.25">
      <c r="A500" s="937"/>
      <c r="B500" s="710"/>
      <c r="C500" s="728"/>
      <c r="D500" s="725" t="s">
        <v>345</v>
      </c>
      <c r="E500" s="864"/>
      <c r="F500" s="864"/>
      <c r="G500" s="864" t="e">
        <v>#REF!</v>
      </c>
      <c r="H500" s="864">
        <v>15679059.671280513</v>
      </c>
      <c r="I500" s="965">
        <v>16833799</v>
      </c>
      <c r="J500" s="864"/>
      <c r="K500" s="864">
        <v>19029981.174327958</v>
      </c>
      <c r="L500" s="864">
        <v>19029981.174327958</v>
      </c>
      <c r="M500" s="1046">
        <v>16833799</v>
      </c>
      <c r="N500" s="728"/>
      <c r="O500" s="728"/>
      <c r="P500" s="728"/>
      <c r="Q500" s="728"/>
      <c r="R500" s="728"/>
      <c r="S500" s="728"/>
      <c r="T500" s="728"/>
      <c r="U500" s="728"/>
      <c r="V500" s="728"/>
      <c r="W500" s="728"/>
      <c r="X500" s="728"/>
      <c r="Y500" s="748"/>
      <c r="Z500" s="681"/>
      <c r="AA500" s="681"/>
      <c r="AB500" s="681"/>
      <c r="AC500" s="681"/>
      <c r="AD500" s="681"/>
      <c r="AE500" s="681"/>
      <c r="AF500" s="681"/>
      <c r="AG500" s="682"/>
      <c r="AH500" s="682"/>
      <c r="AI500" s="682"/>
      <c r="AJ500" s="682"/>
      <c r="AK500" s="682"/>
      <c r="AL500" s="682"/>
      <c r="AM500" s="682"/>
      <c r="AN500" s="682"/>
      <c r="AO500" s="682"/>
      <c r="AP500" s="682"/>
    </row>
    <row r="501" spans="1:42" ht="22.5" x14ac:dyDescent="0.25">
      <c r="A501" s="937"/>
      <c r="B501" s="710"/>
      <c r="C501" s="728"/>
      <c r="D501" s="725" t="s">
        <v>348</v>
      </c>
      <c r="E501" s="870"/>
      <c r="F501" s="870"/>
      <c r="G501" s="870">
        <v>0</v>
      </c>
      <c r="H501" s="870">
        <v>0</v>
      </c>
      <c r="I501" s="965"/>
      <c r="J501" s="870"/>
      <c r="K501" s="870">
        <v>0</v>
      </c>
      <c r="L501" s="870">
        <v>0</v>
      </c>
      <c r="M501" s="1046"/>
      <c r="N501" s="728"/>
      <c r="O501" s="728"/>
      <c r="P501" s="728"/>
      <c r="Q501" s="728"/>
      <c r="R501" s="728"/>
      <c r="S501" s="728"/>
      <c r="T501" s="728"/>
      <c r="U501" s="728"/>
      <c r="V501" s="728"/>
      <c r="W501" s="728"/>
      <c r="X501" s="728"/>
      <c r="Y501" s="748"/>
      <c r="Z501" s="681"/>
      <c r="AA501" s="681"/>
      <c r="AB501" s="681"/>
      <c r="AC501" s="681"/>
      <c r="AD501" s="681"/>
      <c r="AE501" s="681"/>
      <c r="AF501" s="681"/>
      <c r="AG501" s="682"/>
      <c r="AH501" s="682"/>
      <c r="AI501" s="682"/>
      <c r="AJ501" s="682"/>
      <c r="AK501" s="682"/>
      <c r="AL501" s="682"/>
      <c r="AM501" s="682"/>
      <c r="AN501" s="682"/>
      <c r="AO501" s="682"/>
      <c r="AP501" s="682"/>
    </row>
    <row r="502" spans="1:42" ht="33.75" x14ac:dyDescent="0.25">
      <c r="A502" s="937"/>
      <c r="B502" s="710"/>
      <c r="C502" s="734"/>
      <c r="D502" s="725" t="s">
        <v>350</v>
      </c>
      <c r="E502" s="864"/>
      <c r="F502" s="864"/>
      <c r="G502" s="864">
        <v>0</v>
      </c>
      <c r="H502" s="864">
        <v>0</v>
      </c>
      <c r="I502" s="965"/>
      <c r="J502" s="864"/>
      <c r="K502" s="864">
        <v>0</v>
      </c>
      <c r="L502" s="864">
        <v>0</v>
      </c>
      <c r="M502" s="965"/>
      <c r="N502" s="734"/>
      <c r="O502" s="734"/>
      <c r="P502" s="734"/>
      <c r="Q502" s="734"/>
      <c r="R502" s="734"/>
      <c r="S502" s="734"/>
      <c r="T502" s="734"/>
      <c r="U502" s="734"/>
      <c r="V502" s="734"/>
      <c r="W502" s="734"/>
      <c r="X502" s="734"/>
      <c r="Y502" s="751"/>
      <c r="Z502" s="681"/>
      <c r="AA502" s="681"/>
      <c r="AB502" s="681"/>
      <c r="AC502" s="681"/>
      <c r="AD502" s="681"/>
      <c r="AE502" s="681"/>
      <c r="AF502" s="681"/>
      <c r="AG502" s="682"/>
      <c r="AH502" s="682"/>
      <c r="AI502" s="682"/>
      <c r="AJ502" s="682"/>
      <c r="AK502" s="682"/>
      <c r="AL502" s="682"/>
      <c r="AM502" s="682"/>
      <c r="AN502" s="682"/>
      <c r="AO502" s="682"/>
      <c r="AP502" s="682"/>
    </row>
    <row r="503" spans="1:42" ht="22.5" x14ac:dyDescent="0.25">
      <c r="A503" s="937"/>
      <c r="B503" s="710"/>
      <c r="C503" s="949" t="s">
        <v>386</v>
      </c>
      <c r="D503" s="713" t="s">
        <v>335</v>
      </c>
      <c r="E503" s="870">
        <v>37</v>
      </c>
      <c r="F503" s="870">
        <v>37</v>
      </c>
      <c r="G503" s="870">
        <v>392.79</v>
      </c>
      <c r="H503" s="870">
        <v>392.79</v>
      </c>
      <c r="I503" s="965">
        <v>881</v>
      </c>
      <c r="J503" s="870">
        <v>37</v>
      </c>
      <c r="K503" s="870">
        <v>392.79</v>
      </c>
      <c r="L503" s="870">
        <v>392.79</v>
      </c>
      <c r="M503" s="1046">
        <v>881</v>
      </c>
      <c r="N503" s="1083" t="s">
        <v>386</v>
      </c>
      <c r="O503" s="1083" t="s">
        <v>463</v>
      </c>
      <c r="P503" s="984" t="s">
        <v>464</v>
      </c>
      <c r="Q503" s="984" t="s">
        <v>465</v>
      </c>
      <c r="R503" s="984" t="s">
        <v>340</v>
      </c>
      <c r="S503" s="984">
        <v>589932</v>
      </c>
      <c r="T503" s="1084">
        <v>619048</v>
      </c>
      <c r="U503" s="1085" t="s">
        <v>511</v>
      </c>
      <c r="V503" s="984" t="s">
        <v>342</v>
      </c>
      <c r="W503" s="984" t="s">
        <v>343</v>
      </c>
      <c r="X503" s="984" t="s">
        <v>344</v>
      </c>
      <c r="Y503" s="986">
        <v>1208980</v>
      </c>
      <c r="Z503" s="681"/>
      <c r="AA503" s="681"/>
      <c r="AB503" s="681"/>
      <c r="AC503" s="681"/>
      <c r="AD503" s="681"/>
      <c r="AE503" s="681"/>
      <c r="AF503" s="681"/>
      <c r="AG503" s="682"/>
      <c r="AH503" s="682"/>
      <c r="AI503" s="682"/>
      <c r="AJ503" s="682"/>
      <c r="AK503" s="682"/>
      <c r="AL503" s="682"/>
      <c r="AM503" s="682"/>
      <c r="AN503" s="682"/>
      <c r="AO503" s="682"/>
      <c r="AP503" s="682"/>
    </row>
    <row r="504" spans="1:42" ht="22.5" x14ac:dyDescent="0.25">
      <c r="A504" s="937"/>
      <c r="B504" s="710"/>
      <c r="C504" s="728"/>
      <c r="D504" s="725" t="s">
        <v>345</v>
      </c>
      <c r="E504" s="864">
        <v>2650183.6813036958</v>
      </c>
      <c r="F504" s="864">
        <v>2650183.6813036958</v>
      </c>
      <c r="G504" s="864" t="e">
        <v>#REF!</v>
      </c>
      <c r="H504" s="864">
        <v>28134206.707548071</v>
      </c>
      <c r="I504" s="965">
        <v>67780454</v>
      </c>
      <c r="J504" s="864">
        <v>8513876.2566153854</v>
      </c>
      <c r="K504" s="864">
        <v>34147036.571330652</v>
      </c>
      <c r="L504" s="864">
        <v>34147036.571330652</v>
      </c>
      <c r="M504" s="1046">
        <v>67780454</v>
      </c>
      <c r="N504" s="728"/>
      <c r="O504" s="728"/>
      <c r="P504" s="728"/>
      <c r="Q504" s="728"/>
      <c r="R504" s="728"/>
      <c r="S504" s="728"/>
      <c r="T504" s="728"/>
      <c r="U504" s="728"/>
      <c r="V504" s="728"/>
      <c r="W504" s="728"/>
      <c r="X504" s="728"/>
      <c r="Y504" s="748"/>
      <c r="Z504" s="681"/>
      <c r="AA504" s="681"/>
      <c r="AB504" s="681"/>
      <c r="AC504" s="681"/>
      <c r="AD504" s="681"/>
      <c r="AE504" s="681"/>
      <c r="AF504" s="681"/>
      <c r="AG504" s="682"/>
      <c r="AH504" s="682"/>
      <c r="AI504" s="682"/>
      <c r="AJ504" s="682"/>
      <c r="AK504" s="682"/>
      <c r="AL504" s="682"/>
      <c r="AM504" s="682"/>
      <c r="AN504" s="682"/>
      <c r="AO504" s="682"/>
      <c r="AP504" s="682"/>
    </row>
    <row r="505" spans="1:42" ht="22.5" x14ac:dyDescent="0.25">
      <c r="A505" s="937"/>
      <c r="B505" s="710"/>
      <c r="C505" s="728"/>
      <c r="D505" s="725" t="s">
        <v>348</v>
      </c>
      <c r="E505" s="870">
        <v>0</v>
      </c>
      <c r="F505" s="870">
        <v>0</v>
      </c>
      <c r="G505" s="870">
        <v>0</v>
      </c>
      <c r="H505" s="870">
        <v>0</v>
      </c>
      <c r="I505" s="965"/>
      <c r="J505" s="870">
        <v>0</v>
      </c>
      <c r="K505" s="870">
        <v>0</v>
      </c>
      <c r="L505" s="870">
        <v>0</v>
      </c>
      <c r="M505" s="1046"/>
      <c r="N505" s="728"/>
      <c r="O505" s="728"/>
      <c r="P505" s="728"/>
      <c r="Q505" s="728"/>
      <c r="R505" s="728"/>
      <c r="S505" s="728"/>
      <c r="T505" s="728"/>
      <c r="U505" s="728"/>
      <c r="V505" s="728"/>
      <c r="W505" s="728"/>
      <c r="X505" s="728"/>
      <c r="Y505" s="748"/>
      <c r="Z505" s="681"/>
      <c r="AA505" s="681"/>
      <c r="AB505" s="681"/>
      <c r="AC505" s="681"/>
      <c r="AD505" s="681"/>
      <c r="AE505" s="681"/>
      <c r="AF505" s="681"/>
      <c r="AG505" s="682"/>
      <c r="AH505" s="682"/>
      <c r="AI505" s="682"/>
      <c r="AJ505" s="682"/>
      <c r="AK505" s="682"/>
      <c r="AL505" s="682"/>
      <c r="AM505" s="682"/>
      <c r="AN505" s="682"/>
      <c r="AO505" s="682"/>
      <c r="AP505" s="682"/>
    </row>
    <row r="506" spans="1:42" ht="33.75" x14ac:dyDescent="0.25">
      <c r="A506" s="937"/>
      <c r="B506" s="710"/>
      <c r="C506" s="734"/>
      <c r="D506" s="725" t="s">
        <v>350</v>
      </c>
      <c r="E506" s="864">
        <v>0</v>
      </c>
      <c r="F506" s="864">
        <v>0</v>
      </c>
      <c r="G506" s="864">
        <v>0</v>
      </c>
      <c r="H506" s="864">
        <v>0</v>
      </c>
      <c r="I506" s="965"/>
      <c r="J506" s="864">
        <v>0</v>
      </c>
      <c r="K506" s="864">
        <v>0</v>
      </c>
      <c r="L506" s="864">
        <v>0</v>
      </c>
      <c r="M506" s="965"/>
      <c r="N506" s="734"/>
      <c r="O506" s="734"/>
      <c r="P506" s="734"/>
      <c r="Q506" s="734"/>
      <c r="R506" s="734"/>
      <c r="S506" s="734"/>
      <c r="T506" s="734"/>
      <c r="U506" s="734"/>
      <c r="V506" s="734"/>
      <c r="W506" s="734"/>
      <c r="X506" s="734"/>
      <c r="Y506" s="751"/>
      <c r="Z506" s="681"/>
      <c r="AA506" s="681"/>
      <c r="AB506" s="681"/>
      <c r="AC506" s="681"/>
      <c r="AD506" s="681"/>
      <c r="AE506" s="681"/>
      <c r="AF506" s="681"/>
      <c r="AG506" s="682"/>
      <c r="AH506" s="682"/>
      <c r="AI506" s="682"/>
      <c r="AJ506" s="682"/>
      <c r="AK506" s="682"/>
      <c r="AL506" s="682"/>
      <c r="AM506" s="682"/>
      <c r="AN506" s="682"/>
      <c r="AO506" s="682"/>
      <c r="AP506" s="682"/>
    </row>
    <row r="507" spans="1:42" ht="22.5" x14ac:dyDescent="0.25">
      <c r="A507" s="937"/>
      <c r="B507" s="710"/>
      <c r="C507" s="949" t="s">
        <v>382</v>
      </c>
      <c r="D507" s="713" t="s">
        <v>335</v>
      </c>
      <c r="E507" s="870">
        <v>494</v>
      </c>
      <c r="F507" s="870">
        <v>494</v>
      </c>
      <c r="G507" s="870">
        <v>504.1</v>
      </c>
      <c r="H507" s="870">
        <v>504.33199999999999</v>
      </c>
      <c r="I507" s="965">
        <v>506</v>
      </c>
      <c r="J507" s="870">
        <v>494</v>
      </c>
      <c r="K507" s="870">
        <v>504.1</v>
      </c>
      <c r="L507" s="870">
        <v>504.33199999999999</v>
      </c>
      <c r="M507" s="1046">
        <v>506</v>
      </c>
      <c r="N507" s="1083" t="s">
        <v>382</v>
      </c>
      <c r="O507" s="1083" t="s">
        <v>463</v>
      </c>
      <c r="P507" s="984" t="s">
        <v>464</v>
      </c>
      <c r="Q507" s="984" t="s">
        <v>465</v>
      </c>
      <c r="R507" s="984" t="s">
        <v>340</v>
      </c>
      <c r="S507" s="984">
        <v>195255</v>
      </c>
      <c r="T507" s="1084">
        <v>218479</v>
      </c>
      <c r="U507" s="1085" t="s">
        <v>511</v>
      </c>
      <c r="V507" s="984" t="s">
        <v>342</v>
      </c>
      <c r="W507" s="984" t="s">
        <v>343</v>
      </c>
      <c r="X507" s="984" t="s">
        <v>344</v>
      </c>
      <c r="Y507" s="986">
        <v>413734</v>
      </c>
      <c r="Z507" s="681"/>
      <c r="AA507" s="681"/>
      <c r="AB507" s="681"/>
      <c r="AC507" s="681"/>
      <c r="AD507" s="681"/>
      <c r="AE507" s="681"/>
      <c r="AF507" s="681"/>
      <c r="AG507" s="682"/>
      <c r="AH507" s="682"/>
      <c r="AI507" s="682"/>
      <c r="AJ507" s="682"/>
      <c r="AK507" s="682"/>
      <c r="AL507" s="682"/>
      <c r="AM507" s="682"/>
      <c r="AN507" s="682"/>
      <c r="AO507" s="682"/>
      <c r="AP507" s="682"/>
    </row>
    <row r="508" spans="1:42" ht="22.5" x14ac:dyDescent="0.25">
      <c r="A508" s="937"/>
      <c r="B508" s="710"/>
      <c r="C508" s="728"/>
      <c r="D508" s="725" t="s">
        <v>345</v>
      </c>
      <c r="E508" s="864">
        <v>35383533.474703394</v>
      </c>
      <c r="F508" s="864">
        <v>35383533.474703394</v>
      </c>
      <c r="G508" s="864" t="e">
        <v>#REF!</v>
      </c>
      <c r="H508" s="864">
        <v>36123579.361060955</v>
      </c>
      <c r="I508" s="965">
        <v>38900355</v>
      </c>
      <c r="J508" s="864">
        <v>113671753.264</v>
      </c>
      <c r="K508" s="864">
        <v>43823725.490994625</v>
      </c>
      <c r="L508" s="864">
        <v>43843894.315263443</v>
      </c>
      <c r="M508" s="1046">
        <v>38900355</v>
      </c>
      <c r="N508" s="728"/>
      <c r="O508" s="728"/>
      <c r="P508" s="728"/>
      <c r="Q508" s="728"/>
      <c r="R508" s="728"/>
      <c r="S508" s="728"/>
      <c r="T508" s="728"/>
      <c r="U508" s="728"/>
      <c r="V508" s="728"/>
      <c r="W508" s="728"/>
      <c r="X508" s="728"/>
      <c r="Y508" s="748"/>
      <c r="Z508" s="681"/>
      <c r="AA508" s="681"/>
      <c r="AB508" s="681"/>
      <c r="AC508" s="681"/>
      <c r="AD508" s="681"/>
      <c r="AE508" s="681"/>
      <c r="AF508" s="681"/>
      <c r="AG508" s="682"/>
      <c r="AH508" s="682"/>
      <c r="AI508" s="682"/>
      <c r="AJ508" s="682"/>
      <c r="AK508" s="682"/>
      <c r="AL508" s="682"/>
      <c r="AM508" s="682"/>
      <c r="AN508" s="682"/>
      <c r="AO508" s="682"/>
      <c r="AP508" s="682"/>
    </row>
    <row r="509" spans="1:42" ht="22.5" x14ac:dyDescent="0.25">
      <c r="A509" s="937"/>
      <c r="B509" s="710"/>
      <c r="C509" s="728"/>
      <c r="D509" s="725" t="s">
        <v>348</v>
      </c>
      <c r="E509" s="870">
        <v>0</v>
      </c>
      <c r="F509" s="870">
        <v>0</v>
      </c>
      <c r="G509" s="870">
        <v>0</v>
      </c>
      <c r="H509" s="870">
        <v>0</v>
      </c>
      <c r="I509" s="965"/>
      <c r="J509" s="870">
        <v>0</v>
      </c>
      <c r="K509" s="870">
        <v>0</v>
      </c>
      <c r="L509" s="870">
        <v>0</v>
      </c>
      <c r="M509" s="1046"/>
      <c r="N509" s="728"/>
      <c r="O509" s="728"/>
      <c r="P509" s="728"/>
      <c r="Q509" s="728"/>
      <c r="R509" s="728"/>
      <c r="S509" s="728"/>
      <c r="T509" s="728"/>
      <c r="U509" s="728"/>
      <c r="V509" s="728"/>
      <c r="W509" s="728"/>
      <c r="X509" s="728"/>
      <c r="Y509" s="748"/>
      <c r="Z509" s="681"/>
      <c r="AA509" s="681"/>
      <c r="AB509" s="681"/>
      <c r="AC509" s="681"/>
      <c r="AD509" s="681"/>
      <c r="AE509" s="681"/>
      <c r="AF509" s="681"/>
      <c r="AG509" s="682"/>
      <c r="AH509" s="682"/>
      <c r="AI509" s="682"/>
      <c r="AJ509" s="682"/>
      <c r="AK509" s="682"/>
      <c r="AL509" s="682"/>
      <c r="AM509" s="682"/>
      <c r="AN509" s="682"/>
      <c r="AO509" s="682"/>
      <c r="AP509" s="682"/>
    </row>
    <row r="510" spans="1:42" ht="33.75" x14ac:dyDescent="0.25">
      <c r="A510" s="937"/>
      <c r="B510" s="710"/>
      <c r="C510" s="734"/>
      <c r="D510" s="725" t="s">
        <v>350</v>
      </c>
      <c r="E510" s="864">
        <v>0</v>
      </c>
      <c r="F510" s="864">
        <v>0</v>
      </c>
      <c r="G510" s="864">
        <v>0</v>
      </c>
      <c r="H510" s="864">
        <v>0</v>
      </c>
      <c r="I510" s="965"/>
      <c r="J510" s="864">
        <v>0</v>
      </c>
      <c r="K510" s="864">
        <v>0</v>
      </c>
      <c r="L510" s="864">
        <v>0</v>
      </c>
      <c r="M510" s="965"/>
      <c r="N510" s="734"/>
      <c r="O510" s="734"/>
      <c r="P510" s="734"/>
      <c r="Q510" s="734"/>
      <c r="R510" s="734"/>
      <c r="S510" s="734"/>
      <c r="T510" s="734"/>
      <c r="U510" s="734"/>
      <c r="V510" s="734"/>
      <c r="W510" s="734"/>
      <c r="X510" s="734"/>
      <c r="Y510" s="751"/>
      <c r="Z510" s="681"/>
      <c r="AA510" s="681"/>
      <c r="AB510" s="681"/>
      <c r="AC510" s="681"/>
      <c r="AD510" s="681"/>
      <c r="AE510" s="681"/>
      <c r="AF510" s="681"/>
      <c r="AG510" s="682"/>
      <c r="AH510" s="682"/>
      <c r="AI510" s="682"/>
      <c r="AJ510" s="682"/>
      <c r="AK510" s="682"/>
      <c r="AL510" s="682"/>
      <c r="AM510" s="682"/>
      <c r="AN510" s="682"/>
      <c r="AO510" s="682"/>
      <c r="AP510" s="682"/>
    </row>
    <row r="511" spans="1:42" ht="22.5" x14ac:dyDescent="0.25">
      <c r="A511" s="937"/>
      <c r="B511" s="710"/>
      <c r="C511" s="949" t="s">
        <v>379</v>
      </c>
      <c r="D511" s="713" t="s">
        <v>335</v>
      </c>
      <c r="E511" s="870">
        <v>3</v>
      </c>
      <c r="F511" s="870">
        <v>3</v>
      </c>
      <c r="G511" s="870">
        <v>82</v>
      </c>
      <c r="H511" s="870">
        <v>82.061000000000007</v>
      </c>
      <c r="I511" s="965">
        <v>187</v>
      </c>
      <c r="J511" s="870">
        <v>3</v>
      </c>
      <c r="K511" s="870">
        <v>82</v>
      </c>
      <c r="L511" s="870">
        <v>82.061000000000007</v>
      </c>
      <c r="M511" s="1046">
        <v>187</v>
      </c>
      <c r="N511" s="1083" t="s">
        <v>379</v>
      </c>
      <c r="O511" s="1083" t="s">
        <v>463</v>
      </c>
      <c r="P511" s="984" t="s">
        <v>464</v>
      </c>
      <c r="Q511" s="984" t="s">
        <v>465</v>
      </c>
      <c r="R511" s="984" t="s">
        <v>340</v>
      </c>
      <c r="S511" s="984">
        <v>422164</v>
      </c>
      <c r="T511" s="1084">
        <v>456270</v>
      </c>
      <c r="U511" s="1085" t="s">
        <v>511</v>
      </c>
      <c r="V511" s="984" t="s">
        <v>342</v>
      </c>
      <c r="W511" s="984" t="s">
        <v>343</v>
      </c>
      <c r="X511" s="984" t="s">
        <v>344</v>
      </c>
      <c r="Y511" s="986">
        <v>878434</v>
      </c>
      <c r="Z511" s="681"/>
      <c r="AA511" s="681"/>
      <c r="AB511" s="681"/>
      <c r="AC511" s="681"/>
      <c r="AD511" s="681"/>
      <c r="AE511" s="681"/>
      <c r="AF511" s="681"/>
      <c r="AG511" s="682"/>
      <c r="AH511" s="682"/>
      <c r="AI511" s="682"/>
      <c r="AJ511" s="682"/>
      <c r="AK511" s="682"/>
      <c r="AL511" s="682"/>
      <c r="AM511" s="682"/>
      <c r="AN511" s="682"/>
      <c r="AO511" s="682"/>
      <c r="AP511" s="682"/>
    </row>
    <row r="512" spans="1:42" ht="22.5" x14ac:dyDescent="0.25">
      <c r="A512" s="937"/>
      <c r="B512" s="710"/>
      <c r="C512" s="728"/>
      <c r="D512" s="725" t="s">
        <v>345</v>
      </c>
      <c r="E512" s="864">
        <v>214879.75794354288</v>
      </c>
      <c r="F512" s="864">
        <v>214879.75794354288</v>
      </c>
      <c r="G512" s="864" t="e">
        <v>#REF!</v>
      </c>
      <c r="H512" s="864">
        <v>5877749.2722016908</v>
      </c>
      <c r="I512" s="965">
        <v>14351882</v>
      </c>
      <c r="J512" s="864">
        <v>690314.29107692302</v>
      </c>
      <c r="K512" s="864">
        <v>7128636.1639784947</v>
      </c>
      <c r="L512" s="864">
        <v>7128636.1639784947</v>
      </c>
      <c r="M512" s="1046">
        <v>14351882</v>
      </c>
      <c r="N512" s="728"/>
      <c r="O512" s="728"/>
      <c r="P512" s="728"/>
      <c r="Q512" s="728"/>
      <c r="R512" s="728"/>
      <c r="S512" s="728"/>
      <c r="T512" s="728"/>
      <c r="U512" s="728"/>
      <c r="V512" s="728"/>
      <c r="W512" s="728"/>
      <c r="X512" s="728"/>
      <c r="Y512" s="748"/>
      <c r="Z512" s="681"/>
      <c r="AA512" s="681"/>
      <c r="AB512" s="681"/>
      <c r="AC512" s="681"/>
      <c r="AD512" s="681"/>
      <c r="AE512" s="681"/>
      <c r="AF512" s="681"/>
      <c r="AG512" s="682"/>
      <c r="AH512" s="682"/>
      <c r="AI512" s="682"/>
      <c r="AJ512" s="682"/>
      <c r="AK512" s="682"/>
      <c r="AL512" s="682"/>
      <c r="AM512" s="682"/>
      <c r="AN512" s="682"/>
      <c r="AO512" s="682"/>
      <c r="AP512" s="682"/>
    </row>
    <row r="513" spans="1:42" ht="22.5" x14ac:dyDescent="0.25">
      <c r="A513" s="937"/>
      <c r="B513" s="710"/>
      <c r="C513" s="728"/>
      <c r="D513" s="725" t="s">
        <v>348</v>
      </c>
      <c r="E513" s="870">
        <v>0</v>
      </c>
      <c r="F513" s="870">
        <v>0</v>
      </c>
      <c r="G513" s="870">
        <v>0</v>
      </c>
      <c r="H513" s="870">
        <v>0</v>
      </c>
      <c r="I513" s="965"/>
      <c r="J513" s="870">
        <v>0</v>
      </c>
      <c r="K513" s="870">
        <v>0</v>
      </c>
      <c r="L513" s="870">
        <v>0</v>
      </c>
      <c r="M513" s="1046"/>
      <c r="N513" s="728"/>
      <c r="O513" s="728"/>
      <c r="P513" s="728"/>
      <c r="Q513" s="728"/>
      <c r="R513" s="728"/>
      <c r="S513" s="728"/>
      <c r="T513" s="728"/>
      <c r="U513" s="728"/>
      <c r="V513" s="728"/>
      <c r="W513" s="728"/>
      <c r="X513" s="728"/>
      <c r="Y513" s="748"/>
      <c r="Z513" s="681"/>
      <c r="AA513" s="681"/>
      <c r="AB513" s="681"/>
      <c r="AC513" s="681"/>
      <c r="AD513" s="681"/>
      <c r="AE513" s="681"/>
      <c r="AF513" s="681"/>
      <c r="AG513" s="682"/>
      <c r="AH513" s="682"/>
      <c r="AI513" s="682"/>
      <c r="AJ513" s="682"/>
      <c r="AK513" s="682"/>
      <c r="AL513" s="682"/>
      <c r="AM513" s="682"/>
      <c r="AN513" s="682"/>
      <c r="AO513" s="682"/>
      <c r="AP513" s="682"/>
    </row>
    <row r="514" spans="1:42" ht="33.75" x14ac:dyDescent="0.25">
      <c r="A514" s="937"/>
      <c r="B514" s="710"/>
      <c r="C514" s="734"/>
      <c r="D514" s="725" t="s">
        <v>350</v>
      </c>
      <c r="E514" s="864">
        <v>0</v>
      </c>
      <c r="F514" s="864">
        <v>0</v>
      </c>
      <c r="G514" s="864">
        <v>0</v>
      </c>
      <c r="H514" s="864">
        <v>0</v>
      </c>
      <c r="I514" s="965"/>
      <c r="J514" s="864">
        <v>0</v>
      </c>
      <c r="K514" s="864">
        <v>0</v>
      </c>
      <c r="L514" s="864">
        <v>0</v>
      </c>
      <c r="M514" s="965"/>
      <c r="N514" s="734"/>
      <c r="O514" s="734"/>
      <c r="P514" s="734"/>
      <c r="Q514" s="734"/>
      <c r="R514" s="734"/>
      <c r="S514" s="734"/>
      <c r="T514" s="734"/>
      <c r="U514" s="734"/>
      <c r="V514" s="734"/>
      <c r="W514" s="734"/>
      <c r="X514" s="734"/>
      <c r="Y514" s="751"/>
      <c r="Z514" s="681"/>
      <c r="AA514" s="681"/>
      <c r="AB514" s="681"/>
      <c r="AC514" s="681"/>
      <c r="AD514" s="681"/>
      <c r="AE514" s="681"/>
      <c r="AF514" s="681"/>
      <c r="AG514" s="682"/>
      <c r="AH514" s="682"/>
      <c r="AI514" s="682"/>
      <c r="AJ514" s="682"/>
      <c r="AK514" s="682"/>
      <c r="AL514" s="682"/>
      <c r="AM514" s="682"/>
      <c r="AN514" s="682"/>
      <c r="AO514" s="682"/>
      <c r="AP514" s="682"/>
    </row>
    <row r="515" spans="1:42" ht="22.5" x14ac:dyDescent="0.25">
      <c r="A515" s="937"/>
      <c r="B515" s="710"/>
      <c r="C515" s="949" t="s">
        <v>396</v>
      </c>
      <c r="D515" s="713" t="s">
        <v>335</v>
      </c>
      <c r="E515" s="870">
        <v>4</v>
      </c>
      <c r="F515" s="870">
        <v>4</v>
      </c>
      <c r="G515" s="870">
        <v>396.4</v>
      </c>
      <c r="H515" s="870">
        <v>397.125</v>
      </c>
      <c r="I515" s="965">
        <v>435</v>
      </c>
      <c r="J515" s="870">
        <v>4</v>
      </c>
      <c r="K515" s="870">
        <v>396.4</v>
      </c>
      <c r="L515" s="870">
        <v>397.125</v>
      </c>
      <c r="M515" s="1046">
        <v>435</v>
      </c>
      <c r="N515" s="1083" t="s">
        <v>396</v>
      </c>
      <c r="O515" s="1083" t="s">
        <v>463</v>
      </c>
      <c r="P515" s="984" t="s">
        <v>464</v>
      </c>
      <c r="Q515" s="984" t="s">
        <v>465</v>
      </c>
      <c r="R515" s="984" t="s">
        <v>340</v>
      </c>
      <c r="S515" s="984">
        <v>610983</v>
      </c>
      <c r="T515" s="1084">
        <v>671995</v>
      </c>
      <c r="U515" s="1085" t="s">
        <v>511</v>
      </c>
      <c r="V515" s="984" t="s">
        <v>342</v>
      </c>
      <c r="W515" s="984" t="s">
        <v>343</v>
      </c>
      <c r="X515" s="984" t="s">
        <v>344</v>
      </c>
      <c r="Y515" s="986">
        <v>1282978</v>
      </c>
      <c r="Z515" s="682"/>
      <c r="AA515" s="682"/>
      <c r="AB515" s="682"/>
      <c r="AC515" s="682"/>
      <c r="AD515" s="682"/>
      <c r="AE515" s="682"/>
      <c r="AF515" s="682"/>
      <c r="AG515" s="682"/>
      <c r="AH515" s="682"/>
      <c r="AI515" s="682"/>
      <c r="AJ515" s="682"/>
      <c r="AK515" s="682"/>
      <c r="AL515" s="682"/>
      <c r="AM515" s="682"/>
      <c r="AN515" s="682"/>
      <c r="AO515" s="682"/>
      <c r="AP515" s="682"/>
    </row>
    <row r="516" spans="1:42" ht="22.5" x14ac:dyDescent="0.25">
      <c r="A516" s="937"/>
      <c r="B516" s="710"/>
      <c r="C516" s="728"/>
      <c r="D516" s="725" t="s">
        <v>345</v>
      </c>
      <c r="E516" s="864">
        <v>286506.34392472386</v>
      </c>
      <c r="F516" s="864">
        <v>286506.34392472386</v>
      </c>
      <c r="G516" s="864" t="e">
        <v>#REF!</v>
      </c>
      <c r="H516" s="864">
        <v>28444707.957776491</v>
      </c>
      <c r="I516" s="965">
        <v>33433509</v>
      </c>
      <c r="J516" s="864">
        <v>920419.05476923077</v>
      </c>
      <c r="K516" s="864">
        <v>34460870.431720428</v>
      </c>
      <c r="L516" s="864">
        <v>34460870.431720428</v>
      </c>
      <c r="M516" s="1046">
        <v>33433509</v>
      </c>
      <c r="N516" s="728"/>
      <c r="O516" s="728"/>
      <c r="P516" s="728"/>
      <c r="Q516" s="728"/>
      <c r="R516" s="728"/>
      <c r="S516" s="728"/>
      <c r="T516" s="728"/>
      <c r="U516" s="728"/>
      <c r="V516" s="728"/>
      <c r="W516" s="728"/>
      <c r="X516" s="728"/>
      <c r="Y516" s="748"/>
      <c r="Z516" s="682"/>
      <c r="AA516" s="682"/>
      <c r="AB516" s="682"/>
      <c r="AC516" s="682"/>
      <c r="AD516" s="682"/>
      <c r="AE516" s="682"/>
      <c r="AF516" s="682"/>
      <c r="AG516" s="682"/>
      <c r="AH516" s="682"/>
      <c r="AI516" s="682"/>
      <c r="AJ516" s="682"/>
      <c r="AK516" s="682"/>
      <c r="AL516" s="682"/>
      <c r="AM516" s="682"/>
      <c r="AN516" s="682"/>
      <c r="AO516" s="682"/>
      <c r="AP516" s="682"/>
    </row>
    <row r="517" spans="1:42" ht="22.5" x14ac:dyDescent="0.25">
      <c r="A517" s="937"/>
      <c r="B517" s="710"/>
      <c r="C517" s="728"/>
      <c r="D517" s="725" t="s">
        <v>348</v>
      </c>
      <c r="E517" s="870">
        <v>0</v>
      </c>
      <c r="F517" s="870">
        <v>0</v>
      </c>
      <c r="G517" s="870">
        <v>0</v>
      </c>
      <c r="H517" s="870">
        <v>0</v>
      </c>
      <c r="I517" s="965"/>
      <c r="J517" s="870">
        <v>0</v>
      </c>
      <c r="K517" s="870">
        <v>0</v>
      </c>
      <c r="L517" s="870">
        <v>0</v>
      </c>
      <c r="M517" s="1046"/>
      <c r="N517" s="728"/>
      <c r="O517" s="728"/>
      <c r="P517" s="728"/>
      <c r="Q517" s="728"/>
      <c r="R517" s="728"/>
      <c r="S517" s="728"/>
      <c r="T517" s="728"/>
      <c r="U517" s="728"/>
      <c r="V517" s="728"/>
      <c r="W517" s="728"/>
      <c r="X517" s="728"/>
      <c r="Y517" s="748"/>
      <c r="Z517" s="682"/>
      <c r="AA517" s="682"/>
      <c r="AB517" s="682"/>
      <c r="AC517" s="682"/>
      <c r="AD517" s="682"/>
      <c r="AE517" s="682"/>
      <c r="AF517" s="682"/>
      <c r="AG517" s="682"/>
      <c r="AH517" s="682"/>
      <c r="AI517" s="682"/>
      <c r="AJ517" s="682"/>
      <c r="AK517" s="682"/>
      <c r="AL517" s="682"/>
      <c r="AM517" s="682"/>
      <c r="AN517" s="682"/>
      <c r="AO517" s="682"/>
      <c r="AP517" s="682"/>
    </row>
    <row r="518" spans="1:42" ht="33.75" x14ac:dyDescent="0.25">
      <c r="A518" s="937"/>
      <c r="B518" s="710"/>
      <c r="C518" s="734"/>
      <c r="D518" s="725" t="s">
        <v>350</v>
      </c>
      <c r="E518" s="864">
        <v>0</v>
      </c>
      <c r="F518" s="864">
        <v>0</v>
      </c>
      <c r="G518" s="864">
        <v>0</v>
      </c>
      <c r="H518" s="864">
        <v>0</v>
      </c>
      <c r="I518" s="965"/>
      <c r="J518" s="864">
        <v>0</v>
      </c>
      <c r="K518" s="864">
        <v>0</v>
      </c>
      <c r="L518" s="864">
        <v>0</v>
      </c>
      <c r="M518" s="965"/>
      <c r="N518" s="734"/>
      <c r="O518" s="734"/>
      <c r="P518" s="734"/>
      <c r="Q518" s="734"/>
      <c r="R518" s="734"/>
      <c r="S518" s="734"/>
      <c r="T518" s="734"/>
      <c r="U518" s="734"/>
      <c r="V518" s="734"/>
      <c r="W518" s="734"/>
      <c r="X518" s="734"/>
      <c r="Y518" s="751"/>
      <c r="Z518" s="682"/>
      <c r="AA518" s="682"/>
      <c r="AB518" s="682"/>
      <c r="AC518" s="682"/>
      <c r="AD518" s="682"/>
      <c r="AE518" s="682"/>
      <c r="AF518" s="682"/>
      <c r="AG518" s="682"/>
      <c r="AH518" s="682"/>
      <c r="AI518" s="682"/>
      <c r="AJ518" s="682"/>
      <c r="AK518" s="682"/>
      <c r="AL518" s="682"/>
      <c r="AM518" s="682"/>
      <c r="AN518" s="682"/>
      <c r="AO518" s="682"/>
      <c r="AP518" s="682"/>
    </row>
    <row r="519" spans="1:42" ht="22.5" x14ac:dyDescent="0.25">
      <c r="A519" s="937"/>
      <c r="B519" s="710"/>
      <c r="C519" s="949" t="s">
        <v>471</v>
      </c>
      <c r="D519" s="713" t="s">
        <v>335</v>
      </c>
      <c r="E519" s="870">
        <v>141</v>
      </c>
      <c r="F519" s="870">
        <v>141</v>
      </c>
      <c r="G519" s="870">
        <v>271.33999999999997</v>
      </c>
      <c r="H519" s="870">
        <v>271</v>
      </c>
      <c r="I519" s="965">
        <v>275</v>
      </c>
      <c r="J519" s="870">
        <v>141</v>
      </c>
      <c r="K519" s="870">
        <v>271.33999999999997</v>
      </c>
      <c r="L519" s="870">
        <v>271.33999999999997</v>
      </c>
      <c r="M519" s="1046">
        <v>275</v>
      </c>
      <c r="N519" s="1083" t="s">
        <v>351</v>
      </c>
      <c r="O519" s="1083" t="s">
        <v>463</v>
      </c>
      <c r="P519" s="984" t="s">
        <v>464</v>
      </c>
      <c r="Q519" s="984" t="s">
        <v>465</v>
      </c>
      <c r="R519" s="984" t="s">
        <v>340</v>
      </c>
      <c r="S519" s="984">
        <v>134370</v>
      </c>
      <c r="T519" s="1084">
        <v>132736</v>
      </c>
      <c r="U519" s="1085" t="s">
        <v>511</v>
      </c>
      <c r="V519" s="984" t="s">
        <v>342</v>
      </c>
      <c r="W519" s="984" t="s">
        <v>343</v>
      </c>
      <c r="X519" s="984" t="s">
        <v>344</v>
      </c>
      <c r="Y519" s="986">
        <v>267106</v>
      </c>
      <c r="Z519" s="682"/>
      <c r="AA519" s="682"/>
      <c r="AB519" s="682"/>
      <c r="AC519" s="682"/>
      <c r="AD519" s="682"/>
      <c r="AE519" s="682"/>
      <c r="AF519" s="682"/>
      <c r="AG519" s="682"/>
      <c r="AH519" s="682"/>
      <c r="AI519" s="682"/>
      <c r="AJ519" s="682"/>
      <c r="AK519" s="682"/>
      <c r="AL519" s="682"/>
      <c r="AM519" s="682"/>
      <c r="AN519" s="682"/>
      <c r="AO519" s="682"/>
      <c r="AP519" s="682"/>
    </row>
    <row r="520" spans="1:42" ht="22.5" x14ac:dyDescent="0.25">
      <c r="A520" s="937"/>
      <c r="B520" s="710"/>
      <c r="C520" s="728"/>
      <c r="D520" s="725" t="s">
        <v>345</v>
      </c>
      <c r="E520" s="864">
        <v>10099348.623346515</v>
      </c>
      <c r="F520" s="864">
        <v>10099348.623346515</v>
      </c>
      <c r="G520" s="864" t="e">
        <v>#REF!</v>
      </c>
      <c r="H520" s="864">
        <v>19410804.800900042</v>
      </c>
      <c r="I520" s="965">
        <v>21121207</v>
      </c>
      <c r="J520" s="864">
        <v>32444771.680615384</v>
      </c>
      <c r="K520" s="864">
        <v>23588830.935779568</v>
      </c>
      <c r="L520" s="864">
        <v>23588830.935779568</v>
      </c>
      <c r="M520" s="1046">
        <v>21121207</v>
      </c>
      <c r="N520" s="728"/>
      <c r="O520" s="728"/>
      <c r="P520" s="728"/>
      <c r="Q520" s="728"/>
      <c r="R520" s="728"/>
      <c r="S520" s="728"/>
      <c r="T520" s="728"/>
      <c r="U520" s="728"/>
      <c r="V520" s="728"/>
      <c r="W520" s="728"/>
      <c r="X520" s="728"/>
      <c r="Y520" s="748"/>
      <c r="Z520" s="682"/>
      <c r="AA520" s="682"/>
      <c r="AB520" s="682"/>
      <c r="AC520" s="682"/>
      <c r="AD520" s="682"/>
      <c r="AE520" s="682"/>
      <c r="AF520" s="682"/>
      <c r="AG520" s="682"/>
      <c r="AH520" s="682"/>
      <c r="AI520" s="682"/>
      <c r="AJ520" s="682"/>
      <c r="AK520" s="682"/>
      <c r="AL520" s="682"/>
      <c r="AM520" s="682"/>
      <c r="AN520" s="682"/>
      <c r="AO520" s="682"/>
      <c r="AP520" s="682"/>
    </row>
    <row r="521" spans="1:42" ht="22.5" x14ac:dyDescent="0.25">
      <c r="A521" s="937"/>
      <c r="B521" s="710"/>
      <c r="C521" s="728"/>
      <c r="D521" s="725" t="s">
        <v>348</v>
      </c>
      <c r="E521" s="870">
        <v>0</v>
      </c>
      <c r="F521" s="870">
        <v>0</v>
      </c>
      <c r="G521" s="870">
        <v>0</v>
      </c>
      <c r="H521" s="870">
        <v>0</v>
      </c>
      <c r="I521" s="965"/>
      <c r="J521" s="870">
        <v>0</v>
      </c>
      <c r="K521" s="870">
        <v>0</v>
      </c>
      <c r="L521" s="870">
        <v>0</v>
      </c>
      <c r="M521" s="1046"/>
      <c r="N521" s="728"/>
      <c r="O521" s="728"/>
      <c r="P521" s="728"/>
      <c r="Q521" s="728"/>
      <c r="R521" s="728"/>
      <c r="S521" s="728"/>
      <c r="T521" s="728"/>
      <c r="U521" s="728"/>
      <c r="V521" s="728"/>
      <c r="W521" s="728"/>
      <c r="X521" s="728"/>
      <c r="Y521" s="748"/>
      <c r="Z521" s="682"/>
      <c r="AA521" s="682"/>
      <c r="AB521" s="682"/>
      <c r="AC521" s="682"/>
      <c r="AD521" s="682"/>
      <c r="AE521" s="682"/>
      <c r="AF521" s="682"/>
      <c r="AG521" s="682"/>
      <c r="AH521" s="682"/>
      <c r="AI521" s="682"/>
      <c r="AJ521" s="682"/>
      <c r="AK521" s="682"/>
      <c r="AL521" s="682"/>
      <c r="AM521" s="682"/>
      <c r="AN521" s="682"/>
      <c r="AO521" s="682"/>
      <c r="AP521" s="682"/>
    </row>
    <row r="522" spans="1:42" ht="33.75" x14ac:dyDescent="0.25">
      <c r="A522" s="937"/>
      <c r="B522" s="710"/>
      <c r="C522" s="734"/>
      <c r="D522" s="725" t="s">
        <v>350</v>
      </c>
      <c r="E522" s="864">
        <v>0</v>
      </c>
      <c r="F522" s="864">
        <v>0</v>
      </c>
      <c r="G522" s="864">
        <v>0</v>
      </c>
      <c r="H522" s="864">
        <v>0</v>
      </c>
      <c r="I522" s="965"/>
      <c r="J522" s="864">
        <v>0</v>
      </c>
      <c r="K522" s="864">
        <v>0</v>
      </c>
      <c r="L522" s="864">
        <v>0</v>
      </c>
      <c r="M522" s="965"/>
      <c r="N522" s="734"/>
      <c r="O522" s="734"/>
      <c r="P522" s="734"/>
      <c r="Q522" s="734"/>
      <c r="R522" s="734"/>
      <c r="S522" s="734"/>
      <c r="T522" s="734"/>
      <c r="U522" s="734"/>
      <c r="V522" s="734"/>
      <c r="W522" s="734"/>
      <c r="X522" s="734"/>
      <c r="Y522" s="751"/>
      <c r="Z522" s="682"/>
      <c r="AA522" s="682"/>
      <c r="AB522" s="682"/>
      <c r="AC522" s="682"/>
      <c r="AD522" s="682"/>
      <c r="AE522" s="682"/>
      <c r="AF522" s="682"/>
      <c r="AG522" s="682"/>
      <c r="AH522" s="682"/>
      <c r="AI522" s="682"/>
      <c r="AJ522" s="682"/>
      <c r="AK522" s="682"/>
      <c r="AL522" s="682"/>
      <c r="AM522" s="682"/>
      <c r="AN522" s="682"/>
      <c r="AO522" s="682"/>
      <c r="AP522" s="682"/>
    </row>
    <row r="523" spans="1:42" ht="22.5" x14ac:dyDescent="0.25">
      <c r="A523" s="937"/>
      <c r="B523" s="710"/>
      <c r="C523" s="949" t="s">
        <v>399</v>
      </c>
      <c r="D523" s="713" t="s">
        <v>335</v>
      </c>
      <c r="E523" s="870">
        <v>32</v>
      </c>
      <c r="F523" s="870">
        <v>32</v>
      </c>
      <c r="G523" s="870">
        <v>633.34</v>
      </c>
      <c r="H523" s="870">
        <v>641.12</v>
      </c>
      <c r="I523" s="965">
        <v>806</v>
      </c>
      <c r="J523" s="870">
        <v>32</v>
      </c>
      <c r="K523" s="870">
        <v>633.34</v>
      </c>
      <c r="L523" s="870">
        <v>641.12</v>
      </c>
      <c r="M523" s="1046">
        <v>806</v>
      </c>
      <c r="N523" s="1083" t="s">
        <v>399</v>
      </c>
      <c r="O523" s="1083" t="s">
        <v>463</v>
      </c>
      <c r="P523" s="984" t="s">
        <v>464</v>
      </c>
      <c r="Q523" s="984" t="s">
        <v>465</v>
      </c>
      <c r="R523" s="984" t="s">
        <v>340</v>
      </c>
      <c r="S523" s="984">
        <v>66663</v>
      </c>
      <c r="T523" s="1084">
        <v>73810</v>
      </c>
      <c r="U523" s="1085" t="s">
        <v>511</v>
      </c>
      <c r="V523" s="984" t="s">
        <v>342</v>
      </c>
      <c r="W523" s="984" t="s">
        <v>343</v>
      </c>
      <c r="X523" s="984" t="s">
        <v>344</v>
      </c>
      <c r="Y523" s="986">
        <v>140473</v>
      </c>
      <c r="Z523" s="682"/>
      <c r="AA523" s="682"/>
      <c r="AB523" s="682"/>
      <c r="AC523" s="682"/>
      <c r="AD523" s="682"/>
      <c r="AE523" s="682"/>
      <c r="AF523" s="682"/>
      <c r="AG523" s="682"/>
      <c r="AH523" s="682"/>
      <c r="AI523" s="682"/>
      <c r="AJ523" s="682"/>
      <c r="AK523" s="682"/>
      <c r="AL523" s="682"/>
      <c r="AM523" s="682"/>
      <c r="AN523" s="682"/>
      <c r="AO523" s="682"/>
      <c r="AP523" s="682"/>
    </row>
    <row r="524" spans="1:42" ht="22.5" x14ac:dyDescent="0.25">
      <c r="A524" s="937"/>
      <c r="B524" s="710"/>
      <c r="C524" s="728"/>
      <c r="D524" s="725" t="s">
        <v>345</v>
      </c>
      <c r="E524" s="864">
        <v>2292050.7513977909</v>
      </c>
      <c r="F524" s="864">
        <v>2292050.7513977909</v>
      </c>
      <c r="G524" s="864" t="e">
        <v>#REF!</v>
      </c>
      <c r="H524" s="864">
        <v>45921236.804254733</v>
      </c>
      <c r="I524" s="965">
        <v>62006156</v>
      </c>
      <c r="J524" s="864">
        <v>7363352.4381538462</v>
      </c>
      <c r="K524" s="864">
        <v>55059151.562123664</v>
      </c>
      <c r="L524" s="864">
        <v>55059151.562123664</v>
      </c>
      <c r="M524" s="1046">
        <v>62006156</v>
      </c>
      <c r="N524" s="728"/>
      <c r="O524" s="728"/>
      <c r="P524" s="728"/>
      <c r="Q524" s="728"/>
      <c r="R524" s="728"/>
      <c r="S524" s="728"/>
      <c r="T524" s="728"/>
      <c r="U524" s="728"/>
      <c r="V524" s="728"/>
      <c r="W524" s="728"/>
      <c r="X524" s="728"/>
      <c r="Y524" s="748"/>
      <c r="Z524" s="682"/>
      <c r="AA524" s="682"/>
      <c r="AB524" s="682"/>
      <c r="AC524" s="682"/>
      <c r="AD524" s="682"/>
      <c r="AE524" s="682"/>
      <c r="AF524" s="682"/>
      <c r="AG524" s="682"/>
      <c r="AH524" s="682"/>
      <c r="AI524" s="682"/>
      <c r="AJ524" s="682"/>
      <c r="AK524" s="682"/>
      <c r="AL524" s="682"/>
      <c r="AM524" s="682"/>
      <c r="AN524" s="682"/>
      <c r="AO524" s="682"/>
      <c r="AP524" s="682"/>
    </row>
    <row r="525" spans="1:42" ht="22.5" x14ac:dyDescent="0.25">
      <c r="A525" s="937"/>
      <c r="B525" s="710"/>
      <c r="C525" s="728"/>
      <c r="D525" s="725" t="s">
        <v>348</v>
      </c>
      <c r="E525" s="870">
        <v>0</v>
      </c>
      <c r="F525" s="870">
        <v>0</v>
      </c>
      <c r="G525" s="870">
        <v>0</v>
      </c>
      <c r="H525" s="870">
        <v>0</v>
      </c>
      <c r="I525" s="965"/>
      <c r="J525" s="870">
        <v>0</v>
      </c>
      <c r="K525" s="870">
        <v>0</v>
      </c>
      <c r="L525" s="870">
        <v>0</v>
      </c>
      <c r="M525" s="1046"/>
      <c r="N525" s="728"/>
      <c r="O525" s="728"/>
      <c r="P525" s="728"/>
      <c r="Q525" s="728"/>
      <c r="R525" s="728"/>
      <c r="S525" s="728"/>
      <c r="T525" s="728"/>
      <c r="U525" s="728"/>
      <c r="V525" s="728"/>
      <c r="W525" s="728"/>
      <c r="X525" s="728"/>
      <c r="Y525" s="748"/>
      <c r="Z525" s="682"/>
      <c r="AA525" s="682"/>
      <c r="AB525" s="682"/>
      <c r="AC525" s="682"/>
      <c r="AD525" s="682"/>
      <c r="AE525" s="682"/>
      <c r="AF525" s="682"/>
      <c r="AG525" s="682"/>
      <c r="AH525" s="682"/>
      <c r="AI525" s="682"/>
      <c r="AJ525" s="682"/>
      <c r="AK525" s="682"/>
      <c r="AL525" s="682"/>
      <c r="AM525" s="682"/>
      <c r="AN525" s="682"/>
      <c r="AO525" s="682"/>
      <c r="AP525" s="682"/>
    </row>
    <row r="526" spans="1:42" ht="33.75" x14ac:dyDescent="0.25">
      <c r="A526" s="937"/>
      <c r="B526" s="710"/>
      <c r="C526" s="734"/>
      <c r="D526" s="725" t="s">
        <v>350</v>
      </c>
      <c r="E526" s="864">
        <v>0</v>
      </c>
      <c r="F526" s="864">
        <v>0</v>
      </c>
      <c r="G526" s="864">
        <v>0</v>
      </c>
      <c r="H526" s="864">
        <v>0</v>
      </c>
      <c r="I526" s="965"/>
      <c r="J526" s="864">
        <v>0</v>
      </c>
      <c r="K526" s="864">
        <v>0</v>
      </c>
      <c r="L526" s="864">
        <v>0</v>
      </c>
      <c r="M526" s="965"/>
      <c r="N526" s="734"/>
      <c r="O526" s="734"/>
      <c r="P526" s="734"/>
      <c r="Q526" s="734"/>
      <c r="R526" s="734"/>
      <c r="S526" s="734"/>
      <c r="T526" s="734"/>
      <c r="U526" s="734"/>
      <c r="V526" s="734"/>
      <c r="W526" s="734"/>
      <c r="X526" s="734"/>
      <c r="Y526" s="751"/>
      <c r="Z526" s="682"/>
      <c r="AA526" s="682"/>
      <c r="AB526" s="682"/>
      <c r="AC526" s="682"/>
      <c r="AD526" s="682"/>
      <c r="AE526" s="682"/>
      <c r="AF526" s="682"/>
      <c r="AG526" s="682"/>
      <c r="AH526" s="682"/>
      <c r="AI526" s="682"/>
      <c r="AJ526" s="682"/>
      <c r="AK526" s="682"/>
      <c r="AL526" s="682"/>
      <c r="AM526" s="682"/>
      <c r="AN526" s="682"/>
      <c r="AO526" s="682"/>
      <c r="AP526" s="682"/>
    </row>
    <row r="527" spans="1:42" ht="22.5" x14ac:dyDescent="0.25">
      <c r="A527" s="937"/>
      <c r="B527" s="710"/>
      <c r="C527" s="949" t="s">
        <v>466</v>
      </c>
      <c r="D527" s="713" t="s">
        <v>335</v>
      </c>
      <c r="E527" s="870">
        <v>1</v>
      </c>
      <c r="F527" s="870">
        <v>1</v>
      </c>
      <c r="G527" s="870">
        <v>191.31</v>
      </c>
      <c r="H527" s="870">
        <v>191.31</v>
      </c>
      <c r="I527" s="965">
        <v>208</v>
      </c>
      <c r="J527" s="870">
        <v>1</v>
      </c>
      <c r="K527" s="870">
        <v>191.31</v>
      </c>
      <c r="L527" s="870">
        <v>191.31</v>
      </c>
      <c r="M527" s="1046">
        <v>208</v>
      </c>
      <c r="N527" s="1083" t="s">
        <v>466</v>
      </c>
      <c r="O527" s="1083" t="s">
        <v>463</v>
      </c>
      <c r="P527" s="984" t="s">
        <v>464</v>
      </c>
      <c r="Q527" s="984" t="s">
        <v>465</v>
      </c>
      <c r="R527" s="984" t="s">
        <v>340</v>
      </c>
      <c r="S527" s="984">
        <v>53702</v>
      </c>
      <c r="T527" s="1084">
        <v>55552</v>
      </c>
      <c r="U527" s="1085" t="s">
        <v>511</v>
      </c>
      <c r="V527" s="984" t="s">
        <v>342</v>
      </c>
      <c r="W527" s="984" t="s">
        <v>343</v>
      </c>
      <c r="X527" s="984" t="s">
        <v>344</v>
      </c>
      <c r="Y527" s="986">
        <v>109254</v>
      </c>
      <c r="Z527" s="682"/>
      <c r="AA527" s="682"/>
      <c r="AB527" s="682"/>
      <c r="AC527" s="682"/>
      <c r="AD527" s="682"/>
      <c r="AE527" s="682"/>
      <c r="AF527" s="682"/>
      <c r="AG527" s="682"/>
      <c r="AH527" s="682"/>
      <c r="AI527" s="682"/>
      <c r="AJ527" s="682"/>
      <c r="AK527" s="682"/>
      <c r="AL527" s="682"/>
      <c r="AM527" s="682"/>
      <c r="AN527" s="682"/>
      <c r="AO527" s="682"/>
      <c r="AP527" s="682"/>
    </row>
    <row r="528" spans="1:42" ht="22.5" x14ac:dyDescent="0.25">
      <c r="A528" s="937"/>
      <c r="B528" s="710"/>
      <c r="C528" s="728"/>
      <c r="D528" s="725" t="s">
        <v>345</v>
      </c>
      <c r="E528" s="864">
        <v>71626.585981180964</v>
      </c>
      <c r="F528" s="864">
        <v>71626.585981180964</v>
      </c>
      <c r="G528" s="864" t="e">
        <v>#REF!</v>
      </c>
      <c r="H528" s="864">
        <v>13702882.16405973</v>
      </c>
      <c r="I528" s="965">
        <v>16011876</v>
      </c>
      <c r="J528" s="864">
        <v>230104.76369230769</v>
      </c>
      <c r="K528" s="864">
        <v>16631455.90891129</v>
      </c>
      <c r="L528" s="864">
        <v>16631455.90891129</v>
      </c>
      <c r="M528" s="1046">
        <v>16011876</v>
      </c>
      <c r="N528" s="728"/>
      <c r="O528" s="728"/>
      <c r="P528" s="728"/>
      <c r="Q528" s="728"/>
      <c r="R528" s="728"/>
      <c r="S528" s="728"/>
      <c r="T528" s="728"/>
      <c r="U528" s="728"/>
      <c r="V528" s="728"/>
      <c r="W528" s="728"/>
      <c r="X528" s="728"/>
      <c r="Y528" s="748"/>
      <c r="Z528" s="682"/>
      <c r="AA528" s="682"/>
      <c r="AB528" s="682"/>
      <c r="AC528" s="682"/>
      <c r="AD528" s="682"/>
      <c r="AE528" s="682"/>
      <c r="AF528" s="682"/>
      <c r="AG528" s="682"/>
      <c r="AH528" s="682"/>
      <c r="AI528" s="682"/>
      <c r="AJ528" s="682"/>
      <c r="AK528" s="682"/>
      <c r="AL528" s="682"/>
      <c r="AM528" s="682"/>
      <c r="AN528" s="682"/>
      <c r="AO528" s="682"/>
      <c r="AP528" s="682"/>
    </row>
    <row r="529" spans="1:42" ht="22.5" x14ac:dyDescent="0.25">
      <c r="A529" s="937"/>
      <c r="B529" s="710"/>
      <c r="C529" s="728"/>
      <c r="D529" s="725" t="s">
        <v>348</v>
      </c>
      <c r="E529" s="870">
        <v>0</v>
      </c>
      <c r="F529" s="870">
        <v>0</v>
      </c>
      <c r="G529" s="870">
        <v>0</v>
      </c>
      <c r="H529" s="870">
        <v>0</v>
      </c>
      <c r="I529" s="965"/>
      <c r="J529" s="870">
        <v>0</v>
      </c>
      <c r="K529" s="870">
        <v>0</v>
      </c>
      <c r="L529" s="870">
        <v>0</v>
      </c>
      <c r="M529" s="1046"/>
      <c r="N529" s="728"/>
      <c r="O529" s="728"/>
      <c r="P529" s="728"/>
      <c r="Q529" s="728"/>
      <c r="R529" s="728"/>
      <c r="S529" s="728"/>
      <c r="T529" s="728"/>
      <c r="U529" s="728"/>
      <c r="V529" s="728"/>
      <c r="W529" s="728"/>
      <c r="X529" s="728"/>
      <c r="Y529" s="748"/>
      <c r="Z529" s="682"/>
      <c r="AA529" s="682"/>
      <c r="AB529" s="682"/>
      <c r="AC529" s="682"/>
      <c r="AD529" s="682"/>
      <c r="AE529" s="682"/>
      <c r="AF529" s="682"/>
      <c r="AG529" s="682"/>
      <c r="AH529" s="682"/>
      <c r="AI529" s="682"/>
      <c r="AJ529" s="682"/>
      <c r="AK529" s="682"/>
      <c r="AL529" s="682"/>
      <c r="AM529" s="682"/>
      <c r="AN529" s="682"/>
      <c r="AO529" s="682"/>
      <c r="AP529" s="682"/>
    </row>
    <row r="530" spans="1:42" ht="33.75" x14ac:dyDescent="0.25">
      <c r="A530" s="937"/>
      <c r="B530" s="710"/>
      <c r="C530" s="734"/>
      <c r="D530" s="725" t="s">
        <v>350</v>
      </c>
      <c r="E530" s="864">
        <v>0</v>
      </c>
      <c r="F530" s="864">
        <v>0</v>
      </c>
      <c r="G530" s="864">
        <v>0</v>
      </c>
      <c r="H530" s="864">
        <v>0</v>
      </c>
      <c r="I530" s="965"/>
      <c r="J530" s="864">
        <v>0</v>
      </c>
      <c r="K530" s="864">
        <v>0</v>
      </c>
      <c r="L530" s="864">
        <v>0</v>
      </c>
      <c r="M530" s="965"/>
      <c r="N530" s="734"/>
      <c r="O530" s="734"/>
      <c r="P530" s="734"/>
      <c r="Q530" s="734"/>
      <c r="R530" s="734"/>
      <c r="S530" s="734"/>
      <c r="T530" s="734"/>
      <c r="U530" s="734"/>
      <c r="V530" s="734"/>
      <c r="W530" s="734"/>
      <c r="X530" s="734"/>
      <c r="Y530" s="751"/>
      <c r="Z530" s="682"/>
      <c r="AA530" s="682"/>
      <c r="AB530" s="682"/>
      <c r="AC530" s="682"/>
      <c r="AD530" s="682"/>
      <c r="AE530" s="682"/>
      <c r="AF530" s="682"/>
      <c r="AG530" s="682"/>
      <c r="AH530" s="682"/>
      <c r="AI530" s="682"/>
      <c r="AJ530" s="682"/>
      <c r="AK530" s="682"/>
      <c r="AL530" s="682"/>
      <c r="AM530" s="682"/>
      <c r="AN530" s="682"/>
      <c r="AO530" s="682"/>
      <c r="AP530" s="682"/>
    </row>
    <row r="531" spans="1:42" ht="22.5" x14ac:dyDescent="0.25">
      <c r="A531" s="937"/>
      <c r="B531" s="710"/>
      <c r="C531" s="949" t="s">
        <v>372</v>
      </c>
      <c r="D531" s="713" t="s">
        <v>335</v>
      </c>
      <c r="E531" s="870">
        <v>21</v>
      </c>
      <c r="F531" s="870">
        <v>21</v>
      </c>
      <c r="G531" s="870">
        <v>37.11</v>
      </c>
      <c r="H531" s="870">
        <v>48.536999999999999</v>
      </c>
      <c r="I531" s="965">
        <v>49</v>
      </c>
      <c r="J531" s="870">
        <v>21</v>
      </c>
      <c r="K531" s="870">
        <v>37.11</v>
      </c>
      <c r="L531" s="870">
        <v>48.536999999999999</v>
      </c>
      <c r="M531" s="1046">
        <v>49</v>
      </c>
      <c r="N531" s="1083" t="s">
        <v>372</v>
      </c>
      <c r="O531" s="1083" t="s">
        <v>463</v>
      </c>
      <c r="P531" s="984" t="s">
        <v>464</v>
      </c>
      <c r="Q531" s="984" t="s">
        <v>465</v>
      </c>
      <c r="R531" s="984" t="s">
        <v>340</v>
      </c>
      <c r="S531" s="984">
        <v>110484</v>
      </c>
      <c r="T531" s="1084">
        <v>111422</v>
      </c>
      <c r="U531" s="1085" t="s">
        <v>511</v>
      </c>
      <c r="V531" s="984" t="s">
        <v>342</v>
      </c>
      <c r="W531" s="984" t="s">
        <v>343</v>
      </c>
      <c r="X531" s="984" t="s">
        <v>344</v>
      </c>
      <c r="Y531" s="986">
        <v>221906</v>
      </c>
      <c r="Z531" s="682"/>
      <c r="AA531" s="682"/>
      <c r="AB531" s="682"/>
      <c r="AC531" s="682"/>
      <c r="AD531" s="682"/>
      <c r="AE531" s="682"/>
      <c r="AF531" s="682"/>
      <c r="AG531" s="682"/>
      <c r="AH531" s="682"/>
      <c r="AI531" s="682"/>
      <c r="AJ531" s="682"/>
      <c r="AK531" s="682"/>
      <c r="AL531" s="682"/>
      <c r="AM531" s="682"/>
      <c r="AN531" s="682"/>
      <c r="AO531" s="682"/>
      <c r="AP531" s="682"/>
    </row>
    <row r="532" spans="1:42" ht="22.5" x14ac:dyDescent="0.25">
      <c r="A532" s="937"/>
      <c r="B532" s="710"/>
      <c r="C532" s="728"/>
      <c r="D532" s="725" t="s">
        <v>345</v>
      </c>
      <c r="E532" s="864">
        <v>1504158.3056048001</v>
      </c>
      <c r="F532" s="864">
        <v>1504158.3056048001</v>
      </c>
      <c r="G532" s="864" t="e">
        <v>#REF!</v>
      </c>
      <c r="H532" s="864">
        <v>3476539.6037685806</v>
      </c>
      <c r="I532" s="965">
        <v>3786857</v>
      </c>
      <c r="J532" s="864">
        <v>4832200.0375384614</v>
      </c>
      <c r="K532" s="864">
        <v>3226142.5371370967</v>
      </c>
      <c r="L532" s="864">
        <v>4087301.9483445142</v>
      </c>
      <c r="M532" s="1046">
        <v>3786857</v>
      </c>
      <c r="N532" s="728"/>
      <c r="O532" s="728"/>
      <c r="P532" s="728"/>
      <c r="Q532" s="728"/>
      <c r="R532" s="728"/>
      <c r="S532" s="728"/>
      <c r="T532" s="728"/>
      <c r="U532" s="728"/>
      <c r="V532" s="728"/>
      <c r="W532" s="728"/>
      <c r="X532" s="728"/>
      <c r="Y532" s="748"/>
      <c r="Z532" s="682"/>
      <c r="AA532" s="682"/>
      <c r="AB532" s="682"/>
      <c r="AC532" s="682"/>
      <c r="AD532" s="682"/>
      <c r="AE532" s="682"/>
      <c r="AF532" s="682"/>
      <c r="AG532" s="682"/>
      <c r="AH532" s="682"/>
      <c r="AI532" s="682"/>
      <c r="AJ532" s="682"/>
      <c r="AK532" s="682"/>
      <c r="AL532" s="682"/>
      <c r="AM532" s="682"/>
      <c r="AN532" s="682"/>
      <c r="AO532" s="682"/>
      <c r="AP532" s="682"/>
    </row>
    <row r="533" spans="1:42" ht="22.5" x14ac:dyDescent="0.25">
      <c r="A533" s="937"/>
      <c r="B533" s="710"/>
      <c r="C533" s="728"/>
      <c r="D533" s="725" t="s">
        <v>348</v>
      </c>
      <c r="E533" s="870">
        <v>0</v>
      </c>
      <c r="F533" s="870">
        <v>0</v>
      </c>
      <c r="G533" s="870">
        <v>0</v>
      </c>
      <c r="H533" s="870">
        <v>0</v>
      </c>
      <c r="I533" s="965"/>
      <c r="J533" s="870">
        <v>0</v>
      </c>
      <c r="K533" s="870">
        <v>0</v>
      </c>
      <c r="L533" s="870">
        <v>0</v>
      </c>
      <c r="M533" s="1046"/>
      <c r="N533" s="728"/>
      <c r="O533" s="728"/>
      <c r="P533" s="728"/>
      <c r="Q533" s="728"/>
      <c r="R533" s="728"/>
      <c r="S533" s="728"/>
      <c r="T533" s="728"/>
      <c r="U533" s="728"/>
      <c r="V533" s="728"/>
      <c r="W533" s="728"/>
      <c r="X533" s="728"/>
      <c r="Y533" s="748"/>
      <c r="Z533" s="682"/>
      <c r="AA533" s="682"/>
      <c r="AB533" s="682"/>
      <c r="AC533" s="682"/>
      <c r="AD533" s="682"/>
      <c r="AE533" s="682"/>
      <c r="AF533" s="682"/>
      <c r="AG533" s="682"/>
      <c r="AH533" s="682"/>
      <c r="AI533" s="682"/>
      <c r="AJ533" s="682"/>
      <c r="AK533" s="682"/>
      <c r="AL533" s="682"/>
      <c r="AM533" s="682"/>
      <c r="AN533" s="682"/>
      <c r="AO533" s="682"/>
      <c r="AP533" s="682"/>
    </row>
    <row r="534" spans="1:42" ht="33.75" x14ac:dyDescent="0.25">
      <c r="A534" s="937"/>
      <c r="B534" s="710"/>
      <c r="C534" s="734"/>
      <c r="D534" s="725" t="s">
        <v>350</v>
      </c>
      <c r="E534" s="864">
        <v>0</v>
      </c>
      <c r="F534" s="864">
        <v>0</v>
      </c>
      <c r="G534" s="864">
        <v>0</v>
      </c>
      <c r="H534" s="864">
        <v>0</v>
      </c>
      <c r="I534" s="965"/>
      <c r="J534" s="864">
        <v>0</v>
      </c>
      <c r="K534" s="864">
        <v>0</v>
      </c>
      <c r="L534" s="864">
        <v>0</v>
      </c>
      <c r="M534" s="965"/>
      <c r="N534" s="734"/>
      <c r="O534" s="734"/>
      <c r="P534" s="734"/>
      <c r="Q534" s="734"/>
      <c r="R534" s="734"/>
      <c r="S534" s="734"/>
      <c r="T534" s="734"/>
      <c r="U534" s="734"/>
      <c r="V534" s="734"/>
      <c r="W534" s="734"/>
      <c r="X534" s="734"/>
      <c r="Y534" s="751"/>
      <c r="Z534" s="682"/>
      <c r="AA534" s="682"/>
      <c r="AB534" s="682"/>
      <c r="AC534" s="682"/>
      <c r="AD534" s="682"/>
      <c r="AE534" s="682"/>
      <c r="AF534" s="682"/>
      <c r="AG534" s="682"/>
      <c r="AH534" s="682"/>
      <c r="AI534" s="682"/>
      <c r="AJ534" s="682"/>
      <c r="AK534" s="682"/>
      <c r="AL534" s="682"/>
      <c r="AM534" s="682"/>
      <c r="AN534" s="682"/>
      <c r="AO534" s="682"/>
      <c r="AP534" s="682"/>
    </row>
    <row r="535" spans="1:42" ht="22.5" x14ac:dyDescent="0.25">
      <c r="A535" s="937"/>
      <c r="B535" s="710"/>
      <c r="C535" s="949" t="s">
        <v>392</v>
      </c>
      <c r="D535" s="713" t="s">
        <v>335</v>
      </c>
      <c r="E535" s="870">
        <v>1</v>
      </c>
      <c r="F535" s="870">
        <v>1</v>
      </c>
      <c r="G535" s="870">
        <v>370.93</v>
      </c>
      <c r="H535" s="870">
        <v>370.93</v>
      </c>
      <c r="I535" s="965">
        <v>389</v>
      </c>
      <c r="J535" s="870">
        <v>1</v>
      </c>
      <c r="K535" s="870">
        <v>370.93</v>
      </c>
      <c r="L535" s="870">
        <v>370.15899999999999</v>
      </c>
      <c r="M535" s="1046">
        <v>389</v>
      </c>
      <c r="N535" s="1083" t="s">
        <v>392</v>
      </c>
      <c r="O535" s="1083" t="s">
        <v>463</v>
      </c>
      <c r="P535" s="984" t="s">
        <v>464</v>
      </c>
      <c r="Q535" s="984" t="s">
        <v>465</v>
      </c>
      <c r="R535" s="984" t="s">
        <v>340</v>
      </c>
      <c r="S535" s="984">
        <v>171622</v>
      </c>
      <c r="T535" s="1084">
        <v>179322</v>
      </c>
      <c r="U535" s="1085" t="s">
        <v>511</v>
      </c>
      <c r="V535" s="984" t="s">
        <v>342</v>
      </c>
      <c r="W535" s="984" t="s">
        <v>343</v>
      </c>
      <c r="X535" s="984" t="s">
        <v>344</v>
      </c>
      <c r="Y535" s="986">
        <v>350944</v>
      </c>
      <c r="Z535" s="682"/>
      <c r="AA535" s="682"/>
      <c r="AB535" s="682"/>
      <c r="AC535" s="682"/>
      <c r="AD535" s="682"/>
      <c r="AE535" s="682"/>
      <c r="AF535" s="682"/>
      <c r="AG535" s="682"/>
      <c r="AH535" s="682"/>
      <c r="AI535" s="682"/>
      <c r="AJ535" s="682"/>
      <c r="AK535" s="682"/>
      <c r="AL535" s="682"/>
      <c r="AM535" s="682"/>
      <c r="AN535" s="682"/>
      <c r="AO535" s="682"/>
      <c r="AP535" s="682"/>
    </row>
    <row r="536" spans="1:42" ht="22.5" x14ac:dyDescent="0.25">
      <c r="A536" s="937"/>
      <c r="B536" s="710"/>
      <c r="C536" s="728"/>
      <c r="D536" s="725" t="s">
        <v>345</v>
      </c>
      <c r="E536" s="864">
        <v>71626.585981180964</v>
      </c>
      <c r="F536" s="864">
        <v>71626.585981180964</v>
      </c>
      <c r="G536" s="864" t="e">
        <v>#REF!</v>
      </c>
      <c r="H536" s="864">
        <v>26568449.537999455</v>
      </c>
      <c r="I536" s="965">
        <v>29883893</v>
      </c>
      <c r="J536" s="864">
        <v>230104.76369230769</v>
      </c>
      <c r="K536" s="864">
        <v>32246646.491518822</v>
      </c>
      <c r="L536" s="864">
        <v>32750225.59</v>
      </c>
      <c r="M536" s="1046">
        <v>29883893</v>
      </c>
      <c r="N536" s="728"/>
      <c r="O536" s="728"/>
      <c r="P536" s="728"/>
      <c r="Q536" s="728"/>
      <c r="R536" s="728"/>
      <c r="S536" s="728"/>
      <c r="T536" s="728"/>
      <c r="U536" s="728"/>
      <c r="V536" s="728"/>
      <c r="W536" s="728"/>
      <c r="X536" s="728"/>
      <c r="Y536" s="748"/>
      <c r="Z536" s="682"/>
      <c r="AA536" s="682"/>
      <c r="AB536" s="682"/>
      <c r="AC536" s="682"/>
      <c r="AD536" s="682"/>
      <c r="AE536" s="682"/>
      <c r="AF536" s="682"/>
      <c r="AG536" s="682"/>
      <c r="AH536" s="682"/>
      <c r="AI536" s="682"/>
      <c r="AJ536" s="682"/>
      <c r="AK536" s="682"/>
      <c r="AL536" s="682"/>
      <c r="AM536" s="682"/>
      <c r="AN536" s="682"/>
      <c r="AO536" s="682"/>
      <c r="AP536" s="682"/>
    </row>
    <row r="537" spans="1:42" ht="22.5" x14ac:dyDescent="0.25">
      <c r="A537" s="937"/>
      <c r="B537" s="710"/>
      <c r="C537" s="728"/>
      <c r="D537" s="725" t="s">
        <v>348</v>
      </c>
      <c r="E537" s="870">
        <v>0</v>
      </c>
      <c r="F537" s="870">
        <v>0</v>
      </c>
      <c r="G537" s="870">
        <v>0</v>
      </c>
      <c r="H537" s="870">
        <v>0</v>
      </c>
      <c r="I537" s="965"/>
      <c r="J537" s="870">
        <v>0</v>
      </c>
      <c r="K537" s="870">
        <v>0</v>
      </c>
      <c r="L537" s="870">
        <v>0</v>
      </c>
      <c r="M537" s="1046"/>
      <c r="N537" s="728"/>
      <c r="O537" s="728"/>
      <c r="P537" s="728"/>
      <c r="Q537" s="728"/>
      <c r="R537" s="728"/>
      <c r="S537" s="728"/>
      <c r="T537" s="728"/>
      <c r="U537" s="728"/>
      <c r="V537" s="728"/>
      <c r="W537" s="728"/>
      <c r="X537" s="728"/>
      <c r="Y537" s="748"/>
      <c r="Z537" s="682"/>
      <c r="AA537" s="682"/>
      <c r="AB537" s="682"/>
      <c r="AC537" s="682"/>
      <c r="AD537" s="682"/>
      <c r="AE537" s="682"/>
      <c r="AF537" s="682"/>
      <c r="AG537" s="682"/>
      <c r="AH537" s="682"/>
      <c r="AI537" s="682"/>
      <c r="AJ537" s="682"/>
      <c r="AK537" s="682"/>
      <c r="AL537" s="682"/>
      <c r="AM537" s="682"/>
      <c r="AN537" s="682"/>
      <c r="AO537" s="682"/>
      <c r="AP537" s="682"/>
    </row>
    <row r="538" spans="1:42" ht="33.75" x14ac:dyDescent="0.25">
      <c r="A538" s="937"/>
      <c r="B538" s="710"/>
      <c r="C538" s="734"/>
      <c r="D538" s="725" t="s">
        <v>350</v>
      </c>
      <c r="E538" s="864">
        <v>0</v>
      </c>
      <c r="F538" s="864">
        <v>0</v>
      </c>
      <c r="G538" s="864">
        <v>0</v>
      </c>
      <c r="H538" s="864">
        <v>0</v>
      </c>
      <c r="I538" s="965"/>
      <c r="J538" s="864">
        <v>0</v>
      </c>
      <c r="K538" s="864">
        <v>0</v>
      </c>
      <c r="L538" s="864">
        <v>0</v>
      </c>
      <c r="M538" s="965"/>
      <c r="N538" s="734"/>
      <c r="O538" s="734"/>
      <c r="P538" s="734"/>
      <c r="Q538" s="734"/>
      <c r="R538" s="734"/>
      <c r="S538" s="734"/>
      <c r="T538" s="734"/>
      <c r="U538" s="734"/>
      <c r="V538" s="734"/>
      <c r="W538" s="734"/>
      <c r="X538" s="734"/>
      <c r="Y538" s="751"/>
      <c r="Z538" s="682"/>
      <c r="AA538" s="682"/>
      <c r="AB538" s="682"/>
      <c r="AC538" s="682"/>
      <c r="AD538" s="682"/>
      <c r="AE538" s="682"/>
      <c r="AF538" s="682"/>
      <c r="AG538" s="682"/>
      <c r="AH538" s="682"/>
      <c r="AI538" s="682"/>
      <c r="AJ538" s="682"/>
      <c r="AK538" s="682"/>
      <c r="AL538" s="682"/>
      <c r="AM538" s="682"/>
      <c r="AN538" s="682"/>
      <c r="AO538" s="682"/>
      <c r="AP538" s="682"/>
    </row>
    <row r="539" spans="1:42" ht="22.5" x14ac:dyDescent="0.25">
      <c r="A539" s="937"/>
      <c r="B539" s="710"/>
      <c r="C539" s="949" t="s">
        <v>537</v>
      </c>
      <c r="D539" s="713" t="s">
        <v>335</v>
      </c>
      <c r="E539" s="870">
        <v>3</v>
      </c>
      <c r="F539" s="870">
        <v>3</v>
      </c>
      <c r="G539" s="870">
        <v>27.59</v>
      </c>
      <c r="H539" s="870">
        <v>30.186</v>
      </c>
      <c r="I539" s="965">
        <v>32</v>
      </c>
      <c r="J539" s="870">
        <v>3</v>
      </c>
      <c r="K539" s="870">
        <v>27.59</v>
      </c>
      <c r="L539" s="870">
        <v>30.186</v>
      </c>
      <c r="M539" s="1046">
        <v>32</v>
      </c>
      <c r="N539" s="1083" t="s">
        <v>374</v>
      </c>
      <c r="O539" s="1083" t="s">
        <v>463</v>
      </c>
      <c r="P539" s="984" t="s">
        <v>464</v>
      </c>
      <c r="Q539" s="984" t="s">
        <v>465</v>
      </c>
      <c r="R539" s="984" t="s">
        <v>340</v>
      </c>
      <c r="S539" s="984">
        <v>358148</v>
      </c>
      <c r="T539" s="1084">
        <v>375711</v>
      </c>
      <c r="U539" s="1085" t="s">
        <v>511</v>
      </c>
      <c r="V539" s="984" t="s">
        <v>342</v>
      </c>
      <c r="W539" s="984" t="s">
        <v>343</v>
      </c>
      <c r="X539" s="984" t="s">
        <v>344</v>
      </c>
      <c r="Y539" s="986">
        <v>733859</v>
      </c>
      <c r="Z539" s="682"/>
      <c r="AA539" s="682"/>
      <c r="AB539" s="682"/>
      <c r="AC539" s="682"/>
      <c r="AD539" s="682"/>
      <c r="AE539" s="682"/>
      <c r="AF539" s="682"/>
      <c r="AG539" s="682"/>
      <c r="AH539" s="682"/>
      <c r="AI539" s="682"/>
      <c r="AJ539" s="682"/>
      <c r="AK539" s="682"/>
      <c r="AL539" s="682"/>
      <c r="AM539" s="682"/>
      <c r="AN539" s="682"/>
      <c r="AO539" s="682"/>
      <c r="AP539" s="682"/>
    </row>
    <row r="540" spans="1:42" ht="22.5" x14ac:dyDescent="0.25">
      <c r="A540" s="937"/>
      <c r="B540" s="710"/>
      <c r="C540" s="728"/>
      <c r="D540" s="725" t="s">
        <v>345</v>
      </c>
      <c r="E540" s="864">
        <v>214879.75794354288</v>
      </c>
      <c r="F540" s="864">
        <v>214879.75794354288</v>
      </c>
      <c r="G540" s="864" t="e">
        <v>#REF!</v>
      </c>
      <c r="H540" s="864">
        <v>2162120.1244279286</v>
      </c>
      <c r="I540" s="965">
        <v>2480609</v>
      </c>
      <c r="J540" s="864">
        <v>690314.29107692302</v>
      </c>
      <c r="K540" s="864">
        <v>2398525.2654166664</v>
      </c>
      <c r="L540" s="864">
        <v>2541963.7928328388</v>
      </c>
      <c r="M540" s="1046">
        <v>2480609</v>
      </c>
      <c r="N540" s="728"/>
      <c r="O540" s="728"/>
      <c r="P540" s="728"/>
      <c r="Q540" s="728"/>
      <c r="R540" s="728"/>
      <c r="S540" s="728"/>
      <c r="T540" s="728"/>
      <c r="U540" s="728"/>
      <c r="V540" s="728"/>
      <c r="W540" s="728"/>
      <c r="X540" s="728"/>
      <c r="Y540" s="748"/>
      <c r="Z540" s="682"/>
      <c r="AA540" s="682"/>
      <c r="AB540" s="682"/>
      <c r="AC540" s="682"/>
      <c r="AD540" s="682"/>
      <c r="AE540" s="682"/>
      <c r="AF540" s="682"/>
      <c r="AG540" s="682"/>
      <c r="AH540" s="682"/>
      <c r="AI540" s="682"/>
      <c r="AJ540" s="682"/>
      <c r="AK540" s="682"/>
      <c r="AL540" s="682"/>
      <c r="AM540" s="682"/>
      <c r="AN540" s="682"/>
      <c r="AO540" s="682"/>
      <c r="AP540" s="682"/>
    </row>
    <row r="541" spans="1:42" ht="22.5" x14ac:dyDescent="0.25">
      <c r="A541" s="937"/>
      <c r="B541" s="710"/>
      <c r="C541" s="728"/>
      <c r="D541" s="725" t="s">
        <v>348</v>
      </c>
      <c r="E541" s="870">
        <v>0</v>
      </c>
      <c r="F541" s="870">
        <v>0</v>
      </c>
      <c r="G541" s="870">
        <v>0</v>
      </c>
      <c r="H541" s="870">
        <v>0</v>
      </c>
      <c r="I541" s="965"/>
      <c r="J541" s="870">
        <v>0</v>
      </c>
      <c r="K541" s="870">
        <v>0</v>
      </c>
      <c r="L541" s="870">
        <v>0</v>
      </c>
      <c r="M541" s="1046"/>
      <c r="N541" s="728"/>
      <c r="O541" s="728"/>
      <c r="P541" s="728"/>
      <c r="Q541" s="728"/>
      <c r="R541" s="728"/>
      <c r="S541" s="728"/>
      <c r="T541" s="728"/>
      <c r="U541" s="728"/>
      <c r="V541" s="728"/>
      <c r="W541" s="728"/>
      <c r="X541" s="728"/>
      <c r="Y541" s="748"/>
      <c r="Z541" s="682"/>
      <c r="AA541" s="682"/>
      <c r="AB541" s="682"/>
      <c r="AC541" s="682"/>
      <c r="AD541" s="682"/>
      <c r="AE541" s="682"/>
      <c r="AF541" s="682"/>
      <c r="AG541" s="682"/>
      <c r="AH541" s="682"/>
      <c r="AI541" s="682"/>
      <c r="AJ541" s="682"/>
      <c r="AK541" s="682"/>
      <c r="AL541" s="682"/>
      <c r="AM541" s="682"/>
      <c r="AN541" s="682"/>
      <c r="AO541" s="682"/>
      <c r="AP541" s="682"/>
    </row>
    <row r="542" spans="1:42" ht="33.75" x14ac:dyDescent="0.25">
      <c r="A542" s="937"/>
      <c r="B542" s="710"/>
      <c r="C542" s="734"/>
      <c r="D542" s="725" t="s">
        <v>350</v>
      </c>
      <c r="E542" s="864">
        <v>0</v>
      </c>
      <c r="F542" s="864">
        <v>0</v>
      </c>
      <c r="G542" s="864">
        <v>0</v>
      </c>
      <c r="H542" s="864">
        <v>0</v>
      </c>
      <c r="I542" s="965"/>
      <c r="J542" s="864">
        <v>0</v>
      </c>
      <c r="K542" s="864">
        <v>0</v>
      </c>
      <c r="L542" s="864">
        <v>0</v>
      </c>
      <c r="M542" s="965"/>
      <c r="N542" s="734"/>
      <c r="O542" s="734"/>
      <c r="P542" s="734"/>
      <c r="Q542" s="734"/>
      <c r="R542" s="734"/>
      <c r="S542" s="734"/>
      <c r="T542" s="734"/>
      <c r="U542" s="734"/>
      <c r="V542" s="734"/>
      <c r="W542" s="734"/>
      <c r="X542" s="734"/>
      <c r="Y542" s="751"/>
      <c r="Z542" s="682"/>
      <c r="AA542" s="682"/>
      <c r="AB542" s="682"/>
      <c r="AC542" s="682"/>
      <c r="AD542" s="682"/>
      <c r="AE542" s="682"/>
      <c r="AF542" s="682"/>
      <c r="AG542" s="682"/>
      <c r="AH542" s="682"/>
      <c r="AI542" s="682"/>
      <c r="AJ542" s="682"/>
      <c r="AK542" s="682"/>
      <c r="AL542" s="682"/>
      <c r="AM542" s="682"/>
      <c r="AN542" s="682"/>
      <c r="AO542" s="682"/>
      <c r="AP542" s="682"/>
    </row>
    <row r="543" spans="1:42" ht="22.5" x14ac:dyDescent="0.25">
      <c r="A543" s="937"/>
      <c r="B543" s="710"/>
      <c r="C543" s="949" t="s">
        <v>408</v>
      </c>
      <c r="D543" s="713" t="s">
        <v>335</v>
      </c>
      <c r="E543" s="870">
        <v>5708</v>
      </c>
      <c r="F543" s="870">
        <v>5708</v>
      </c>
      <c r="G543" s="870" t="e">
        <v>#REF!</v>
      </c>
      <c r="H543" s="870">
        <v>1936.569</v>
      </c>
      <c r="I543" s="965">
        <v>841</v>
      </c>
      <c r="J543" s="870"/>
      <c r="K543" s="870"/>
      <c r="L543" s="870"/>
      <c r="M543" s="1091">
        <v>0</v>
      </c>
      <c r="N543" s="1083" t="s">
        <v>336</v>
      </c>
      <c r="O543" s="1083" t="s">
        <v>463</v>
      </c>
      <c r="P543" s="1083" t="s">
        <v>464</v>
      </c>
      <c r="Q543" s="1083" t="s">
        <v>465</v>
      </c>
      <c r="R543" s="1083" t="s">
        <v>340</v>
      </c>
      <c r="S543" s="1083">
        <v>3912913</v>
      </c>
      <c r="T543" s="1083">
        <v>4167821</v>
      </c>
      <c r="U543" s="1083" t="s">
        <v>511</v>
      </c>
      <c r="V543" s="1083" t="s">
        <v>342</v>
      </c>
      <c r="W543" s="1083" t="s">
        <v>343</v>
      </c>
      <c r="X543" s="1083" t="s">
        <v>344</v>
      </c>
      <c r="Y543" s="1090">
        <v>8080734</v>
      </c>
      <c r="Z543" s="682"/>
      <c r="AA543" s="682"/>
      <c r="AB543" s="682"/>
      <c r="AC543" s="682"/>
      <c r="AD543" s="682"/>
      <c r="AE543" s="682"/>
      <c r="AF543" s="682"/>
      <c r="AG543" s="682"/>
      <c r="AH543" s="682"/>
      <c r="AI543" s="682"/>
      <c r="AJ543" s="682"/>
      <c r="AK543" s="682"/>
      <c r="AL543" s="682"/>
      <c r="AM543" s="682"/>
      <c r="AN543" s="682"/>
      <c r="AO543" s="682"/>
      <c r="AP543" s="682"/>
    </row>
    <row r="544" spans="1:42" ht="22.5" x14ac:dyDescent="0.25">
      <c r="A544" s="937"/>
      <c r="B544" s="710"/>
      <c r="C544" s="728"/>
      <c r="D544" s="725" t="s">
        <v>345</v>
      </c>
      <c r="E544" s="864">
        <v>408844552.78058094</v>
      </c>
      <c r="F544" s="864">
        <v>408844552.78058094</v>
      </c>
      <c r="G544" s="864" t="e">
        <v>#REF!</v>
      </c>
      <c r="H544" s="864">
        <v>138709825.98698962</v>
      </c>
      <c r="I544" s="965">
        <v>21341270</v>
      </c>
      <c r="J544" s="864"/>
      <c r="K544" s="864"/>
      <c r="L544" s="864"/>
      <c r="M544" s="1091">
        <v>0</v>
      </c>
      <c r="N544" s="728"/>
      <c r="O544" s="728"/>
      <c r="P544" s="728"/>
      <c r="Q544" s="728"/>
      <c r="R544" s="728"/>
      <c r="S544" s="728"/>
      <c r="T544" s="728"/>
      <c r="U544" s="728"/>
      <c r="V544" s="728"/>
      <c r="W544" s="728"/>
      <c r="X544" s="728"/>
      <c r="Y544" s="748"/>
      <c r="Z544" s="682"/>
      <c r="AA544" s="682"/>
      <c r="AB544" s="682"/>
      <c r="AC544" s="682"/>
      <c r="AD544" s="682"/>
      <c r="AE544" s="682"/>
      <c r="AF544" s="682"/>
      <c r="AG544" s="682"/>
      <c r="AH544" s="682"/>
      <c r="AI544" s="682"/>
      <c r="AJ544" s="682"/>
      <c r="AK544" s="682"/>
      <c r="AL544" s="682"/>
      <c r="AM544" s="682"/>
      <c r="AN544" s="682"/>
      <c r="AO544" s="682"/>
      <c r="AP544" s="682"/>
    </row>
    <row r="545" spans="1:42" ht="22.5" x14ac:dyDescent="0.25">
      <c r="A545" s="937"/>
      <c r="B545" s="710"/>
      <c r="C545" s="728"/>
      <c r="D545" s="725" t="s">
        <v>348</v>
      </c>
      <c r="E545" s="870">
        <v>0</v>
      </c>
      <c r="F545" s="870">
        <v>0</v>
      </c>
      <c r="G545" s="870">
        <v>0</v>
      </c>
      <c r="H545" s="870">
        <v>0</v>
      </c>
      <c r="I545" s="965">
        <v>0</v>
      </c>
      <c r="J545" s="870">
        <v>0</v>
      </c>
      <c r="K545" s="870">
        <v>0</v>
      </c>
      <c r="L545" s="870">
        <v>0</v>
      </c>
      <c r="M545" s="1091">
        <v>0</v>
      </c>
      <c r="N545" s="728"/>
      <c r="O545" s="728"/>
      <c r="P545" s="728"/>
      <c r="Q545" s="728"/>
      <c r="R545" s="728"/>
      <c r="S545" s="728"/>
      <c r="T545" s="728"/>
      <c r="U545" s="728"/>
      <c r="V545" s="728"/>
      <c r="W545" s="728"/>
      <c r="X545" s="728"/>
      <c r="Y545" s="748"/>
      <c r="Z545" s="682"/>
      <c r="AA545" s="682"/>
      <c r="AB545" s="682"/>
      <c r="AC545" s="682"/>
      <c r="AD545" s="682"/>
      <c r="AE545" s="682"/>
      <c r="AF545" s="682"/>
      <c r="AG545" s="682"/>
      <c r="AH545" s="682"/>
      <c r="AI545" s="682"/>
      <c r="AJ545" s="682"/>
      <c r="AK545" s="682"/>
      <c r="AL545" s="682"/>
      <c r="AM545" s="682"/>
      <c r="AN545" s="682"/>
      <c r="AO545" s="682"/>
      <c r="AP545" s="682"/>
    </row>
    <row r="546" spans="1:42" ht="33.75" x14ac:dyDescent="0.25">
      <c r="A546" s="937"/>
      <c r="B546" s="710"/>
      <c r="C546" s="734"/>
      <c r="D546" s="725" t="s">
        <v>350</v>
      </c>
      <c r="E546" s="864" t="e">
        <v>#REF!</v>
      </c>
      <c r="F546" s="864" t="e">
        <v>#REF!</v>
      </c>
      <c r="G546" s="864" t="e">
        <v>#REF!</v>
      </c>
      <c r="H546" s="864">
        <v>61495493</v>
      </c>
      <c r="I546" s="965">
        <v>61495493</v>
      </c>
      <c r="J546" s="864">
        <v>53105859</v>
      </c>
      <c r="K546" s="864">
        <v>61495493</v>
      </c>
      <c r="L546" s="864">
        <v>61495493</v>
      </c>
      <c r="M546" s="982">
        <v>61495493</v>
      </c>
      <c r="N546" s="734"/>
      <c r="O546" s="734"/>
      <c r="P546" s="734"/>
      <c r="Q546" s="734"/>
      <c r="R546" s="734"/>
      <c r="S546" s="734"/>
      <c r="T546" s="734"/>
      <c r="U546" s="734"/>
      <c r="V546" s="734"/>
      <c r="W546" s="734"/>
      <c r="X546" s="734"/>
      <c r="Y546" s="751"/>
      <c r="Z546" s="682"/>
      <c r="AA546" s="682"/>
      <c r="AB546" s="682"/>
      <c r="AC546" s="682"/>
      <c r="AD546" s="682"/>
      <c r="AE546" s="682"/>
      <c r="AF546" s="682"/>
      <c r="AG546" s="682"/>
      <c r="AH546" s="682"/>
      <c r="AI546" s="682"/>
      <c r="AJ546" s="682"/>
      <c r="AK546" s="682"/>
      <c r="AL546" s="682"/>
      <c r="AM546" s="682"/>
      <c r="AN546" s="682"/>
      <c r="AO546" s="682"/>
      <c r="AP546" s="682"/>
    </row>
    <row r="547" spans="1:42" ht="22.5" x14ac:dyDescent="0.25">
      <c r="A547" s="937"/>
      <c r="B547" s="710"/>
      <c r="C547" s="874" t="s">
        <v>459</v>
      </c>
      <c r="D547" s="838" t="s">
        <v>335</v>
      </c>
      <c r="E547" s="762">
        <v>7333</v>
      </c>
      <c r="F547" s="762">
        <v>7357.59</v>
      </c>
      <c r="G547" s="762" t="e">
        <v>#REF!</v>
      </c>
      <c r="H547" s="1092">
        <v>7333.0000000000009</v>
      </c>
      <c r="I547" s="762">
        <v>8204</v>
      </c>
      <c r="J547" s="762">
        <v>1625</v>
      </c>
      <c r="K547" s="762">
        <v>5208.0000000000009</v>
      </c>
      <c r="L547" s="762">
        <v>5396</v>
      </c>
      <c r="M547" s="879">
        <v>7363</v>
      </c>
      <c r="N547" s="985"/>
      <c r="O547" s="840"/>
      <c r="P547" s="840"/>
      <c r="Q547" s="840"/>
      <c r="R547" s="840"/>
      <c r="S547" s="840"/>
      <c r="T547" s="840"/>
      <c r="U547" s="840"/>
      <c r="V547" s="840"/>
      <c r="W547" s="840"/>
      <c r="X547" s="840"/>
      <c r="Y547" s="841"/>
      <c r="Z547" s="768"/>
      <c r="AA547" s="768"/>
      <c r="AB547" s="768"/>
      <c r="AC547" s="768"/>
      <c r="AD547" s="768"/>
      <c r="AE547" s="768"/>
      <c r="AF547" s="768"/>
      <c r="AG547" s="768"/>
      <c r="AH547" s="768"/>
      <c r="AI547" s="768"/>
      <c r="AJ547" s="768"/>
      <c r="AK547" s="768"/>
      <c r="AL547" s="768"/>
      <c r="AM547" s="768"/>
      <c r="AN547" s="768"/>
      <c r="AO547" s="768"/>
      <c r="AP547" s="768"/>
    </row>
    <row r="548" spans="1:42" ht="22.5" x14ac:dyDescent="0.25">
      <c r="A548" s="937"/>
      <c r="B548" s="710"/>
      <c r="C548" s="728"/>
      <c r="D548" s="842" t="s">
        <v>345</v>
      </c>
      <c r="E548" s="771">
        <v>525237755</v>
      </c>
      <c r="F548" s="771">
        <v>525237755</v>
      </c>
      <c r="G548" s="771" t="e">
        <v>#REF!</v>
      </c>
      <c r="H548" s="771">
        <v>525237755</v>
      </c>
      <c r="I548" s="771">
        <v>566197730</v>
      </c>
      <c r="J548" s="771">
        <v>373920240.99999994</v>
      </c>
      <c r="K548" s="771">
        <v>452755331.00000006</v>
      </c>
      <c r="L548" s="771">
        <v>454397291.00432062</v>
      </c>
      <c r="M548" s="879">
        <v>566225184</v>
      </c>
      <c r="N548" s="746"/>
      <c r="O548" s="843"/>
      <c r="P548" s="843"/>
      <c r="Q548" s="843"/>
      <c r="R548" s="843"/>
      <c r="S548" s="843"/>
      <c r="T548" s="843"/>
      <c r="U548" s="843"/>
      <c r="V548" s="843"/>
      <c r="W548" s="843"/>
      <c r="X548" s="843"/>
      <c r="Y548" s="844"/>
      <c r="Z548" s="768"/>
      <c r="AA548" s="768"/>
      <c r="AB548" s="768"/>
      <c r="AC548" s="768"/>
      <c r="AD548" s="768"/>
      <c r="AE548" s="768"/>
      <c r="AF548" s="768"/>
      <c r="AG548" s="768"/>
      <c r="AH548" s="768"/>
      <c r="AI548" s="768"/>
      <c r="AJ548" s="768"/>
      <c r="AK548" s="768"/>
      <c r="AL548" s="768"/>
      <c r="AM548" s="768"/>
      <c r="AN548" s="768"/>
      <c r="AO548" s="768"/>
      <c r="AP548" s="768"/>
    </row>
    <row r="549" spans="1:42" ht="22.5" x14ac:dyDescent="0.25">
      <c r="A549" s="937"/>
      <c r="B549" s="710"/>
      <c r="C549" s="728"/>
      <c r="D549" s="842" t="s">
        <v>348</v>
      </c>
      <c r="E549" s="762">
        <v>0</v>
      </c>
      <c r="F549" s="762">
        <v>0</v>
      </c>
      <c r="G549" s="762" t="s">
        <v>542</v>
      </c>
      <c r="H549" s="762" t="s">
        <v>542</v>
      </c>
      <c r="I549" s="762">
        <v>0</v>
      </c>
      <c r="J549" s="762">
        <v>0</v>
      </c>
      <c r="K549" s="762">
        <v>0</v>
      </c>
      <c r="L549" s="762">
        <v>0</v>
      </c>
      <c r="M549" s="879">
        <v>27454</v>
      </c>
      <c r="N549" s="746"/>
      <c r="O549" s="843"/>
      <c r="P549" s="843"/>
      <c r="Q549" s="843"/>
      <c r="R549" s="843"/>
      <c r="S549" s="843"/>
      <c r="T549" s="843"/>
      <c r="U549" s="843"/>
      <c r="V549" s="843"/>
      <c r="W549" s="843"/>
      <c r="X549" s="843"/>
      <c r="Y549" s="844"/>
      <c r="Z549" s="768"/>
      <c r="AA549" s="768"/>
      <c r="AB549" s="768"/>
      <c r="AC549" s="768"/>
      <c r="AD549" s="768"/>
      <c r="AE549" s="768"/>
      <c r="AF549" s="768"/>
      <c r="AG549" s="768"/>
      <c r="AH549" s="768"/>
      <c r="AI549" s="768"/>
      <c r="AJ549" s="768"/>
      <c r="AK549" s="768"/>
      <c r="AL549" s="768"/>
      <c r="AM549" s="768"/>
      <c r="AN549" s="768"/>
      <c r="AO549" s="768"/>
      <c r="AP549" s="768"/>
    </row>
    <row r="550" spans="1:42" ht="34.5" thickBot="1" x14ac:dyDescent="0.3">
      <c r="A550" s="941"/>
      <c r="B550" s="779"/>
      <c r="C550" s="942"/>
      <c r="D550" s="943" t="s">
        <v>350</v>
      </c>
      <c r="E550" s="944" t="e">
        <v>#REF!</v>
      </c>
      <c r="F550" s="944" t="e">
        <v>#REF!</v>
      </c>
      <c r="G550" s="944" t="e">
        <v>#REF!</v>
      </c>
      <c r="H550" s="944">
        <v>61495493</v>
      </c>
      <c r="I550" s="944">
        <v>61495493</v>
      </c>
      <c r="J550" s="944">
        <v>53105859</v>
      </c>
      <c r="K550" s="944">
        <v>61495493</v>
      </c>
      <c r="L550" s="944">
        <v>61495493</v>
      </c>
      <c r="M550" s="1026">
        <v>61495493</v>
      </c>
      <c r="N550" s="946"/>
      <c r="O550" s="1093"/>
      <c r="P550" s="1093"/>
      <c r="Q550" s="1093"/>
      <c r="R550" s="1093"/>
      <c r="S550" s="1093"/>
      <c r="T550" s="1093"/>
      <c r="U550" s="1093"/>
      <c r="V550" s="1093"/>
      <c r="W550" s="1093"/>
      <c r="X550" s="1093"/>
      <c r="Y550" s="1094"/>
      <c r="Z550" s="768"/>
      <c r="AA550" s="768"/>
      <c r="AB550" s="768"/>
      <c r="AC550" s="768"/>
      <c r="AD550" s="768"/>
      <c r="AE550" s="768"/>
      <c r="AF550" s="768"/>
      <c r="AG550" s="768"/>
      <c r="AH550" s="768"/>
      <c r="AI550" s="768"/>
      <c r="AJ550" s="768"/>
      <c r="AK550" s="768"/>
      <c r="AL550" s="768"/>
      <c r="AM550" s="768"/>
      <c r="AN550" s="768"/>
      <c r="AO550" s="768"/>
      <c r="AP550" s="768"/>
    </row>
    <row r="551" spans="1:42" ht="22.5" x14ac:dyDescent="0.25">
      <c r="A551" s="930">
        <v>17</v>
      </c>
      <c r="B551" s="1011" t="s">
        <v>225</v>
      </c>
      <c r="C551" s="1054" t="s">
        <v>543</v>
      </c>
      <c r="D551" s="1065" t="s">
        <v>335</v>
      </c>
      <c r="E551" s="1081">
        <v>0.6</v>
      </c>
      <c r="F551" s="1081">
        <v>0.6</v>
      </c>
      <c r="G551" s="1081">
        <v>0.6</v>
      </c>
      <c r="H551" s="1081">
        <v>0.6</v>
      </c>
      <c r="I551" s="1081">
        <v>0.4</v>
      </c>
      <c r="J551" s="1081">
        <v>0.33750000000000002</v>
      </c>
      <c r="K551" s="1081">
        <v>0.4</v>
      </c>
      <c r="L551" s="1081">
        <v>0.4</v>
      </c>
      <c r="M551" s="1081">
        <v>0.4</v>
      </c>
      <c r="N551" s="1054" t="s">
        <v>336</v>
      </c>
      <c r="O551" s="1054" t="s">
        <v>119</v>
      </c>
      <c r="P551" s="1054" t="s">
        <v>119</v>
      </c>
      <c r="Q551" s="1054" t="s">
        <v>119</v>
      </c>
      <c r="R551" s="1055" t="s">
        <v>340</v>
      </c>
      <c r="S551" s="1056">
        <v>8185614</v>
      </c>
      <c r="T551" s="1057"/>
      <c r="U551" s="1058" t="s">
        <v>341</v>
      </c>
      <c r="V551" s="1058" t="s">
        <v>342</v>
      </c>
      <c r="W551" s="1058" t="s">
        <v>343</v>
      </c>
      <c r="X551" s="1058" t="s">
        <v>344</v>
      </c>
      <c r="Y551" s="1059">
        <v>8185614</v>
      </c>
      <c r="Z551" s="681"/>
      <c r="AA551" s="681"/>
      <c r="AB551" s="681"/>
      <c r="AC551" s="681"/>
      <c r="AD551" s="681"/>
      <c r="AE551" s="681"/>
      <c r="AF551" s="681"/>
      <c r="AG551" s="682"/>
      <c r="AH551" s="682"/>
      <c r="AI551" s="682"/>
      <c r="AJ551" s="682"/>
      <c r="AK551" s="682"/>
      <c r="AL551" s="682"/>
      <c r="AM551" s="682"/>
      <c r="AN551" s="682"/>
      <c r="AO551" s="682"/>
      <c r="AP551" s="682"/>
    </row>
    <row r="552" spans="1:42" ht="22.5" x14ac:dyDescent="0.25">
      <c r="A552" s="937"/>
      <c r="B552" s="710"/>
      <c r="C552" s="729"/>
      <c r="D552" s="756" t="s">
        <v>345</v>
      </c>
      <c r="E552" s="1068">
        <v>200000000</v>
      </c>
      <c r="F552" s="1068">
        <v>200000000</v>
      </c>
      <c r="G552" s="1068">
        <v>200000000</v>
      </c>
      <c r="H552" s="1068">
        <v>200000000</v>
      </c>
      <c r="I552" s="1068">
        <v>8769201</v>
      </c>
      <c r="J552" s="1068">
        <v>0</v>
      </c>
      <c r="K552" s="1068">
        <v>0</v>
      </c>
      <c r="L552" s="1068">
        <v>0</v>
      </c>
      <c r="M552" s="1068">
        <v>0</v>
      </c>
      <c r="N552" s="729"/>
      <c r="O552" s="729"/>
      <c r="P552" s="729"/>
      <c r="Q552" s="729"/>
      <c r="R552" s="729"/>
      <c r="S552" s="730"/>
      <c r="T552" s="731"/>
      <c r="U552" s="729"/>
      <c r="V552" s="729"/>
      <c r="W552" s="729"/>
      <c r="X552" s="729"/>
      <c r="Y552" s="732"/>
      <c r="Z552" s="681"/>
      <c r="AA552" s="681"/>
      <c r="AB552" s="681"/>
      <c r="AC552" s="681"/>
      <c r="AD552" s="681"/>
      <c r="AE552" s="681"/>
      <c r="AF552" s="681"/>
      <c r="AG552" s="682"/>
      <c r="AH552" s="682"/>
      <c r="AI552" s="682"/>
      <c r="AJ552" s="682"/>
      <c r="AK552" s="682"/>
      <c r="AL552" s="682"/>
      <c r="AM552" s="682"/>
      <c r="AN552" s="682"/>
      <c r="AO552" s="682"/>
      <c r="AP552" s="682"/>
    </row>
    <row r="553" spans="1:42" ht="22.5" x14ac:dyDescent="0.25">
      <c r="A553" s="937"/>
      <c r="B553" s="710"/>
      <c r="C553" s="729"/>
      <c r="D553" s="756" t="s">
        <v>348</v>
      </c>
      <c r="E553" s="1095">
        <v>0</v>
      </c>
      <c r="F553" s="1095">
        <v>0</v>
      </c>
      <c r="G553" s="1095">
        <v>0</v>
      </c>
      <c r="H553" s="1095">
        <v>0</v>
      </c>
      <c r="I553" s="1095">
        <v>0</v>
      </c>
      <c r="J553" s="1095">
        <v>0</v>
      </c>
      <c r="K553" s="1095">
        <v>0</v>
      </c>
      <c r="L553" s="1095">
        <v>0</v>
      </c>
      <c r="M553" s="1095">
        <v>0</v>
      </c>
      <c r="N553" s="729"/>
      <c r="O553" s="729"/>
      <c r="P553" s="729"/>
      <c r="Q553" s="729"/>
      <c r="R553" s="729"/>
      <c r="S553" s="730"/>
      <c r="T553" s="731"/>
      <c r="U553" s="729"/>
      <c r="V553" s="729"/>
      <c r="W553" s="729"/>
      <c r="X553" s="729"/>
      <c r="Y553" s="732"/>
      <c r="Z553" s="681"/>
      <c r="AA553" s="681"/>
      <c r="AB553" s="681"/>
      <c r="AC553" s="681"/>
      <c r="AD553" s="681"/>
      <c r="AE553" s="681"/>
      <c r="AF553" s="681"/>
      <c r="AG553" s="682"/>
      <c r="AH553" s="682"/>
      <c r="AI553" s="682"/>
      <c r="AJ553" s="682"/>
      <c r="AK553" s="682"/>
      <c r="AL553" s="682"/>
      <c r="AM553" s="682"/>
      <c r="AN553" s="682"/>
      <c r="AO553" s="682"/>
      <c r="AP553" s="682"/>
    </row>
    <row r="554" spans="1:42" ht="33.75" x14ac:dyDescent="0.25">
      <c r="A554" s="937"/>
      <c r="B554" s="710"/>
      <c r="C554" s="735"/>
      <c r="D554" s="756" t="s">
        <v>350</v>
      </c>
      <c r="E554" s="1072">
        <v>187800001</v>
      </c>
      <c r="F554" s="1072">
        <v>187800001</v>
      </c>
      <c r="G554" s="1072">
        <v>187800001</v>
      </c>
      <c r="H554" s="1072">
        <v>187800001</v>
      </c>
      <c r="I554" s="1072">
        <v>187800001</v>
      </c>
      <c r="J554" s="1072">
        <v>0</v>
      </c>
      <c r="K554" s="1072">
        <v>150240000</v>
      </c>
      <c r="L554" s="1072">
        <v>150240000</v>
      </c>
      <c r="M554" s="1072">
        <v>150240000</v>
      </c>
      <c r="N554" s="729"/>
      <c r="O554" s="729"/>
      <c r="P554" s="729"/>
      <c r="Q554" s="729"/>
      <c r="R554" s="729"/>
      <c r="S554" s="730"/>
      <c r="T554" s="731"/>
      <c r="U554" s="729"/>
      <c r="V554" s="729"/>
      <c r="W554" s="729"/>
      <c r="X554" s="729"/>
      <c r="Y554" s="732"/>
      <c r="Z554" s="681"/>
      <c r="AA554" s="681"/>
      <c r="AB554" s="681"/>
      <c r="AC554" s="681"/>
      <c r="AD554" s="681"/>
      <c r="AE554" s="681"/>
      <c r="AF554" s="681"/>
      <c r="AG554" s="682"/>
      <c r="AH554" s="682"/>
      <c r="AI554" s="682"/>
      <c r="AJ554" s="682"/>
      <c r="AK554" s="682"/>
      <c r="AL554" s="682"/>
      <c r="AM554" s="682"/>
      <c r="AN554" s="682"/>
      <c r="AO554" s="682"/>
      <c r="AP554" s="682"/>
    </row>
    <row r="555" spans="1:42" ht="22.5" x14ac:dyDescent="0.25">
      <c r="A555" s="937"/>
      <c r="B555" s="710"/>
      <c r="C555" s="1073" t="s">
        <v>459</v>
      </c>
      <c r="D555" s="760" t="s">
        <v>335</v>
      </c>
      <c r="E555" s="1074">
        <v>0.6</v>
      </c>
      <c r="F555" s="1075">
        <v>0.6</v>
      </c>
      <c r="G555" s="1075">
        <v>0.6</v>
      </c>
      <c r="H555" s="1075">
        <v>0.6</v>
      </c>
      <c r="I555" s="1075">
        <v>0.4</v>
      </c>
      <c r="J555" s="1075">
        <v>0.192</v>
      </c>
      <c r="K555" s="1075">
        <v>0.192</v>
      </c>
      <c r="L555" s="1075">
        <v>0.4</v>
      </c>
      <c r="M555" s="1075">
        <v>0.4</v>
      </c>
      <c r="N555" s="729"/>
      <c r="O555" s="729"/>
      <c r="P555" s="729"/>
      <c r="Q555" s="729"/>
      <c r="R555" s="729"/>
      <c r="S555" s="730"/>
      <c r="T555" s="731"/>
      <c r="U555" s="729"/>
      <c r="V555" s="729"/>
      <c r="W555" s="729"/>
      <c r="X555" s="729"/>
      <c r="Y555" s="732"/>
      <c r="Z555" s="768"/>
      <c r="AA555" s="768"/>
      <c r="AB555" s="768"/>
      <c r="AC555" s="768"/>
      <c r="AD555" s="768"/>
      <c r="AE555" s="768"/>
      <c r="AF555" s="768"/>
      <c r="AG555" s="768"/>
      <c r="AH555" s="768"/>
      <c r="AI555" s="768"/>
      <c r="AJ555" s="768"/>
      <c r="AK555" s="768"/>
      <c r="AL555" s="768"/>
      <c r="AM555" s="768"/>
      <c r="AN555" s="768"/>
      <c r="AO555" s="768"/>
      <c r="AP555" s="768"/>
    </row>
    <row r="556" spans="1:42" ht="22.5" x14ac:dyDescent="0.25">
      <c r="A556" s="937"/>
      <c r="B556" s="710"/>
      <c r="C556" s="729"/>
      <c r="D556" s="769" t="s">
        <v>345</v>
      </c>
      <c r="E556" s="770">
        <v>200000000</v>
      </c>
      <c r="F556" s="1077">
        <v>200000000</v>
      </c>
      <c r="G556" s="1077">
        <v>200000000</v>
      </c>
      <c r="H556" s="1077">
        <v>200000000</v>
      </c>
      <c r="I556" s="1077">
        <v>8769201</v>
      </c>
      <c r="J556" s="1077">
        <v>0</v>
      </c>
      <c r="K556" s="1077">
        <v>0</v>
      </c>
      <c r="L556" s="1077">
        <v>0</v>
      </c>
      <c r="M556" s="1077">
        <v>0</v>
      </c>
      <c r="N556" s="729"/>
      <c r="O556" s="729"/>
      <c r="P556" s="729"/>
      <c r="Q556" s="729"/>
      <c r="R556" s="729"/>
      <c r="S556" s="730"/>
      <c r="T556" s="731"/>
      <c r="U556" s="729"/>
      <c r="V556" s="729"/>
      <c r="W556" s="729"/>
      <c r="X556" s="729"/>
      <c r="Y556" s="732"/>
      <c r="Z556" s="768"/>
      <c r="AA556" s="768"/>
      <c r="AB556" s="768"/>
      <c r="AC556" s="768"/>
      <c r="AD556" s="768"/>
      <c r="AE556" s="768"/>
      <c r="AF556" s="768"/>
      <c r="AG556" s="768"/>
      <c r="AH556" s="768"/>
      <c r="AI556" s="768"/>
      <c r="AJ556" s="768"/>
      <c r="AK556" s="768"/>
      <c r="AL556" s="768"/>
      <c r="AM556" s="768"/>
      <c r="AN556" s="768"/>
      <c r="AO556" s="768"/>
      <c r="AP556" s="768"/>
    </row>
    <row r="557" spans="1:42" ht="22.5" x14ac:dyDescent="0.25">
      <c r="A557" s="937"/>
      <c r="B557" s="710"/>
      <c r="C557" s="729"/>
      <c r="D557" s="769" t="s">
        <v>348</v>
      </c>
      <c r="E557" s="1074">
        <v>0</v>
      </c>
      <c r="F557" s="1075">
        <v>0</v>
      </c>
      <c r="G557" s="1075">
        <v>0</v>
      </c>
      <c r="H557" s="1075">
        <v>0</v>
      </c>
      <c r="I557" s="1075">
        <v>0</v>
      </c>
      <c r="J557" s="1075">
        <v>0</v>
      </c>
      <c r="K557" s="1075">
        <v>0</v>
      </c>
      <c r="L557" s="1075">
        <v>0</v>
      </c>
      <c r="M557" s="1075">
        <v>0</v>
      </c>
      <c r="N557" s="729"/>
      <c r="O557" s="729"/>
      <c r="P557" s="729"/>
      <c r="Q557" s="729"/>
      <c r="R557" s="729"/>
      <c r="S557" s="730"/>
      <c r="T557" s="731"/>
      <c r="U557" s="729"/>
      <c r="V557" s="729"/>
      <c r="W557" s="729"/>
      <c r="X557" s="729"/>
      <c r="Y557" s="732"/>
      <c r="Z557" s="768"/>
      <c r="AA557" s="768"/>
      <c r="AB557" s="768"/>
      <c r="AC557" s="768"/>
      <c r="AD557" s="768"/>
      <c r="AE557" s="768"/>
      <c r="AF557" s="768"/>
      <c r="AG557" s="768"/>
      <c r="AH557" s="768"/>
      <c r="AI557" s="768"/>
      <c r="AJ557" s="768"/>
      <c r="AK557" s="768"/>
      <c r="AL557" s="768"/>
      <c r="AM557" s="768"/>
      <c r="AN557" s="768"/>
      <c r="AO557" s="768"/>
      <c r="AP557" s="768"/>
    </row>
    <row r="558" spans="1:42" ht="34.5" thickBot="1" x14ac:dyDescent="0.3">
      <c r="A558" s="941"/>
      <c r="B558" s="779"/>
      <c r="C558" s="1062"/>
      <c r="D558" s="1078" t="s">
        <v>350</v>
      </c>
      <c r="E558" s="1079">
        <v>187800001</v>
      </c>
      <c r="F558" s="1080">
        <v>187800001</v>
      </c>
      <c r="G558" s="1080">
        <v>187800001</v>
      </c>
      <c r="H558" s="1080">
        <v>187800001</v>
      </c>
      <c r="I558" s="1080">
        <v>187800001</v>
      </c>
      <c r="J558" s="1080">
        <v>0</v>
      </c>
      <c r="K558" s="1080">
        <v>150240000</v>
      </c>
      <c r="L558" s="1080">
        <v>150240000</v>
      </c>
      <c r="M558" s="1080">
        <v>150240000</v>
      </c>
      <c r="N558" s="1062"/>
      <c r="O558" s="1062"/>
      <c r="P558" s="1062"/>
      <c r="Q558" s="1062"/>
      <c r="R558" s="1062"/>
      <c r="S558" s="978"/>
      <c r="T558" s="1063"/>
      <c r="U558" s="1062"/>
      <c r="V558" s="1062"/>
      <c r="W558" s="1062"/>
      <c r="X558" s="1062"/>
      <c r="Y558" s="1064"/>
      <c r="Z558" s="768"/>
      <c r="AA558" s="768"/>
      <c r="AB558" s="768"/>
      <c r="AC558" s="768"/>
      <c r="AD558" s="768"/>
      <c r="AE558" s="768"/>
      <c r="AF558" s="768"/>
      <c r="AG558" s="768"/>
      <c r="AH558" s="768"/>
      <c r="AI558" s="768"/>
      <c r="AJ558" s="768"/>
      <c r="AK558" s="768"/>
      <c r="AL558" s="768"/>
      <c r="AM558" s="768"/>
      <c r="AN558" s="768"/>
      <c r="AO558" s="768"/>
      <c r="AP558" s="768"/>
    </row>
    <row r="559" spans="1:42" ht="22.5" x14ac:dyDescent="0.25">
      <c r="A559" s="930">
        <v>18</v>
      </c>
      <c r="B559" s="1011" t="s">
        <v>238</v>
      </c>
      <c r="C559" s="1054" t="s">
        <v>544</v>
      </c>
      <c r="D559" s="1065" t="s">
        <v>335</v>
      </c>
      <c r="E559" s="1081">
        <v>1</v>
      </c>
      <c r="F559" s="1081">
        <v>1</v>
      </c>
      <c r="G559" s="1081">
        <v>1</v>
      </c>
      <c r="H559" s="1096">
        <v>1</v>
      </c>
      <c r="I559" s="1029">
        <v>1</v>
      </c>
      <c r="J559" s="1081">
        <v>0.1298</v>
      </c>
      <c r="K559" s="1081">
        <v>0.55840000000000001</v>
      </c>
      <c r="L559" s="1081">
        <v>0.8831</v>
      </c>
      <c r="M559" s="1030">
        <v>1</v>
      </c>
      <c r="N559" s="1054" t="s">
        <v>336</v>
      </c>
      <c r="O559" s="1054" t="s">
        <v>119</v>
      </c>
      <c r="P559" s="1054" t="s">
        <v>119</v>
      </c>
      <c r="Q559" s="1054" t="s">
        <v>119</v>
      </c>
      <c r="R559" s="1055" t="s">
        <v>340</v>
      </c>
      <c r="S559" s="1056">
        <v>8185614</v>
      </c>
      <c r="T559" s="1057"/>
      <c r="U559" s="1058" t="s">
        <v>341</v>
      </c>
      <c r="V559" s="1058" t="s">
        <v>342</v>
      </c>
      <c r="W559" s="1058" t="s">
        <v>343</v>
      </c>
      <c r="X559" s="1058" t="s">
        <v>344</v>
      </c>
      <c r="Y559" s="1059">
        <v>8185614</v>
      </c>
      <c r="Z559" s="681"/>
      <c r="AA559" s="681"/>
      <c r="AB559" s="681"/>
      <c r="AC559" s="681"/>
      <c r="AD559" s="681"/>
      <c r="AE559" s="681"/>
      <c r="AF559" s="681"/>
      <c r="AG559" s="682"/>
      <c r="AH559" s="682"/>
      <c r="AI559" s="682"/>
      <c r="AJ559" s="682"/>
      <c r="AK559" s="682"/>
      <c r="AL559" s="682"/>
      <c r="AM559" s="682"/>
      <c r="AN559" s="682"/>
      <c r="AO559" s="682"/>
      <c r="AP559" s="682"/>
    </row>
    <row r="560" spans="1:42" ht="22.5" x14ac:dyDescent="0.25">
      <c r="A560" s="937"/>
      <c r="B560" s="710"/>
      <c r="C560" s="729"/>
      <c r="D560" s="756" t="s">
        <v>345</v>
      </c>
      <c r="E560" s="1068">
        <v>258611885</v>
      </c>
      <c r="F560" s="1068">
        <v>258611885</v>
      </c>
      <c r="G560" s="1068">
        <v>258611885</v>
      </c>
      <c r="H560" s="1097">
        <v>258611885</v>
      </c>
      <c r="I560" s="909">
        <v>313470500</v>
      </c>
      <c r="J560" s="1098">
        <v>206069500</v>
      </c>
      <c r="K560" s="1068">
        <v>206069500</v>
      </c>
      <c r="L560" s="1097">
        <v>257727500</v>
      </c>
      <c r="M560" s="1031">
        <v>299985500</v>
      </c>
      <c r="N560" s="731"/>
      <c r="O560" s="729"/>
      <c r="P560" s="729"/>
      <c r="Q560" s="729"/>
      <c r="R560" s="729"/>
      <c r="S560" s="730"/>
      <c r="T560" s="731"/>
      <c r="U560" s="729"/>
      <c r="V560" s="729"/>
      <c r="W560" s="729"/>
      <c r="X560" s="729"/>
      <c r="Y560" s="732"/>
      <c r="Z560" s="681"/>
      <c r="AA560" s="681"/>
      <c r="AB560" s="681"/>
      <c r="AC560" s="681"/>
      <c r="AD560" s="681"/>
      <c r="AE560" s="681"/>
      <c r="AF560" s="681"/>
      <c r="AG560" s="682"/>
      <c r="AH560" s="682"/>
      <c r="AI560" s="682"/>
      <c r="AJ560" s="682"/>
      <c r="AK560" s="682"/>
      <c r="AL560" s="682"/>
      <c r="AM560" s="682"/>
      <c r="AN560" s="682"/>
      <c r="AO560" s="682"/>
      <c r="AP560" s="682"/>
    </row>
    <row r="561" spans="1:42" ht="22.5" x14ac:dyDescent="0.25">
      <c r="A561" s="937"/>
      <c r="B561" s="710"/>
      <c r="C561" s="729"/>
      <c r="D561" s="756" t="s">
        <v>348</v>
      </c>
      <c r="E561" s="1082">
        <v>0</v>
      </c>
      <c r="F561" s="1082">
        <v>0</v>
      </c>
      <c r="G561" s="1082">
        <v>0</v>
      </c>
      <c r="H561" s="1099">
        <v>0</v>
      </c>
      <c r="I561" s="1034">
        <v>0</v>
      </c>
      <c r="J561" s="1100">
        <v>0</v>
      </c>
      <c r="K561" s="1082">
        <v>0</v>
      </c>
      <c r="L561" s="1099">
        <v>0</v>
      </c>
      <c r="M561" s="1036">
        <v>0</v>
      </c>
      <c r="N561" s="731"/>
      <c r="O561" s="729"/>
      <c r="P561" s="729"/>
      <c r="Q561" s="729"/>
      <c r="R561" s="729"/>
      <c r="S561" s="730"/>
      <c r="T561" s="731"/>
      <c r="U561" s="729"/>
      <c r="V561" s="729"/>
      <c r="W561" s="729"/>
      <c r="X561" s="729"/>
      <c r="Y561" s="732"/>
      <c r="Z561" s="681"/>
      <c r="AA561" s="681"/>
      <c r="AB561" s="681"/>
      <c r="AC561" s="681"/>
      <c r="AD561" s="681"/>
      <c r="AE561" s="681"/>
      <c r="AF561" s="681"/>
      <c r="AG561" s="682"/>
      <c r="AH561" s="682"/>
      <c r="AI561" s="682"/>
      <c r="AJ561" s="682"/>
      <c r="AK561" s="682"/>
      <c r="AL561" s="682"/>
      <c r="AM561" s="682"/>
      <c r="AN561" s="682"/>
      <c r="AO561" s="682"/>
      <c r="AP561" s="682"/>
    </row>
    <row r="562" spans="1:42" ht="33.75" x14ac:dyDescent="0.25">
      <c r="A562" s="937"/>
      <c r="B562" s="710"/>
      <c r="C562" s="735"/>
      <c r="D562" s="756" t="s">
        <v>350</v>
      </c>
      <c r="E562" s="1072">
        <v>49563271</v>
      </c>
      <c r="F562" s="1072">
        <v>49563271</v>
      </c>
      <c r="G562" s="1072">
        <v>49563271</v>
      </c>
      <c r="H562" s="1101">
        <v>49563271</v>
      </c>
      <c r="I562" s="909" t="s">
        <v>611</v>
      </c>
      <c r="J562" s="1102">
        <v>24284267</v>
      </c>
      <c r="K562" s="1072">
        <v>40581267</v>
      </c>
      <c r="L562" s="1101">
        <v>47114134</v>
      </c>
      <c r="M562" s="1031">
        <v>49563267</v>
      </c>
      <c r="N562" s="731"/>
      <c r="O562" s="729"/>
      <c r="P562" s="729"/>
      <c r="Q562" s="729"/>
      <c r="R562" s="729"/>
      <c r="S562" s="730"/>
      <c r="T562" s="731"/>
      <c r="U562" s="729"/>
      <c r="V562" s="729"/>
      <c r="W562" s="729"/>
      <c r="X562" s="729"/>
      <c r="Y562" s="732"/>
      <c r="Z562" s="681"/>
      <c r="AA562" s="681"/>
      <c r="AB562" s="681"/>
      <c r="AC562" s="681"/>
      <c r="AD562" s="681"/>
      <c r="AE562" s="681"/>
      <c r="AF562" s="681"/>
      <c r="AG562" s="682"/>
      <c r="AH562" s="682"/>
      <c r="AI562" s="682"/>
      <c r="AJ562" s="682"/>
      <c r="AK562" s="682"/>
      <c r="AL562" s="682"/>
      <c r="AM562" s="682"/>
      <c r="AN562" s="682"/>
      <c r="AO562" s="682"/>
      <c r="AP562" s="682"/>
    </row>
    <row r="563" spans="1:42" ht="22.5" x14ac:dyDescent="0.25">
      <c r="A563" s="937"/>
      <c r="B563" s="710"/>
      <c r="C563" s="1073" t="s">
        <v>459</v>
      </c>
      <c r="D563" s="760" t="s">
        <v>335</v>
      </c>
      <c r="E563" s="1074">
        <v>1</v>
      </c>
      <c r="F563" s="1075">
        <v>1</v>
      </c>
      <c r="G563" s="1075">
        <v>1</v>
      </c>
      <c r="H563" s="1075">
        <v>1</v>
      </c>
      <c r="I563" s="1103">
        <v>1</v>
      </c>
      <c r="J563" s="1075">
        <v>0.1298</v>
      </c>
      <c r="K563" s="1075">
        <v>0.55840000000000001</v>
      </c>
      <c r="L563" s="1075">
        <v>0.8831</v>
      </c>
      <c r="M563" s="1104">
        <v>1</v>
      </c>
      <c r="N563" s="729"/>
      <c r="O563" s="729"/>
      <c r="P563" s="729"/>
      <c r="Q563" s="729"/>
      <c r="R563" s="729"/>
      <c r="S563" s="730"/>
      <c r="T563" s="731"/>
      <c r="U563" s="729"/>
      <c r="V563" s="729"/>
      <c r="W563" s="729"/>
      <c r="X563" s="729"/>
      <c r="Y563" s="732"/>
      <c r="Z563" s="768"/>
      <c r="AA563" s="768"/>
      <c r="AB563" s="768"/>
      <c r="AC563" s="768"/>
      <c r="AD563" s="768"/>
      <c r="AE563" s="768"/>
      <c r="AF563" s="768"/>
      <c r="AG563" s="768"/>
      <c r="AH563" s="768"/>
      <c r="AI563" s="768"/>
      <c r="AJ563" s="768"/>
      <c r="AK563" s="768"/>
      <c r="AL563" s="768"/>
      <c r="AM563" s="768"/>
      <c r="AN563" s="768"/>
      <c r="AO563" s="768"/>
      <c r="AP563" s="768"/>
    </row>
    <row r="564" spans="1:42" ht="22.5" x14ac:dyDescent="0.25">
      <c r="A564" s="937"/>
      <c r="B564" s="710"/>
      <c r="C564" s="729"/>
      <c r="D564" s="769" t="s">
        <v>345</v>
      </c>
      <c r="E564" s="770">
        <v>258611885</v>
      </c>
      <c r="F564" s="1077">
        <v>258611885</v>
      </c>
      <c r="G564" s="1077">
        <v>258611885</v>
      </c>
      <c r="H564" s="1077">
        <v>258611885</v>
      </c>
      <c r="I564" s="877">
        <v>313470500</v>
      </c>
      <c r="J564" s="1077">
        <v>206069500</v>
      </c>
      <c r="K564" s="1077">
        <v>206069500</v>
      </c>
      <c r="L564" s="1077">
        <v>257727500</v>
      </c>
      <c r="M564" s="1105">
        <v>299985500</v>
      </c>
      <c r="N564" s="729"/>
      <c r="O564" s="729"/>
      <c r="P564" s="729"/>
      <c r="Q564" s="729"/>
      <c r="R564" s="729"/>
      <c r="S564" s="730"/>
      <c r="T564" s="731"/>
      <c r="U564" s="729"/>
      <c r="V564" s="729"/>
      <c r="W564" s="729"/>
      <c r="X564" s="729"/>
      <c r="Y564" s="732"/>
      <c r="Z564" s="768"/>
      <c r="AA564" s="768"/>
      <c r="AB564" s="768"/>
      <c r="AC564" s="768"/>
      <c r="AD564" s="768"/>
      <c r="AE564" s="768"/>
      <c r="AF564" s="768"/>
      <c r="AG564" s="768"/>
      <c r="AH564" s="768"/>
      <c r="AI564" s="768"/>
      <c r="AJ564" s="768"/>
      <c r="AK564" s="768"/>
      <c r="AL564" s="768"/>
      <c r="AM564" s="768"/>
      <c r="AN564" s="768"/>
      <c r="AO564" s="768"/>
      <c r="AP564" s="768"/>
    </row>
    <row r="565" spans="1:42" ht="22.5" x14ac:dyDescent="0.25">
      <c r="A565" s="937"/>
      <c r="B565" s="710"/>
      <c r="C565" s="729"/>
      <c r="D565" s="769" t="s">
        <v>348</v>
      </c>
      <c r="E565" s="1074">
        <v>0</v>
      </c>
      <c r="F565" s="1075">
        <v>0</v>
      </c>
      <c r="G565" s="1075">
        <v>0</v>
      </c>
      <c r="H565" s="1075">
        <v>0</v>
      </c>
      <c r="I565" s="1038">
        <v>0</v>
      </c>
      <c r="J565" s="1075">
        <v>0</v>
      </c>
      <c r="K565" s="1075">
        <v>0</v>
      </c>
      <c r="L565" s="1075">
        <v>0</v>
      </c>
      <c r="M565" s="1106">
        <v>0</v>
      </c>
      <c r="N565" s="729"/>
      <c r="O565" s="729"/>
      <c r="P565" s="729"/>
      <c r="Q565" s="729"/>
      <c r="R565" s="729"/>
      <c r="S565" s="730"/>
      <c r="T565" s="731"/>
      <c r="U565" s="729"/>
      <c r="V565" s="729"/>
      <c r="W565" s="729"/>
      <c r="X565" s="729"/>
      <c r="Y565" s="732"/>
      <c r="Z565" s="768"/>
      <c r="AA565" s="768"/>
      <c r="AB565" s="768"/>
      <c r="AC565" s="768"/>
      <c r="AD565" s="768"/>
      <c r="AE565" s="768"/>
      <c r="AF565" s="768"/>
      <c r="AG565" s="768"/>
      <c r="AH565" s="768"/>
      <c r="AI565" s="768"/>
      <c r="AJ565" s="768"/>
      <c r="AK565" s="768"/>
      <c r="AL565" s="768"/>
      <c r="AM565" s="768"/>
      <c r="AN565" s="768"/>
      <c r="AO565" s="768"/>
      <c r="AP565" s="768"/>
    </row>
    <row r="566" spans="1:42" ht="34.5" thickBot="1" x14ac:dyDescent="0.3">
      <c r="A566" s="941"/>
      <c r="B566" s="779"/>
      <c r="C566" s="1062"/>
      <c r="D566" s="1078" t="s">
        <v>350</v>
      </c>
      <c r="E566" s="1079">
        <v>49563271</v>
      </c>
      <c r="F566" s="1080">
        <v>49563271</v>
      </c>
      <c r="G566" s="1080">
        <v>49563271</v>
      </c>
      <c r="H566" s="1080">
        <v>49563271</v>
      </c>
      <c r="I566" s="1043">
        <v>49563267</v>
      </c>
      <c r="J566" s="1080">
        <v>24284267</v>
      </c>
      <c r="K566" s="1080">
        <v>40581267</v>
      </c>
      <c r="L566" s="1080">
        <v>47114134</v>
      </c>
      <c r="M566" s="1107">
        <v>49563267</v>
      </c>
      <c r="N566" s="1062"/>
      <c r="O566" s="1062"/>
      <c r="P566" s="1062"/>
      <c r="Q566" s="1062"/>
      <c r="R566" s="1062"/>
      <c r="S566" s="978"/>
      <c r="T566" s="1063"/>
      <c r="U566" s="1062"/>
      <c r="V566" s="1062"/>
      <c r="W566" s="1062"/>
      <c r="X566" s="1062"/>
      <c r="Y566" s="1064"/>
      <c r="Z566" s="768"/>
      <c r="AA566" s="768"/>
      <c r="AB566" s="768"/>
      <c r="AC566" s="768"/>
      <c r="AD566" s="768"/>
      <c r="AE566" s="768"/>
      <c r="AF566" s="768"/>
      <c r="AG566" s="768"/>
      <c r="AH566" s="768"/>
      <c r="AI566" s="768"/>
      <c r="AJ566" s="768"/>
      <c r="AK566" s="768"/>
      <c r="AL566" s="768"/>
      <c r="AM566" s="768"/>
      <c r="AN566" s="768"/>
      <c r="AO566" s="768"/>
      <c r="AP566" s="768"/>
    </row>
    <row r="567" spans="1:42" ht="22.5" x14ac:dyDescent="0.25">
      <c r="A567" s="930">
        <v>19</v>
      </c>
      <c r="B567" s="1011" t="s">
        <v>545</v>
      </c>
      <c r="C567" s="1054" t="s">
        <v>546</v>
      </c>
      <c r="D567" s="1065" t="s">
        <v>335</v>
      </c>
      <c r="E567" s="1108">
        <v>120000</v>
      </c>
      <c r="F567" s="1108">
        <v>120000</v>
      </c>
      <c r="G567" s="1108">
        <v>120000</v>
      </c>
      <c r="H567" s="1109">
        <v>150000</v>
      </c>
      <c r="I567" s="1015">
        <v>270953</v>
      </c>
      <c r="J567" s="1110">
        <v>57895.67</v>
      </c>
      <c r="K567" s="1110">
        <v>100955.68</v>
      </c>
      <c r="L567" s="1108">
        <v>145760.18</v>
      </c>
      <c r="M567" s="1111">
        <v>270953</v>
      </c>
      <c r="N567" s="1054" t="s">
        <v>336</v>
      </c>
      <c r="O567" s="1054" t="s">
        <v>119</v>
      </c>
      <c r="P567" s="1054" t="s">
        <v>119</v>
      </c>
      <c r="Q567" s="1054" t="s">
        <v>119</v>
      </c>
      <c r="R567" s="1055" t="s">
        <v>340</v>
      </c>
      <c r="S567" s="1056">
        <v>8185614</v>
      </c>
      <c r="T567" s="1057"/>
      <c r="U567" s="1058" t="s">
        <v>341</v>
      </c>
      <c r="V567" s="1058" t="s">
        <v>342</v>
      </c>
      <c r="W567" s="1058" t="s">
        <v>343</v>
      </c>
      <c r="X567" s="1058" t="s">
        <v>344</v>
      </c>
      <c r="Y567" s="1059">
        <v>8185614</v>
      </c>
      <c r="Z567" s="681"/>
      <c r="AA567" s="681"/>
      <c r="AB567" s="681"/>
      <c r="AC567" s="681"/>
      <c r="AD567" s="681"/>
      <c r="AE567" s="681"/>
      <c r="AF567" s="681"/>
      <c r="AG567" s="682"/>
      <c r="AH567" s="682"/>
      <c r="AI567" s="682"/>
      <c r="AJ567" s="682"/>
      <c r="AK567" s="682"/>
      <c r="AL567" s="682"/>
      <c r="AM567" s="682"/>
      <c r="AN567" s="682"/>
      <c r="AO567" s="682"/>
      <c r="AP567" s="682"/>
    </row>
    <row r="568" spans="1:42" ht="22.5" x14ac:dyDescent="0.25">
      <c r="A568" s="937"/>
      <c r="B568" s="710"/>
      <c r="C568" s="729"/>
      <c r="D568" s="756" t="s">
        <v>345</v>
      </c>
      <c r="E568" s="1068">
        <v>165000000</v>
      </c>
      <c r="F568" s="1068">
        <v>165000000</v>
      </c>
      <c r="G568" s="1068">
        <v>165000000</v>
      </c>
      <c r="H568" s="1097">
        <v>165000000</v>
      </c>
      <c r="I568" s="909">
        <v>164414667</v>
      </c>
      <c r="J568" s="1098">
        <v>114433000</v>
      </c>
      <c r="K568" s="1068">
        <v>114433000</v>
      </c>
      <c r="L568" s="1097">
        <v>114433000</v>
      </c>
      <c r="M568" s="1031">
        <v>149904000</v>
      </c>
      <c r="N568" s="731"/>
      <c r="O568" s="729"/>
      <c r="P568" s="729"/>
      <c r="Q568" s="729"/>
      <c r="R568" s="729"/>
      <c r="S568" s="730"/>
      <c r="T568" s="731"/>
      <c r="U568" s="729"/>
      <c r="V568" s="729"/>
      <c r="W568" s="729"/>
      <c r="X568" s="729"/>
      <c r="Y568" s="732"/>
      <c r="Z568" s="681"/>
      <c r="AA568" s="681"/>
      <c r="AB568" s="681"/>
      <c r="AC568" s="681"/>
      <c r="AD568" s="681"/>
      <c r="AE568" s="681"/>
      <c r="AF568" s="681"/>
      <c r="AG568" s="682"/>
      <c r="AH568" s="682"/>
      <c r="AI568" s="682"/>
      <c r="AJ568" s="682"/>
      <c r="AK568" s="682"/>
      <c r="AL568" s="682"/>
      <c r="AM568" s="682"/>
      <c r="AN568" s="682"/>
      <c r="AO568" s="682"/>
      <c r="AP568" s="682"/>
    </row>
    <row r="569" spans="1:42" ht="22.5" x14ac:dyDescent="0.25">
      <c r="A569" s="937"/>
      <c r="B569" s="710"/>
      <c r="C569" s="729"/>
      <c r="D569" s="756" t="s">
        <v>348</v>
      </c>
      <c r="E569" s="1112">
        <v>0</v>
      </c>
      <c r="F569" s="1112">
        <v>0</v>
      </c>
      <c r="G569" s="1112">
        <v>0</v>
      </c>
      <c r="H569" s="1113">
        <v>0</v>
      </c>
      <c r="I569" s="867">
        <v>0</v>
      </c>
      <c r="J569" s="1114">
        <v>0</v>
      </c>
      <c r="K569" s="1112">
        <v>0</v>
      </c>
      <c r="L569" s="1113">
        <v>0</v>
      </c>
      <c r="M569" s="1115">
        <v>0</v>
      </c>
      <c r="N569" s="731"/>
      <c r="O569" s="729"/>
      <c r="P569" s="729"/>
      <c r="Q569" s="729"/>
      <c r="R569" s="729"/>
      <c r="S569" s="730"/>
      <c r="T569" s="731"/>
      <c r="U569" s="729"/>
      <c r="V569" s="729"/>
      <c r="W569" s="729"/>
      <c r="X569" s="729"/>
      <c r="Y569" s="732"/>
      <c r="Z569" s="681"/>
      <c r="AA569" s="681"/>
      <c r="AB569" s="681"/>
      <c r="AC569" s="681"/>
      <c r="AD569" s="681"/>
      <c r="AE569" s="681"/>
      <c r="AF569" s="681"/>
      <c r="AG569" s="682"/>
      <c r="AH569" s="682"/>
      <c r="AI569" s="682"/>
      <c r="AJ569" s="682"/>
      <c r="AK569" s="682"/>
      <c r="AL569" s="682"/>
      <c r="AM569" s="682"/>
      <c r="AN569" s="682"/>
      <c r="AO569" s="682"/>
      <c r="AP569" s="682"/>
    </row>
    <row r="570" spans="1:42" ht="33.75" x14ac:dyDescent="0.25">
      <c r="A570" s="937"/>
      <c r="B570" s="710"/>
      <c r="C570" s="735"/>
      <c r="D570" s="756" t="s">
        <v>350</v>
      </c>
      <c r="E570" s="1072">
        <v>19124500</v>
      </c>
      <c r="F570" s="1072">
        <v>19124500</v>
      </c>
      <c r="G570" s="1072">
        <v>19124500</v>
      </c>
      <c r="H570" s="1101">
        <v>10070000</v>
      </c>
      <c r="I570" s="1045">
        <v>10070000</v>
      </c>
      <c r="J570" s="1072">
        <v>7085000</v>
      </c>
      <c r="K570" s="1072">
        <v>10070000</v>
      </c>
      <c r="L570" s="1072">
        <v>10070000</v>
      </c>
      <c r="M570" s="938">
        <v>10070000</v>
      </c>
      <c r="N570" s="729"/>
      <c r="O570" s="729"/>
      <c r="P570" s="729"/>
      <c r="Q570" s="729"/>
      <c r="R570" s="729"/>
      <c r="S570" s="730"/>
      <c r="T570" s="731"/>
      <c r="U570" s="729"/>
      <c r="V570" s="729"/>
      <c r="W570" s="729"/>
      <c r="X570" s="729"/>
      <c r="Y570" s="732"/>
      <c r="Z570" s="681"/>
      <c r="AA570" s="681"/>
      <c r="AB570" s="681"/>
      <c r="AC570" s="681"/>
      <c r="AD570" s="681"/>
      <c r="AE570" s="681"/>
      <c r="AF570" s="681"/>
      <c r="AG570" s="682"/>
      <c r="AH570" s="682"/>
      <c r="AI570" s="682"/>
      <c r="AJ570" s="682"/>
      <c r="AK570" s="682"/>
      <c r="AL570" s="682"/>
      <c r="AM570" s="682"/>
      <c r="AN570" s="682"/>
      <c r="AO570" s="682"/>
      <c r="AP570" s="682"/>
    </row>
    <row r="571" spans="1:42" ht="22.5" x14ac:dyDescent="0.25">
      <c r="A571" s="937"/>
      <c r="B571" s="710"/>
      <c r="C571" s="1073" t="s">
        <v>459</v>
      </c>
      <c r="D571" s="760" t="s">
        <v>335</v>
      </c>
      <c r="E571" s="761">
        <v>120000</v>
      </c>
      <c r="F571" s="761">
        <v>120000</v>
      </c>
      <c r="G571" s="761">
        <v>120000</v>
      </c>
      <c r="H571" s="761">
        <v>150000</v>
      </c>
      <c r="I571" s="878">
        <v>270953</v>
      </c>
      <c r="J571" s="761">
        <v>57895.67</v>
      </c>
      <c r="K571" s="761">
        <v>100955.68</v>
      </c>
      <c r="L571" s="761">
        <v>145760.18</v>
      </c>
      <c r="M571" s="879">
        <v>270953</v>
      </c>
      <c r="N571" s="729"/>
      <c r="O571" s="729"/>
      <c r="P571" s="729"/>
      <c r="Q571" s="729"/>
      <c r="R571" s="729"/>
      <c r="S571" s="730"/>
      <c r="T571" s="731"/>
      <c r="U571" s="729"/>
      <c r="V571" s="729"/>
      <c r="W571" s="729"/>
      <c r="X571" s="729"/>
      <c r="Y571" s="732"/>
      <c r="Z571" s="768"/>
      <c r="AA571" s="768"/>
      <c r="AB571" s="768"/>
      <c r="AC571" s="768"/>
      <c r="AD571" s="768"/>
      <c r="AE571" s="768"/>
      <c r="AF571" s="768"/>
      <c r="AG571" s="768"/>
      <c r="AH571" s="768"/>
      <c r="AI571" s="768"/>
      <c r="AJ571" s="768"/>
      <c r="AK571" s="768"/>
      <c r="AL571" s="768"/>
      <c r="AM571" s="768"/>
      <c r="AN571" s="768"/>
      <c r="AO571" s="768"/>
      <c r="AP571" s="768"/>
    </row>
    <row r="572" spans="1:42" ht="22.5" x14ac:dyDescent="0.25">
      <c r="A572" s="937"/>
      <c r="B572" s="710"/>
      <c r="C572" s="729"/>
      <c r="D572" s="769" t="s">
        <v>345</v>
      </c>
      <c r="E572" s="770">
        <v>165000000</v>
      </c>
      <c r="F572" s="770">
        <v>165000000</v>
      </c>
      <c r="G572" s="770">
        <v>165000000</v>
      </c>
      <c r="H572" s="770">
        <v>165000000</v>
      </c>
      <c r="I572" s="878">
        <v>164414667</v>
      </c>
      <c r="J572" s="770">
        <v>114433000</v>
      </c>
      <c r="K572" s="770">
        <v>114433000</v>
      </c>
      <c r="L572" s="770">
        <v>114433000</v>
      </c>
      <c r="M572" s="1105">
        <v>149904000</v>
      </c>
      <c r="N572" s="729"/>
      <c r="O572" s="729"/>
      <c r="P572" s="729"/>
      <c r="Q572" s="729"/>
      <c r="R572" s="729"/>
      <c r="S572" s="730"/>
      <c r="T572" s="731"/>
      <c r="U572" s="729"/>
      <c r="V572" s="729"/>
      <c r="W572" s="729"/>
      <c r="X572" s="729"/>
      <c r="Y572" s="732"/>
      <c r="Z572" s="768"/>
      <c r="AA572" s="768"/>
      <c r="AB572" s="768"/>
      <c r="AC572" s="768"/>
      <c r="AD572" s="768"/>
      <c r="AE572" s="768"/>
      <c r="AF572" s="768"/>
      <c r="AG572" s="768"/>
      <c r="AH572" s="768"/>
      <c r="AI572" s="768"/>
      <c r="AJ572" s="768"/>
      <c r="AK572" s="768"/>
      <c r="AL572" s="768"/>
      <c r="AM572" s="768"/>
      <c r="AN572" s="768"/>
      <c r="AO572" s="768"/>
      <c r="AP572" s="768"/>
    </row>
    <row r="573" spans="1:42" ht="22.5" x14ac:dyDescent="0.25">
      <c r="A573" s="937"/>
      <c r="B573" s="710"/>
      <c r="C573" s="729"/>
      <c r="D573" s="769" t="s">
        <v>348</v>
      </c>
      <c r="E573" s="761">
        <v>0</v>
      </c>
      <c r="F573" s="761">
        <v>0</v>
      </c>
      <c r="G573" s="761">
        <v>0</v>
      </c>
      <c r="H573" s="761">
        <v>0</v>
      </c>
      <c r="I573" s="1024">
        <v>0</v>
      </c>
      <c r="J573" s="761">
        <v>0</v>
      </c>
      <c r="K573" s="761">
        <v>0</v>
      </c>
      <c r="L573" s="761">
        <v>0</v>
      </c>
      <c r="M573" s="879">
        <v>0</v>
      </c>
      <c r="N573" s="729"/>
      <c r="O573" s="729"/>
      <c r="P573" s="729"/>
      <c r="Q573" s="729"/>
      <c r="R573" s="729"/>
      <c r="S573" s="730"/>
      <c r="T573" s="731"/>
      <c r="U573" s="729"/>
      <c r="V573" s="729"/>
      <c r="W573" s="729"/>
      <c r="X573" s="729"/>
      <c r="Y573" s="732"/>
      <c r="Z573" s="768"/>
      <c r="AA573" s="768"/>
      <c r="AB573" s="768"/>
      <c r="AC573" s="768"/>
      <c r="AD573" s="768"/>
      <c r="AE573" s="768"/>
      <c r="AF573" s="768"/>
      <c r="AG573" s="768"/>
      <c r="AH573" s="768"/>
      <c r="AI573" s="768"/>
      <c r="AJ573" s="768"/>
      <c r="AK573" s="768"/>
      <c r="AL573" s="768"/>
      <c r="AM573" s="768"/>
      <c r="AN573" s="768"/>
      <c r="AO573" s="768"/>
      <c r="AP573" s="768"/>
    </row>
    <row r="574" spans="1:42" ht="34.5" thickBot="1" x14ac:dyDescent="0.3">
      <c r="A574" s="941"/>
      <c r="B574" s="779"/>
      <c r="C574" s="1062"/>
      <c r="D574" s="1078" t="s">
        <v>350</v>
      </c>
      <c r="E574" s="1079">
        <v>19124500</v>
      </c>
      <c r="F574" s="1079">
        <v>19124500</v>
      </c>
      <c r="G574" s="1079">
        <v>19124500</v>
      </c>
      <c r="H574" s="1079">
        <v>10070000</v>
      </c>
      <c r="I574" s="1025">
        <v>10070000</v>
      </c>
      <c r="J574" s="1079">
        <v>7085000</v>
      </c>
      <c r="K574" s="1079">
        <v>10070000</v>
      </c>
      <c r="L574" s="1079">
        <v>10070000</v>
      </c>
      <c r="M574" s="1107">
        <v>10070000</v>
      </c>
      <c r="N574" s="1062"/>
      <c r="O574" s="1062"/>
      <c r="P574" s="1062"/>
      <c r="Q574" s="1062"/>
      <c r="R574" s="1062"/>
      <c r="S574" s="978"/>
      <c r="T574" s="1063"/>
      <c r="U574" s="1062"/>
      <c r="V574" s="1062"/>
      <c r="W574" s="1062"/>
      <c r="X574" s="1062"/>
      <c r="Y574" s="1064"/>
      <c r="Z574" s="768"/>
      <c r="AA574" s="768"/>
      <c r="AB574" s="768"/>
      <c r="AC574" s="768"/>
      <c r="AD574" s="768"/>
      <c r="AE574" s="768"/>
      <c r="AF574" s="768"/>
      <c r="AG574" s="768"/>
      <c r="AH574" s="768"/>
      <c r="AI574" s="768"/>
      <c r="AJ574" s="768"/>
      <c r="AK574" s="768"/>
      <c r="AL574" s="768"/>
      <c r="AM574" s="768"/>
      <c r="AN574" s="768"/>
      <c r="AO574" s="768"/>
      <c r="AP574" s="768"/>
    </row>
    <row r="575" spans="1:42" ht="22.5" x14ac:dyDescent="0.25">
      <c r="A575" s="930">
        <v>20</v>
      </c>
      <c r="B575" s="1116" t="s">
        <v>547</v>
      </c>
      <c r="C575" s="1054" t="s">
        <v>548</v>
      </c>
      <c r="D575" s="1065" t="s">
        <v>335</v>
      </c>
      <c r="E575" s="1117">
        <v>50</v>
      </c>
      <c r="F575" s="1118">
        <v>0.5</v>
      </c>
      <c r="G575" s="1118">
        <v>0.5</v>
      </c>
      <c r="H575" s="1119">
        <v>0.5</v>
      </c>
      <c r="I575" s="1120">
        <v>0.5</v>
      </c>
      <c r="J575" s="1081">
        <v>0.3125</v>
      </c>
      <c r="K575" s="1081">
        <v>0.375</v>
      </c>
      <c r="L575" s="1118">
        <v>0.4375</v>
      </c>
      <c r="M575" s="1121">
        <v>0.5</v>
      </c>
      <c r="N575" s="1054" t="s">
        <v>336</v>
      </c>
      <c r="O575" s="1054" t="s">
        <v>119</v>
      </c>
      <c r="P575" s="1054" t="s">
        <v>119</v>
      </c>
      <c r="Q575" s="1054" t="s">
        <v>119</v>
      </c>
      <c r="R575" s="1058" t="s">
        <v>340</v>
      </c>
      <c r="S575" s="1056">
        <v>8185614</v>
      </c>
      <c r="T575" s="1057"/>
      <c r="U575" s="1058" t="s">
        <v>341</v>
      </c>
      <c r="V575" s="1058" t="s">
        <v>342</v>
      </c>
      <c r="W575" s="1058" t="s">
        <v>343</v>
      </c>
      <c r="X575" s="1058" t="s">
        <v>344</v>
      </c>
      <c r="Y575" s="1059">
        <v>8185614</v>
      </c>
      <c r="Z575" s="768"/>
      <c r="AA575" s="768"/>
      <c r="AB575" s="768"/>
      <c r="AC575" s="768"/>
      <c r="AD575" s="768"/>
      <c r="AE575" s="768"/>
      <c r="AF575" s="768"/>
      <c r="AG575" s="682"/>
      <c r="AH575" s="682"/>
      <c r="AI575" s="682"/>
      <c r="AJ575" s="682"/>
      <c r="AK575" s="682"/>
      <c r="AL575" s="682"/>
      <c r="AM575" s="682"/>
      <c r="AN575" s="682"/>
      <c r="AO575" s="682"/>
      <c r="AP575" s="682"/>
    </row>
    <row r="576" spans="1:42" ht="22.5" x14ac:dyDescent="0.25">
      <c r="A576" s="937"/>
      <c r="B576" s="710"/>
      <c r="C576" s="729"/>
      <c r="D576" s="756" t="s">
        <v>345</v>
      </c>
      <c r="E576" s="1122">
        <v>39455695</v>
      </c>
      <c r="F576" s="1122">
        <v>39455695</v>
      </c>
      <c r="G576" s="1122">
        <v>34407190</v>
      </c>
      <c r="H576" s="1123">
        <v>30597600</v>
      </c>
      <c r="I576" s="909">
        <v>24248000</v>
      </c>
      <c r="J576" s="1124">
        <v>0</v>
      </c>
      <c r="K576" s="1122">
        <v>0</v>
      </c>
      <c r="L576" s="1123">
        <v>17320000</v>
      </c>
      <c r="M576" s="1031">
        <v>24248000</v>
      </c>
      <c r="N576" s="731"/>
      <c r="O576" s="729"/>
      <c r="P576" s="729"/>
      <c r="Q576" s="729"/>
      <c r="R576" s="729"/>
      <c r="S576" s="730"/>
      <c r="T576" s="731"/>
      <c r="U576" s="729"/>
      <c r="V576" s="729"/>
      <c r="W576" s="729"/>
      <c r="X576" s="729"/>
      <c r="Y576" s="732"/>
      <c r="Z576" s="768"/>
      <c r="AA576" s="768"/>
      <c r="AB576" s="768"/>
      <c r="AC576" s="768"/>
      <c r="AD576" s="768"/>
      <c r="AE576" s="768"/>
      <c r="AF576" s="768"/>
      <c r="AG576" s="682"/>
      <c r="AH576" s="682"/>
      <c r="AI576" s="682"/>
      <c r="AJ576" s="682"/>
      <c r="AK576" s="682"/>
      <c r="AL576" s="682"/>
      <c r="AM576" s="682"/>
      <c r="AN576" s="682"/>
      <c r="AO576" s="682"/>
      <c r="AP576" s="682"/>
    </row>
    <row r="577" spans="1:42" ht="22.5" x14ac:dyDescent="0.25">
      <c r="A577" s="937"/>
      <c r="B577" s="710"/>
      <c r="C577" s="729"/>
      <c r="D577" s="756" t="s">
        <v>348</v>
      </c>
      <c r="E577" s="1125">
        <v>0</v>
      </c>
      <c r="F577" s="1125">
        <v>0</v>
      </c>
      <c r="G577" s="1125">
        <v>0</v>
      </c>
      <c r="H577" s="1126">
        <v>0</v>
      </c>
      <c r="I577" s="1127">
        <v>0</v>
      </c>
      <c r="J577" s="1128">
        <v>0</v>
      </c>
      <c r="K577" s="1125">
        <v>0</v>
      </c>
      <c r="L577" s="1125">
        <v>0</v>
      </c>
      <c r="M577" s="1129">
        <v>0</v>
      </c>
      <c r="N577" s="729"/>
      <c r="O577" s="729"/>
      <c r="P577" s="729"/>
      <c r="Q577" s="729"/>
      <c r="R577" s="729"/>
      <c r="S577" s="730"/>
      <c r="T577" s="731"/>
      <c r="U577" s="729"/>
      <c r="V577" s="729"/>
      <c r="W577" s="729"/>
      <c r="X577" s="729"/>
      <c r="Y577" s="732"/>
      <c r="Z577" s="768"/>
      <c r="AA577" s="768"/>
      <c r="AB577" s="768"/>
      <c r="AC577" s="768"/>
      <c r="AD577" s="768"/>
      <c r="AE577" s="768"/>
      <c r="AF577" s="768"/>
      <c r="AG577" s="682"/>
      <c r="AH577" s="682"/>
      <c r="AI577" s="682"/>
      <c r="AJ577" s="682"/>
      <c r="AK577" s="682"/>
      <c r="AL577" s="682"/>
      <c r="AM577" s="682"/>
      <c r="AN577" s="682"/>
      <c r="AO577" s="682"/>
      <c r="AP577" s="682"/>
    </row>
    <row r="578" spans="1:42" ht="33.75" x14ac:dyDescent="0.25">
      <c r="A578" s="937"/>
      <c r="B578" s="710"/>
      <c r="C578" s="735"/>
      <c r="D578" s="756" t="s">
        <v>350</v>
      </c>
      <c r="E578" s="1122">
        <v>21762533</v>
      </c>
      <c r="F578" s="1122">
        <v>21762533</v>
      </c>
      <c r="G578" s="1122">
        <v>21762533</v>
      </c>
      <c r="H578" s="1123">
        <v>21762533</v>
      </c>
      <c r="I578" s="1045">
        <v>21762533</v>
      </c>
      <c r="J578" s="1122">
        <v>6662000</v>
      </c>
      <c r="K578" s="1122">
        <v>16655000</v>
      </c>
      <c r="L578" s="1123">
        <v>21762533</v>
      </c>
      <c r="M578" s="1031">
        <v>21762533</v>
      </c>
      <c r="N578" s="731"/>
      <c r="O578" s="729"/>
      <c r="P578" s="729"/>
      <c r="Q578" s="729"/>
      <c r="R578" s="729"/>
      <c r="S578" s="730"/>
      <c r="T578" s="731"/>
      <c r="U578" s="729"/>
      <c r="V578" s="729"/>
      <c r="W578" s="729"/>
      <c r="X578" s="729"/>
      <c r="Y578" s="732"/>
      <c r="Z578" s="768"/>
      <c r="AA578" s="768"/>
      <c r="AB578" s="768"/>
      <c r="AC578" s="768"/>
      <c r="AD578" s="768"/>
      <c r="AE578" s="768"/>
      <c r="AF578" s="768"/>
      <c r="AG578" s="682"/>
      <c r="AH578" s="682"/>
      <c r="AI578" s="682"/>
      <c r="AJ578" s="682"/>
      <c r="AK578" s="682"/>
      <c r="AL578" s="682"/>
      <c r="AM578" s="682"/>
      <c r="AN578" s="682"/>
      <c r="AO578" s="682"/>
      <c r="AP578" s="682"/>
    </row>
    <row r="579" spans="1:42" ht="22.5" x14ac:dyDescent="0.25">
      <c r="A579" s="937"/>
      <c r="B579" s="710"/>
      <c r="C579" s="1073" t="s">
        <v>459</v>
      </c>
      <c r="D579" s="760" t="s">
        <v>335</v>
      </c>
      <c r="E579" s="761">
        <v>50</v>
      </c>
      <c r="F579" s="1074">
        <v>0.5</v>
      </c>
      <c r="G579" s="1074">
        <v>0.5</v>
      </c>
      <c r="H579" s="1074">
        <v>0.5</v>
      </c>
      <c r="I579" s="1038">
        <v>0.5</v>
      </c>
      <c r="J579" s="1074">
        <v>0.3125</v>
      </c>
      <c r="K579" s="1074">
        <v>0.375</v>
      </c>
      <c r="L579" s="1074">
        <v>0.4375</v>
      </c>
      <c r="M579" s="1104">
        <v>0.5</v>
      </c>
      <c r="N579" s="729"/>
      <c r="O579" s="729"/>
      <c r="P579" s="729"/>
      <c r="Q579" s="729"/>
      <c r="R579" s="729"/>
      <c r="S579" s="730"/>
      <c r="T579" s="731"/>
      <c r="U579" s="729"/>
      <c r="V579" s="729"/>
      <c r="W579" s="729"/>
      <c r="X579" s="729"/>
      <c r="Y579" s="732"/>
      <c r="Z579" s="768"/>
      <c r="AA579" s="768"/>
      <c r="AB579" s="768"/>
      <c r="AC579" s="768"/>
      <c r="AD579" s="768"/>
      <c r="AE579" s="768"/>
      <c r="AF579" s="768"/>
      <c r="AG579" s="768"/>
      <c r="AH579" s="768"/>
      <c r="AI579" s="768"/>
      <c r="AJ579" s="768"/>
      <c r="AK579" s="768"/>
      <c r="AL579" s="768"/>
      <c r="AM579" s="768"/>
      <c r="AN579" s="768"/>
      <c r="AO579" s="768"/>
      <c r="AP579" s="768"/>
    </row>
    <row r="580" spans="1:42" ht="22.5" x14ac:dyDescent="0.25">
      <c r="A580" s="937"/>
      <c r="B580" s="710"/>
      <c r="C580" s="729"/>
      <c r="D580" s="769" t="s">
        <v>345</v>
      </c>
      <c r="E580" s="770">
        <v>39455695</v>
      </c>
      <c r="F580" s="770">
        <v>39455695</v>
      </c>
      <c r="G580" s="770">
        <v>34407190</v>
      </c>
      <c r="H580" s="770">
        <v>30597600</v>
      </c>
      <c r="I580" s="1023">
        <v>24248000</v>
      </c>
      <c r="J580" s="770">
        <v>0</v>
      </c>
      <c r="K580" s="770">
        <v>0</v>
      </c>
      <c r="L580" s="770">
        <v>17320000</v>
      </c>
      <c r="M580" s="1105">
        <v>24248000</v>
      </c>
      <c r="N580" s="729"/>
      <c r="O580" s="729"/>
      <c r="P580" s="729"/>
      <c r="Q580" s="729"/>
      <c r="R580" s="729"/>
      <c r="S580" s="730"/>
      <c r="T580" s="731"/>
      <c r="U580" s="729"/>
      <c r="V580" s="729"/>
      <c r="W580" s="729"/>
      <c r="X580" s="729"/>
      <c r="Y580" s="732"/>
      <c r="Z580" s="768"/>
      <c r="AA580" s="768"/>
      <c r="AB580" s="768"/>
      <c r="AC580" s="768"/>
      <c r="AD580" s="768"/>
      <c r="AE580" s="768"/>
      <c r="AF580" s="768"/>
      <c r="AG580" s="768"/>
      <c r="AH580" s="768"/>
      <c r="AI580" s="768"/>
      <c r="AJ580" s="768"/>
      <c r="AK580" s="768"/>
      <c r="AL580" s="768"/>
      <c r="AM580" s="768"/>
      <c r="AN580" s="768"/>
      <c r="AO580" s="768"/>
      <c r="AP580" s="768"/>
    </row>
    <row r="581" spans="1:42" ht="22.5" x14ac:dyDescent="0.25">
      <c r="A581" s="937"/>
      <c r="B581" s="710"/>
      <c r="C581" s="729"/>
      <c r="D581" s="769" t="s">
        <v>348</v>
      </c>
      <c r="E581" s="761">
        <v>0</v>
      </c>
      <c r="F581" s="761">
        <v>0</v>
      </c>
      <c r="G581" s="761">
        <v>0</v>
      </c>
      <c r="H581" s="761">
        <v>0</v>
      </c>
      <c r="I581" s="1076">
        <v>0</v>
      </c>
      <c r="J581" s="761">
        <v>0</v>
      </c>
      <c r="K581" s="761">
        <v>0</v>
      </c>
      <c r="L581" s="761">
        <v>0</v>
      </c>
      <c r="M581" s="1106">
        <v>0</v>
      </c>
      <c r="N581" s="729"/>
      <c r="O581" s="729"/>
      <c r="P581" s="729"/>
      <c r="Q581" s="729"/>
      <c r="R581" s="729"/>
      <c r="S581" s="730"/>
      <c r="T581" s="731"/>
      <c r="U581" s="729"/>
      <c r="V581" s="729"/>
      <c r="W581" s="729"/>
      <c r="X581" s="729"/>
      <c r="Y581" s="732"/>
      <c r="Z581" s="768"/>
      <c r="AA581" s="768"/>
      <c r="AB581" s="768"/>
      <c r="AC581" s="768"/>
      <c r="AD581" s="768"/>
      <c r="AE581" s="768"/>
      <c r="AF581" s="768"/>
      <c r="AG581" s="768"/>
      <c r="AH581" s="768"/>
      <c r="AI581" s="768"/>
      <c r="AJ581" s="768"/>
      <c r="AK581" s="768"/>
      <c r="AL581" s="768"/>
      <c r="AM581" s="768"/>
      <c r="AN581" s="768"/>
      <c r="AO581" s="768"/>
      <c r="AP581" s="768"/>
    </row>
    <row r="582" spans="1:42" ht="34.5" thickBot="1" x14ac:dyDescent="0.3">
      <c r="A582" s="941"/>
      <c r="B582" s="779"/>
      <c r="C582" s="1062"/>
      <c r="D582" s="1078" t="s">
        <v>350</v>
      </c>
      <c r="E582" s="1079">
        <v>21762533</v>
      </c>
      <c r="F582" s="1079">
        <v>21762533</v>
      </c>
      <c r="G582" s="1079">
        <v>21762533</v>
      </c>
      <c r="H582" s="1079">
        <v>21762533</v>
      </c>
      <c r="I582" s="1025">
        <v>21762533</v>
      </c>
      <c r="J582" s="1079">
        <v>6662000</v>
      </c>
      <c r="K582" s="1079">
        <v>16655000</v>
      </c>
      <c r="L582" s="1079">
        <v>21762533</v>
      </c>
      <c r="M582" s="1107">
        <v>21762533</v>
      </c>
      <c r="N582" s="1062"/>
      <c r="O582" s="1062"/>
      <c r="P582" s="1062"/>
      <c r="Q582" s="1062"/>
      <c r="R582" s="1062"/>
      <c r="S582" s="978"/>
      <c r="T582" s="1063"/>
      <c r="U582" s="1062"/>
      <c r="V582" s="1062"/>
      <c r="W582" s="1062"/>
      <c r="X582" s="1062"/>
      <c r="Y582" s="1064"/>
      <c r="Z582" s="768"/>
      <c r="AA582" s="768"/>
      <c r="AB582" s="768"/>
      <c r="AC582" s="768"/>
      <c r="AD582" s="768"/>
      <c r="AE582" s="768"/>
      <c r="AF582" s="768"/>
      <c r="AG582" s="768"/>
      <c r="AH582" s="768"/>
      <c r="AI582" s="768"/>
      <c r="AJ582" s="768"/>
      <c r="AK582" s="768"/>
      <c r="AL582" s="768"/>
      <c r="AM582" s="768"/>
      <c r="AN582" s="768"/>
      <c r="AO582" s="768"/>
      <c r="AP582" s="768"/>
    </row>
    <row r="583" spans="1:42" ht="33.75" x14ac:dyDescent="0.25">
      <c r="A583" s="1130" t="s">
        <v>549</v>
      </c>
      <c r="B583" s="1131"/>
      <c r="C583" s="1131"/>
      <c r="D583" s="1132" t="s">
        <v>550</v>
      </c>
      <c r="E583" s="1133" t="e">
        <v>#REF!</v>
      </c>
      <c r="F583" s="1133" t="e">
        <v>#REF!</v>
      </c>
      <c r="G583" s="1133" t="e">
        <v>#REF!</v>
      </c>
      <c r="H583" s="1133" t="e">
        <v>#REF!</v>
      </c>
      <c r="I583" s="1133">
        <v>8563892867.6959181</v>
      </c>
      <c r="J583" s="1134" t="e">
        <v>#VALUE!</v>
      </c>
      <c r="K583" s="1133" t="e">
        <v>#VALUE!</v>
      </c>
      <c r="L583" s="1133">
        <v>5764811240.4386005</v>
      </c>
      <c r="M583" s="1133">
        <v>8040277310.6959181</v>
      </c>
      <c r="N583" s="1135"/>
      <c r="O583" s="1135"/>
      <c r="P583" s="1135"/>
      <c r="Q583" s="1135"/>
      <c r="R583" s="1136"/>
      <c r="S583" s="1136"/>
      <c r="T583" s="1136"/>
      <c r="U583" s="1136"/>
      <c r="V583" s="1136"/>
      <c r="W583" s="1136"/>
      <c r="X583" s="1136"/>
      <c r="Y583" s="1137"/>
      <c r="Z583" s="768"/>
      <c r="AA583" s="768"/>
      <c r="AB583" s="768"/>
      <c r="AC583" s="768"/>
      <c r="AD583" s="768"/>
      <c r="AE583" s="768"/>
      <c r="AF583" s="768"/>
      <c r="AG583" s="682"/>
      <c r="AH583" s="682"/>
      <c r="AI583" s="682"/>
      <c r="AJ583" s="682"/>
      <c r="AK583" s="682"/>
      <c r="AL583" s="682"/>
      <c r="AM583" s="682"/>
      <c r="AN583" s="682"/>
      <c r="AO583" s="682"/>
      <c r="AP583" s="682"/>
    </row>
    <row r="584" spans="1:42" ht="33.75" x14ac:dyDescent="0.25">
      <c r="A584" s="683"/>
      <c r="B584" s="684"/>
      <c r="C584" s="1131"/>
      <c r="D584" s="1138" t="s">
        <v>551</v>
      </c>
      <c r="E584" s="1139" t="e">
        <v>#REF!</v>
      </c>
      <c r="F584" s="1139" t="e">
        <v>#REF!</v>
      </c>
      <c r="G584" s="1139" t="e">
        <v>#REF!</v>
      </c>
      <c r="H584" s="1139" t="e">
        <v>#REF!</v>
      </c>
      <c r="I584" s="1139">
        <v>2912992794</v>
      </c>
      <c r="J584" s="1139">
        <v>2284938122</v>
      </c>
      <c r="K584" s="1139" t="e">
        <v>#VALUE!</v>
      </c>
      <c r="L584" s="1139">
        <v>2918530810.151515</v>
      </c>
      <c r="M584" s="1139">
        <v>2875432793</v>
      </c>
      <c r="N584" s="1135"/>
      <c r="O584" s="1135"/>
      <c r="P584" s="1135"/>
      <c r="Q584" s="1135"/>
      <c r="R584" s="1136"/>
      <c r="S584" s="1136"/>
      <c r="T584" s="1136"/>
      <c r="U584" s="1136"/>
      <c r="V584" s="1136"/>
      <c r="W584" s="1136"/>
      <c r="X584" s="1136"/>
      <c r="Y584" s="1137"/>
      <c r="Z584" s="768"/>
      <c r="AA584" s="768"/>
      <c r="AB584" s="768"/>
      <c r="AC584" s="768"/>
      <c r="AD584" s="768"/>
      <c r="AE584" s="768"/>
      <c r="AF584" s="768"/>
      <c r="AG584" s="682"/>
      <c r="AH584" s="682"/>
      <c r="AI584" s="682"/>
      <c r="AJ584" s="682"/>
      <c r="AK584" s="682"/>
      <c r="AL584" s="682"/>
      <c r="AM584" s="682"/>
      <c r="AN584" s="682"/>
      <c r="AO584" s="682"/>
      <c r="AP584" s="682"/>
    </row>
    <row r="585" spans="1:42" ht="23.25" thickBot="1" x14ac:dyDescent="0.3">
      <c r="A585" s="1140"/>
      <c r="B585" s="1141"/>
      <c r="C585" s="1141"/>
      <c r="D585" s="1142" t="s">
        <v>552</v>
      </c>
      <c r="E585" s="1143" t="e">
        <v>#REF!</v>
      </c>
      <c r="F585" s="1143" t="e">
        <v>#REF!</v>
      </c>
      <c r="G585" s="1143" t="e">
        <v>#REF!</v>
      </c>
      <c r="H585" s="1143" t="e">
        <v>#REF!</v>
      </c>
      <c r="I585" s="1143">
        <v>11476885661.695919</v>
      </c>
      <c r="J585" s="1143" t="e">
        <v>#VALUE!</v>
      </c>
      <c r="K585" s="1143" t="e">
        <v>#VALUE!</v>
      </c>
      <c r="L585" s="1143">
        <v>8683342050.5901146</v>
      </c>
      <c r="M585" s="1143">
        <v>10915710103.695919</v>
      </c>
      <c r="N585" s="1144"/>
      <c r="O585" s="1144"/>
      <c r="P585" s="1144"/>
      <c r="Q585" s="1144"/>
      <c r="R585" s="1144"/>
      <c r="S585" s="1144"/>
      <c r="T585" s="1144"/>
      <c r="U585" s="1144"/>
      <c r="V585" s="1145"/>
      <c r="W585" s="1141"/>
      <c r="X585" s="1141"/>
      <c r="Y585" s="1146"/>
      <c r="Z585" s="768"/>
      <c r="AA585" s="768"/>
      <c r="AB585" s="768"/>
      <c r="AC585" s="768"/>
      <c r="AD585" s="768"/>
      <c r="AE585" s="768"/>
      <c r="AF585" s="768"/>
      <c r="AG585" s="682"/>
      <c r="AH585" s="682"/>
      <c r="AI585" s="682"/>
      <c r="AJ585" s="682"/>
      <c r="AK585" s="682"/>
      <c r="AL585" s="682"/>
      <c r="AM585" s="682"/>
      <c r="AN585" s="682"/>
      <c r="AO585" s="682"/>
      <c r="AP585" s="682"/>
    </row>
    <row r="586" spans="1:42" ht="15.75" x14ac:dyDescent="0.25">
      <c r="A586" s="1147"/>
      <c r="B586" s="1147"/>
      <c r="C586" s="1148"/>
      <c r="D586" s="1149"/>
      <c r="E586" s="1147"/>
      <c r="F586" s="1147"/>
      <c r="G586" s="1147"/>
      <c r="H586" s="1147"/>
      <c r="I586" s="1150"/>
      <c r="J586" s="1147"/>
      <c r="K586" s="1147"/>
      <c r="L586" s="1151" t="s">
        <v>276</v>
      </c>
      <c r="M586" s="1151"/>
      <c r="N586" s="1151"/>
      <c r="O586" s="1151"/>
      <c r="P586" s="1151"/>
      <c r="Q586" s="1151"/>
      <c r="R586" s="1151"/>
      <c r="S586" s="1151"/>
      <c r="T586" s="1151"/>
      <c r="U586" s="1151"/>
      <c r="V586" s="1151"/>
      <c r="W586" s="1151"/>
      <c r="X586" s="1151"/>
      <c r="Y586" s="1151"/>
      <c r="Z586" s="1147"/>
      <c r="AA586" s="1147"/>
      <c r="AB586" s="1147"/>
      <c r="AC586" s="1147"/>
      <c r="AD586" s="1147"/>
      <c r="AE586" s="1147"/>
      <c r="AF586" s="1147"/>
      <c r="AG586" s="1147"/>
      <c r="AH586" s="1147"/>
      <c r="AI586" s="1147"/>
      <c r="AJ586" s="1147"/>
      <c r="AK586" s="1147"/>
      <c r="AL586" s="1147"/>
      <c r="AM586" s="1147"/>
      <c r="AN586" s="1147"/>
      <c r="AO586" s="1147"/>
      <c r="AP586" s="1147"/>
    </row>
    <row r="587" spans="1:42" x14ac:dyDescent="0.25">
      <c r="A587" s="1147"/>
      <c r="B587" s="1147"/>
      <c r="C587" s="1148"/>
      <c r="D587" s="1149"/>
      <c r="E587" s="1147"/>
      <c r="F587" s="1147"/>
      <c r="G587" s="1147"/>
      <c r="H587" s="1152"/>
      <c r="I587" s="1150"/>
      <c r="J587" s="1147"/>
      <c r="K587" s="1147"/>
      <c r="L587" s="1152"/>
      <c r="M587" s="1150"/>
      <c r="N587" s="1147"/>
      <c r="O587" s="1147"/>
      <c r="P587" s="1147"/>
      <c r="Q587" s="1147"/>
      <c r="R587" s="1147"/>
      <c r="S587" s="1147"/>
      <c r="T587" s="1147"/>
      <c r="U587" s="1147"/>
      <c r="V587" s="1147"/>
      <c r="W587" s="1147"/>
      <c r="X587" s="1147"/>
      <c r="Y587" s="1147"/>
      <c r="Z587" s="1147"/>
      <c r="AA587" s="1147"/>
      <c r="AB587" s="1147"/>
      <c r="AC587" s="1147"/>
      <c r="AD587" s="1147"/>
      <c r="AE587" s="1147"/>
      <c r="AF587" s="1147"/>
      <c r="AG587" s="1147"/>
      <c r="AH587" s="1147"/>
      <c r="AI587" s="1147"/>
      <c r="AJ587" s="1147"/>
      <c r="AK587" s="1147"/>
      <c r="AL587" s="1147"/>
      <c r="AM587" s="1147"/>
      <c r="AN587" s="1147"/>
      <c r="AO587" s="1147"/>
      <c r="AP587" s="1147"/>
    </row>
    <row r="588" spans="1:42" x14ac:dyDescent="0.25">
      <c r="A588" s="1153"/>
      <c r="B588" s="1153"/>
      <c r="C588" s="1148"/>
      <c r="D588" s="1149"/>
      <c r="E588" s="1153"/>
      <c r="F588" s="1153"/>
      <c r="G588" s="1153"/>
      <c r="H588" s="1153"/>
      <c r="I588" s="831"/>
      <c r="J588" s="1153"/>
      <c r="K588" s="1153"/>
      <c r="L588" s="1153"/>
      <c r="M588" s="1154"/>
      <c r="N588" s="1153"/>
      <c r="O588" s="1153"/>
      <c r="P588" s="1153"/>
      <c r="Q588" s="1153"/>
      <c r="R588" s="1153"/>
      <c r="S588" s="1153"/>
      <c r="T588" s="1153"/>
      <c r="U588" s="1153"/>
      <c r="V588" s="1153"/>
      <c r="W588" s="1153"/>
      <c r="X588" s="1153"/>
      <c r="Y588" s="1153"/>
      <c r="Z588" s="1153"/>
      <c r="AA588" s="1153"/>
      <c r="AB588" s="1153"/>
      <c r="AC588" s="1153"/>
      <c r="AD588" s="1153"/>
      <c r="AE588" s="1153"/>
      <c r="AF588" s="1153"/>
      <c r="AG588" s="1153"/>
      <c r="AH588" s="1153"/>
      <c r="AI588" s="1153"/>
      <c r="AJ588" s="1153"/>
      <c r="AK588" s="1153"/>
      <c r="AL588" s="1153"/>
      <c r="AM588" s="1153"/>
      <c r="AN588" s="1153"/>
      <c r="AO588" s="1153"/>
      <c r="AP588" s="1153"/>
    </row>
  </sheetData>
  <mergeCells count="1595">
    <mergeCell ref="X203:X206"/>
    <mergeCell ref="W199:W202"/>
    <mergeCell ref="W195:W198"/>
    <mergeCell ref="W191:W194"/>
    <mergeCell ref="Y187:Y190"/>
    <mergeCell ref="Y183:Y186"/>
    <mergeCell ref="U167:U174"/>
    <mergeCell ref="V175:V182"/>
    <mergeCell ref="X167:X174"/>
    <mergeCell ref="X175:X182"/>
    <mergeCell ref="W167:W174"/>
    <mergeCell ref="X183:X186"/>
    <mergeCell ref="S203:T206"/>
    <mergeCell ref="S207:T210"/>
    <mergeCell ref="S183:T186"/>
    <mergeCell ref="S187:T190"/>
    <mergeCell ref="V187:V190"/>
    <mergeCell ref="W175:W182"/>
    <mergeCell ref="V207:V210"/>
    <mergeCell ref="Y167:Y174"/>
    <mergeCell ref="Y175:Y182"/>
    <mergeCell ref="X207:X210"/>
    <mergeCell ref="W207:W210"/>
    <mergeCell ref="W183:W186"/>
    <mergeCell ref="V183:V186"/>
    <mergeCell ref="X199:X202"/>
    <mergeCell ref="X195:X198"/>
    <mergeCell ref="W203:W206"/>
    <mergeCell ref="V203:V206"/>
    <mergeCell ref="U243:U246"/>
    <mergeCell ref="U247:U250"/>
    <mergeCell ref="U255:U258"/>
    <mergeCell ref="Y247:Y250"/>
    <mergeCell ref="Y259:Y262"/>
    <mergeCell ref="Y255:Y258"/>
    <mergeCell ref="X247:X250"/>
    <mergeCell ref="V247:V250"/>
    <mergeCell ref="Y275:Y278"/>
    <mergeCell ref="W247:W250"/>
    <mergeCell ref="V239:V242"/>
    <mergeCell ref="V231:V234"/>
    <mergeCell ref="X283:X286"/>
    <mergeCell ref="W235:W238"/>
    <mergeCell ref="W231:W234"/>
    <mergeCell ref="X231:X234"/>
    <mergeCell ref="Y243:Y246"/>
    <mergeCell ref="V223:V226"/>
    <mergeCell ref="V219:V222"/>
    <mergeCell ref="U223:U226"/>
    <mergeCell ref="Y227:Y230"/>
    <mergeCell ref="W227:W230"/>
    <mergeCell ref="V243:V246"/>
    <mergeCell ref="X227:X230"/>
    <mergeCell ref="V227:V230"/>
    <mergeCell ref="Y231:Y234"/>
    <mergeCell ref="W223:W226"/>
    <mergeCell ref="R223:R226"/>
    <mergeCell ref="Q219:Q222"/>
    <mergeCell ref="P211:P214"/>
    <mergeCell ref="P227:P230"/>
    <mergeCell ref="P223:P226"/>
    <mergeCell ref="Q227:Q230"/>
    <mergeCell ref="R211:R214"/>
    <mergeCell ref="Q211:Q214"/>
    <mergeCell ref="Q215:Q218"/>
    <mergeCell ref="O211:O214"/>
    <mergeCell ref="S215:T218"/>
    <mergeCell ref="V215:V218"/>
    <mergeCell ref="X215:X218"/>
    <mergeCell ref="W215:W218"/>
    <mergeCell ref="U215:U218"/>
    <mergeCell ref="V211:V214"/>
    <mergeCell ref="W211:W214"/>
    <mergeCell ref="X211:X214"/>
    <mergeCell ref="S219:T222"/>
    <mergeCell ref="S223:T226"/>
    <mergeCell ref="S231:T234"/>
    <mergeCell ref="U231:U234"/>
    <mergeCell ref="O215:O218"/>
    <mergeCell ref="S211:T214"/>
    <mergeCell ref="U211:U214"/>
    <mergeCell ref="R231:R234"/>
    <mergeCell ref="S227:T230"/>
    <mergeCell ref="O231:O234"/>
    <mergeCell ref="S243:T246"/>
    <mergeCell ref="S247:T250"/>
    <mergeCell ref="S239:T242"/>
    <mergeCell ref="U239:U242"/>
    <mergeCell ref="P283:P286"/>
    <mergeCell ref="P279:P282"/>
    <mergeCell ref="N271:Y274"/>
    <mergeCell ref="Y283:Y286"/>
    <mergeCell ref="Y279:Y282"/>
    <mergeCell ref="W283:W286"/>
    <mergeCell ref="X291:X294"/>
    <mergeCell ref="Y291:Y294"/>
    <mergeCell ref="Y287:Y290"/>
    <mergeCell ref="Y199:Y202"/>
    <mergeCell ref="Y195:Y198"/>
    <mergeCell ref="X191:X194"/>
    <mergeCell ref="X223:X226"/>
    <mergeCell ref="X235:X238"/>
    <mergeCell ref="Y211:Y214"/>
    <mergeCell ref="Y207:Y210"/>
    <mergeCell ref="U219:U222"/>
    <mergeCell ref="Y251:Y254"/>
    <mergeCell ref="Y219:Y222"/>
    <mergeCell ref="Y203:Y206"/>
    <mergeCell ref="Y191:Y194"/>
    <mergeCell ref="Y223:Y226"/>
    <mergeCell ref="W251:W254"/>
    <mergeCell ref="W243:W246"/>
    <mergeCell ref="W239:W242"/>
    <mergeCell ref="V235:V238"/>
    <mergeCell ref="U227:U230"/>
    <mergeCell ref="U287:U290"/>
    <mergeCell ref="X287:X290"/>
    <mergeCell ref="V283:V286"/>
    <mergeCell ref="S283:T286"/>
    <mergeCell ref="U283:U286"/>
    <mergeCell ref="V255:V258"/>
    <mergeCell ref="W255:W258"/>
    <mergeCell ref="W259:W262"/>
    <mergeCell ref="S255:T258"/>
    <mergeCell ref="W275:W278"/>
    <mergeCell ref="W263:W266"/>
    <mergeCell ref="U267:U270"/>
    <mergeCell ref="U259:U262"/>
    <mergeCell ref="V259:V262"/>
    <mergeCell ref="S263:S266"/>
    <mergeCell ref="T263:T266"/>
    <mergeCell ref="U263:U266"/>
    <mergeCell ref="V263:V266"/>
    <mergeCell ref="S267:T270"/>
    <mergeCell ref="S191:T194"/>
    <mergeCell ref="S195:T198"/>
    <mergeCell ref="W187:W190"/>
    <mergeCell ref="V195:V198"/>
    <mergeCell ref="U195:U198"/>
    <mergeCell ref="U275:U278"/>
    <mergeCell ref="V275:V278"/>
    <mergeCell ref="S275:T278"/>
    <mergeCell ref="V251:V254"/>
    <mergeCell ref="T259:T262"/>
    <mergeCell ref="X259:X262"/>
    <mergeCell ref="Y239:Y242"/>
    <mergeCell ref="X239:X242"/>
    <mergeCell ref="X187:X190"/>
    <mergeCell ref="V199:V202"/>
    <mergeCell ref="V191:V194"/>
    <mergeCell ref="X243:X246"/>
    <mergeCell ref="Y215:Y218"/>
    <mergeCell ref="X219:X222"/>
    <mergeCell ref="W219:W222"/>
    <mergeCell ref="S235:T238"/>
    <mergeCell ref="Q239:Q242"/>
    <mergeCell ref="O235:O238"/>
    <mergeCell ref="Q235:Q238"/>
    <mergeCell ref="R235:R238"/>
    <mergeCell ref="Y235:Y238"/>
    <mergeCell ref="R239:R242"/>
    <mergeCell ref="W267:W270"/>
    <mergeCell ref="V267:V270"/>
    <mergeCell ref="P247:P250"/>
    <mergeCell ref="P251:P254"/>
    <mergeCell ref="O247:O250"/>
    <mergeCell ref="Q243:Q246"/>
    <mergeCell ref="Q247:Q250"/>
    <mergeCell ref="R243:R246"/>
    <mergeCell ref="R247:R250"/>
    <mergeCell ref="R259:R262"/>
    <mergeCell ref="P291:P294"/>
    <mergeCell ref="P287:P290"/>
    <mergeCell ref="O267:O270"/>
    <mergeCell ref="R279:R282"/>
    <mergeCell ref="V279:V282"/>
    <mergeCell ref="U279:U282"/>
    <mergeCell ref="S279:T282"/>
    <mergeCell ref="Q283:Q286"/>
    <mergeCell ref="R291:R294"/>
    <mergeCell ref="R283:R286"/>
    <mergeCell ref="R287:R290"/>
    <mergeCell ref="Q279:Q282"/>
    <mergeCell ref="Q287:Q290"/>
    <mergeCell ref="Q251:Q254"/>
    <mergeCell ref="S259:S262"/>
    <mergeCell ref="Q267:Q270"/>
    <mergeCell ref="R267:R270"/>
    <mergeCell ref="P259:P262"/>
    <mergeCell ref="P255:P258"/>
    <mergeCell ref="S251:T254"/>
    <mergeCell ref="Q159:Q166"/>
    <mergeCell ref="R275:R278"/>
    <mergeCell ref="R227:R230"/>
    <mergeCell ref="P235:P238"/>
    <mergeCell ref="P239:P242"/>
    <mergeCell ref="O239:O242"/>
    <mergeCell ref="O243:O246"/>
    <mergeCell ref="P243:P246"/>
    <mergeCell ref="Q231:Q234"/>
    <mergeCell ref="P231:P234"/>
    <mergeCell ref="Q291:Q294"/>
    <mergeCell ref="S287:T290"/>
    <mergeCell ref="Y263:Y266"/>
    <mergeCell ref="X263:X266"/>
    <mergeCell ref="X255:X258"/>
    <mergeCell ref="X251:X254"/>
    <mergeCell ref="X279:X282"/>
    <mergeCell ref="X275:X278"/>
    <mergeCell ref="X267:X270"/>
    <mergeCell ref="Y267:Y270"/>
    <mergeCell ref="U151:U154"/>
    <mergeCell ref="V291:V294"/>
    <mergeCell ref="W291:W294"/>
    <mergeCell ref="V287:V290"/>
    <mergeCell ref="S291:T294"/>
    <mergeCell ref="U291:U294"/>
    <mergeCell ref="W287:W290"/>
    <mergeCell ref="U235:U238"/>
    <mergeCell ref="W279:W282"/>
    <mergeCell ref="U251:U254"/>
    <mergeCell ref="R191:R194"/>
    <mergeCell ref="Q191:Q194"/>
    <mergeCell ref="R195:R198"/>
    <mergeCell ref="R199:R202"/>
    <mergeCell ref="Q195:Q198"/>
    <mergeCell ref="Q199:Q202"/>
    <mergeCell ref="R203:R206"/>
    <mergeCell ref="S147:T150"/>
    <mergeCell ref="Q143:Q146"/>
    <mergeCell ref="R143:R146"/>
    <mergeCell ref="N155:Y158"/>
    <mergeCell ref="V167:V174"/>
    <mergeCell ref="U175:U182"/>
    <mergeCell ref="S175:T182"/>
    <mergeCell ref="W159:W166"/>
    <mergeCell ref="S167:T174"/>
    <mergeCell ref="S135:T138"/>
    <mergeCell ref="S139:T142"/>
    <mergeCell ref="S143:T146"/>
    <mergeCell ref="U143:U146"/>
    <mergeCell ref="S199:T202"/>
    <mergeCell ref="U199:U202"/>
    <mergeCell ref="U135:U138"/>
    <mergeCell ref="U159:U166"/>
    <mergeCell ref="S159:T166"/>
    <mergeCell ref="U147:U150"/>
    <mergeCell ref="S151:T154"/>
    <mergeCell ref="U139:U142"/>
    <mergeCell ref="O203:O206"/>
    <mergeCell ref="O207:O210"/>
    <mergeCell ref="U191:U194"/>
    <mergeCell ref="U183:U186"/>
    <mergeCell ref="U207:U210"/>
    <mergeCell ref="U203:U206"/>
    <mergeCell ref="U187:U190"/>
    <mergeCell ref="R159:R166"/>
    <mergeCell ref="P111:P114"/>
    <mergeCell ref="Q111:Q114"/>
    <mergeCell ref="Q107:Q110"/>
    <mergeCell ref="Q115:Q118"/>
    <mergeCell ref="P115:P118"/>
    <mergeCell ref="Q119:Q122"/>
    <mergeCell ref="R111:R114"/>
    <mergeCell ref="O127:O130"/>
    <mergeCell ref="P123:P126"/>
    <mergeCell ref="P131:P134"/>
    <mergeCell ref="P151:P154"/>
    <mergeCell ref="U119:U122"/>
    <mergeCell ref="U123:U126"/>
    <mergeCell ref="S123:T126"/>
    <mergeCell ref="P135:P138"/>
    <mergeCell ref="P147:P150"/>
    <mergeCell ref="S127:T130"/>
    <mergeCell ref="S131:T134"/>
    <mergeCell ref="S111:T114"/>
    <mergeCell ref="S107:T110"/>
    <mergeCell ref="S115:T118"/>
    <mergeCell ref="U111:U118"/>
    <mergeCell ref="S119:T122"/>
    <mergeCell ref="U127:U130"/>
    <mergeCell ref="U131:U134"/>
    <mergeCell ref="N139:N142"/>
    <mergeCell ref="N127:N130"/>
    <mergeCell ref="O115:O118"/>
    <mergeCell ref="Q151:Q154"/>
    <mergeCell ref="Q147:Q150"/>
    <mergeCell ref="O143:O146"/>
    <mergeCell ref="P143:P146"/>
    <mergeCell ref="O135:O138"/>
    <mergeCell ref="O139:O142"/>
    <mergeCell ref="P139:P142"/>
    <mergeCell ref="Q135:Q138"/>
    <mergeCell ref="R135:R138"/>
    <mergeCell ref="R127:R130"/>
    <mergeCell ref="P127:P130"/>
    <mergeCell ref="Q127:Q130"/>
    <mergeCell ref="Q131:Q134"/>
    <mergeCell ref="R123:R126"/>
    <mergeCell ref="N123:N126"/>
    <mergeCell ref="N119:N122"/>
    <mergeCell ref="N115:N118"/>
    <mergeCell ref="R119:R122"/>
    <mergeCell ref="R115:R118"/>
    <mergeCell ref="O123:O126"/>
    <mergeCell ref="O119:O122"/>
    <mergeCell ref="O103:O106"/>
    <mergeCell ref="N95:N98"/>
    <mergeCell ref="O95:O98"/>
    <mergeCell ref="O75:O78"/>
    <mergeCell ref="N107:N110"/>
    <mergeCell ref="N135:N138"/>
    <mergeCell ref="O131:O134"/>
    <mergeCell ref="O111:O114"/>
    <mergeCell ref="O107:O110"/>
    <mergeCell ref="R35:R38"/>
    <mergeCell ref="R31:R34"/>
    <mergeCell ref="N111:N114"/>
    <mergeCell ref="Q35:Q38"/>
    <mergeCell ref="P35:P38"/>
    <mergeCell ref="O27:O30"/>
    <mergeCell ref="N67:N70"/>
    <mergeCell ref="N59:N62"/>
    <mergeCell ref="N55:N58"/>
    <mergeCell ref="Q43:Q46"/>
    <mergeCell ref="N71:N74"/>
    <mergeCell ref="Q75:Q78"/>
    <mergeCell ref="O79:O82"/>
    <mergeCell ref="N87:N94"/>
    <mergeCell ref="O87:O94"/>
    <mergeCell ref="Q87:Q94"/>
    <mergeCell ref="P87:P94"/>
    <mergeCell ref="O71:O74"/>
    <mergeCell ref="Y87:Y94"/>
    <mergeCell ref="X87:X94"/>
    <mergeCell ref="W75:W78"/>
    <mergeCell ref="V75:V78"/>
    <mergeCell ref="V59:V62"/>
    <mergeCell ref="V47:V50"/>
    <mergeCell ref="W11:W14"/>
    <mergeCell ref="Y95:Y98"/>
    <mergeCell ref="X95:X98"/>
    <mergeCell ref="V95:V98"/>
    <mergeCell ref="W95:W98"/>
    <mergeCell ref="V39:V42"/>
    <mergeCell ref="W43:W46"/>
    <mergeCell ref="V43:V46"/>
    <mergeCell ref="W59:W62"/>
    <mergeCell ref="W79:W82"/>
    <mergeCell ref="V31:V34"/>
    <mergeCell ref="W31:W34"/>
    <mergeCell ref="U23:U26"/>
    <mergeCell ref="V23:V26"/>
    <mergeCell ref="W23:W26"/>
    <mergeCell ref="X23:X26"/>
    <mergeCell ref="Y23:Y26"/>
    <mergeCell ref="V27:V30"/>
    <mergeCell ref="W27:W30"/>
    <mergeCell ref="N75:N78"/>
    <mergeCell ref="N79:N82"/>
    <mergeCell ref="N103:N106"/>
    <mergeCell ref="Q55:Q58"/>
    <mergeCell ref="Q59:Q62"/>
    <mergeCell ref="Q51:Q54"/>
    <mergeCell ref="R47:R50"/>
    <mergeCell ref="S7:T10"/>
    <mergeCell ref="U7:U10"/>
    <mergeCell ref="X295:X298"/>
    <mergeCell ref="Y295:Y298"/>
    <mergeCell ref="V299:V302"/>
    <mergeCell ref="V295:V298"/>
    <mergeCell ref="X299:X302"/>
    <mergeCell ref="Y299:Y302"/>
    <mergeCell ref="S295:T298"/>
    <mergeCell ref="W295:W298"/>
    <mergeCell ref="S307:T310"/>
    <mergeCell ref="U307:U310"/>
    <mergeCell ref="U299:U302"/>
    <mergeCell ref="W299:W302"/>
    <mergeCell ref="W307:W310"/>
    <mergeCell ref="W303:W306"/>
    <mergeCell ref="S299:T302"/>
    <mergeCell ref="S303:T306"/>
    <mergeCell ref="V307:V310"/>
    <mergeCell ref="Y43:Y46"/>
    <mergeCell ref="X43:X46"/>
    <mergeCell ref="Y27:Y30"/>
    <mergeCell ref="X27:X30"/>
    <mergeCell ref="Y35:Y38"/>
    <mergeCell ref="Y39:Y42"/>
    <mergeCell ref="X35:X38"/>
    <mergeCell ref="V147:V150"/>
    <mergeCell ref="W147:W150"/>
    <mergeCell ref="Y135:Y138"/>
    <mergeCell ref="X135:X138"/>
    <mergeCell ref="V135:V138"/>
    <mergeCell ref="X7:X10"/>
    <mergeCell ref="Y7:Y10"/>
    <mergeCell ref="V7:V10"/>
    <mergeCell ref="W7:W10"/>
    <mergeCell ref="Y11:Y14"/>
    <mergeCell ref="V123:V126"/>
    <mergeCell ref="W131:W134"/>
    <mergeCell ref="X131:X134"/>
    <mergeCell ref="V131:V134"/>
    <mergeCell ref="W123:W126"/>
    <mergeCell ref="Y99:Y102"/>
    <mergeCell ref="V103:V106"/>
    <mergeCell ref="X11:X14"/>
    <mergeCell ref="Y103:Y106"/>
    <mergeCell ref="W139:W142"/>
    <mergeCell ref="X147:X150"/>
    <mergeCell ref="X103:X106"/>
    <mergeCell ref="W115:W118"/>
    <mergeCell ref="W103:W106"/>
    <mergeCell ref="X107:X110"/>
    <mergeCell ref="Y115:Y118"/>
    <mergeCell ref="X115:X118"/>
    <mergeCell ref="V143:V146"/>
    <mergeCell ref="V139:V142"/>
    <mergeCell ref="Y119:Y122"/>
    <mergeCell ref="Y123:Y126"/>
    <mergeCell ref="Y127:Y130"/>
    <mergeCell ref="S5:Y5"/>
    <mergeCell ref="S15:T18"/>
    <mergeCell ref="S11:T14"/>
    <mergeCell ref="U11:U14"/>
    <mergeCell ref="V11:V14"/>
    <mergeCell ref="Y151:Y154"/>
    <mergeCell ref="X151:X154"/>
    <mergeCell ref="X139:X142"/>
    <mergeCell ref="W143:W146"/>
    <mergeCell ref="X143:X146"/>
    <mergeCell ref="W107:W110"/>
    <mergeCell ref="Y111:Y114"/>
    <mergeCell ref="W127:W130"/>
    <mergeCell ref="X127:X130"/>
    <mergeCell ref="W135:W138"/>
    <mergeCell ref="X159:X166"/>
    <mergeCell ref="Y159:Y166"/>
    <mergeCell ref="Y143:Y146"/>
    <mergeCell ref="X119:X122"/>
    <mergeCell ref="X123:X126"/>
    <mergeCell ref="V159:V166"/>
    <mergeCell ref="V151:V154"/>
    <mergeCell ref="W151:W154"/>
    <mergeCell ref="Y139:Y142"/>
    <mergeCell ref="Y147:Y150"/>
    <mergeCell ref="V71:V74"/>
    <mergeCell ref="V79:V82"/>
    <mergeCell ref="Y131:Y134"/>
    <mergeCell ref="Y107:Y110"/>
    <mergeCell ref="V119:V122"/>
    <mergeCell ref="W119:W122"/>
    <mergeCell ref="V115:V118"/>
    <mergeCell ref="V107:V110"/>
    <mergeCell ref="V111:V114"/>
    <mergeCell ref="V127:V130"/>
    <mergeCell ref="Y31:Y34"/>
    <mergeCell ref="X31:X34"/>
    <mergeCell ref="W111:W114"/>
    <mergeCell ref="X111:X114"/>
    <mergeCell ref="X71:X74"/>
    <mergeCell ref="X75:X78"/>
    <mergeCell ref="X67:X70"/>
    <mergeCell ref="Y79:Y82"/>
    <mergeCell ref="W71:W74"/>
    <mergeCell ref="W67:W70"/>
    <mergeCell ref="N539:N542"/>
    <mergeCell ref="N543:N546"/>
    <mergeCell ref="W47:W50"/>
    <mergeCell ref="X59:X62"/>
    <mergeCell ref="Y47:Y50"/>
    <mergeCell ref="Y51:Y54"/>
    <mergeCell ref="V87:V94"/>
    <mergeCell ref="W87:W94"/>
    <mergeCell ref="V67:V70"/>
    <mergeCell ref="V63:V66"/>
    <mergeCell ref="S559:T566"/>
    <mergeCell ref="S567:T574"/>
    <mergeCell ref="Q543:Q546"/>
    <mergeCell ref="O539:O542"/>
    <mergeCell ref="R567:R574"/>
    <mergeCell ref="R575:R582"/>
    <mergeCell ref="Q575:Q582"/>
    <mergeCell ref="P575:P582"/>
    <mergeCell ref="P567:P574"/>
    <mergeCell ref="P559:P566"/>
    <mergeCell ref="N575:N582"/>
    <mergeCell ref="N567:N574"/>
    <mergeCell ref="N559:N566"/>
    <mergeCell ref="S575:T582"/>
    <mergeCell ref="N551:N558"/>
    <mergeCell ref="S551:T558"/>
    <mergeCell ref="Q551:Q558"/>
    <mergeCell ref="Q559:Q566"/>
    <mergeCell ref="Q567:Q574"/>
    <mergeCell ref="R559:R566"/>
    <mergeCell ref="P539:P542"/>
    <mergeCell ref="Q539:Q542"/>
    <mergeCell ref="P543:P546"/>
    <mergeCell ref="R543:R546"/>
    <mergeCell ref="O543:O546"/>
    <mergeCell ref="O559:O566"/>
    <mergeCell ref="O551:O558"/>
    <mergeCell ref="P551:P558"/>
    <mergeCell ref="R551:R558"/>
    <mergeCell ref="N523:N526"/>
    <mergeCell ref="O527:O530"/>
    <mergeCell ref="P523:P526"/>
    <mergeCell ref="N531:N534"/>
    <mergeCell ref="O531:O534"/>
    <mergeCell ref="P531:P534"/>
    <mergeCell ref="O523:O526"/>
    <mergeCell ref="R539:R542"/>
    <mergeCell ref="S543:S546"/>
    <mergeCell ref="S535:S538"/>
    <mergeCell ref="T543:T546"/>
    <mergeCell ref="T535:T538"/>
    <mergeCell ref="T539:T542"/>
    <mergeCell ref="R515:R518"/>
    <mergeCell ref="P515:P518"/>
    <mergeCell ref="P519:P522"/>
    <mergeCell ref="R519:R522"/>
    <mergeCell ref="N535:N538"/>
    <mergeCell ref="Q531:Q534"/>
    <mergeCell ref="Q527:Q530"/>
    <mergeCell ref="R527:R530"/>
    <mergeCell ref="R531:R534"/>
    <mergeCell ref="N527:N530"/>
    <mergeCell ref="V531:V534"/>
    <mergeCell ref="V527:V530"/>
    <mergeCell ref="U519:U522"/>
    <mergeCell ref="U527:U530"/>
    <mergeCell ref="Q535:Q538"/>
    <mergeCell ref="R535:R538"/>
    <mergeCell ref="T527:T530"/>
    <mergeCell ref="S527:S530"/>
    <mergeCell ref="S531:S534"/>
    <mergeCell ref="T531:T534"/>
    <mergeCell ref="P527:P530"/>
    <mergeCell ref="S523:S526"/>
    <mergeCell ref="R523:R526"/>
    <mergeCell ref="T523:T526"/>
    <mergeCell ref="P535:P538"/>
    <mergeCell ref="O535:O538"/>
    <mergeCell ref="Q523:Q526"/>
    <mergeCell ref="W435:W442"/>
    <mergeCell ref="T479:T482"/>
    <mergeCell ref="T475:T478"/>
    <mergeCell ref="V519:V522"/>
    <mergeCell ref="V535:V538"/>
    <mergeCell ref="T519:T522"/>
    <mergeCell ref="U535:U538"/>
    <mergeCell ref="U515:U518"/>
    <mergeCell ref="T515:T518"/>
    <mergeCell ref="U523:U526"/>
    <mergeCell ref="W551:W558"/>
    <mergeCell ref="W559:W566"/>
    <mergeCell ref="V559:V566"/>
    <mergeCell ref="V551:V558"/>
    <mergeCell ref="V543:V546"/>
    <mergeCell ref="V539:V542"/>
    <mergeCell ref="R511:R514"/>
    <mergeCell ref="W535:W538"/>
    <mergeCell ref="W543:W546"/>
    <mergeCell ref="W539:W542"/>
    <mergeCell ref="W515:W518"/>
    <mergeCell ref="W519:W522"/>
    <mergeCell ref="W531:W534"/>
    <mergeCell ref="W523:W526"/>
    <mergeCell ref="W527:W530"/>
    <mergeCell ref="V523:V526"/>
    <mergeCell ref="U531:U534"/>
    <mergeCell ref="U539:U542"/>
    <mergeCell ref="U543:U546"/>
    <mergeCell ref="U551:U558"/>
    <mergeCell ref="S507:S510"/>
    <mergeCell ref="S511:S514"/>
    <mergeCell ref="S539:S542"/>
    <mergeCell ref="U559:U566"/>
    <mergeCell ref="U567:U574"/>
    <mergeCell ref="V575:V582"/>
    <mergeCell ref="V567:V574"/>
    <mergeCell ref="S443:T450"/>
    <mergeCell ref="S451:T458"/>
    <mergeCell ref="U483:U486"/>
    <mergeCell ref="T483:T486"/>
    <mergeCell ref="T503:T506"/>
    <mergeCell ref="V515:V518"/>
    <mergeCell ref="U435:U442"/>
    <mergeCell ref="U443:U450"/>
    <mergeCell ref="S435:T442"/>
    <mergeCell ref="V435:V442"/>
    <mergeCell ref="V451:V458"/>
    <mergeCell ref="V443:V450"/>
    <mergeCell ref="W507:W510"/>
    <mergeCell ref="N515:N518"/>
    <mergeCell ref="N519:N522"/>
    <mergeCell ref="O519:O522"/>
    <mergeCell ref="O515:O518"/>
    <mergeCell ref="S519:S522"/>
    <mergeCell ref="S515:S518"/>
    <mergeCell ref="Q515:Q518"/>
    <mergeCell ref="Q511:Q514"/>
    <mergeCell ref="Q519:Q522"/>
    <mergeCell ref="T467:T470"/>
    <mergeCell ref="S459:T466"/>
    <mergeCell ref="V467:V470"/>
    <mergeCell ref="V471:V474"/>
    <mergeCell ref="T471:T474"/>
    <mergeCell ref="W451:W458"/>
    <mergeCell ref="W471:W474"/>
    <mergeCell ref="W467:W470"/>
    <mergeCell ref="X435:X442"/>
    <mergeCell ref="W575:W582"/>
    <mergeCell ref="W567:W574"/>
    <mergeCell ref="O575:O582"/>
    <mergeCell ref="O567:O574"/>
    <mergeCell ref="U575:U582"/>
    <mergeCell ref="P467:P470"/>
    <mergeCell ref="P451:P458"/>
    <mergeCell ref="U467:U470"/>
    <mergeCell ref="U471:U474"/>
    <mergeCell ref="Y487:Y490"/>
    <mergeCell ref="Y483:Y486"/>
    <mergeCell ref="X487:X490"/>
    <mergeCell ref="X483:X486"/>
    <mergeCell ref="Y475:Y478"/>
    <mergeCell ref="Y471:Y474"/>
    <mergeCell ref="U451:U458"/>
    <mergeCell ref="Y467:Y470"/>
    <mergeCell ref="X471:X474"/>
    <mergeCell ref="X479:X482"/>
    <mergeCell ref="Y479:Y482"/>
    <mergeCell ref="X467:X470"/>
    <mergeCell ref="X451:X458"/>
    <mergeCell ref="W479:W482"/>
    <mergeCell ref="U479:U482"/>
    <mergeCell ref="U475:U478"/>
    <mergeCell ref="X491:X494"/>
    <mergeCell ref="X495:X498"/>
    <mergeCell ref="W491:W494"/>
    <mergeCell ref="W495:W498"/>
    <mergeCell ref="X459:X466"/>
    <mergeCell ref="X443:X450"/>
    <mergeCell ref="W443:W450"/>
    <mergeCell ref="X539:X542"/>
    <mergeCell ref="X523:X526"/>
    <mergeCell ref="Y523:Y526"/>
    <mergeCell ref="Y527:Y530"/>
    <mergeCell ref="W423:W426"/>
    <mergeCell ref="V503:V506"/>
    <mergeCell ref="V499:V502"/>
    <mergeCell ref="W475:W478"/>
    <mergeCell ref="X475:X478"/>
    <mergeCell ref="W459:W466"/>
    <mergeCell ref="W415:W418"/>
    <mergeCell ref="V511:V514"/>
    <mergeCell ref="V507:V510"/>
    <mergeCell ref="X535:X538"/>
    <mergeCell ref="Y535:Y538"/>
    <mergeCell ref="X531:X534"/>
    <mergeCell ref="W511:W514"/>
    <mergeCell ref="X527:X530"/>
    <mergeCell ref="Y459:Y466"/>
    <mergeCell ref="W499:W502"/>
    <mergeCell ref="Y451:Y458"/>
    <mergeCell ref="Y379:Y382"/>
    <mergeCell ref="Y375:Y378"/>
    <mergeCell ref="Y367:Y370"/>
    <mergeCell ref="Y371:Y374"/>
    <mergeCell ref="Y363:Y366"/>
    <mergeCell ref="Y403:Y406"/>
    <mergeCell ref="Y435:Y442"/>
    <mergeCell ref="Y399:Y402"/>
    <mergeCell ref="Y395:Y398"/>
    <mergeCell ref="Y387:Y390"/>
    <mergeCell ref="Y391:Y394"/>
    <mergeCell ref="Y427:Y430"/>
    <mergeCell ref="Y443:Y450"/>
    <mergeCell ref="X375:X378"/>
    <mergeCell ref="X371:X374"/>
    <mergeCell ref="X363:X366"/>
    <mergeCell ref="X367:X370"/>
    <mergeCell ref="X415:X418"/>
    <mergeCell ref="Y423:Y426"/>
    <mergeCell ref="Y415:Y418"/>
    <mergeCell ref="Y419:Y422"/>
    <mergeCell ref="Y411:Y414"/>
    <mergeCell ref="X419:X422"/>
    <mergeCell ref="V387:V390"/>
    <mergeCell ref="V407:V410"/>
    <mergeCell ref="Y575:Y582"/>
    <mergeCell ref="V585:Y585"/>
    <mergeCell ref="N547:Y550"/>
    <mergeCell ref="Y543:Y546"/>
    <mergeCell ref="X543:X546"/>
    <mergeCell ref="X575:X582"/>
    <mergeCell ref="Y407:Y410"/>
    <mergeCell ref="Y507:Y510"/>
    <mergeCell ref="V419:V422"/>
    <mergeCell ref="T427:T430"/>
    <mergeCell ref="T423:T426"/>
    <mergeCell ref="T419:T422"/>
    <mergeCell ref="X387:X390"/>
    <mergeCell ref="X383:X386"/>
    <mergeCell ref="X395:X398"/>
    <mergeCell ref="X403:X406"/>
    <mergeCell ref="V395:V398"/>
    <mergeCell ref="U391:U394"/>
    <mergeCell ref="S503:S506"/>
    <mergeCell ref="Y383:Y386"/>
    <mergeCell ref="V459:V466"/>
    <mergeCell ref="V423:V426"/>
    <mergeCell ref="V427:V430"/>
    <mergeCell ref="U423:U426"/>
    <mergeCell ref="U427:U430"/>
    <mergeCell ref="T499:T502"/>
    <mergeCell ref="U499:U502"/>
    <mergeCell ref="T487:T490"/>
    <mergeCell ref="T495:T498"/>
    <mergeCell ref="U495:U498"/>
    <mergeCell ref="V491:V494"/>
    <mergeCell ref="V483:V486"/>
    <mergeCell ref="P483:P486"/>
    <mergeCell ref="P419:P422"/>
    <mergeCell ref="V479:V482"/>
    <mergeCell ref="V475:V478"/>
    <mergeCell ref="R419:R422"/>
    <mergeCell ref="U419:U422"/>
    <mergeCell ref="U503:U506"/>
    <mergeCell ref="U507:U510"/>
    <mergeCell ref="X511:X514"/>
    <mergeCell ref="X507:X510"/>
    <mergeCell ref="U511:U514"/>
    <mergeCell ref="U459:U466"/>
    <mergeCell ref="V495:V498"/>
    <mergeCell ref="V487:V490"/>
    <mergeCell ref="U487:U490"/>
    <mergeCell ref="W503:W506"/>
    <mergeCell ref="P427:P430"/>
    <mergeCell ref="P423:P426"/>
    <mergeCell ref="X559:X566"/>
    <mergeCell ref="X551:X558"/>
    <mergeCell ref="X411:X414"/>
    <mergeCell ref="T511:T514"/>
    <mergeCell ref="T507:T510"/>
    <mergeCell ref="S427:S430"/>
    <mergeCell ref="U415:U418"/>
    <mergeCell ref="V415:V418"/>
    <mergeCell ref="W411:W414"/>
    <mergeCell ref="W483:W486"/>
    <mergeCell ref="W487:W490"/>
    <mergeCell ref="Q427:Q430"/>
    <mergeCell ref="Q423:Q426"/>
    <mergeCell ref="R423:R426"/>
    <mergeCell ref="R427:R430"/>
    <mergeCell ref="T411:T414"/>
    <mergeCell ref="T415:T418"/>
    <mergeCell ref="Q471:Q474"/>
    <mergeCell ref="Y567:Y574"/>
    <mergeCell ref="Y551:Y558"/>
    <mergeCell ref="Y559:Y566"/>
    <mergeCell ref="Y491:Y494"/>
    <mergeCell ref="Y495:Y498"/>
    <mergeCell ref="Y499:Y502"/>
    <mergeCell ref="Y531:Y534"/>
    <mergeCell ref="Y511:Y514"/>
    <mergeCell ref="Y539:Y542"/>
    <mergeCell ref="X567:X574"/>
    <mergeCell ref="Y503:Y506"/>
    <mergeCell ref="X503:X506"/>
    <mergeCell ref="X499:X502"/>
    <mergeCell ref="W379:W382"/>
    <mergeCell ref="Y515:Y518"/>
    <mergeCell ref="Y519:Y522"/>
    <mergeCell ref="X515:X518"/>
    <mergeCell ref="X519:X522"/>
    <mergeCell ref="X379:X382"/>
    <mergeCell ref="N371:N374"/>
    <mergeCell ref="N367:N370"/>
    <mergeCell ref="P411:P414"/>
    <mergeCell ref="Q407:Q410"/>
    <mergeCell ref="Q411:Q414"/>
    <mergeCell ref="P407:P410"/>
    <mergeCell ref="P415:P418"/>
    <mergeCell ref="O395:O398"/>
    <mergeCell ref="O399:O402"/>
    <mergeCell ref="N375:N378"/>
    <mergeCell ref="N363:N366"/>
    <mergeCell ref="P379:P382"/>
    <mergeCell ref="P387:P390"/>
    <mergeCell ref="P383:P386"/>
    <mergeCell ref="P391:P394"/>
    <mergeCell ref="O387:O390"/>
    <mergeCell ref="N391:N394"/>
    <mergeCell ref="N387:N390"/>
    <mergeCell ref="O379:O382"/>
    <mergeCell ref="O375:O378"/>
    <mergeCell ref="N379:N382"/>
    <mergeCell ref="P399:P402"/>
    <mergeCell ref="R363:R366"/>
    <mergeCell ref="R399:R402"/>
    <mergeCell ref="R383:R386"/>
    <mergeCell ref="O371:O374"/>
    <mergeCell ref="O363:O366"/>
    <mergeCell ref="P363:P366"/>
    <mergeCell ref="P371:P374"/>
    <mergeCell ref="P395:P398"/>
    <mergeCell ref="R391:R394"/>
    <mergeCell ref="R367:R370"/>
    <mergeCell ref="T391:T394"/>
    <mergeCell ref="T399:T402"/>
    <mergeCell ref="T403:T406"/>
    <mergeCell ref="T383:T386"/>
    <mergeCell ref="T395:T398"/>
    <mergeCell ref="U407:U410"/>
    <mergeCell ref="U403:U406"/>
    <mergeCell ref="U387:U390"/>
    <mergeCell ref="X407:X410"/>
    <mergeCell ref="X399:X402"/>
    <mergeCell ref="X391:X394"/>
    <mergeCell ref="W391:W394"/>
    <mergeCell ref="W427:W430"/>
    <mergeCell ref="W419:W422"/>
    <mergeCell ref="W403:W406"/>
    <mergeCell ref="W407:W410"/>
    <mergeCell ref="X423:X426"/>
    <mergeCell ref="X427:X430"/>
    <mergeCell ref="W371:W374"/>
    <mergeCell ref="W375:W378"/>
    <mergeCell ref="W383:W386"/>
    <mergeCell ref="V411:V414"/>
    <mergeCell ref="V383:V386"/>
    <mergeCell ref="U399:U402"/>
    <mergeCell ref="W387:W390"/>
    <mergeCell ref="U375:U378"/>
    <mergeCell ref="U383:U386"/>
    <mergeCell ref="U379:U382"/>
    <mergeCell ref="V403:V406"/>
    <mergeCell ref="U367:U370"/>
    <mergeCell ref="U363:U366"/>
    <mergeCell ref="T367:T370"/>
    <mergeCell ref="T363:T366"/>
    <mergeCell ref="T379:T382"/>
    <mergeCell ref="T375:T378"/>
    <mergeCell ref="V379:V382"/>
    <mergeCell ref="U395:U398"/>
    <mergeCell ref="T387:T390"/>
    <mergeCell ref="V371:V374"/>
    <mergeCell ref="V367:V370"/>
    <mergeCell ref="V363:V366"/>
    <mergeCell ref="W367:W370"/>
    <mergeCell ref="W399:W402"/>
    <mergeCell ref="W395:W398"/>
    <mergeCell ref="W363:W366"/>
    <mergeCell ref="V375:V378"/>
    <mergeCell ref="V391:V394"/>
    <mergeCell ref="V399:V402"/>
    <mergeCell ref="R395:R398"/>
    <mergeCell ref="R387:R390"/>
    <mergeCell ref="R471:R474"/>
    <mergeCell ref="Q419:Q422"/>
    <mergeCell ref="Q415:Q418"/>
    <mergeCell ref="Q403:Q406"/>
    <mergeCell ref="Q399:Q402"/>
    <mergeCell ref="R459:R466"/>
    <mergeCell ref="Q443:Q450"/>
    <mergeCell ref="Q435:Q442"/>
    <mergeCell ref="T491:T494"/>
    <mergeCell ref="U491:U494"/>
    <mergeCell ref="S403:S406"/>
    <mergeCell ref="S407:S410"/>
    <mergeCell ref="S395:S398"/>
    <mergeCell ref="S383:S386"/>
    <mergeCell ref="S387:S390"/>
    <mergeCell ref="S391:S394"/>
    <mergeCell ref="T407:T410"/>
    <mergeCell ref="U411:U414"/>
    <mergeCell ref="U371:U374"/>
    <mergeCell ref="T371:T374"/>
    <mergeCell ref="Q475:Q478"/>
    <mergeCell ref="Q451:Q458"/>
    <mergeCell ref="Q479:Q482"/>
    <mergeCell ref="Q491:Q494"/>
    <mergeCell ref="Q487:Q490"/>
    <mergeCell ref="Q483:Q486"/>
    <mergeCell ref="Q459:Q466"/>
    <mergeCell ref="Q467:Q470"/>
    <mergeCell ref="S379:S382"/>
    <mergeCell ref="S375:S378"/>
    <mergeCell ref="R375:R378"/>
    <mergeCell ref="Q379:Q382"/>
    <mergeCell ref="R379:R382"/>
    <mergeCell ref="Q375:Q378"/>
    <mergeCell ref="N427:N430"/>
    <mergeCell ref="O427:O430"/>
    <mergeCell ref="O423:O426"/>
    <mergeCell ref="N491:N494"/>
    <mergeCell ref="N443:N450"/>
    <mergeCell ref="N435:N442"/>
    <mergeCell ref="N451:N458"/>
    <mergeCell ref="N471:N474"/>
    <mergeCell ref="N467:N470"/>
    <mergeCell ref="N459:N466"/>
    <mergeCell ref="N479:N482"/>
    <mergeCell ref="O459:O466"/>
    <mergeCell ref="O487:O490"/>
    <mergeCell ref="O483:O486"/>
    <mergeCell ref="N499:N502"/>
    <mergeCell ref="O451:O458"/>
    <mergeCell ref="N503:N506"/>
    <mergeCell ref="N475:N478"/>
    <mergeCell ref="N403:N406"/>
    <mergeCell ref="O403:O406"/>
    <mergeCell ref="O383:O386"/>
    <mergeCell ref="N383:N386"/>
    <mergeCell ref="O415:O418"/>
    <mergeCell ref="N419:N422"/>
    <mergeCell ref="O419:O422"/>
    <mergeCell ref="N495:N498"/>
    <mergeCell ref="N423:N426"/>
    <mergeCell ref="O503:O506"/>
    <mergeCell ref="O443:O450"/>
    <mergeCell ref="O467:O470"/>
    <mergeCell ref="N395:N398"/>
    <mergeCell ref="N399:N402"/>
    <mergeCell ref="N415:N418"/>
    <mergeCell ref="N411:N414"/>
    <mergeCell ref="N431:Y434"/>
    <mergeCell ref="O499:O502"/>
    <mergeCell ref="O491:O494"/>
    <mergeCell ref="N487:N490"/>
    <mergeCell ref="O471:O474"/>
    <mergeCell ref="O479:O482"/>
    <mergeCell ref="O475:O478"/>
    <mergeCell ref="N211:N214"/>
    <mergeCell ref="O275:O278"/>
    <mergeCell ref="N247:N250"/>
    <mergeCell ref="N243:N246"/>
    <mergeCell ref="N251:N254"/>
    <mergeCell ref="N483:N486"/>
    <mergeCell ref="N151:N154"/>
    <mergeCell ref="O147:O150"/>
    <mergeCell ref="O175:O182"/>
    <mergeCell ref="O167:O174"/>
    <mergeCell ref="O151:O154"/>
    <mergeCell ref="N203:N206"/>
    <mergeCell ref="N207:N210"/>
    <mergeCell ref="N239:N242"/>
    <mergeCell ref="N219:N222"/>
    <mergeCell ref="O435:O442"/>
    <mergeCell ref="O495:O498"/>
    <mergeCell ref="N511:N514"/>
    <mergeCell ref="O507:O510"/>
    <mergeCell ref="O511:O514"/>
    <mergeCell ref="O391:O394"/>
    <mergeCell ref="N407:N410"/>
    <mergeCell ref="O411:O414"/>
    <mergeCell ref="O407:O410"/>
    <mergeCell ref="N507:N510"/>
    <mergeCell ref="N227:N230"/>
    <mergeCell ref="O227:O230"/>
    <mergeCell ref="N231:N234"/>
    <mergeCell ref="N235:N238"/>
    <mergeCell ref="N143:N146"/>
    <mergeCell ref="O159:O166"/>
    <mergeCell ref="N175:N182"/>
    <mergeCell ref="N159:N166"/>
    <mergeCell ref="N215:N218"/>
    <mergeCell ref="N147:N150"/>
    <mergeCell ref="N131:N134"/>
    <mergeCell ref="O251:O254"/>
    <mergeCell ref="N167:N174"/>
    <mergeCell ref="N183:N186"/>
    <mergeCell ref="O183:O186"/>
    <mergeCell ref="O327:O330"/>
    <mergeCell ref="N299:N302"/>
    <mergeCell ref="N263:N266"/>
    <mergeCell ref="N259:N262"/>
    <mergeCell ref="N255:N258"/>
    <mergeCell ref="O219:O222"/>
    <mergeCell ref="O283:O286"/>
    <mergeCell ref="O287:O290"/>
    <mergeCell ref="O263:O266"/>
    <mergeCell ref="O259:O262"/>
    <mergeCell ref="N343:N350"/>
    <mergeCell ref="O299:O302"/>
    <mergeCell ref="N291:N294"/>
    <mergeCell ref="N223:N226"/>
    <mergeCell ref="O223:O226"/>
    <mergeCell ref="N295:N298"/>
    <mergeCell ref="N287:N290"/>
    <mergeCell ref="N279:N282"/>
    <mergeCell ref="N275:N278"/>
    <mergeCell ref="N283:N286"/>
    <mergeCell ref="O255:O258"/>
    <mergeCell ref="O291:O294"/>
    <mergeCell ref="O295:O298"/>
    <mergeCell ref="O279:O282"/>
    <mergeCell ref="O187:O190"/>
    <mergeCell ref="O191:O194"/>
    <mergeCell ref="N191:N194"/>
    <mergeCell ref="O199:O202"/>
    <mergeCell ref="O195:O198"/>
    <mergeCell ref="N195:N198"/>
    <mergeCell ref="N199:N202"/>
    <mergeCell ref="N187:N190"/>
    <mergeCell ref="N335:N342"/>
    <mergeCell ref="N315:N318"/>
    <mergeCell ref="N323:N326"/>
    <mergeCell ref="N311:N314"/>
    <mergeCell ref="N307:N310"/>
    <mergeCell ref="N327:N330"/>
    <mergeCell ref="S367:S370"/>
    <mergeCell ref="S363:S366"/>
    <mergeCell ref="S359:S362"/>
    <mergeCell ref="R359:R362"/>
    <mergeCell ref="R351:R354"/>
    <mergeCell ref="S371:S374"/>
    <mergeCell ref="S351:S354"/>
    <mergeCell ref="S355:S358"/>
    <mergeCell ref="R355:R358"/>
    <mergeCell ref="R371:R374"/>
    <mergeCell ref="N359:N362"/>
    <mergeCell ref="N355:N358"/>
    <mergeCell ref="Q371:Q374"/>
    <mergeCell ref="Q363:Q366"/>
    <mergeCell ref="Q367:Q370"/>
    <mergeCell ref="O311:O314"/>
    <mergeCell ref="Q315:Q318"/>
    <mergeCell ref="Q311:Q314"/>
    <mergeCell ref="O367:O370"/>
    <mergeCell ref="N351:N354"/>
    <mergeCell ref="Q499:Q502"/>
    <mergeCell ref="Q495:Q498"/>
    <mergeCell ref="S487:S490"/>
    <mergeCell ref="S491:S494"/>
    <mergeCell ref="S483:S486"/>
    <mergeCell ref="S499:S502"/>
    <mergeCell ref="S495:S498"/>
    <mergeCell ref="R403:R406"/>
    <mergeCell ref="R411:R414"/>
    <mergeCell ref="S419:S422"/>
    <mergeCell ref="S415:S418"/>
    <mergeCell ref="R415:R418"/>
    <mergeCell ref="S479:S482"/>
    <mergeCell ref="S475:S478"/>
    <mergeCell ref="R407:R410"/>
    <mergeCell ref="R479:R482"/>
    <mergeCell ref="R435:R442"/>
    <mergeCell ref="R467:R470"/>
    <mergeCell ref="R483:R486"/>
    <mergeCell ref="R491:R494"/>
    <mergeCell ref="R487:R490"/>
    <mergeCell ref="S423:S426"/>
    <mergeCell ref="S411:S414"/>
    <mergeCell ref="R451:R458"/>
    <mergeCell ref="R443:R450"/>
    <mergeCell ref="R475:R478"/>
    <mergeCell ref="P403:P406"/>
    <mergeCell ref="S399:S402"/>
    <mergeCell ref="Q383:Q386"/>
    <mergeCell ref="S471:S474"/>
    <mergeCell ref="S467:S470"/>
    <mergeCell ref="R499:R502"/>
    <mergeCell ref="R495:R498"/>
    <mergeCell ref="Q391:Q394"/>
    <mergeCell ref="Q395:Q398"/>
    <mergeCell ref="Q387:Q390"/>
    <mergeCell ref="R295:R298"/>
    <mergeCell ref="R335:R342"/>
    <mergeCell ref="Q335:Q342"/>
    <mergeCell ref="P299:P302"/>
    <mergeCell ref="Q323:Q326"/>
    <mergeCell ref="P323:P326"/>
    <mergeCell ref="P311:P314"/>
    <mergeCell ref="R315:R318"/>
    <mergeCell ref="R311:R314"/>
    <mergeCell ref="R323:R326"/>
    <mergeCell ref="Q275:Q278"/>
    <mergeCell ref="P275:P278"/>
    <mergeCell ref="P375:P378"/>
    <mergeCell ref="P367:P370"/>
    <mergeCell ref="P471:P474"/>
    <mergeCell ref="R507:R510"/>
    <mergeCell ref="R503:R506"/>
    <mergeCell ref="Q507:Q510"/>
    <mergeCell ref="Q503:Q506"/>
    <mergeCell ref="Q295:Q298"/>
    <mergeCell ref="P507:P510"/>
    <mergeCell ref="P503:P506"/>
    <mergeCell ref="P459:P466"/>
    <mergeCell ref="P479:P482"/>
    <mergeCell ref="P475:P478"/>
    <mergeCell ref="P487:P490"/>
    <mergeCell ref="P491:P494"/>
    <mergeCell ref="P495:P498"/>
    <mergeCell ref="P499:P502"/>
    <mergeCell ref="P511:P514"/>
    <mergeCell ref="P443:P450"/>
    <mergeCell ref="P435:P442"/>
    <mergeCell ref="Q303:Q306"/>
    <mergeCell ref="Q299:Q302"/>
    <mergeCell ref="O303:O306"/>
    <mergeCell ref="O307:O310"/>
    <mergeCell ref="Q351:Q354"/>
    <mergeCell ref="O335:O342"/>
    <mergeCell ref="O343:O350"/>
    <mergeCell ref="Q207:Q210"/>
    <mergeCell ref="P167:P174"/>
    <mergeCell ref="P203:P206"/>
    <mergeCell ref="Q203:Q206"/>
    <mergeCell ref="P95:P98"/>
    <mergeCell ref="Q95:Q98"/>
    <mergeCell ref="Q103:Q106"/>
    <mergeCell ref="P119:P122"/>
    <mergeCell ref="Q123:Q126"/>
    <mergeCell ref="Q139:Q142"/>
    <mergeCell ref="R131:R134"/>
    <mergeCell ref="Q167:Q174"/>
    <mergeCell ref="Q187:Q190"/>
    <mergeCell ref="Q175:Q182"/>
    <mergeCell ref="Q183:Q186"/>
    <mergeCell ref="P183:P186"/>
    <mergeCell ref="R151:R154"/>
    <mergeCell ref="R147:R150"/>
    <mergeCell ref="R139:R142"/>
    <mergeCell ref="R167:R174"/>
    <mergeCell ref="U71:U74"/>
    <mergeCell ref="U67:U70"/>
    <mergeCell ref="R75:R78"/>
    <mergeCell ref="R71:R74"/>
    <mergeCell ref="R79:R82"/>
    <mergeCell ref="R103:R106"/>
    <mergeCell ref="U103:U110"/>
    <mergeCell ref="R107:R110"/>
    <mergeCell ref="T87:T94"/>
    <mergeCell ref="S43:T46"/>
    <mergeCell ref="S39:T42"/>
    <mergeCell ref="S59:T62"/>
    <mergeCell ref="S103:T106"/>
    <mergeCell ref="S95:T98"/>
    <mergeCell ref="S75:T78"/>
    <mergeCell ref="S55:T58"/>
    <mergeCell ref="U31:U34"/>
    <mergeCell ref="S31:T34"/>
    <mergeCell ref="U35:U38"/>
    <mergeCell ref="S35:T38"/>
    <mergeCell ref="U39:U42"/>
    <mergeCell ref="U43:U46"/>
    <mergeCell ref="U75:U78"/>
    <mergeCell ref="U59:U62"/>
    <mergeCell ref="U63:U66"/>
    <mergeCell ref="U95:U98"/>
    <mergeCell ref="U87:U94"/>
    <mergeCell ref="S63:T66"/>
    <mergeCell ref="S67:T70"/>
    <mergeCell ref="S79:T82"/>
    <mergeCell ref="U79:U82"/>
    <mergeCell ref="S71:T74"/>
    <mergeCell ref="S87:S94"/>
    <mergeCell ref="Q67:Q70"/>
    <mergeCell ref="R67:R70"/>
    <mergeCell ref="P103:P106"/>
    <mergeCell ref="R95:R98"/>
    <mergeCell ref="R87:R94"/>
    <mergeCell ref="P71:P74"/>
    <mergeCell ref="Q71:Q74"/>
    <mergeCell ref="N51:N54"/>
    <mergeCell ref="N35:N38"/>
    <mergeCell ref="O35:O38"/>
    <mergeCell ref="O47:O50"/>
    <mergeCell ref="O39:O42"/>
    <mergeCell ref="O43:O46"/>
    <mergeCell ref="N39:N42"/>
    <mergeCell ref="O51:O54"/>
    <mergeCell ref="O59:O62"/>
    <mergeCell ref="N63:N66"/>
    <mergeCell ref="O63:O66"/>
    <mergeCell ref="O67:O70"/>
    <mergeCell ref="Q223:Q226"/>
    <mergeCell ref="R219:R222"/>
    <mergeCell ref="P175:P182"/>
    <mergeCell ref="R215:R218"/>
    <mergeCell ref="P79:P82"/>
    <mergeCell ref="Q79:Q82"/>
    <mergeCell ref="W55:W58"/>
    <mergeCell ref="X55:X58"/>
    <mergeCell ref="Q39:Q42"/>
    <mergeCell ref="R39:R42"/>
    <mergeCell ref="X47:X50"/>
    <mergeCell ref="R51:R54"/>
    <mergeCell ref="R55:R58"/>
    <mergeCell ref="R43:R46"/>
    <mergeCell ref="Q47:Q50"/>
    <mergeCell ref="N83:Y86"/>
    <mergeCell ref="X79:X82"/>
    <mergeCell ref="Y75:Y78"/>
    <mergeCell ref="Y71:Y74"/>
    <mergeCell ref="Y55:Y58"/>
    <mergeCell ref="W35:W38"/>
    <mergeCell ref="W39:W42"/>
    <mergeCell ref="X39:X42"/>
    <mergeCell ref="P75:P78"/>
    <mergeCell ref="V51:V54"/>
    <mergeCell ref="P59:P62"/>
    <mergeCell ref="U51:U54"/>
    <mergeCell ref="S51:T54"/>
    <mergeCell ref="S47:T50"/>
    <mergeCell ref="U47:U50"/>
    <mergeCell ref="V35:V38"/>
    <mergeCell ref="V55:V58"/>
    <mergeCell ref="P55:P58"/>
    <mergeCell ref="P51:P54"/>
    <mergeCell ref="P47:P50"/>
    <mergeCell ref="E4:F4"/>
    <mergeCell ref="E3:F3"/>
    <mergeCell ref="Q7:Q10"/>
    <mergeCell ref="Q11:Q14"/>
    <mergeCell ref="U55:U58"/>
    <mergeCell ref="P39:P42"/>
    <mergeCell ref="P43:P46"/>
    <mergeCell ref="O55:O58"/>
    <mergeCell ref="N43:N46"/>
    <mergeCell ref="N47:N50"/>
    <mergeCell ref="S19:T22"/>
    <mergeCell ref="S23:T26"/>
    <mergeCell ref="S27:T30"/>
    <mergeCell ref="Q19:Q22"/>
    <mergeCell ref="U15:U18"/>
    <mergeCell ref="R27:R30"/>
    <mergeCell ref="U19:U22"/>
    <mergeCell ref="U27:U30"/>
    <mergeCell ref="Q23:Q26"/>
    <mergeCell ref="Y59:Y62"/>
    <mergeCell ref="Y67:Y70"/>
    <mergeCell ref="Y15:Y18"/>
    <mergeCell ref="G4:Y4"/>
    <mergeCell ref="G3:Y3"/>
    <mergeCell ref="E1:Y1"/>
    <mergeCell ref="E2:Y2"/>
    <mergeCell ref="V15:V18"/>
    <mergeCell ref="W15:W18"/>
    <mergeCell ref="X15:X18"/>
    <mergeCell ref="Y19:Y22"/>
    <mergeCell ref="W19:W22"/>
    <mergeCell ref="X19:X22"/>
    <mergeCell ref="V19:V22"/>
    <mergeCell ref="P67:P70"/>
    <mergeCell ref="W63:W66"/>
    <mergeCell ref="X63:X66"/>
    <mergeCell ref="Y63:Y66"/>
    <mergeCell ref="W51:W54"/>
    <mergeCell ref="X51:X54"/>
    <mergeCell ref="V315:V318"/>
    <mergeCell ref="W315:W318"/>
    <mergeCell ref="S315:T318"/>
    <mergeCell ref="W311:W314"/>
    <mergeCell ref="W323:W326"/>
    <mergeCell ref="S323:T326"/>
    <mergeCell ref="U323:U326"/>
    <mergeCell ref="V323:V326"/>
    <mergeCell ref="S311:T314"/>
    <mergeCell ref="V311:V314"/>
    <mergeCell ref="U359:U362"/>
    <mergeCell ref="Y311:Y314"/>
    <mergeCell ref="V303:V306"/>
    <mergeCell ref="U303:U306"/>
    <mergeCell ref="W343:W350"/>
    <mergeCell ref="V335:V342"/>
    <mergeCell ref="V343:V350"/>
    <mergeCell ref="U335:U342"/>
    <mergeCell ref="U343:U350"/>
    <mergeCell ref="U315:U318"/>
    <mergeCell ref="W359:W362"/>
    <mergeCell ref="W355:W358"/>
    <mergeCell ref="Y355:Y358"/>
    <mergeCell ref="P351:P354"/>
    <mergeCell ref="T355:T358"/>
    <mergeCell ref="T359:T362"/>
    <mergeCell ref="W351:W354"/>
    <mergeCell ref="V351:V354"/>
    <mergeCell ref="T351:T354"/>
    <mergeCell ref="U351:U354"/>
    <mergeCell ref="X303:X306"/>
    <mergeCell ref="X315:X318"/>
    <mergeCell ref="Y323:Y326"/>
    <mergeCell ref="Y315:Y318"/>
    <mergeCell ref="X311:X314"/>
    <mergeCell ref="X323:X326"/>
    <mergeCell ref="Y303:Y306"/>
    <mergeCell ref="Y307:Y310"/>
    <mergeCell ref="X307:X310"/>
    <mergeCell ref="C303:C306"/>
    <mergeCell ref="N303:N306"/>
    <mergeCell ref="Q307:Q310"/>
    <mergeCell ref="P307:P310"/>
    <mergeCell ref="P303:P306"/>
    <mergeCell ref="R327:R330"/>
    <mergeCell ref="Q327:Q330"/>
    <mergeCell ref="P327:P330"/>
    <mergeCell ref="P315:P318"/>
    <mergeCell ref="O315:O318"/>
    <mergeCell ref="O323:O326"/>
    <mergeCell ref="U295:U298"/>
    <mergeCell ref="S343:T350"/>
    <mergeCell ref="U327:U330"/>
    <mergeCell ref="P335:P342"/>
    <mergeCell ref="R299:R302"/>
    <mergeCell ref="R307:R310"/>
    <mergeCell ref="U311:U314"/>
    <mergeCell ref="R303:R306"/>
    <mergeCell ref="P295:P298"/>
    <mergeCell ref="C351:C354"/>
    <mergeCell ref="C319:C322"/>
    <mergeCell ref="N319:N322"/>
    <mergeCell ref="Y343:Y350"/>
    <mergeCell ref="Y351:Y354"/>
    <mergeCell ref="X343:X350"/>
    <mergeCell ref="Q343:Q350"/>
    <mergeCell ref="P343:P350"/>
    <mergeCell ref="R343:R350"/>
    <mergeCell ref="O351:O354"/>
    <mergeCell ref="C395:C398"/>
    <mergeCell ref="C379:C382"/>
    <mergeCell ref="C383:C386"/>
    <mergeCell ref="C407:C410"/>
    <mergeCell ref="C403:C406"/>
    <mergeCell ref="C355:C358"/>
    <mergeCell ref="C423:C426"/>
    <mergeCell ref="C375:C378"/>
    <mergeCell ref="C363:C366"/>
    <mergeCell ref="C415:C418"/>
    <mergeCell ref="S335:T342"/>
    <mergeCell ref="S327:T330"/>
    <mergeCell ref="N331:Y334"/>
    <mergeCell ref="W335:W342"/>
    <mergeCell ref="C387:C390"/>
    <mergeCell ref="C399:C402"/>
    <mergeCell ref="W327:W330"/>
    <mergeCell ref="V327:V330"/>
    <mergeCell ref="Y335:Y342"/>
    <mergeCell ref="X335:X342"/>
    <mergeCell ref="X355:X358"/>
    <mergeCell ref="X351:X354"/>
    <mergeCell ref="V355:V358"/>
    <mergeCell ref="Y327:Y330"/>
    <mergeCell ref="X327:X330"/>
    <mergeCell ref="X359:X362"/>
    <mergeCell ref="Y359:Y362"/>
    <mergeCell ref="O359:O362"/>
    <mergeCell ref="P359:P362"/>
    <mergeCell ref="P355:P358"/>
    <mergeCell ref="Q355:Q358"/>
    <mergeCell ref="Q359:Q362"/>
    <mergeCell ref="O355:O358"/>
    <mergeCell ref="V359:V362"/>
    <mergeCell ref="U355:U358"/>
    <mergeCell ref="C315:C318"/>
    <mergeCell ref="C307:C310"/>
    <mergeCell ref="C327:C330"/>
    <mergeCell ref="C311:C314"/>
    <mergeCell ref="C339:C342"/>
    <mergeCell ref="C335:C338"/>
    <mergeCell ref="C331:C334"/>
    <mergeCell ref="A335:A342"/>
    <mergeCell ref="B459:B466"/>
    <mergeCell ref="C451:C454"/>
    <mergeCell ref="C455:C458"/>
    <mergeCell ref="B451:B458"/>
    <mergeCell ref="C447:C450"/>
    <mergeCell ref="A459:A466"/>
    <mergeCell ref="A451:A458"/>
    <mergeCell ref="C347:C350"/>
    <mergeCell ref="C427:C430"/>
    <mergeCell ref="B343:B350"/>
    <mergeCell ref="B335:B342"/>
    <mergeCell ref="B275:B334"/>
    <mergeCell ref="C419:C422"/>
    <mergeCell ref="C367:C370"/>
    <mergeCell ref="C371:C374"/>
    <mergeCell ref="C359:C362"/>
    <mergeCell ref="C391:C394"/>
    <mergeCell ref="C343:C346"/>
    <mergeCell ref="C323:C326"/>
    <mergeCell ref="B575:B582"/>
    <mergeCell ref="A575:A582"/>
    <mergeCell ref="C567:C570"/>
    <mergeCell ref="C563:C566"/>
    <mergeCell ref="A559:A566"/>
    <mergeCell ref="A567:A574"/>
    <mergeCell ref="C559:C562"/>
    <mergeCell ref="C207:C210"/>
    <mergeCell ref="C579:C582"/>
    <mergeCell ref="C575:C578"/>
    <mergeCell ref="C523:C526"/>
    <mergeCell ref="C515:C518"/>
    <mergeCell ref="C527:C530"/>
    <mergeCell ref="C531:C534"/>
    <mergeCell ref="C535:C538"/>
    <mergeCell ref="C519:C522"/>
    <mergeCell ref="C271:C274"/>
    <mergeCell ref="A467:A550"/>
    <mergeCell ref="B467:B550"/>
    <mergeCell ref="C483:C486"/>
    <mergeCell ref="C487:C490"/>
    <mergeCell ref="C495:C498"/>
    <mergeCell ref="C491:C494"/>
    <mergeCell ref="C499:C502"/>
    <mergeCell ref="C503:C506"/>
    <mergeCell ref="C467:C470"/>
    <mergeCell ref="Q263:Q266"/>
    <mergeCell ref="C507:C510"/>
    <mergeCell ref="C511:C514"/>
    <mergeCell ref="C471:C474"/>
    <mergeCell ref="C475:C478"/>
    <mergeCell ref="C479:C482"/>
    <mergeCell ref="C439:C442"/>
    <mergeCell ref="C443:C446"/>
    <mergeCell ref="C459:C462"/>
    <mergeCell ref="C463:C466"/>
    <mergeCell ref="P159:P166"/>
    <mergeCell ref="P199:P202"/>
    <mergeCell ref="Q255:Q258"/>
    <mergeCell ref="Q259:Q262"/>
    <mergeCell ref="R187:R190"/>
    <mergeCell ref="R207:R210"/>
    <mergeCell ref="P191:P194"/>
    <mergeCell ref="P187:P190"/>
    <mergeCell ref="R183:R186"/>
    <mergeCell ref="R175:R182"/>
    <mergeCell ref="N267:N270"/>
    <mergeCell ref="R263:R266"/>
    <mergeCell ref="P219:P222"/>
    <mergeCell ref="P215:P218"/>
    <mergeCell ref="P207:P210"/>
    <mergeCell ref="P195:P198"/>
    <mergeCell ref="R251:R254"/>
    <mergeCell ref="R255:R258"/>
    <mergeCell ref="P263:P266"/>
    <mergeCell ref="P267:P270"/>
    <mergeCell ref="C55:C58"/>
    <mergeCell ref="C59:C62"/>
    <mergeCell ref="C63:C66"/>
    <mergeCell ref="C67:C70"/>
    <mergeCell ref="C71:C74"/>
    <mergeCell ref="C143:C146"/>
    <mergeCell ref="C139:C142"/>
    <mergeCell ref="C119:C122"/>
    <mergeCell ref="C123:C126"/>
    <mergeCell ref="C127:C130"/>
    <mergeCell ref="F5:I5"/>
    <mergeCell ref="C131:C134"/>
    <mergeCell ref="C135:C138"/>
    <mergeCell ref="C83:C86"/>
    <mergeCell ref="C87:C90"/>
    <mergeCell ref="C79:C82"/>
    <mergeCell ref="C75:C78"/>
    <mergeCell ref="C95:C98"/>
    <mergeCell ref="C99:C102"/>
    <mergeCell ref="C115:C118"/>
    <mergeCell ref="P63:P66"/>
    <mergeCell ref="O19:O22"/>
    <mergeCell ref="R59:R62"/>
    <mergeCell ref="N5:R5"/>
    <mergeCell ref="N11:N14"/>
    <mergeCell ref="O11:O14"/>
    <mergeCell ref="P11:P14"/>
    <mergeCell ref="Q31:Q34"/>
    <mergeCell ref="N19:N22"/>
    <mergeCell ref="N15:N18"/>
    <mergeCell ref="P107:P110"/>
    <mergeCell ref="Q63:Q66"/>
    <mergeCell ref="R63:R66"/>
    <mergeCell ref="C147:C150"/>
    <mergeCell ref="C151:C154"/>
    <mergeCell ref="E5:E6"/>
    <mergeCell ref="D5:D6"/>
    <mergeCell ref="C11:C14"/>
    <mergeCell ref="C15:C18"/>
    <mergeCell ref="P31:P34"/>
    <mergeCell ref="R23:R26"/>
    <mergeCell ref="R19:R22"/>
    <mergeCell ref="N31:N34"/>
    <mergeCell ref="O31:O34"/>
    <mergeCell ref="P27:P30"/>
    <mergeCell ref="Q27:Q30"/>
    <mergeCell ref="P19:P22"/>
    <mergeCell ref="O23:O26"/>
    <mergeCell ref="C411:C414"/>
    <mergeCell ref="C431:C434"/>
    <mergeCell ref="C435:C438"/>
    <mergeCell ref="C211:C214"/>
    <mergeCell ref="C199:C202"/>
    <mergeCell ref="C215:C218"/>
    <mergeCell ref="C203:C206"/>
    <mergeCell ref="C227:C230"/>
    <mergeCell ref="C267:C270"/>
    <mergeCell ref="C263:C266"/>
    <mergeCell ref="Q15:Q18"/>
    <mergeCell ref="R15:R18"/>
    <mergeCell ref="R11:R14"/>
    <mergeCell ref="R7:R10"/>
    <mergeCell ref="N7:N10"/>
    <mergeCell ref="J5:M5"/>
    <mergeCell ref="O15:O18"/>
    <mergeCell ref="P15:P18"/>
    <mergeCell ref="A95:A158"/>
    <mergeCell ref="O7:O10"/>
    <mergeCell ref="P7:P10"/>
    <mergeCell ref="P23:P26"/>
    <mergeCell ref="N23:N26"/>
    <mergeCell ref="N27:N30"/>
    <mergeCell ref="C7:C10"/>
    <mergeCell ref="C47:C50"/>
    <mergeCell ref="C43:C46"/>
    <mergeCell ref="C51:C54"/>
    <mergeCell ref="C35:C38"/>
    <mergeCell ref="C39:C42"/>
    <mergeCell ref="C23:C26"/>
    <mergeCell ref="C27:C30"/>
    <mergeCell ref="C19:C22"/>
    <mergeCell ref="C31:C34"/>
    <mergeCell ref="C5:C6"/>
    <mergeCell ref="C103:C106"/>
    <mergeCell ref="C107:C110"/>
    <mergeCell ref="C111:C114"/>
    <mergeCell ref="C91:C94"/>
    <mergeCell ref="C223:C226"/>
    <mergeCell ref="C219:C222"/>
    <mergeCell ref="C155:C158"/>
    <mergeCell ref="C163:C166"/>
    <mergeCell ref="C159:C162"/>
    <mergeCell ref="A343:A350"/>
    <mergeCell ref="A275:A334"/>
    <mergeCell ref="A351:A434"/>
    <mergeCell ref="A435:A442"/>
    <mergeCell ref="A443:A450"/>
    <mergeCell ref="B183:B274"/>
    <mergeCell ref="B435:B442"/>
    <mergeCell ref="B443:B450"/>
    <mergeCell ref="A183:A274"/>
    <mergeCell ref="B351:B434"/>
    <mergeCell ref="C243:C246"/>
    <mergeCell ref="C231:C234"/>
    <mergeCell ref="A167:A174"/>
    <mergeCell ref="A159:A166"/>
    <mergeCell ref="B175:B182"/>
    <mergeCell ref="B167:B174"/>
    <mergeCell ref="B159:B166"/>
    <mergeCell ref="A175:A182"/>
    <mergeCell ref="C167:C170"/>
    <mergeCell ref="C187:C190"/>
    <mergeCell ref="B87:B94"/>
    <mergeCell ref="B95:B158"/>
    <mergeCell ref="C239:C242"/>
    <mergeCell ref="C235:C238"/>
    <mergeCell ref="C183:C186"/>
    <mergeCell ref="C171:C174"/>
    <mergeCell ref="C175:C178"/>
    <mergeCell ref="C179:C182"/>
    <mergeCell ref="C191:C194"/>
    <mergeCell ref="C195:C198"/>
    <mergeCell ref="C547:C550"/>
    <mergeCell ref="A7:A86"/>
    <mergeCell ref="B7:B86"/>
    <mergeCell ref="A87:A94"/>
    <mergeCell ref="A5:A6"/>
    <mergeCell ref="B5:B6"/>
    <mergeCell ref="C543:C546"/>
    <mergeCell ref="C539:C542"/>
    <mergeCell ref="C259:C262"/>
    <mergeCell ref="C255:C258"/>
    <mergeCell ref="C275:C278"/>
    <mergeCell ref="L586:Y586"/>
    <mergeCell ref="Y319:Y322"/>
    <mergeCell ref="A583:C585"/>
    <mergeCell ref="A551:A558"/>
    <mergeCell ref="B559:B566"/>
    <mergeCell ref="C571:C574"/>
    <mergeCell ref="B567:B574"/>
    <mergeCell ref="B551:B558"/>
    <mergeCell ref="C551:C554"/>
    <mergeCell ref="C555:C558"/>
    <mergeCell ref="A1:D4"/>
    <mergeCell ref="C287:C290"/>
    <mergeCell ref="C283:C286"/>
    <mergeCell ref="C295:C298"/>
    <mergeCell ref="C291:C294"/>
    <mergeCell ref="C299:C302"/>
    <mergeCell ref="C251:C254"/>
    <mergeCell ref="C247:C250"/>
    <mergeCell ref="C279:C28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GESTIÓN</vt:lpstr>
      <vt:lpstr>INVERSIÓN</vt:lpstr>
      <vt:lpstr>ACTIVIDADES</vt:lpstr>
      <vt:lpstr>TERRITORIALIZACIÓN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ANGELA.MUNOZ</dc:creator>
  <cp:lastModifiedBy>YULIED.PENARANDA</cp:lastModifiedBy>
  <cp:lastPrinted>2019-01-19T21:48:33Z</cp:lastPrinted>
  <dcterms:created xsi:type="dcterms:W3CDTF">2019-01-04T20:11:22Z</dcterms:created>
  <dcterms:modified xsi:type="dcterms:W3CDTF">2019-01-29T23:20:58Z</dcterms:modified>
</cp:coreProperties>
</file>