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45" activeTab="2"/>
  </bookViews>
  <sheets>
    <sheet name="GESTION" sheetId="1" r:id="rId1"/>
    <sheet name="INVERSION" sheetId="2" r:id="rId2"/>
    <sheet name="ACTIVIDADES " sheetId="3" r:id="rId3"/>
    <sheet name="TERRITORIALIZACIÓN" sheetId="4" r:id="rId4"/>
  </sheets>
  <externalReferences>
    <externalReference r:id="rId7"/>
    <externalReference r:id="rId8"/>
    <externalReference r:id="rId9"/>
    <externalReference r:id="rId10"/>
    <externalReference r:id="rId11"/>
  </externalReferences>
  <definedNames>
    <definedName name="_xlnm.Print_Area" localSheetId="2">'ACTIVIDADES '!$A$1:$V$16</definedName>
  </definedNames>
  <calcPr fullCalcOnLoad="1"/>
</workbook>
</file>

<file path=xl/comments2.xml><?xml version="1.0" encoding="utf-8"?>
<comments xmlns="http://schemas.openxmlformats.org/spreadsheetml/2006/main">
  <authors>
    <author>JENIFER.HUERTAS</author>
  </authors>
  <commentList>
    <comment ref="AN33" authorId="0">
      <text>
        <r>
          <rPr>
            <b/>
            <sz val="9"/>
            <rFont val="Tahoma"/>
            <family val="2"/>
          </rPr>
          <t>JENIFER.HUERTAS:</t>
        </r>
        <r>
          <rPr>
            <sz val="9"/>
            <rFont val="Tahoma"/>
            <family val="2"/>
          </rPr>
          <t xml:space="preserve">
30,535,784,259
</t>
        </r>
      </text>
    </comment>
  </commentList>
</comments>
</file>

<file path=xl/sharedStrings.xml><?xml version="1.0" encoding="utf-8"?>
<sst xmlns="http://schemas.openxmlformats.org/spreadsheetml/2006/main" count="378" uniqueCount="211">
  <si>
    <t>SECRETARÍA DISTRITAL DE AMBIENTE</t>
  </si>
  <si>
    <t xml:space="preserve">FORMATO DE ACTUALIZACIÓN Y SEGUIMIENTO AL COMPONENTE DE GESTIÓN 
</t>
  </si>
  <si>
    <t>Programa Plan de Desarrollo</t>
  </si>
  <si>
    <t>1,1 COD.</t>
  </si>
  <si>
    <t>2,1 COD.</t>
  </si>
  <si>
    <t>3,1 COD.</t>
  </si>
  <si>
    <t>3,2 INDICADOR</t>
  </si>
  <si>
    <t>3,3 UNIDAD DE MEDIDA</t>
  </si>
  <si>
    <t>3,4 TIPOLOGÍA</t>
  </si>
  <si>
    <t>FORMATO DE ACTUALIZACIÓN Y SEGUIMIENTO AL COMPONENTE DE INVERSIÓN</t>
  </si>
  <si>
    <t>1, LÍNEA DE ACCIÓN</t>
  </si>
  <si>
    <t>2,  META DE PROYECTO</t>
  </si>
  <si>
    <t>4, COD. META PROYECTO PRIORITARIO</t>
  </si>
  <si>
    <t>5, VARIABLE REQUERIDA</t>
  </si>
  <si>
    <t>2,2 META</t>
  </si>
  <si>
    <t>2,3 TIPOLOGÍA</t>
  </si>
  <si>
    <t>FORMATO ACTUALIZACIÓN Y SEGUIMIENTO A LAS ACTIVIDADES</t>
  </si>
  <si>
    <t>2, META DE PROYECTO</t>
  </si>
  <si>
    <t>3, ACTIVIDAD</t>
  </si>
  <si>
    <t>4, SE EJECUTA CON RECURSOS DE:</t>
  </si>
  <si>
    <t xml:space="preserve">6,PONDERACIÓN VERTICAL </t>
  </si>
  <si>
    <t>4,1 VIGENCIA</t>
  </si>
  <si>
    <t>4,2 RESERVA</t>
  </si>
  <si>
    <t>VARIABLES</t>
  </si>
  <si>
    <t>Jul</t>
  </si>
  <si>
    <t>Oct</t>
  </si>
  <si>
    <t>Nov</t>
  </si>
  <si>
    <t>Dic</t>
  </si>
  <si>
    <t>Total</t>
  </si>
  <si>
    <t>6,1 META</t>
  </si>
  <si>
    <t>6,2 ACTIVIDAD</t>
  </si>
  <si>
    <t>CRECIENTE</t>
  </si>
  <si>
    <t>MAGNITUD META</t>
  </si>
  <si>
    <t>PRESUPUESTO VIGENCIA</t>
  </si>
  <si>
    <t>MAGNITUD META DE RESERVAS</t>
  </si>
  <si>
    <t>RESERVA PRESUPUESTAL</t>
  </si>
  <si>
    <t>TOTAL MAGNITUD META</t>
  </si>
  <si>
    <t xml:space="preserve">TOTAL PRESUPUESTO </t>
  </si>
  <si>
    <t>Programado</t>
  </si>
  <si>
    <t>Ejecutado</t>
  </si>
  <si>
    <t>X</t>
  </si>
  <si>
    <t xml:space="preserve">BIENESTAR DE LA FAUNA EN EL DISTRITO CAPITAL
</t>
  </si>
  <si>
    <t>CONSTRUIR  1 CASA ECOLOGICA ANIMAL</t>
  </si>
  <si>
    <t xml:space="preserve">POLÍTICA PÚBLICA ANIMAL 
</t>
  </si>
  <si>
    <t>CONSTRUIR Y DOTAR 1 CENTRO DE RECEPCIÓN Y REHABILITACIÓN DE FLORA Y FAUNA SILVESTRE</t>
  </si>
  <si>
    <t>Nuevo Centro Recepción y Rehabilitación de Fauna y Flora Silvestre en operación.</t>
  </si>
  <si>
    <t>SUMA</t>
  </si>
  <si>
    <t>SEPT</t>
  </si>
  <si>
    <t>MAR</t>
  </si>
  <si>
    <t>N/A</t>
  </si>
  <si>
    <t>CREAR 1 INSTITUTO  PROTECCIÓN Y BIENESTAR ANIMAL</t>
  </si>
  <si>
    <t>IMPLEMENTAR 16 PROYECTOS PRIORIZADOS DEL PLAN DE ACCIÓN DE LA POLÍTICA PÚBLICA DISTRITAL DE PROTECCIÓN Y BIENESTAR  ANIMAL</t>
  </si>
  <si>
    <t>8, EJECUCIÓN</t>
  </si>
  <si>
    <t>8,1 SEGUIMIENTO VIGENCIA ACTUAL</t>
  </si>
  <si>
    <t>Construir un Centro de Protección y Bienestar Animal - Casa ecológica de los animales-.</t>
  </si>
  <si>
    <t>Una casa ecológica de los animales construida</t>
  </si>
  <si>
    <t>Construir un nuevo Centro Recepción y Rehabilitación de Fauna y Flora Silvestre.</t>
  </si>
  <si>
    <t>TOTAL PROYECTO</t>
  </si>
  <si>
    <t>TOTAL PONDERACIÓN</t>
  </si>
  <si>
    <t>DEPENDENCIA:</t>
  </si>
  <si>
    <t>CÓDIGO Y NOMBRE PROYECTO:</t>
  </si>
  <si>
    <t>Eje Plan de Desarrollo</t>
  </si>
  <si>
    <t>06 - Eje transversal Sostenibilidad ambiental basada en la eficiencia energética</t>
  </si>
  <si>
    <t xml:space="preserve"> 2, META PLAN DE DESARROLLO</t>
  </si>
  <si>
    <t>3, INDICADOR ASOCIADO A LA META PLAN DE DESARROLLO</t>
  </si>
  <si>
    <t>4, % CUMPLIMIENTO ACUMULADO
(Vigencia)</t>
  </si>
  <si>
    <t>5, % DE AVANCE CUATRIENIO</t>
  </si>
  <si>
    <t>6, DESCRIPCIÓN DE LOS AVANCES Y LOGROS ALCANZADOS</t>
  </si>
  <si>
    <t>7, RETRASOS</t>
  </si>
  <si>
    <t>8, SOLUCIONES PLANTEADAS</t>
  </si>
  <si>
    <t>9, BENEFICIOS</t>
  </si>
  <si>
    <t>10, FUENTE DE EVIDENCIAS</t>
  </si>
  <si>
    <t xml:space="preserve">1,2 PROYECTO PRIORITARIO  </t>
  </si>
  <si>
    <t>2,2  META PLAN DE DESARROLLO</t>
  </si>
  <si>
    <t>3,5 MAGNITUD PD</t>
  </si>
  <si>
    <t>3,6 PROGRAMACIÓN - ACTUALIZACIÓN</t>
  </si>
  <si>
    <t>3,7 SEGUIMIENTO VIGENCIA ACTUAL</t>
  </si>
  <si>
    <t>JUN</t>
  </si>
  <si>
    <t>DIC</t>
  </si>
  <si>
    <t>EJECUTADO</t>
  </si>
  <si>
    <t>39 - Ambiente sano para la equidad y disfrute del ciudadano</t>
  </si>
  <si>
    <t>3, COD. META PDD A QUE SE ASOCIA META PROY</t>
  </si>
  <si>
    <t>6, MAGNITUD PD</t>
  </si>
  <si>
    <t>7, PROGRAMACIÓN - ACTUALIZACIÓN</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</si>
  <si>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</si>
  <si>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</si>
  <si>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</si>
  <si>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</si>
  <si>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</si>
  <si>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</si>
  <si>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</si>
  <si>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Unidad</t>
  </si>
  <si>
    <t>Creciente</t>
  </si>
  <si>
    <t>CÓDIGO Y NOMBRE DE PROYECTO:</t>
  </si>
  <si>
    <t>Ene</t>
  </si>
  <si>
    <t>Feb</t>
  </si>
  <si>
    <t>Mar</t>
  </si>
  <si>
    <t>Abr</t>
  </si>
  <si>
    <t>May</t>
  </si>
  <si>
    <t>Jun</t>
  </si>
  <si>
    <t>1149 - PROTECCIÓN Y BIENESTAR ANIMAL</t>
  </si>
  <si>
    <t xml:space="preserve">La construcción de la Casa Ecológica de los Animales, es un proyecto que busca reivindicar el espacio ideal para los animales domésticos que sufren alguna condición de maltrato en el Distrito Capital, en el cual se les brinde los escenarios apropiados para que los animales puedan realizar su proceso de recuperación en óptimas circunstancias, garantizándoles calidad de vida. </t>
  </si>
  <si>
    <t xml:space="preserve">Contar con un centro de manejo de flora y fauna silvestre, debidamente diseñado y dotado para recepción y rehabilitación de especímenes de flora y fauna, de acuerdo con la normatividad ambiental y los requerimientos arquitectónicos correspondientes. Para la recepción de animales silvestres decomisados, originarios de todas las regiones naturales del país, para su evaluación, tratamiento y posterior diagnóstico; y la implementación de procesos de rehabilitación y recuperación con fines de liberación o reubicación. </t>
  </si>
  <si>
    <t>DIRECCION GESTION CORPORATIVA</t>
  </si>
  <si>
    <t>Ago.</t>
  </si>
  <si>
    <t>Sep.</t>
  </si>
  <si>
    <t>x</t>
  </si>
  <si>
    <t>FORMATO DE  ACTUALIZACIÓN Y SEGUIMIENTO A LA TERRITORIALIZACIÓN DE LA INVERSIÓN</t>
  </si>
  <si>
    <t>PROYECTO:</t>
  </si>
  <si>
    <t>PERIODO:</t>
  </si>
  <si>
    <t>1, COD. META</t>
  </si>
  <si>
    <t>2, Meta Proyecto</t>
  </si>
  <si>
    <t>3, Nombre -Punto de inversión (Localidad, Especial, Distrital)</t>
  </si>
  <si>
    <t>4, Variable</t>
  </si>
  <si>
    <t>5, Programación-Actualización</t>
  </si>
  <si>
    <t>6, Actualización</t>
  </si>
  <si>
    <t xml:space="preserve">7, SEGUIMIENTO </t>
  </si>
  <si>
    <t>8, LOCALIZACIÓN GEOGRÁFICA</t>
  </si>
  <si>
    <t>9,  POBLACIÓN</t>
  </si>
  <si>
    <t>ID Meta</t>
  </si>
  <si>
    <t>6,1 Actualización Marzo</t>
  </si>
  <si>
    <t>6,2 Actualización Junio</t>
  </si>
  <si>
    <t>6,3 Actualización Septiembre</t>
  </si>
  <si>
    <t>6,4 Actualización Diciembre</t>
  </si>
  <si>
    <t>7,1 Seguimiento Marzo</t>
  </si>
  <si>
    <t>7,2 Seguimiento Junio</t>
  </si>
  <si>
    <t>7,3 Seguimiento Septiembre</t>
  </si>
  <si>
    <t>7,4 Seguimiento Diciembre</t>
  </si>
  <si>
    <t>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</si>
  <si>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</si>
  <si>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</si>
  <si>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</si>
  <si>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</si>
  <si>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</si>
  <si>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</si>
  <si>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</si>
  <si>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</si>
  <si>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</si>
  <si>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</si>
  <si>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</si>
  <si>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Distrital</t>
  </si>
  <si>
    <t>Magnitud Vigencia</t>
  </si>
  <si>
    <t>D.C</t>
  </si>
  <si>
    <t>NA</t>
  </si>
  <si>
    <t>N.A.</t>
  </si>
  <si>
    <t>TODOS</t>
  </si>
  <si>
    <t xml:space="preserve">COMUNIDAD EN GENERAL </t>
  </si>
  <si>
    <t>Recursos Vigencia</t>
  </si>
  <si>
    <t>Magnitud Reservas</t>
  </si>
  <si>
    <t>Reservas Presupuestales</t>
  </si>
  <si>
    <t>Especial ( la construcción de la casa ecológica se realizara en predios del Municipio de Funza, sin embargo el fin del proyecto se centra en brindar un espacio ideal a los animales domésticos que sufren alguna condición de maltrato en el Distrito Capital</t>
  </si>
  <si>
    <t>ENGATIVA</t>
  </si>
  <si>
    <t>CALLE 64# 128 -50</t>
  </si>
  <si>
    <t>TOTALES - PROYECTO</t>
  </si>
  <si>
    <t>Total Recursos Vigencia - Proyecto</t>
  </si>
  <si>
    <t>Total  Recursos Reservas - Proyecto</t>
  </si>
  <si>
    <t>Archivos Dirección de gestión Corporativa</t>
  </si>
  <si>
    <t>PROGRAMACIÓN INICIAL CUATRIENIO</t>
  </si>
  <si>
    <t>PROGR. ANUAL CORTE  SEPT</t>
  </si>
  <si>
    <t>PROGR. ANUAL CORTE DIC</t>
  </si>
  <si>
    <t>REPROGRAMACIÓN VIGENCIA</t>
  </si>
  <si>
    <t>PROGR. ANUAL CORTE  MAR</t>
  </si>
  <si>
    <t>PROGR. ANUAL CORTE  JUN</t>
  </si>
  <si>
    <t xml:space="preserve">1,PRIMERA CATEGORIA </t>
  </si>
  <si>
    <t>PROGRAMA</t>
  </si>
  <si>
    <t>126PG01-PR02-F-2-V10.0</t>
  </si>
  <si>
    <t>PROGRAMACIÓN ANUAL</t>
  </si>
  <si>
    <t>PROGR. ANUAL CORTE  DIC</t>
  </si>
  <si>
    <t xml:space="preserve">Dirección:  Centro de recepcion y rehabilitacion de flora y fauna silvestre.  
Descripción: Construccion y dotacion del CRRFFS, MPI3. Engativá. </t>
  </si>
  <si>
    <t xml:space="preserve">NUMERO INTERSEXUAL </t>
  </si>
  <si>
    <t>Archivos internos de la DGC</t>
  </si>
  <si>
    <t>META FINALIZADA POR CUMPLIMIENTO</t>
  </si>
  <si>
    <t>El INSTITUTO DISTRITAL DE PROTECCIÓN Y BIENESTAR ANIMAL– IPBA: Será un establecimiento público adscrito al Sector  Ambiente, con personería jurídica, autonomía administrativa y financiera, y patrimonio independiente, el cual tendrá la misionalidad  de ser el ente rector que genere, promueva, y coordine acciones a favor de los animales a través de la articulación institucional, empresa privada, academia y ciudadanía.</t>
  </si>
  <si>
    <t xml:space="preserve">Decreto 546 de 2016 ““Por medio del cual se crea el Instituto Distrital de Protección y Bienestar Animal – IDPYBA”
Acuerdo 004 del 11 de Julio de 2017
Acuerdo 002 del 11 de Julio de 2017
Documentos que reposan en los archivos de la oficina de protección y bienestar animal 
</t>
  </si>
  <si>
    <t>La implementación de los proyectos priorizados del plan de acción de la Política Pública Distrital de Protección y Bienestar Animal; contribuye al fortalecimiento de los procesos de bienestar de la fauna en el distrito capital, asímismo para mitigar los impactos que generan los animales en la calle y finalmente para establecer los mecanimos ténicos y operativos para la aplicabilidad la normativiada en lo concerniente al maltrato animal.</t>
  </si>
  <si>
    <t>Contratos y demas documento s que se puedan citar del avande de los proyectos impelementados</t>
  </si>
  <si>
    <t>1,REALIZAR EL SEGUIMIENTO CONTRACTUAL, ADMINISTRATIVO, TECNICO Y FINANCIERO DE LA CONSTRUCCION DE LA CEA</t>
  </si>
  <si>
    <t>2,REALIZAR EL SEGUIMIENTO CONTRACTUAL, ADMINISTRATIVO, TECNICO Y FINANCIERO A LA INTERVENTORIA DE LA CONSTRUCCION  DE LA CEA</t>
  </si>
  <si>
    <t>3,REALIZAR EL SEGUIMIENTO CONTRACTUAL, ADMINISTRATIVO, TECNICO Y FINANCIERO DE LA CONSTRUCCION Y DOTACION DEL CRRFFS</t>
  </si>
  <si>
    <t>4,REALIZAR EL SEGUIMIENTO CONTRACTUAL, ADMINISTRATIVO, TECNICO Y FINANCIERO A LA INTERVENTORIA DE LA CONSTRUCCION Y DOTACION DEL CRRFFS</t>
  </si>
  <si>
    <t>Consolidar un Instituto de protección y bienestar animal</t>
  </si>
  <si>
    <t>Un instituto de protección y bienestar animal consolidado</t>
  </si>
  <si>
    <t>Suma</t>
  </si>
  <si>
    <t xml:space="preserve">Priorizar e implementar 16 proyectos del plan de acción de la Política de Bienestar Animal </t>
  </si>
  <si>
    <t xml:space="preserve">Número de proyectos priorizados e implementados del plan de acción de la Política de Bienestar Animal </t>
  </si>
  <si>
    <t>Proyectos</t>
  </si>
  <si>
    <t>AMBIENTE SANO</t>
  </si>
  <si>
    <t>TENIENDO EN CUENTA QUE EN JULIO DE 2017 SE CREO EL INSTITUTO DISTRITAL DE PROTECCIÓN Y BIENESTAR ANIMAL - IDPYBA ATRAVES DEL DECRETO 546 DE 2017, LA EJECUCIÓN DE ESTA META FUE TRASLADADA A ESTA ENTIDAD.</t>
  </si>
  <si>
    <t>5, PONDERACIÓN HORIZONTAL AÑO: _2018__</t>
  </si>
  <si>
    <t>IMPLEMENTAR 5 PROYECTOS PRIORIZADOS DEL PLAN DE ACCIÓN DE LA POLÍTICA PÚBLICA DISTRITAL DE PROTECCIÓN Y BIENESTAR  ANIMAL</t>
  </si>
  <si>
    <t>145,202,513.00</t>
  </si>
  <si>
    <t>12,567,708,017.00</t>
  </si>
  <si>
    <t>119,755,750.00</t>
  </si>
  <si>
    <t>127,337,529.00</t>
  </si>
  <si>
    <t>136,549,432.00</t>
  </si>
  <si>
    <t>2,813,190,571.00</t>
  </si>
  <si>
    <t>2,547,067.00</t>
  </si>
  <si>
    <t>La interventoría ha entregado 6 informes mensuales, en los cuales se avala la ejecución técnica del contrato de construcción del centro. De igual forma ha participado en los comités de obra desarrollados para confirmar los avances de obra reportados en cada acta de corte parcial y ha avalado los pagos realizados al mismo. 
La Dirección de Gestión Corporativa ha autorizado pagos a la interventoría por un valor total de $377.836.338; correspondientes a costo fijo y costo variable, de acuerdo a lo estipulado en la forma de pago del contrato.</t>
  </si>
  <si>
    <t xml:space="preserve">El acumulado ejecutado para el cuatrienio corresponde a  24%. (0,24) De los cuales en el primer semestre de 2018 se avanzó en un 14% (0,14), con el desarrollo de las siguientes acciones 
El contratista de obra ha entregado 5 actas de avances parciales correspondientes 15,85% de ejecución técnica, el cual abarca la ejecución de la totalidad de las actividades y cantidades de obra del capítulo 1. PRELIMINARES; del capítulo 2. CIMENTACIÓN casi el 100% en el pilotaje, cerca del 90% en excavaciones y en perfilada y protección, cerca del 93% en rellenos, aproximadamente el 40% en concretos cimentación, cerca del 70% en refuerzo de cimentación; y el inicio y avance de las actividades de los  3.1 Elementos verticales en concreto reforzado del capítulo 3. ESTRUCTURA EN CONCRETO, de los numerales 6.1 Red de suministro de agua potable, 6.2 Sistema contra incendios y 6.3 Red de drenaje de aguas negras del capítulo 6. INSTALACIONES HIDROSANITARIAS, INCENDIO Y GAS; y el numeral 7.3 Acometidas y alimentadores del Capítulo 7. INSTALACIONES ELÉCTRICAS. 
Se ha facturado un  valor  total de $4.561.805.800 de los cuales se ha amortizado el 50% correspondiente a $2.280.902.900 del valor del anticipo girado. Se han realizado comités de obra con la supervisión con el fin de confirmar los avances reportados en cada una de las actas de corte parcial.
La interventoría ha entregado 6 informes mensuales, en los cuales se avala la ejecución técnica del contrato de construcción del centro. De igual forma ha participado en los comités de obra desarrollados para confirmar los avances de obra reportados en cada acta de corte parcial y ha avalado los pagos realizados al mismo. 
La Dirección de Gestión Corporativa ha autorizado pagos a la interventoría por un valor total de $377.836.338; correspondientes a costo fijo y costo variable, de acuerdo a lo estipulado en la forma de pago del contrato.
</t>
  </si>
  <si>
    <t>Dado que el plan de intervención arqueológica fue aprobado el 23 de marzo de 2018 y se encuentra en fase de implementación en la obra hasta el mes de septiembre de 2018 se ha solicitado prórroga hasta el mes de diciembre para realizar seguimiento a la prospección. Se han realizado Comité de Obra con la supervisión con el fin de revisar la ejecución del proyecto a cargo del Constructor.  La ejecución técnica corresponde a un 10.04%.</t>
  </si>
  <si>
    <t>La Interventoría entregó Informes Mensuales y Semanales sobre la ejecución del contrato de obra en los cuales se avala la ejecución técnica del contrato de construcción del proyecto correspondiente a un 10.04%. De igual forma ha participado en los comités de obra.</t>
  </si>
  <si>
    <t xml:space="preserve">El contratista de obra ha entregado 5 actas de avances parciales correspondientes 15,85% de ejecución técnica del contrato de obra, el cual abarca la ejecución de la totalidad de las actividades y cantidades de obra del capítulo 1. PRELIMINARES; del capítulo 2. CIMENTACIÓN casi el 100% en el pilotaje, cerca del 90% en excavaciones y en perfilada y protección, cerca del 93% en rellenos, aproximadamente el 40% en concretos cimentación, cerca del 70% en refuerzo de cimentación; y el inicio y avance de las actividades de los  3.1 Elementos verticales en concreto reforzado del capítulo 3. ESTRUCTURA EN CONCRETO, de los numerales 6.1 Red de suministro de agua potable, 6.2 Sistema contra incendios y 6.3 Red de drenaje de aguas negras del capítulo 6. INSTALACIONES HIDROSANITARIAS, INCENDIO Y GAS; y el numeral 7.3 Acometidas y alimentadores del Capítulo 7. INSTALACIONES ELÉCTRICAS. 
Se ha facturado un  valor  total de $4.561.805.800 (Recursos del Sistema General de Regalías - SGR) de los cuales se ha amortizado el 50% correspondiente a $2.280.902.900 del valor del anticipo girado. Se han realizado comités de obra con la supervisión con el fin de confirmar los avances reportados en cada una de las actas de corte parcial.
La interventoría ha entregado 6 informes mensuales, en los cuales se avala la ejecución técnica del contrato de construcción del centro. De igual forma ha participado en los comités de obra desarrollados para confirmar los avances de obra reportados en cada acta de corte parcial y ha avalado los pagos realizados al mismo. 
La Dirección de Gestión Corporativa ha autorizado pagos a la interventoría por un valor total de $377.836.338; correspondientes a costo fijo y costo variable, de acuerdo a lo estipulado en la forma de pago del contrato.
</t>
  </si>
  <si>
    <t>El contratista de obra ha entregado 5 actas de avance parcial correspondientes 15,85% de ejecución técnica, el cual abarca la ejecución de la totalidad de las actividades y cantidades de obra del capítulo 1. PRELIMINARES; del capítulo 2. CIMENTACIÓN casi el 100% en el pilotaje, cerca del 90% en excavaciones y en perfilada y protección, cerca del 93% en rellenos, aproximadmente el 40% en concretos cimentación, cerca del 70% en refuerzo de cimentación; y el inicio y avance de las actividades de los  3.1 Elementos verticales en concreto reforzado del capítulo 3. ESTRUCTURA EN CONCRETO, de los numerales 6.1 Red de suministro de agua potable, 6.2 Sistema contraincendio y 6.3 Red de drenaje de aguas negras del capítulo 6. INSTALACIONES HIDROSANITARIAS, INCENDIO Y GAS; y el numeral 7.3 Acometidas y alimentadores del Capítulo 7. INSTALACIONES ELÉCTRICAS. 
Se ha facturado un  valor  total de $4.561.805.800 (recursos de Sistema General de Regalías) de los cuales se ha amortizado el 50% correspondiente a $2.280.902.900 del valor del anticipo girado. Se han realizado comités de obra con la supervisión con el fin de confirmar los avances reportados en cada una de las actas de corte parcial.</t>
  </si>
  <si>
    <t>Dentro de las soluciones planteadas se encuentra la aprobación de actividades relativas al Aprovechamiento Forestal; en el Bloque No. 4 se encuentra ejecutándose a manera de contingencia, la capa de relleno No 3 de mejoramiento de suelo (Cimentación); en el Área 15 (Área de Empleados) se tenía programado iniciar el 4 de octubre del 2018 hasta el 22 de enero de 2019, pero este bloque se encuentra ejecutándose desde el 26 de julio del 2018 y se encuentra realizando las actividades de concreto en zapatas y vigas, como medida para mitigar el atraso presentado. Según la programación se tenía programado el día 1 de noviembre del 2018 iniciar las actividades de urbanismo; pero a partir de 03 de agosto de 2018 se tomó la decisión de dar inicio a estas actividades por parte del contratista con el aval de la interventoría, como medida para mitigar el atraso presentado.</t>
  </si>
  <si>
    <t>El avance programado a la fecha es de 29.17%, sin embargo solo se  avanzo un 10.04%. Este retraso se fundamento en la falta del permiso del aprovechamiento forestal equivalente al  7.66 %, el cual solo se obtuvo sol hasta el 12 de septiembre de 2018, emitido por la CAR – Dirección Regional de Sabana de Occidente. Ademas de lo anterior se genero un retraso imputable al contratista según lo evidenciado en los informes de avance de ejecucion de obra por módulos equivalente al 11.47%. 
La interventoría ha realizado requerimientos mediante escritos dirigidos al constructor y copiados tanto a la SDA como a la Aseguradora sobre el avance de ejecución de la obra y el correcto manejo del anticipo.</t>
  </si>
  <si>
    <t>El contratista de obra ha entregado 5 actas de avances parciales correspondientes 10,04% de ejecución técnica del contrato de obra lo que equivale a un , el cual abarca la ejecución de las actividades y cantidades de obra, así: Bloque 1: Se encuentran en excavación manual para la cimentación. Bloque 2: Se encuentran finalizando la excavación manual de cimentación y se realizó fundida de solado de cimientos. Bloque 3: Se encuentra ejecutando labores de lleno de material en capa sexta (6). Bloque 4. Se encuentra en capa de relleno No 3 de mejoramiento de suelo (Cimentación). Área 14 Etología: La ejecución de esta zona según programación inició el 12 de septiembre del 2018 y finaliza el 24 de noviembre de 2018. por lo cual a la fecha presenta un avance programado de 14%. Este bloque se encuentra con ejecución al día dado que en programación y en ejecución real se encuentran realizando las actividades de concreto en zapatas y vigas. Área 15. Área de Empleados: Se ejecuta desde el 26 de julio del 2018 en actividades de concreto en zapatas y vigas, y se implementó por parte del contratista como medida para mitigar el atraso presentado. Área 6. Depósitos: Instalación de solado de concreto y cimbra de ejes de cimentación. Urbanismo: Inicio de actividades a partir de 03 de agosto de 2018 Se han realizado comités de obra con la supervisión con el fin de confirmar los avances reportados en cada una de las actas de corte parcial. La interventoría ha entregado 6 informes mensuales, en los cuales se avala la ejecución técnica del contrato de construcción del centro.</t>
  </si>
  <si>
    <t xml:space="preserve">El acumulado ejecutado para el cuatrienio corresponde a  39%. (0,39) De los cuales al tercer trimestre de 2018 se avanzó en un 0,03  , con el desarrollo de las siguientes acciones:
El contratista de obra ha entregado 5 actas de avances parciales correspondientes 10,04% de ejecución técnica del contrato de obra, el cual abarca la ejecución de las actividades y cantidades de obra, así: Bloque 1: Se encuentran en excavación manual para la cimentación. Bloque 2: Se encuentran finalizando la excavación manual de cimentación y se realizó fundida de solado de cimientos. Bloque 3: Se encuentra ejecutando labores de lleno de material en capa sexta (6). Bloque 4. Se encuentra en capa de relleno No 3 de mejoramiento de suelo (Cimentación). Área 14 Etología: La ejecución de esta zona según programación inició el 12 de septiembre del 2018 y finaliza el 24 de noviembre de 2018. por lo cual a la fecha presenta un avance programado de 14%. Este bloque se encuentra con ejecución al día dado que en programación y en ejecución real se encuentran realizando las actividades de concreto en zapatas y vigas. Área 15. Área de Empleados: Se ejecuta desde el 26 de julio del 2018 en actividades de concreto en zapatas y vigas, y se implementó por parte del contratista como medida para mitigar el atraso presentado. Área 6. Depósitos: Instalación de solado de concreto y cimbra de ejes de cimentación. Urbanismo: Inicio de actividades a partir de 03 de agosto de 2018 Se han realizado comités de obra con la supervisión con el fin de confirmar los avances reportados en cada una de las actas de corte parcial. La interventoría ha entregado 6 informes mensuales, en los cuales se avala la ejecución técnica del contrato de construcción del centro.
</t>
  </si>
  <si>
    <t>El INSTITUTO DISTRITAL DE PROTECCIÓN Y BIENESTAR ANIMAL– IPBA: Es un establecimiento público adscrito al Sector  Ambiente, con personería jurídica, autonomía administrativa y financiera, y patrimonio independiente, el cual tiene la misionalidad  de ser el ente rector que genere, promueva, y coordine acciones a favor de los animales a través de la articulación institucional, empresa privada, academia y ciudadanía.</t>
  </si>
  <si>
    <t>META FINALIZADA POR CUMPLIMIENTO EN LA VIGENCIA 2017</t>
  </si>
  <si>
    <t>META CON 
SOLO GIROS</t>
  </si>
  <si>
    <t>7, OBSERVACIONES AVANCE III trim 2018</t>
  </si>
</sst>
</file>

<file path=xl/styles.xml><?xml version="1.0" encoding="utf-8"?>
<styleSheet xmlns="http://schemas.openxmlformats.org/spreadsheetml/2006/main">
  <numFmts count="52">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_-* #,##0\ _€_-;\-* #,##0\ _€_-;_-* &quot;-&quot;??\ _€_-;_-@_-"/>
    <numFmt numFmtId="186" formatCode="[$$-240A]\ #,##0"/>
    <numFmt numFmtId="187" formatCode="_-* #,##0.00\ &quot;€&quot;_-;\-* #,##0.00\ &quot;€&quot;_-;_-* &quot;-&quot;??\ &quot;€&quot;_-;_-@_-"/>
    <numFmt numFmtId="188" formatCode="#,##0.0"/>
    <numFmt numFmtId="189" formatCode="_(* #,##0_);_(* \(#,##0\);_(* &quot;-&quot;??_);_(@_)"/>
    <numFmt numFmtId="190" formatCode="_(* #,##0.0_);_(* \(#,##0.0\);_(* &quot;-&quot;??_);_(@_)"/>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240A]dddd\,\ dd&quot; de &quot;mmmm&quot; de &quot;yyyy"/>
    <numFmt numFmtId="196" formatCode="[$-240A]hh:mm:ss\ AM/PM"/>
    <numFmt numFmtId="197" formatCode="&quot;$&quot;\ #,##0.00"/>
    <numFmt numFmtId="198" formatCode="0.0"/>
    <numFmt numFmtId="199" formatCode="0.000%"/>
    <numFmt numFmtId="200" formatCode="0.0000%"/>
    <numFmt numFmtId="201" formatCode="#,##0.000"/>
    <numFmt numFmtId="202" formatCode="_(* #,##0.000_);_(* \(#,##0.000\);_(* &quot;-&quot;??_);_(@_)"/>
    <numFmt numFmtId="203" formatCode="_(&quot;$&quot;\ * #,##0.0_);_(&quot;$&quot;\ * \(#,##0.0\);_(&quot;$&quot;\ * &quot;-&quot;??_);_(@_)"/>
    <numFmt numFmtId="204" formatCode="_(&quot;$&quot;\ * #,##0_);_(&quot;$&quot;\ * \(#,##0\);_(&quot;$&quot;\ * &quot;-&quot;??_);_(@_)"/>
    <numFmt numFmtId="205" formatCode="_(* #,##0.0_);_(* \(#,##0.0\);_(* &quot;-&quot;_);_(@_)"/>
    <numFmt numFmtId="206" formatCode="_(* #,##0.00_);_(* \(#,##0.00\);_(* &quot;-&quot;_);_(@_)"/>
    <numFmt numFmtId="207" formatCode="#,##0.0000"/>
  </numFmts>
  <fonts count="69">
    <font>
      <sz val="11"/>
      <color theme="1"/>
      <name val="Calibri"/>
      <family val="2"/>
    </font>
    <font>
      <sz val="11"/>
      <color indexed="8"/>
      <name val="Calibri"/>
      <family val="2"/>
    </font>
    <font>
      <b/>
      <sz val="8"/>
      <name val="Arial"/>
      <family val="2"/>
    </font>
    <font>
      <sz val="10"/>
      <name val="Arial"/>
      <family val="2"/>
    </font>
    <font>
      <sz val="8"/>
      <name val="Arial"/>
      <family val="2"/>
    </font>
    <font>
      <sz val="10"/>
      <name val="Arial Narrow"/>
      <family val="2"/>
    </font>
    <font>
      <b/>
      <sz val="10"/>
      <name val="Arial Narrow"/>
      <family val="2"/>
    </font>
    <font>
      <b/>
      <sz val="9"/>
      <name val="Tahoma"/>
      <family val="2"/>
    </font>
    <font>
      <sz val="9"/>
      <name val="Tahoma"/>
      <family val="2"/>
    </font>
    <font>
      <b/>
      <sz val="10"/>
      <name val="Arial"/>
      <family val="2"/>
    </font>
    <font>
      <sz val="9"/>
      <name val="Arial"/>
      <family val="2"/>
    </font>
    <font>
      <sz val="10"/>
      <color indexed="8"/>
      <name val="Arial"/>
      <family val="2"/>
    </font>
    <font>
      <b/>
      <sz val="14"/>
      <name val="Arial"/>
      <family val="2"/>
    </font>
    <font>
      <sz val="12"/>
      <name val="Arial"/>
      <family val="2"/>
    </font>
    <font>
      <sz val="12"/>
      <color indexed="8"/>
      <name val="Arial"/>
      <family val="2"/>
    </font>
    <font>
      <b/>
      <sz val="12"/>
      <name val="Tahoma"/>
      <family val="2"/>
    </font>
    <font>
      <b/>
      <sz val="18"/>
      <name val="Arial"/>
      <family val="2"/>
    </font>
    <font>
      <sz val="14"/>
      <name val="Calibri"/>
      <family val="2"/>
    </font>
    <font>
      <sz val="14"/>
      <name val="Arial Narrow"/>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0"/>
      <color indexed="8"/>
      <name val="Calibri"/>
      <family val="2"/>
    </font>
    <font>
      <b/>
      <sz val="10"/>
      <color indexed="8"/>
      <name val="Arial"/>
      <family val="2"/>
    </font>
    <font>
      <sz val="11"/>
      <color indexed="8"/>
      <name val="Arial Narrow"/>
      <family val="2"/>
    </font>
    <font>
      <sz val="10"/>
      <name val="Calibri"/>
      <family val="2"/>
    </font>
    <font>
      <sz val="14"/>
      <color indexed="63"/>
      <name val="Arial Narrow"/>
      <family val="2"/>
    </font>
    <font>
      <sz val="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0"/>
      <color theme="1"/>
      <name val="Calibri"/>
      <family val="2"/>
    </font>
    <font>
      <sz val="10"/>
      <color theme="1"/>
      <name val="Arial"/>
      <family val="2"/>
    </font>
    <font>
      <b/>
      <sz val="10"/>
      <color theme="1"/>
      <name val="Arial"/>
      <family val="2"/>
    </font>
    <font>
      <sz val="12"/>
      <color theme="1"/>
      <name val="Arial"/>
      <family val="2"/>
    </font>
    <font>
      <sz val="11"/>
      <color theme="1"/>
      <name val="Arial Narrow"/>
      <family val="2"/>
    </font>
    <font>
      <sz val="14"/>
      <color rgb="FF222222"/>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
      <patternFill patternType="solid">
        <fgColor rgb="FF7BB800"/>
        <bgColor indexed="64"/>
      </patternFill>
    </fill>
    <fill>
      <patternFill patternType="solid">
        <fgColor indexed="9"/>
        <bgColor indexed="64"/>
      </patternFill>
    </fill>
    <fill>
      <patternFill patternType="solid">
        <fgColor theme="0" tint="-0.1499900072813034"/>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bottom style="thin"/>
    </border>
    <border>
      <left style="medium"/>
      <right/>
      <top/>
      <bottom/>
    </border>
    <border>
      <left/>
      <right style="medium"/>
      <top/>
      <bottom/>
    </border>
    <border>
      <left style="medium"/>
      <right/>
      <top/>
      <bottom style="medium"/>
    </border>
    <border>
      <left/>
      <right/>
      <top/>
      <bottom style="medium"/>
    </border>
    <border>
      <left/>
      <right style="thin"/>
      <top style="thin"/>
      <bottom style="thin"/>
    </border>
    <border>
      <left style="thin"/>
      <right style="thin"/>
      <top style="thin"/>
      <bottom/>
    </border>
    <border>
      <left style="thin"/>
      <right/>
      <top style="medium"/>
      <bottom style="thin"/>
    </border>
    <border>
      <left style="thin"/>
      <right/>
      <top style="thin"/>
      <bottom style="thin"/>
    </border>
    <border>
      <left style="thin"/>
      <right/>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bottom style="thin"/>
    </border>
    <border>
      <left style="thin"/>
      <right style="thin"/>
      <top/>
      <bottom style="medium"/>
    </border>
    <border>
      <left/>
      <right style="thin"/>
      <top/>
      <bottom style="medium"/>
    </border>
    <border>
      <left style="thin"/>
      <right/>
      <top/>
      <bottom style="medium"/>
    </border>
    <border>
      <left style="medium"/>
      <right style="thin"/>
      <top/>
      <bottom style="medium"/>
    </border>
    <border>
      <left style="thin"/>
      <right style="medium"/>
      <top/>
      <bottom style="medium"/>
    </border>
    <border>
      <left style="thin"/>
      <right style="medium"/>
      <top/>
      <bottom style="thin"/>
    </border>
    <border>
      <left style="thin"/>
      <right style="medium"/>
      <top style="thin"/>
      <bottom style="medium"/>
    </border>
    <border>
      <left style="thin"/>
      <right style="medium"/>
      <top style="medium"/>
      <bottom style="thin"/>
    </border>
    <border>
      <left style="thin"/>
      <right style="medium"/>
      <top style="thin"/>
      <bottom style="thin"/>
    </border>
    <border>
      <left style="thin"/>
      <right style="medium"/>
      <top style="thin"/>
      <bottom/>
    </border>
    <border>
      <left/>
      <right/>
      <top style="thin"/>
      <bottom style="thin"/>
    </border>
    <border>
      <left/>
      <right style="medium"/>
      <top/>
      <bottom style="medium"/>
    </border>
    <border>
      <left/>
      <right style="thin"/>
      <top style="thin"/>
      <bottom style="medium"/>
    </border>
    <border>
      <left/>
      <right style="thin"/>
      <top style="medium"/>
      <bottom style="thin"/>
    </border>
    <border>
      <left style="medium"/>
      <right style="thin"/>
      <top style="thin"/>
      <bottom>
        <color indexed="63"/>
      </bottom>
    </border>
    <border>
      <left style="medium"/>
      <right/>
      <top style="medium"/>
      <bottom/>
    </border>
    <border>
      <left/>
      <right/>
      <top style="medium"/>
      <bottom/>
    </border>
    <border>
      <left/>
      <right style="thin"/>
      <top style="medium"/>
      <bottom/>
    </border>
    <border>
      <left/>
      <right style="thin"/>
      <top/>
      <bottom/>
    </border>
    <border>
      <left style="thin"/>
      <right style="thin"/>
      <top/>
      <bottom/>
    </border>
    <border>
      <left/>
      <right style="thin"/>
      <top style="thin"/>
      <bottom/>
    </border>
    <border>
      <left>
        <color indexed="63"/>
      </left>
      <right style="thin"/>
      <top/>
      <bottom style="thin"/>
    </border>
    <border>
      <left style="thin"/>
      <right style="thin"/>
      <top style="medium"/>
      <bottom/>
    </border>
    <border>
      <left style="thin"/>
      <right style="medium"/>
      <top style="medium"/>
      <bottom/>
    </border>
    <border>
      <left style="thin"/>
      <right style="medium"/>
      <top/>
      <bottom/>
    </border>
    <border>
      <left/>
      <right/>
      <top style="medium"/>
      <bottom style="thin"/>
    </border>
    <border>
      <left/>
      <right style="medium"/>
      <top style="medium"/>
      <bottom style="thin"/>
    </border>
    <border>
      <left/>
      <right style="medium"/>
      <top style="thin"/>
      <bottom style="thin"/>
    </border>
    <border>
      <left/>
      <right/>
      <top style="thin"/>
      <bottom style="medium"/>
    </border>
    <border>
      <left/>
      <right/>
      <top style="thin"/>
      <bottom/>
    </border>
    <border>
      <left style="thin"/>
      <right>
        <color indexed="63"/>
      </right>
      <top style="medium"/>
      <bottom>
        <color indexed="63"/>
      </bottom>
    </border>
    <border>
      <left style="medium"/>
      <right style="thin"/>
      <top/>
      <bottom/>
    </border>
    <border>
      <left/>
      <right/>
      <top style="medium"/>
      <bottom style="medium"/>
    </border>
    <border>
      <left/>
      <right style="medium"/>
      <top style="medium"/>
      <bottom style="medium"/>
    </border>
    <border>
      <left style="medium"/>
      <right style="thin"/>
      <top>
        <color indexed="63"/>
      </top>
      <bottom style="thin"/>
    </border>
    <border>
      <left style="medium"/>
      <right style="medium"/>
      <top style="medium"/>
      <bottom/>
    </border>
    <border>
      <left style="medium"/>
      <right style="medium"/>
      <top/>
      <bottom style="medium"/>
    </border>
    <border>
      <left style="medium"/>
      <right style="medium"/>
      <top style="medium"/>
      <bottom style="thin"/>
    </border>
    <border>
      <left style="medium"/>
      <right style="medium"/>
      <top style="thin"/>
      <bottom style="medium"/>
    </border>
    <border>
      <left style="medium"/>
      <right/>
      <top style="medium"/>
      <bottom style="medium"/>
    </border>
    <border>
      <left/>
      <right style="medium"/>
      <top style="thin"/>
      <bottom/>
    </border>
    <border>
      <left style="thin"/>
      <right style="thin"/>
      <top style="medium"/>
      <bottom style="medium"/>
    </border>
    <border>
      <left style="thin"/>
      <right style="medium"/>
      <top style="medium"/>
      <bottom style="medium"/>
    </border>
    <border>
      <left/>
      <right style="thin"/>
      <top style="medium"/>
      <bottom style="medium"/>
    </border>
    <border>
      <left/>
      <right style="medium"/>
      <top style="medium"/>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7" fontId="1" fillId="0" borderId="0" applyFont="0" applyFill="0" applyBorder="0" applyAlignment="0" applyProtection="0"/>
    <xf numFmtId="0" fontId="55"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425">
    <xf numFmtId="0" fontId="0" fillId="0" borderId="0" xfId="0" applyFont="1" applyAlignment="1">
      <alignment/>
    </xf>
    <xf numFmtId="0" fontId="62" fillId="0" borderId="0" xfId="0" applyFont="1" applyAlignment="1">
      <alignment/>
    </xf>
    <xf numFmtId="0" fontId="63" fillId="0" borderId="0" xfId="0" applyFont="1" applyAlignment="1">
      <alignment/>
    </xf>
    <xf numFmtId="0" fontId="10" fillId="33" borderId="10" xfId="0" applyFont="1" applyFill="1" applyBorder="1" applyAlignment="1" applyProtection="1">
      <alignment horizontal="center" vertical="center" wrapText="1"/>
      <protection locked="0"/>
    </xf>
    <xf numFmtId="0" fontId="10" fillId="33" borderId="11" xfId="0" applyFont="1" applyFill="1" applyBorder="1" applyAlignment="1" applyProtection="1">
      <alignment horizontal="center" vertical="center" wrapText="1"/>
      <protection locked="0"/>
    </xf>
    <xf numFmtId="0" fontId="63" fillId="0" borderId="0" xfId="0" applyFont="1" applyAlignment="1">
      <alignment horizontal="center" vertical="center"/>
    </xf>
    <xf numFmtId="1" fontId="0" fillId="0" borderId="0" xfId="0" applyNumberFormat="1" applyAlignment="1">
      <alignment/>
    </xf>
    <xf numFmtId="3" fontId="3" fillId="34" borderId="10" xfId="0" applyNumberFormat="1" applyFont="1" applyFill="1" applyBorder="1" applyAlignment="1">
      <alignment horizontal="center" vertical="center" wrapText="1"/>
    </xf>
    <xf numFmtId="0" fontId="10" fillId="33" borderId="12" xfId="0" applyFont="1" applyFill="1" applyBorder="1" applyAlignment="1" applyProtection="1">
      <alignment horizontal="center" vertical="center" wrapText="1"/>
      <protection locked="0"/>
    </xf>
    <xf numFmtId="0" fontId="64" fillId="0" borderId="0" xfId="0" applyFont="1" applyAlignment="1">
      <alignment/>
    </xf>
    <xf numFmtId="0" fontId="0" fillId="34" borderId="0" xfId="0" applyFill="1" applyAlignment="1">
      <alignment/>
    </xf>
    <xf numFmtId="0" fontId="0" fillId="34" borderId="0" xfId="0" applyFill="1" applyAlignment="1">
      <alignment horizontal="center"/>
    </xf>
    <xf numFmtId="0" fontId="0" fillId="0" borderId="0" xfId="0" applyFill="1" applyAlignment="1">
      <alignment/>
    </xf>
    <xf numFmtId="0" fontId="65" fillId="34" borderId="13" xfId="0" applyFont="1" applyFill="1" applyBorder="1" applyAlignment="1">
      <alignment/>
    </xf>
    <xf numFmtId="0" fontId="65" fillId="34" borderId="0" xfId="0" applyFont="1" applyFill="1" applyBorder="1" applyAlignment="1">
      <alignment/>
    </xf>
    <xf numFmtId="0" fontId="65" fillId="34" borderId="0" xfId="0" applyFont="1" applyFill="1" applyBorder="1" applyAlignment="1">
      <alignment horizontal="center"/>
    </xf>
    <xf numFmtId="0" fontId="65" fillId="34" borderId="14" xfId="0" applyFont="1" applyFill="1" applyBorder="1" applyAlignment="1">
      <alignment/>
    </xf>
    <xf numFmtId="0" fontId="13" fillId="34" borderId="13" xfId="0" applyFont="1" applyFill="1" applyBorder="1" applyAlignment="1">
      <alignment vertical="top" wrapText="1"/>
    </xf>
    <xf numFmtId="0" fontId="13" fillId="34" borderId="0" xfId="0" applyFont="1" applyFill="1" applyBorder="1" applyAlignment="1">
      <alignment vertical="top" wrapText="1"/>
    </xf>
    <xf numFmtId="0" fontId="13" fillId="34" borderId="0" xfId="0" applyFont="1" applyFill="1" applyBorder="1" applyAlignment="1">
      <alignment horizontal="center" vertical="center" wrapText="1"/>
    </xf>
    <xf numFmtId="0" fontId="13" fillId="0" borderId="0" xfId="56" applyFont="1" applyBorder="1" applyAlignment="1">
      <alignment vertical="center"/>
      <protection/>
    </xf>
    <xf numFmtId="0" fontId="14" fillId="0" borderId="0" xfId="0" applyFont="1" applyAlignment="1">
      <alignment/>
    </xf>
    <xf numFmtId="0" fontId="0" fillId="0" borderId="15" xfId="0" applyFill="1" applyBorder="1" applyAlignment="1">
      <alignment/>
    </xf>
    <xf numFmtId="0" fontId="0" fillId="0" borderId="16" xfId="0" applyFill="1" applyBorder="1" applyAlignment="1">
      <alignment/>
    </xf>
    <xf numFmtId="0" fontId="13" fillId="0" borderId="10" xfId="0" applyFont="1" applyBorder="1" applyAlignment="1">
      <alignment horizontal="center" vertical="center"/>
    </xf>
    <xf numFmtId="0" fontId="13" fillId="0" borderId="10" xfId="0" applyFont="1" applyFill="1" applyBorder="1" applyAlignment="1">
      <alignment horizontal="center" vertical="center"/>
    </xf>
    <xf numFmtId="0" fontId="13" fillId="0" borderId="10" xfId="0" applyFont="1" applyFill="1" applyBorder="1" applyAlignment="1">
      <alignment horizontal="center"/>
    </xf>
    <xf numFmtId="0" fontId="3" fillId="0" borderId="0" xfId="0" applyFont="1" applyFill="1" applyAlignment="1">
      <alignment/>
    </xf>
    <xf numFmtId="0" fontId="4" fillId="0" borderId="0" xfId="0" applyFont="1" applyFill="1" applyAlignment="1">
      <alignment/>
    </xf>
    <xf numFmtId="0" fontId="13" fillId="0" borderId="0" xfId="0" applyFont="1" applyFill="1" applyAlignment="1">
      <alignment horizontal="center"/>
    </xf>
    <xf numFmtId="0" fontId="0" fillId="0" borderId="0" xfId="0" applyFill="1" applyAlignment="1">
      <alignment horizontal="center"/>
    </xf>
    <xf numFmtId="185" fontId="0" fillId="0" borderId="0" xfId="0" applyNumberFormat="1" applyFill="1" applyAlignment="1">
      <alignment horizontal="center"/>
    </xf>
    <xf numFmtId="0" fontId="66" fillId="0" borderId="0" xfId="0" applyFont="1" applyFill="1" applyAlignment="1">
      <alignment horizontal="center" vertical="center"/>
    </xf>
    <xf numFmtId="0" fontId="13" fillId="33" borderId="11" xfId="0" applyFont="1" applyFill="1" applyBorder="1" applyAlignment="1">
      <alignment horizontal="center" vertical="center" wrapText="1"/>
    </xf>
    <xf numFmtId="0" fontId="13" fillId="0" borderId="10" xfId="0" applyFont="1" applyFill="1" applyBorder="1" applyAlignment="1">
      <alignment horizontal="justify" vertical="center" wrapText="1"/>
    </xf>
    <xf numFmtId="0" fontId="13" fillId="0" borderId="17" xfId="0" applyFont="1" applyBorder="1" applyAlignment="1">
      <alignment horizontal="center" vertical="center"/>
    </xf>
    <xf numFmtId="0" fontId="3" fillId="0" borderId="0" xfId="56" applyBorder="1" applyAlignment="1">
      <alignment vertical="center"/>
      <protection/>
    </xf>
    <xf numFmtId="0" fontId="9" fillId="35" borderId="10" xfId="56" applyFont="1" applyFill="1" applyBorder="1" applyAlignment="1">
      <alignment horizontal="left" vertical="center" wrapText="1"/>
      <protection/>
    </xf>
    <xf numFmtId="0" fontId="9" fillId="35" borderId="11" xfId="56" applyFont="1" applyFill="1" applyBorder="1" applyAlignment="1">
      <alignment horizontal="left" vertical="center" wrapText="1"/>
      <protection/>
    </xf>
    <xf numFmtId="0" fontId="3" fillId="36" borderId="0" xfId="56" applyFill="1" applyBorder="1" applyAlignment="1">
      <alignment vertical="center"/>
      <protection/>
    </xf>
    <xf numFmtId="0" fontId="9" fillId="35" borderId="18" xfId="56" applyFont="1" applyFill="1" applyBorder="1" applyAlignment="1">
      <alignment horizontal="center" vertical="center" wrapText="1"/>
      <protection/>
    </xf>
    <xf numFmtId="10" fontId="3" fillId="35" borderId="18" xfId="56" applyNumberFormat="1" applyFont="1" applyFill="1" applyBorder="1" applyAlignment="1">
      <alignment horizontal="center" vertical="center" wrapText="1"/>
      <protection/>
    </xf>
    <xf numFmtId="0" fontId="10" fillId="33" borderId="19" xfId="0" applyFont="1" applyFill="1" applyBorder="1" applyAlignment="1" applyProtection="1">
      <alignment horizontal="center" vertical="center" wrapText="1"/>
      <protection locked="0"/>
    </xf>
    <xf numFmtId="0" fontId="10" fillId="33" borderId="20" xfId="0" applyFont="1" applyFill="1" applyBorder="1" applyAlignment="1" applyProtection="1">
      <alignment horizontal="center" vertical="center" wrapText="1"/>
      <protection locked="0"/>
    </xf>
    <xf numFmtId="0" fontId="10" fillId="33" borderId="21" xfId="0" applyFont="1" applyFill="1" applyBorder="1" applyAlignment="1" applyProtection="1">
      <alignment horizontal="center" vertical="center" wrapText="1"/>
      <protection locked="0"/>
    </xf>
    <xf numFmtId="169" fontId="63" fillId="0" borderId="0" xfId="0" applyNumberFormat="1" applyFont="1" applyAlignment="1">
      <alignment/>
    </xf>
    <xf numFmtId="3" fontId="3" fillId="34" borderId="11" xfId="0" applyNumberFormat="1"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0" borderId="10" xfId="0" applyFont="1" applyBorder="1" applyAlignment="1">
      <alignment horizontal="justify" vertical="center" wrapText="1"/>
    </xf>
    <xf numFmtId="0" fontId="41" fillId="0" borderId="0" xfId="0" applyFont="1" applyAlignment="1">
      <alignment/>
    </xf>
    <xf numFmtId="0" fontId="13" fillId="34" borderId="10" xfId="0" applyFont="1" applyFill="1" applyBorder="1" applyAlignment="1">
      <alignment horizontal="center" vertical="center"/>
    </xf>
    <xf numFmtId="188" fontId="3" fillId="34" borderId="22" xfId="0" applyNumberFormat="1" applyFont="1" applyFill="1" applyBorder="1" applyAlignment="1">
      <alignment horizontal="center" vertical="center" wrapText="1"/>
    </xf>
    <xf numFmtId="188" fontId="3" fillId="34" borderId="23" xfId="0" applyNumberFormat="1" applyFont="1" applyFill="1" applyBorder="1" applyAlignment="1">
      <alignment horizontal="center" vertical="center" wrapText="1"/>
    </xf>
    <xf numFmtId="3" fontId="3" fillId="34" borderId="24" xfId="0" applyNumberFormat="1" applyFont="1" applyFill="1" applyBorder="1" applyAlignment="1">
      <alignment horizontal="center" vertical="center" wrapText="1"/>
    </xf>
    <xf numFmtId="3" fontId="3" fillId="34" borderId="10" xfId="0" applyNumberFormat="1" applyFont="1" applyFill="1" applyBorder="1" applyAlignment="1">
      <alignment horizontal="right" vertical="center" wrapText="1"/>
    </xf>
    <xf numFmtId="3" fontId="3" fillId="34" borderId="10" xfId="52" applyNumberFormat="1" applyFont="1" applyFill="1" applyBorder="1" applyAlignment="1">
      <alignment horizontal="center" vertical="center" wrapText="1"/>
    </xf>
    <xf numFmtId="0" fontId="3" fillId="34" borderId="24" xfId="0" applyFont="1" applyFill="1" applyBorder="1" applyAlignment="1">
      <alignment horizontal="center" vertical="center"/>
    </xf>
    <xf numFmtId="0" fontId="3" fillId="34" borderId="10" xfId="0" applyFont="1" applyFill="1" applyBorder="1" applyAlignment="1">
      <alignment horizontal="center" vertical="center"/>
    </xf>
    <xf numFmtId="188" fontId="3" fillId="34" borderId="10" xfId="0" applyNumberFormat="1" applyFont="1" applyFill="1" applyBorder="1" applyAlignment="1">
      <alignment horizontal="center" vertical="center"/>
    </xf>
    <xf numFmtId="3" fontId="3" fillId="34" borderId="25" xfId="52" applyNumberFormat="1" applyFont="1" applyFill="1" applyBorder="1" applyAlignment="1">
      <alignment horizontal="center" vertical="center"/>
    </xf>
    <xf numFmtId="3" fontId="3" fillId="34" borderId="11" xfId="52" applyNumberFormat="1" applyFont="1" applyFill="1" applyBorder="1" applyAlignment="1">
      <alignment horizontal="center" vertical="center"/>
    </xf>
    <xf numFmtId="169" fontId="3" fillId="34" borderId="11" xfId="52" applyNumberFormat="1" applyFont="1" applyFill="1" applyBorder="1" applyAlignment="1">
      <alignment horizontal="center" vertical="center"/>
    </xf>
    <xf numFmtId="3" fontId="3" fillId="34" borderId="11" xfId="52" applyNumberFormat="1" applyFont="1" applyFill="1" applyBorder="1" applyAlignment="1">
      <alignment horizontal="center" vertical="center" wrapText="1"/>
    </xf>
    <xf numFmtId="4" fontId="3" fillId="34" borderId="23" xfId="0" applyNumberFormat="1" applyFont="1" applyFill="1" applyBorder="1" applyAlignment="1">
      <alignment horizontal="center" vertical="center" wrapText="1"/>
    </xf>
    <xf numFmtId="169" fontId="3" fillId="34" borderId="25" xfId="52" applyNumberFormat="1" applyFont="1" applyFill="1" applyBorder="1" applyAlignment="1">
      <alignment horizontal="center" vertical="center"/>
    </xf>
    <xf numFmtId="0" fontId="3" fillId="34" borderId="22" xfId="0" applyFont="1" applyFill="1" applyBorder="1" applyAlignment="1">
      <alignment horizontal="center" vertical="center"/>
    </xf>
    <xf numFmtId="0" fontId="3" fillId="34" borderId="23" xfId="0" applyFont="1" applyFill="1" applyBorder="1" applyAlignment="1">
      <alignment horizontal="center" vertical="center"/>
    </xf>
    <xf numFmtId="4" fontId="3" fillId="34" borderId="10" xfId="0" applyNumberFormat="1" applyFont="1" applyFill="1" applyBorder="1" applyAlignment="1">
      <alignment horizontal="center" vertical="center"/>
    </xf>
    <xf numFmtId="184" fontId="0" fillId="0" borderId="0" xfId="0" applyNumberFormat="1" applyAlignment="1">
      <alignment horizontal="center"/>
    </xf>
    <xf numFmtId="184" fontId="9" fillId="35" borderId="18" xfId="56" applyNumberFormat="1" applyFont="1" applyFill="1" applyBorder="1" applyAlignment="1">
      <alignment horizontal="center" vertical="center" wrapText="1"/>
      <protection/>
    </xf>
    <xf numFmtId="3" fontId="3" fillId="34" borderId="22" xfId="0" applyNumberFormat="1" applyFont="1" applyFill="1" applyBorder="1" applyAlignment="1">
      <alignment horizontal="center" vertical="center" wrapText="1"/>
    </xf>
    <xf numFmtId="0" fontId="19" fillId="33" borderId="21" xfId="57" applyFont="1" applyFill="1" applyBorder="1" applyAlignment="1">
      <alignment horizontal="center" vertical="center" wrapText="1"/>
      <protection/>
    </xf>
    <xf numFmtId="186" fontId="4" fillId="0" borderId="10" xfId="57" applyNumberFormat="1" applyFont="1" applyFill="1" applyBorder="1" applyAlignment="1">
      <alignment horizontal="left" vertical="center" wrapText="1"/>
      <protection/>
    </xf>
    <xf numFmtId="4" fontId="2" fillId="0" borderId="10" xfId="57" applyNumberFormat="1" applyFont="1" applyFill="1" applyBorder="1" applyAlignment="1">
      <alignment horizontal="center" vertical="center" wrapText="1"/>
      <protection/>
    </xf>
    <xf numFmtId="0" fontId="11" fillId="0" borderId="12" xfId="0" applyFont="1" applyFill="1" applyBorder="1" applyAlignment="1">
      <alignment horizontal="center" vertical="center" wrapText="1"/>
    </xf>
    <xf numFmtId="3" fontId="3" fillId="0" borderId="12" xfId="0" applyNumberFormat="1" applyFont="1" applyBorder="1" applyAlignment="1">
      <alignment horizontal="center" vertical="center"/>
    </xf>
    <xf numFmtId="0" fontId="0" fillId="0" borderId="12" xfId="0" applyBorder="1" applyAlignment="1">
      <alignment/>
    </xf>
    <xf numFmtId="0" fontId="13" fillId="33" borderId="11" xfId="0" applyFont="1" applyFill="1" applyBorder="1" applyAlignment="1">
      <alignment horizontal="center" vertical="center" wrapText="1"/>
    </xf>
    <xf numFmtId="4" fontId="1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188" fontId="3" fillId="0" borderId="23"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188" fontId="3" fillId="0" borderId="10" xfId="0" applyNumberFormat="1" applyFont="1" applyFill="1" applyBorder="1" applyAlignment="1">
      <alignment horizontal="center" vertical="center"/>
    </xf>
    <xf numFmtId="169" fontId="3" fillId="0" borderId="11" xfId="52" applyNumberFormat="1" applyFont="1" applyFill="1" applyBorder="1" applyAlignment="1">
      <alignment horizontal="center" vertical="center"/>
    </xf>
    <xf numFmtId="170" fontId="3" fillId="34" borderId="10" xfId="52" applyFont="1" applyFill="1" applyBorder="1" applyAlignment="1">
      <alignment horizontal="right" vertical="center" wrapText="1"/>
    </xf>
    <xf numFmtId="170" fontId="3" fillId="34" borderId="10" xfId="52" applyFont="1" applyFill="1" applyBorder="1" applyAlignment="1">
      <alignment horizontal="center" vertical="center" wrapText="1"/>
    </xf>
    <xf numFmtId="0" fontId="13" fillId="0" borderId="0" xfId="0" applyFont="1" applyFill="1" applyBorder="1" applyAlignment="1">
      <alignment horizontal="center"/>
    </xf>
    <xf numFmtId="4" fontId="4" fillId="0" borderId="10" xfId="57" applyNumberFormat="1" applyFont="1" applyFill="1" applyBorder="1" applyAlignment="1">
      <alignment horizontal="center" vertical="center" wrapText="1"/>
      <protection/>
    </xf>
    <xf numFmtId="186" fontId="4" fillId="0" borderId="10" xfId="57" applyNumberFormat="1" applyFont="1" applyFill="1" applyBorder="1" applyAlignment="1">
      <alignment vertical="center" wrapText="1"/>
      <protection/>
    </xf>
    <xf numFmtId="0" fontId="4" fillId="0" borderId="10" xfId="57" applyFont="1" applyFill="1" applyBorder="1" applyAlignment="1">
      <alignment horizontal="left" vertical="center" wrapText="1"/>
      <protection/>
    </xf>
    <xf numFmtId="0" fontId="2" fillId="33" borderId="11" xfId="57" applyFont="1" applyFill="1" applyBorder="1" applyAlignment="1">
      <alignment horizontal="center" vertical="center" wrapText="1"/>
      <protection/>
    </xf>
    <xf numFmtId="170" fontId="3" fillId="34" borderId="10" xfId="52" applyFont="1" applyFill="1" applyBorder="1" applyAlignment="1">
      <alignment horizontal="center" vertical="center"/>
    </xf>
    <xf numFmtId="2" fontId="3" fillId="34" borderId="10" xfId="0" applyNumberFormat="1" applyFont="1" applyFill="1" applyBorder="1" applyAlignment="1">
      <alignment horizontal="center" vertical="center"/>
    </xf>
    <xf numFmtId="206" fontId="3" fillId="34" borderId="10" xfId="0" applyNumberFormat="1" applyFont="1" applyFill="1" applyBorder="1" applyAlignment="1">
      <alignment horizontal="center" vertical="center"/>
    </xf>
    <xf numFmtId="4" fontId="13" fillId="34" borderId="10" xfId="0" applyNumberFormat="1" applyFont="1" applyFill="1" applyBorder="1" applyAlignment="1">
      <alignment horizontal="center" vertical="center"/>
    </xf>
    <xf numFmtId="171" fontId="3" fillId="34" borderId="10" xfId="49" applyFont="1" applyFill="1" applyBorder="1" applyAlignment="1">
      <alignment horizontal="center" vertical="center"/>
    </xf>
    <xf numFmtId="171" fontId="3" fillId="34" borderId="11" xfId="49" applyFont="1" applyFill="1" applyBorder="1" applyAlignment="1">
      <alignment horizontal="center" vertical="center"/>
    </xf>
    <xf numFmtId="43" fontId="3" fillId="34" borderId="10" xfId="0" applyNumberFormat="1" applyFont="1" applyFill="1" applyBorder="1" applyAlignment="1">
      <alignment horizontal="center" vertical="center"/>
    </xf>
    <xf numFmtId="171" fontId="0" fillId="0" borderId="0" xfId="49" applyFont="1" applyAlignment="1">
      <alignment/>
    </xf>
    <xf numFmtId="171" fontId="0" fillId="0" borderId="0" xfId="0" applyNumberFormat="1" applyAlignment="1">
      <alignment/>
    </xf>
    <xf numFmtId="3" fontId="3" fillId="0" borderId="24" xfId="0" applyNumberFormat="1" applyFont="1" applyFill="1" applyBorder="1" applyAlignment="1">
      <alignment horizontal="center" vertical="center" wrapText="1"/>
    </xf>
    <xf numFmtId="0" fontId="3" fillId="0" borderId="24" xfId="0" applyFont="1" applyFill="1" applyBorder="1" applyAlignment="1">
      <alignment horizontal="center" vertical="center"/>
    </xf>
    <xf numFmtId="169" fontId="3" fillId="0" borderId="25" xfId="52" applyNumberFormat="1" applyFont="1" applyFill="1" applyBorder="1" applyAlignment="1">
      <alignment horizontal="center" vertical="center"/>
    </xf>
    <xf numFmtId="171" fontId="3" fillId="0" borderId="10" xfId="49" applyFont="1" applyFill="1" applyBorder="1" applyAlignment="1">
      <alignment horizontal="center" vertical="center"/>
    </xf>
    <xf numFmtId="0" fontId="3" fillId="0" borderId="23" xfId="0" applyFont="1" applyFill="1" applyBorder="1" applyAlignment="1">
      <alignment horizontal="center" vertical="center"/>
    </xf>
    <xf numFmtId="171" fontId="3" fillId="0" borderId="11" xfId="49" applyFont="1" applyFill="1" applyBorder="1" applyAlignment="1">
      <alignment horizontal="center" vertical="center"/>
    </xf>
    <xf numFmtId="2" fontId="13" fillId="0" borderId="10" xfId="0" applyNumberFormat="1" applyFont="1" applyFill="1" applyBorder="1" applyAlignment="1">
      <alignment horizontal="center" vertical="center"/>
    </xf>
    <xf numFmtId="198" fontId="3" fillId="0" borderId="23" xfId="0" applyNumberFormat="1" applyFont="1" applyFill="1" applyBorder="1" applyAlignment="1">
      <alignment horizontal="center" vertical="center"/>
    </xf>
    <xf numFmtId="198" fontId="3" fillId="0" borderId="10"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xf>
    <xf numFmtId="9" fontId="3" fillId="34" borderId="10" xfId="59" applyFont="1" applyFill="1" applyBorder="1" applyAlignment="1">
      <alignment horizontal="center" vertical="top" wrapText="1"/>
    </xf>
    <xf numFmtId="184" fontId="3" fillId="34" borderId="10" xfId="59" applyNumberFormat="1" applyFont="1" applyFill="1" applyBorder="1" applyAlignment="1">
      <alignment horizontal="center" vertical="top" wrapText="1"/>
    </xf>
    <xf numFmtId="0" fontId="13" fillId="34" borderId="10"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11" xfId="0" applyFont="1" applyFill="1" applyBorder="1" applyAlignment="1">
      <alignment horizontal="center" vertical="center" wrapText="1"/>
    </xf>
    <xf numFmtId="171" fontId="63" fillId="34" borderId="0" xfId="49" applyFont="1" applyFill="1" applyAlignment="1">
      <alignment horizontal="center" vertical="center"/>
    </xf>
    <xf numFmtId="170" fontId="3" fillId="34" borderId="24" xfId="52" applyFont="1" applyFill="1" applyBorder="1" applyAlignment="1">
      <alignment horizontal="center" vertical="center"/>
    </xf>
    <xf numFmtId="0" fontId="13" fillId="37" borderId="10" xfId="0" applyFont="1" applyFill="1" applyBorder="1" applyAlignment="1">
      <alignment horizontal="center" vertical="center"/>
    </xf>
    <xf numFmtId="0" fontId="19" fillId="33" borderId="20" xfId="57" applyFont="1" applyFill="1" applyBorder="1" applyAlignment="1">
      <alignment horizontal="center" vertical="center" wrapText="1"/>
      <protection/>
    </xf>
    <xf numFmtId="171" fontId="3" fillId="34" borderId="24" xfId="0" applyNumberFormat="1" applyFont="1" applyFill="1" applyBorder="1" applyAlignment="1">
      <alignment horizontal="center" vertical="center"/>
    </xf>
    <xf numFmtId="0" fontId="3" fillId="37" borderId="24" xfId="0" applyFont="1" applyFill="1" applyBorder="1" applyAlignment="1">
      <alignment horizontal="center" vertical="center"/>
    </xf>
    <xf numFmtId="0" fontId="3" fillId="37" borderId="10" xfId="0" applyFont="1" applyFill="1" applyBorder="1" applyAlignment="1">
      <alignment horizontal="center" vertical="center"/>
    </xf>
    <xf numFmtId="198" fontId="3" fillId="37" borderId="10" xfId="0" applyNumberFormat="1" applyFont="1" applyFill="1" applyBorder="1" applyAlignment="1">
      <alignment horizontal="center" vertical="center"/>
    </xf>
    <xf numFmtId="188" fontId="3" fillId="37" borderId="23" xfId="0" applyNumberFormat="1" applyFont="1" applyFill="1" applyBorder="1" applyAlignment="1">
      <alignment horizontal="center" vertical="center" wrapText="1"/>
    </xf>
    <xf numFmtId="188" fontId="3" fillId="37" borderId="22" xfId="0" applyNumberFormat="1" applyFont="1" applyFill="1" applyBorder="1" applyAlignment="1">
      <alignment horizontal="center" vertical="center" wrapText="1"/>
    </xf>
    <xf numFmtId="170" fontId="3" fillId="37" borderId="10" xfId="52" applyFont="1" applyFill="1" applyBorder="1" applyAlignment="1">
      <alignment horizontal="right" vertical="center" wrapText="1"/>
    </xf>
    <xf numFmtId="3" fontId="3" fillId="37" borderId="10" xfId="0" applyNumberFormat="1" applyFont="1" applyFill="1" applyBorder="1" applyAlignment="1">
      <alignment horizontal="right" vertical="center" wrapText="1"/>
    </xf>
    <xf numFmtId="3" fontId="3" fillId="37" borderId="24" xfId="0" applyNumberFormat="1" applyFont="1" applyFill="1" applyBorder="1" applyAlignment="1">
      <alignment horizontal="center" vertical="center" wrapText="1"/>
    </xf>
    <xf numFmtId="171" fontId="3" fillId="37" borderId="10" xfId="49" applyFont="1" applyFill="1" applyBorder="1" applyAlignment="1">
      <alignment horizontal="center" vertical="center"/>
    </xf>
    <xf numFmtId="171" fontId="3" fillId="37" borderId="24" xfId="49" applyFont="1" applyFill="1" applyBorder="1" applyAlignment="1">
      <alignment horizontal="center" vertical="center"/>
    </xf>
    <xf numFmtId="169" fontId="3" fillId="37" borderId="11" xfId="52" applyNumberFormat="1" applyFont="1" applyFill="1" applyBorder="1" applyAlignment="1">
      <alignment horizontal="center" vertical="center"/>
    </xf>
    <xf numFmtId="3" fontId="3" fillId="37" borderId="25" xfId="52" applyNumberFormat="1" applyFont="1" applyFill="1" applyBorder="1" applyAlignment="1">
      <alignment horizontal="center" vertical="center"/>
    </xf>
    <xf numFmtId="188" fontId="3" fillId="37" borderId="10" xfId="0" applyNumberFormat="1" applyFont="1" applyFill="1" applyBorder="1" applyAlignment="1">
      <alignment horizontal="center" vertical="center"/>
    </xf>
    <xf numFmtId="3" fontId="3" fillId="37" borderId="10" xfId="0" applyNumberFormat="1" applyFont="1" applyFill="1" applyBorder="1" applyAlignment="1">
      <alignment horizontal="center" vertical="center" wrapText="1"/>
    </xf>
    <xf numFmtId="169" fontId="3" fillId="37" borderId="10" xfId="0" applyNumberFormat="1" applyFont="1" applyFill="1" applyBorder="1" applyAlignment="1">
      <alignment horizontal="center" vertical="center"/>
    </xf>
    <xf numFmtId="2" fontId="3" fillId="37" borderId="10" xfId="0" applyNumberFormat="1" applyFont="1" applyFill="1" applyBorder="1" applyAlignment="1">
      <alignment horizontal="center" vertical="center"/>
    </xf>
    <xf numFmtId="0" fontId="3" fillId="37" borderId="23" xfId="0" applyFont="1" applyFill="1" applyBorder="1" applyAlignment="1">
      <alignment horizontal="center" vertical="center"/>
    </xf>
    <xf numFmtId="188" fontId="3" fillId="34" borderId="19" xfId="0" applyNumberFormat="1" applyFont="1" applyFill="1" applyBorder="1" applyAlignment="1">
      <alignment horizontal="center" vertical="center" wrapText="1"/>
    </xf>
    <xf numFmtId="3" fontId="3" fillId="34" borderId="20" xfId="52" applyNumberFormat="1" applyFont="1" applyFill="1" applyBorder="1" applyAlignment="1">
      <alignment horizontal="center" vertical="center" wrapText="1"/>
    </xf>
    <xf numFmtId="0" fontId="3" fillId="34" borderId="26" xfId="0" applyFont="1" applyFill="1" applyBorder="1" applyAlignment="1">
      <alignment horizontal="center" vertical="center"/>
    </xf>
    <xf numFmtId="170" fontId="3" fillId="34" borderId="20" xfId="52" applyFont="1" applyFill="1" applyBorder="1" applyAlignment="1">
      <alignment horizontal="center" vertical="center"/>
    </xf>
    <xf numFmtId="188" fontId="3" fillId="34" borderId="20" xfId="0" applyNumberFormat="1" applyFont="1" applyFill="1" applyBorder="1" applyAlignment="1">
      <alignment horizontal="center" vertical="center"/>
    </xf>
    <xf numFmtId="3" fontId="3" fillId="34" borderId="21" xfId="52" applyNumberFormat="1" applyFont="1" applyFill="1" applyBorder="1" applyAlignment="1">
      <alignment horizontal="center" vertical="center" wrapText="1"/>
    </xf>
    <xf numFmtId="4" fontId="3" fillId="34" borderId="19" xfId="0" applyNumberFormat="1" applyFont="1" applyFill="1" applyBorder="1" applyAlignment="1">
      <alignment horizontal="center" vertical="center" wrapText="1"/>
    </xf>
    <xf numFmtId="3" fontId="3" fillId="34" borderId="20" xfId="0" applyNumberFormat="1" applyFont="1" applyFill="1" applyBorder="1" applyAlignment="1">
      <alignment horizontal="center" vertical="center" wrapText="1"/>
    </xf>
    <xf numFmtId="2" fontId="3" fillId="34" borderId="20" xfId="0" applyNumberFormat="1" applyFont="1" applyFill="1" applyBorder="1" applyAlignment="1">
      <alignment horizontal="center" vertical="center"/>
    </xf>
    <xf numFmtId="9" fontId="3" fillId="37" borderId="10" xfId="59" applyFont="1" applyFill="1" applyBorder="1" applyAlignment="1">
      <alignment horizontal="center" vertical="top" wrapText="1"/>
    </xf>
    <xf numFmtId="9" fontId="3" fillId="37" borderId="10" xfId="59" applyFont="1" applyFill="1" applyBorder="1" applyAlignment="1">
      <alignment horizontal="center" vertical="top"/>
    </xf>
    <xf numFmtId="9" fontId="3" fillId="34" borderId="10" xfId="59" applyNumberFormat="1" applyFont="1" applyFill="1" applyBorder="1" applyAlignment="1">
      <alignment horizontal="center" vertical="top" wrapText="1"/>
    </xf>
    <xf numFmtId="0" fontId="3" fillId="37" borderId="12" xfId="0" applyFont="1" applyFill="1" applyBorder="1" applyAlignment="1">
      <alignment horizontal="center" vertical="center"/>
    </xf>
    <xf numFmtId="0" fontId="3" fillId="37" borderId="22" xfId="0" applyFont="1" applyFill="1" applyBorder="1" applyAlignment="1">
      <alignment horizontal="center" vertical="center"/>
    </xf>
    <xf numFmtId="3" fontId="3" fillId="37" borderId="10" xfId="52" applyNumberFormat="1" applyFont="1" applyFill="1" applyBorder="1" applyAlignment="1">
      <alignment horizontal="center" vertical="center" wrapText="1"/>
    </xf>
    <xf numFmtId="3" fontId="3" fillId="37" borderId="11" xfId="52" applyNumberFormat="1" applyFont="1" applyFill="1" applyBorder="1" applyAlignment="1">
      <alignment horizontal="center" vertical="center" wrapText="1"/>
    </xf>
    <xf numFmtId="0" fontId="2" fillId="33" borderId="27" xfId="57" applyFont="1" applyFill="1" applyBorder="1" applyAlignment="1">
      <alignment horizontal="center" vertical="center" wrapText="1"/>
      <protection/>
    </xf>
    <xf numFmtId="0" fontId="2" fillId="33" borderId="28" xfId="57" applyFont="1" applyFill="1" applyBorder="1" applyAlignment="1">
      <alignment horizontal="center" vertical="center" wrapText="1"/>
      <protection/>
    </xf>
    <xf numFmtId="0" fontId="2" fillId="33" borderId="29" xfId="57" applyFont="1" applyFill="1" applyBorder="1" applyAlignment="1">
      <alignment horizontal="center" vertical="center" wrapText="1"/>
      <protection/>
    </xf>
    <xf numFmtId="0" fontId="2" fillId="33" borderId="30" xfId="57" applyFont="1" applyFill="1" applyBorder="1" applyAlignment="1">
      <alignment horizontal="center" vertical="center"/>
      <protection/>
    </xf>
    <xf numFmtId="0" fontId="2" fillId="33" borderId="31" xfId="57" applyFont="1" applyFill="1" applyBorder="1" applyAlignment="1">
      <alignment horizontal="center" vertical="center" wrapText="1"/>
      <protection/>
    </xf>
    <xf numFmtId="0" fontId="4" fillId="0" borderId="12" xfId="57" applyFont="1" applyFill="1" applyBorder="1" applyAlignment="1">
      <alignment horizontal="left" vertical="center" wrapText="1"/>
      <protection/>
    </xf>
    <xf numFmtId="4" fontId="4" fillId="0" borderId="12" xfId="57" applyNumberFormat="1" applyFont="1" applyFill="1" applyBorder="1" applyAlignment="1">
      <alignment horizontal="center" vertical="center" wrapText="1"/>
      <protection/>
    </xf>
    <xf numFmtId="4" fontId="2" fillId="0" borderId="12" xfId="57" applyNumberFormat="1" applyFont="1" applyFill="1" applyBorder="1" applyAlignment="1">
      <alignment horizontal="center" vertical="center" wrapText="1"/>
      <protection/>
    </xf>
    <xf numFmtId="0" fontId="0" fillId="0" borderId="32" xfId="0" applyBorder="1" applyAlignment="1">
      <alignment/>
    </xf>
    <xf numFmtId="0" fontId="3" fillId="0" borderId="11" xfId="0" applyFont="1" applyBorder="1" applyAlignment="1">
      <alignment horizontal="center" wrapText="1"/>
    </xf>
    <xf numFmtId="3" fontId="3" fillId="0" borderId="11" xfId="0" applyNumberFormat="1" applyFont="1" applyFill="1" applyBorder="1" applyAlignment="1">
      <alignment horizontal="center" vertical="center"/>
    </xf>
    <xf numFmtId="3" fontId="3" fillId="0" borderId="11" xfId="0" applyNumberFormat="1" applyFont="1" applyBorder="1" applyAlignment="1">
      <alignment horizontal="center" vertical="center"/>
    </xf>
    <xf numFmtId="0" fontId="0" fillId="0" borderId="11" xfId="0" applyBorder="1" applyAlignment="1">
      <alignment/>
    </xf>
    <xf numFmtId="0" fontId="0" fillId="0" borderId="33" xfId="0" applyBorder="1" applyAlignment="1">
      <alignment/>
    </xf>
    <xf numFmtId="0" fontId="15" fillId="34" borderId="0" xfId="0" applyFont="1" applyFill="1" applyAlignment="1">
      <alignment vertical="center"/>
    </xf>
    <xf numFmtId="3" fontId="0" fillId="34" borderId="0" xfId="0" applyNumberFormat="1" applyFill="1" applyAlignment="1">
      <alignment/>
    </xf>
    <xf numFmtId="204" fontId="63" fillId="0" borderId="0" xfId="0" applyNumberFormat="1" applyFont="1" applyAlignment="1">
      <alignment/>
    </xf>
    <xf numFmtId="169" fontId="3" fillId="33" borderId="12" xfId="0" applyNumberFormat="1" applyFont="1" applyFill="1" applyBorder="1" applyAlignment="1">
      <alignment horizontal="center" vertical="center"/>
    </xf>
    <xf numFmtId="171" fontId="3" fillId="33" borderId="10" xfId="49" applyFont="1" applyFill="1" applyBorder="1" applyAlignment="1" applyProtection="1">
      <alignment vertical="center" wrapText="1"/>
      <protection locked="0"/>
    </xf>
    <xf numFmtId="169" fontId="3" fillId="33" borderId="10" xfId="0" applyNumberFormat="1" applyFont="1" applyFill="1" applyBorder="1" applyAlignment="1" applyProtection="1">
      <alignment vertical="center" wrapText="1"/>
      <protection locked="0"/>
    </xf>
    <xf numFmtId="204" fontId="3" fillId="33" borderId="22" xfId="52" applyNumberFormat="1" applyFont="1" applyFill="1" applyBorder="1" applyAlignment="1">
      <alignment horizontal="center" vertical="center"/>
    </xf>
    <xf numFmtId="204" fontId="3" fillId="33" borderId="10" xfId="52" applyNumberFormat="1" applyFont="1" applyFill="1" applyBorder="1" applyAlignment="1" applyProtection="1">
      <alignment vertical="center" wrapText="1"/>
      <protection locked="0"/>
    </xf>
    <xf numFmtId="0" fontId="13" fillId="33" borderId="17" xfId="0" applyFont="1" applyFill="1" applyBorder="1" applyAlignment="1">
      <alignment horizontal="center" vertical="center"/>
    </xf>
    <xf numFmtId="0" fontId="13" fillId="33" borderId="18"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33" borderId="23"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13" fillId="33" borderId="34" xfId="0" applyFont="1" applyFill="1" applyBorder="1" applyAlignment="1" applyProtection="1">
      <alignment horizontal="center" vertical="center" wrapText="1"/>
      <protection locked="0"/>
    </xf>
    <xf numFmtId="0" fontId="13" fillId="33" borderId="35" xfId="0" applyFont="1" applyFill="1" applyBorder="1" applyAlignment="1" applyProtection="1">
      <alignment horizontal="center" vertical="center" wrapText="1"/>
      <protection locked="0"/>
    </xf>
    <xf numFmtId="0" fontId="13" fillId="33" borderId="36" xfId="0" applyFont="1" applyFill="1" applyBorder="1" applyAlignment="1" applyProtection="1">
      <alignment horizontal="center" vertical="center" wrapText="1"/>
      <protection locked="0"/>
    </xf>
    <xf numFmtId="0" fontId="13" fillId="33" borderId="10"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20" xfId="0" applyFont="1" applyFill="1" applyBorder="1" applyAlignment="1">
      <alignment horizontal="center" vertical="center"/>
    </xf>
    <xf numFmtId="0" fontId="13" fillId="33" borderId="37" xfId="0" applyFont="1" applyFill="1" applyBorder="1" applyAlignment="1">
      <alignment horizontal="center" vertical="center"/>
    </xf>
    <xf numFmtId="0" fontId="13" fillId="33" borderId="17" xfId="0" applyFont="1" applyFill="1" applyBorder="1" applyAlignment="1">
      <alignment horizontal="center" vertical="center"/>
    </xf>
    <xf numFmtId="0" fontId="12" fillId="0" borderId="16" xfId="0" applyFont="1" applyFill="1" applyBorder="1" applyAlignment="1">
      <alignment horizontal="right" vertical="center"/>
    </xf>
    <xf numFmtId="0" fontId="12" fillId="0" borderId="38" xfId="0" applyFont="1" applyFill="1" applyBorder="1" applyAlignment="1">
      <alignment horizontal="right" vertical="center"/>
    </xf>
    <xf numFmtId="0" fontId="13" fillId="33" borderId="10" xfId="0" applyFont="1" applyFill="1" applyBorder="1" applyAlignment="1">
      <alignment horizontal="center" vertical="center"/>
    </xf>
    <xf numFmtId="0" fontId="12" fillId="33" borderId="25"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13" fillId="34" borderId="33"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65" fillId="0" borderId="42" xfId="0" applyFont="1" applyFill="1" applyBorder="1" applyAlignment="1">
      <alignment horizontal="center"/>
    </xf>
    <xf numFmtId="0" fontId="65" fillId="0" borderId="43" xfId="0" applyFont="1" applyFill="1" applyBorder="1" applyAlignment="1">
      <alignment horizontal="center"/>
    </xf>
    <xf numFmtId="0" fontId="65" fillId="0" borderId="44" xfId="0" applyFont="1" applyFill="1" applyBorder="1" applyAlignment="1">
      <alignment horizontal="center"/>
    </xf>
    <xf numFmtId="0" fontId="65" fillId="0" borderId="13" xfId="0" applyFont="1" applyFill="1" applyBorder="1" applyAlignment="1">
      <alignment horizontal="center"/>
    </xf>
    <xf numFmtId="0" fontId="65" fillId="0" borderId="0" xfId="0" applyFont="1" applyFill="1" applyBorder="1" applyAlignment="1">
      <alignment horizontal="center"/>
    </xf>
    <xf numFmtId="0" fontId="65" fillId="0" borderId="45" xfId="0" applyFont="1" applyFill="1" applyBorder="1" applyAlignment="1">
      <alignment horizontal="center"/>
    </xf>
    <xf numFmtId="0" fontId="12" fillId="33" borderId="2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13" fillId="34" borderId="35" xfId="0" applyFont="1" applyFill="1" applyBorder="1" applyAlignment="1">
      <alignment horizontal="center" vertical="center" wrapText="1"/>
    </xf>
    <xf numFmtId="188" fontId="3" fillId="0" borderId="18" xfId="0" applyNumberFormat="1" applyFont="1" applyFill="1" applyBorder="1" applyAlignment="1">
      <alignment horizontal="center" vertical="top" wrapText="1"/>
    </xf>
    <xf numFmtId="188" fontId="3" fillId="0" borderId="46" xfId="0" applyNumberFormat="1" applyFont="1" applyFill="1" applyBorder="1" applyAlignment="1">
      <alignment horizontal="center" vertical="top" wrapText="1"/>
    </xf>
    <xf numFmtId="188" fontId="3" fillId="0" borderId="12" xfId="0" applyNumberFormat="1" applyFont="1" applyFill="1" applyBorder="1" applyAlignment="1">
      <alignment horizontal="center" vertical="top" wrapText="1"/>
    </xf>
    <xf numFmtId="188" fontId="3" fillId="0" borderId="18" xfId="0" applyNumberFormat="1" applyFont="1" applyFill="1" applyBorder="1" applyAlignment="1">
      <alignment horizontal="justify" vertical="top" wrapText="1"/>
    </xf>
    <xf numFmtId="188" fontId="3" fillId="0" borderId="46" xfId="0" applyNumberFormat="1" applyFont="1" applyFill="1" applyBorder="1" applyAlignment="1">
      <alignment horizontal="justify" vertical="top" wrapText="1"/>
    </xf>
    <xf numFmtId="188" fontId="3" fillId="0" borderId="12" xfId="0" applyNumberFormat="1" applyFont="1" applyFill="1" applyBorder="1" applyAlignment="1">
      <alignment horizontal="justify" vertical="top" wrapText="1"/>
    </xf>
    <xf numFmtId="188" fontId="3" fillId="0" borderId="47" xfId="0" applyNumberFormat="1" applyFont="1" applyFill="1" applyBorder="1" applyAlignment="1">
      <alignment horizontal="justify" vertical="top" wrapText="1"/>
    </xf>
    <xf numFmtId="188" fontId="3" fillId="0" borderId="45" xfId="0" applyNumberFormat="1" applyFont="1" applyFill="1" applyBorder="1" applyAlignment="1">
      <alignment horizontal="justify" vertical="top" wrapText="1"/>
    </xf>
    <xf numFmtId="188" fontId="3" fillId="0" borderId="48" xfId="0" applyNumberFormat="1" applyFont="1" applyFill="1" applyBorder="1" applyAlignment="1">
      <alignment horizontal="justify" vertical="top" wrapText="1"/>
    </xf>
    <xf numFmtId="0" fontId="63" fillId="0" borderId="10" xfId="0" applyFont="1" applyFill="1" applyBorder="1" applyAlignment="1">
      <alignment horizontal="center" vertical="top" wrapText="1"/>
    </xf>
    <xf numFmtId="0" fontId="63" fillId="0" borderId="10" xfId="0" applyFont="1" applyFill="1" applyBorder="1" applyAlignment="1">
      <alignment horizontal="center" vertical="top"/>
    </xf>
    <xf numFmtId="0" fontId="63" fillId="34" borderId="18" xfId="0" applyFont="1" applyFill="1" applyBorder="1" applyAlignment="1">
      <alignment horizontal="center" vertical="top" wrapText="1"/>
    </xf>
    <xf numFmtId="0" fontId="63" fillId="34" borderId="46" xfId="0" applyFont="1" applyFill="1" applyBorder="1" applyAlignment="1">
      <alignment horizontal="center" vertical="top"/>
    </xf>
    <xf numFmtId="0" fontId="63" fillId="34" borderId="12" xfId="0" applyFont="1" applyFill="1" applyBorder="1" applyAlignment="1">
      <alignment horizontal="center" vertical="top"/>
    </xf>
    <xf numFmtId="0" fontId="13" fillId="33" borderId="49" xfId="0" applyFont="1" applyFill="1" applyBorder="1" applyAlignment="1">
      <alignment horizontal="center" vertical="center" wrapText="1"/>
    </xf>
    <xf numFmtId="0" fontId="13" fillId="33" borderId="46" xfId="0" applyFont="1" applyFill="1" applyBorder="1" applyAlignment="1">
      <alignment horizontal="center" vertical="center" wrapText="1"/>
    </xf>
    <xf numFmtId="188" fontId="3" fillId="0" borderId="10" xfId="0" applyNumberFormat="1" applyFont="1" applyFill="1" applyBorder="1" applyAlignment="1">
      <alignment horizontal="justify" vertical="top" wrapText="1"/>
    </xf>
    <xf numFmtId="0" fontId="63" fillId="33" borderId="0" xfId="0" applyFont="1" applyFill="1" applyBorder="1" applyAlignment="1">
      <alignment horizontal="center" vertical="top"/>
    </xf>
    <xf numFmtId="0" fontId="15" fillId="0" borderId="0" xfId="0" applyFont="1" applyFill="1" applyAlignment="1">
      <alignment horizontal="right" vertical="center"/>
    </xf>
    <xf numFmtId="0" fontId="13" fillId="33" borderId="50"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0" fillId="0" borderId="22" xfId="0"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0" fillId="0" borderId="10" xfId="0" applyFill="1" applyBorder="1" applyAlignment="1">
      <alignment horizontal="center"/>
    </xf>
    <xf numFmtId="0" fontId="0" fillId="0" borderId="25" xfId="0" applyFill="1" applyBorder="1" applyAlignment="1">
      <alignment horizontal="center"/>
    </xf>
    <xf numFmtId="0" fontId="0" fillId="0" borderId="11" xfId="0" applyFill="1" applyBorder="1" applyAlignment="1">
      <alignment horizontal="center"/>
    </xf>
    <xf numFmtId="0" fontId="12" fillId="33" borderId="19"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63" fillId="0" borderId="10" xfId="0" applyFont="1" applyBorder="1" applyAlignment="1" quotePrefix="1">
      <alignment horizontal="center" vertical="center" wrapText="1"/>
    </xf>
    <xf numFmtId="0" fontId="63" fillId="0" borderId="10" xfId="0" applyFont="1" applyBorder="1" applyAlignment="1">
      <alignment horizontal="center" vertical="center" wrapText="1"/>
    </xf>
    <xf numFmtId="0" fontId="63" fillId="0" borderId="10" xfId="0" applyFont="1" applyBorder="1" applyAlignment="1">
      <alignment horizontal="center" vertical="center"/>
    </xf>
    <xf numFmtId="0" fontId="63" fillId="0" borderId="18" xfId="0" applyFont="1" applyBorder="1" applyAlignment="1">
      <alignment horizontal="center" vertical="center" wrapText="1"/>
    </xf>
    <xf numFmtId="0" fontId="63" fillId="0" borderId="46" xfId="0" applyFont="1" applyBorder="1" applyAlignment="1">
      <alignment horizontal="center" vertical="center" wrapText="1"/>
    </xf>
    <xf numFmtId="0" fontId="63" fillId="0" borderId="12" xfId="0" applyFont="1" applyBorder="1" applyAlignment="1">
      <alignment horizontal="center" vertical="center" wrapText="1"/>
    </xf>
    <xf numFmtId="171" fontId="63" fillId="0" borderId="10" xfId="49" applyFont="1" applyBorder="1" applyAlignment="1">
      <alignment horizontal="center" vertical="center"/>
    </xf>
    <xf numFmtId="0" fontId="63" fillId="0" borderId="10" xfId="0" applyFont="1" applyFill="1" applyBorder="1" applyAlignment="1">
      <alignment horizontal="center" vertical="center"/>
    </xf>
    <xf numFmtId="0" fontId="3" fillId="33" borderId="56" xfId="0" applyFont="1" applyFill="1" applyBorder="1" applyAlignment="1" applyProtection="1">
      <alignment horizontal="center" vertical="center" wrapText="1"/>
      <protection locked="0"/>
    </xf>
    <xf numFmtId="0" fontId="3" fillId="33" borderId="47" xfId="0" applyFont="1" applyFill="1" applyBorder="1" applyAlignment="1" applyProtection="1">
      <alignment horizontal="center" vertical="center" wrapText="1"/>
      <protection locked="0"/>
    </xf>
    <xf numFmtId="0" fontId="3" fillId="33" borderId="0" xfId="0" applyFont="1" applyFill="1" applyBorder="1" applyAlignment="1" applyProtection="1">
      <alignment horizontal="center" vertical="center" wrapText="1"/>
      <protection locked="0"/>
    </xf>
    <xf numFmtId="0" fontId="3" fillId="33" borderId="45" xfId="0" applyFont="1" applyFill="1" applyBorder="1" applyAlignment="1" applyProtection="1">
      <alignment horizontal="center" vertical="center" wrapText="1"/>
      <protection locked="0"/>
    </xf>
    <xf numFmtId="0" fontId="13" fillId="33" borderId="57" xfId="0" applyFont="1" applyFill="1" applyBorder="1" applyAlignment="1">
      <alignment horizontal="center" vertical="center"/>
    </xf>
    <xf numFmtId="0" fontId="13" fillId="33" borderId="43" xfId="0" applyFont="1" applyFill="1" applyBorder="1" applyAlignment="1">
      <alignment horizontal="center" vertical="center"/>
    </xf>
    <xf numFmtId="0" fontId="13" fillId="33" borderId="44" xfId="0" applyFont="1" applyFill="1" applyBorder="1" applyAlignment="1">
      <alignment horizontal="center" vertical="center"/>
    </xf>
    <xf numFmtId="0" fontId="0" fillId="0" borderId="58" xfId="0" applyBorder="1" applyAlignment="1">
      <alignment horizontal="center" vertical="center" wrapText="1"/>
    </xf>
    <xf numFmtId="0" fontId="66" fillId="0" borderId="49" xfId="0" applyFont="1" applyBorder="1" applyAlignment="1">
      <alignment horizontal="center" vertical="center" wrapText="1"/>
    </xf>
    <xf numFmtId="0" fontId="66" fillId="0" borderId="46" xfId="0" applyFont="1" applyBorder="1" applyAlignment="1">
      <alignment horizontal="center" vertical="center" wrapText="1"/>
    </xf>
    <xf numFmtId="0" fontId="3" fillId="0" borderId="22" xfId="56" applyBorder="1">
      <alignment/>
      <protection/>
    </xf>
    <xf numFmtId="0" fontId="3" fillId="0" borderId="23" xfId="56" applyBorder="1">
      <alignment/>
      <protection/>
    </xf>
    <xf numFmtId="0" fontId="3" fillId="0" borderId="24" xfId="56" applyBorder="1">
      <alignment/>
      <protection/>
    </xf>
    <xf numFmtId="0" fontId="3" fillId="0" borderId="10" xfId="56" applyBorder="1">
      <alignment/>
      <protection/>
    </xf>
    <xf numFmtId="0" fontId="3" fillId="0" borderId="25" xfId="56" applyBorder="1">
      <alignment/>
      <protection/>
    </xf>
    <xf numFmtId="0" fontId="3" fillId="0" borderId="11" xfId="56" applyBorder="1">
      <alignment/>
      <protection/>
    </xf>
    <xf numFmtId="0" fontId="16" fillId="35" borderId="23" xfId="0" applyFont="1" applyFill="1" applyBorder="1" applyAlignment="1">
      <alignment horizontal="center" vertical="center" wrapText="1"/>
    </xf>
    <xf numFmtId="0" fontId="16" fillId="35" borderId="34" xfId="0" applyFont="1" applyFill="1" applyBorder="1" applyAlignment="1">
      <alignment horizontal="center" vertical="center" wrapText="1"/>
    </xf>
    <xf numFmtId="0" fontId="16" fillId="35" borderId="10" xfId="0" applyFont="1" applyFill="1" applyBorder="1" applyAlignment="1">
      <alignment horizontal="center" vertical="center" wrapText="1"/>
    </xf>
    <xf numFmtId="0" fontId="16" fillId="35" borderId="35" xfId="0" applyFont="1" applyFill="1" applyBorder="1" applyAlignment="1">
      <alignment horizontal="center" vertical="center" wrapText="1"/>
    </xf>
    <xf numFmtId="0" fontId="17" fillId="35" borderId="10" xfId="0" applyFont="1" applyFill="1" applyBorder="1" applyAlignment="1">
      <alignment horizontal="center" vertical="center" wrapText="1"/>
    </xf>
    <xf numFmtId="0" fontId="17" fillId="35" borderId="35" xfId="0" applyFont="1" applyFill="1" applyBorder="1" applyAlignment="1">
      <alignment horizontal="center" vertical="center" wrapText="1"/>
    </xf>
    <xf numFmtId="0" fontId="17" fillId="35" borderId="11" xfId="0" applyFont="1" applyFill="1" applyBorder="1" applyAlignment="1">
      <alignment horizontal="center" vertical="center" wrapText="1"/>
    </xf>
    <xf numFmtId="0" fontId="17" fillId="35" borderId="33" xfId="0" applyFont="1" applyFill="1" applyBorder="1" applyAlignment="1">
      <alignment horizontal="center" vertical="center" wrapText="1"/>
    </xf>
    <xf numFmtId="0" fontId="9" fillId="35" borderId="34" xfId="56" applyFont="1" applyFill="1" applyBorder="1" applyAlignment="1">
      <alignment horizontal="center" vertical="center" wrapText="1"/>
      <protection/>
    </xf>
    <xf numFmtId="0" fontId="9" fillId="35" borderId="36" xfId="56" applyFont="1" applyFill="1" applyBorder="1" applyAlignment="1">
      <alignment horizontal="center" vertical="center" wrapText="1"/>
      <protection/>
    </xf>
    <xf numFmtId="0" fontId="9" fillId="35" borderId="23" xfId="56" applyFont="1" applyFill="1" applyBorder="1" applyAlignment="1">
      <alignment horizontal="center" vertical="center" wrapText="1"/>
      <protection/>
    </xf>
    <xf numFmtId="185" fontId="43" fillId="0" borderId="10" xfId="51" applyNumberFormat="1" applyFont="1" applyFill="1" applyBorder="1" applyAlignment="1">
      <alignment horizontal="center" vertical="center" wrapText="1"/>
    </xf>
    <xf numFmtId="185" fontId="43" fillId="0" borderId="35" xfId="51" applyNumberFormat="1"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45"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15" fillId="34" borderId="0" xfId="0" applyFont="1" applyFill="1" applyBorder="1" applyAlignment="1">
      <alignment horizontal="right" vertical="center"/>
    </xf>
    <xf numFmtId="0" fontId="4" fillId="0" borderId="24" xfId="57" applyFont="1" applyFill="1" applyBorder="1" applyAlignment="1">
      <alignment horizontal="center" vertical="center" wrapText="1"/>
      <protection/>
    </xf>
    <xf numFmtId="0" fontId="4" fillId="0" borderId="10" xfId="57" applyFont="1" applyFill="1" applyBorder="1" applyAlignment="1">
      <alignment horizontal="center" vertical="center" wrapText="1"/>
      <protection/>
    </xf>
    <xf numFmtId="185" fontId="43" fillId="0" borderId="12" xfId="51" applyNumberFormat="1" applyFont="1" applyFill="1" applyBorder="1" applyAlignment="1">
      <alignment horizontal="center" vertical="center" wrapText="1"/>
    </xf>
    <xf numFmtId="185" fontId="43" fillId="0" borderId="32" xfId="51" applyNumberFormat="1" applyFont="1" applyFill="1" applyBorder="1" applyAlignment="1">
      <alignment horizontal="center" vertical="center" wrapText="1"/>
    </xf>
    <xf numFmtId="0" fontId="2" fillId="33" borderId="59" xfId="57" applyFont="1" applyFill="1" applyBorder="1" applyAlignment="1">
      <alignment horizontal="center" vertical="center" wrapText="1"/>
      <protection/>
    </xf>
    <xf numFmtId="0" fontId="2" fillId="33" borderId="10" xfId="57" applyFont="1" applyFill="1" applyBorder="1" applyAlignment="1">
      <alignment horizontal="center" vertical="center" wrapText="1"/>
      <protection/>
    </xf>
    <xf numFmtId="0" fontId="2" fillId="33" borderId="60" xfId="57" applyFont="1" applyFill="1" applyBorder="1" applyAlignment="1">
      <alignment horizontal="center" vertical="center" wrapText="1"/>
      <protection/>
    </xf>
    <xf numFmtId="0" fontId="4" fillId="0" borderId="61" xfId="57" applyFont="1" applyFill="1" applyBorder="1" applyAlignment="1">
      <alignment horizontal="center" vertical="center" wrapText="1"/>
      <protection/>
    </xf>
    <xf numFmtId="0" fontId="4" fillId="0" borderId="12" xfId="57" applyFont="1" applyFill="1" applyBorder="1" applyAlignment="1">
      <alignment horizontal="center" vertical="center" wrapText="1"/>
      <protection/>
    </xf>
    <xf numFmtId="0" fontId="2" fillId="33" borderId="62" xfId="57" applyFont="1" applyFill="1" applyBorder="1" applyAlignment="1">
      <alignment horizontal="center" vertical="center" wrapText="1"/>
      <protection/>
    </xf>
    <xf numFmtId="0" fontId="2" fillId="33" borderId="63" xfId="57" applyFont="1" applyFill="1" applyBorder="1" applyAlignment="1">
      <alignment horizontal="center" vertical="center" wrapText="1"/>
      <protection/>
    </xf>
    <xf numFmtId="0" fontId="2" fillId="33" borderId="42" xfId="57" applyFont="1" applyFill="1" applyBorder="1" applyAlignment="1">
      <alignment horizontal="center" vertical="center" wrapText="1"/>
      <protection/>
    </xf>
    <xf numFmtId="0" fontId="2" fillId="33" borderId="15" xfId="57" applyFont="1" applyFill="1" applyBorder="1" applyAlignment="1">
      <alignment horizontal="center" vertical="center" wrapText="1"/>
      <protection/>
    </xf>
    <xf numFmtId="0" fontId="2" fillId="33" borderId="64" xfId="57" applyFont="1" applyFill="1" applyBorder="1" applyAlignment="1">
      <alignment horizontal="center" vertical="center" wrapText="1"/>
      <protection/>
    </xf>
    <xf numFmtId="0" fontId="2" fillId="33" borderId="65" xfId="57" applyFont="1" applyFill="1" applyBorder="1" applyAlignment="1">
      <alignment horizontal="center" vertical="center" wrapText="1"/>
      <protection/>
    </xf>
    <xf numFmtId="0" fontId="2" fillId="33" borderId="66" xfId="57" applyFont="1" applyFill="1" applyBorder="1" applyAlignment="1">
      <alignment horizontal="center" vertical="center" wrapText="1"/>
      <protection/>
    </xf>
    <xf numFmtId="0" fontId="4" fillId="0" borderId="42" xfId="57" applyFont="1" applyBorder="1" applyAlignment="1">
      <alignment horizontal="center"/>
      <protection/>
    </xf>
    <xf numFmtId="0" fontId="4" fillId="0" borderId="43" xfId="57" applyFont="1" applyBorder="1" applyAlignment="1">
      <alignment horizontal="center"/>
      <protection/>
    </xf>
    <xf numFmtId="0" fontId="4" fillId="0" borderId="44" xfId="57" applyFont="1" applyBorder="1" applyAlignment="1">
      <alignment horizontal="center"/>
      <protection/>
    </xf>
    <xf numFmtId="0" fontId="4" fillId="0" borderId="13" xfId="57" applyFont="1" applyBorder="1" applyAlignment="1">
      <alignment horizontal="center"/>
      <protection/>
    </xf>
    <xf numFmtId="0" fontId="4" fillId="0" borderId="0" xfId="57" applyFont="1" applyBorder="1" applyAlignment="1">
      <alignment horizontal="center"/>
      <protection/>
    </xf>
    <xf numFmtId="0" fontId="4" fillId="0" borderId="45" xfId="57" applyFont="1" applyBorder="1" applyAlignment="1">
      <alignment horizontal="center"/>
      <protection/>
    </xf>
    <xf numFmtId="0" fontId="19" fillId="33" borderId="19" xfId="57" applyFont="1" applyFill="1" applyBorder="1" applyAlignment="1">
      <alignment horizontal="center" vertical="center" wrapText="1"/>
      <protection/>
    </xf>
    <xf numFmtId="0" fontId="19" fillId="33" borderId="52" xfId="57" applyFont="1" applyFill="1" applyBorder="1" applyAlignment="1">
      <alignment horizontal="center" vertical="center" wrapText="1"/>
      <protection/>
    </xf>
    <xf numFmtId="0" fontId="19" fillId="33" borderId="53" xfId="57" applyFont="1" applyFill="1" applyBorder="1" applyAlignment="1">
      <alignment horizontal="center" vertical="center" wrapText="1"/>
      <protection/>
    </xf>
    <xf numFmtId="0" fontId="19" fillId="33" borderId="20" xfId="57" applyFont="1" applyFill="1" applyBorder="1" applyAlignment="1">
      <alignment horizontal="center" vertical="center" wrapText="1"/>
      <protection/>
    </xf>
    <xf numFmtId="0" fontId="19" fillId="33" borderId="37" xfId="57" applyFont="1" applyFill="1" applyBorder="1" applyAlignment="1">
      <alignment horizontal="center" vertical="center" wrapText="1"/>
      <protection/>
    </xf>
    <xf numFmtId="0" fontId="19" fillId="33" borderId="54" xfId="57" applyFont="1" applyFill="1" applyBorder="1" applyAlignment="1">
      <alignment horizontal="center" vertical="center" wrapText="1"/>
      <protection/>
    </xf>
    <xf numFmtId="0" fontId="19" fillId="33" borderId="55" xfId="57" applyFont="1" applyFill="1" applyBorder="1" applyAlignment="1">
      <alignment horizontal="center" vertical="center" wrapText="1"/>
      <protection/>
    </xf>
    <xf numFmtId="0" fontId="19" fillId="33" borderId="56" xfId="57" applyFont="1" applyFill="1" applyBorder="1" applyAlignment="1">
      <alignment horizontal="center" vertical="center" wrapText="1"/>
      <protection/>
    </xf>
    <xf numFmtId="0" fontId="19" fillId="33" borderId="67" xfId="57" applyFont="1" applyFill="1" applyBorder="1" applyAlignment="1">
      <alignment horizontal="center" vertical="center" wrapText="1"/>
      <protection/>
    </xf>
    <xf numFmtId="184" fontId="13" fillId="37" borderId="10" xfId="0" applyNumberFormat="1" applyFont="1" applyFill="1" applyBorder="1" applyAlignment="1">
      <alignment horizontal="center" vertical="center"/>
    </xf>
    <xf numFmtId="9" fontId="13" fillId="37" borderId="10" xfId="0" applyNumberFormat="1" applyFont="1" applyFill="1" applyBorder="1" applyAlignment="1">
      <alignment horizontal="center" vertical="center"/>
    </xf>
    <xf numFmtId="0" fontId="13" fillId="37" borderId="10" xfId="0" applyFont="1" applyFill="1" applyBorder="1" applyAlignment="1">
      <alignment horizontal="center" vertical="center" wrapText="1"/>
    </xf>
    <xf numFmtId="0" fontId="13" fillId="37" borderId="10" xfId="0" applyFont="1" applyFill="1" applyBorder="1" applyAlignment="1">
      <alignment horizontal="justify" vertical="center" wrapText="1"/>
    </xf>
    <xf numFmtId="0" fontId="13" fillId="37" borderId="10" xfId="0" applyFont="1" applyFill="1" applyBorder="1" applyAlignment="1">
      <alignment horizontal="justify" vertical="top" wrapText="1"/>
    </xf>
    <xf numFmtId="0" fontId="13" fillId="37" borderId="17" xfId="0" applyFont="1" applyFill="1" applyBorder="1" applyAlignment="1">
      <alignment horizontal="center" vertical="center"/>
    </xf>
    <xf numFmtId="10" fontId="13" fillId="0" borderId="10" xfId="0" applyNumberFormat="1" applyFont="1" applyFill="1" applyBorder="1" applyAlignment="1">
      <alignment horizontal="center" vertical="center"/>
    </xf>
    <xf numFmtId="0" fontId="13" fillId="0" borderId="10" xfId="0" applyFont="1" applyFill="1" applyBorder="1" applyAlignment="1">
      <alignment horizontal="justify" vertical="top" wrapText="1"/>
    </xf>
    <xf numFmtId="198" fontId="13" fillId="37" borderId="10" xfId="59" applyNumberFormat="1" applyFont="1" applyFill="1" applyBorder="1" applyAlignment="1">
      <alignment horizontal="center" vertical="center"/>
    </xf>
    <xf numFmtId="0" fontId="13" fillId="0" borderId="10" xfId="0" applyFont="1" applyFill="1" applyBorder="1" applyAlignment="1">
      <alignment horizontal="center" vertical="top" wrapText="1"/>
    </xf>
    <xf numFmtId="10" fontId="3" fillId="34" borderId="10" xfId="59" applyNumberFormat="1" applyFont="1" applyFill="1" applyBorder="1" applyAlignment="1">
      <alignment horizontal="center" vertical="top" wrapText="1"/>
    </xf>
    <xf numFmtId="0" fontId="3" fillId="0"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170" fontId="3" fillId="0" borderId="24" xfId="52" applyFont="1" applyFill="1" applyBorder="1" applyAlignment="1">
      <alignment horizontal="center" vertical="center"/>
    </xf>
    <xf numFmtId="4" fontId="3" fillId="0" borderId="23" xfId="0" applyNumberFormat="1" applyFont="1" applyFill="1" applyBorder="1" applyAlignment="1">
      <alignment horizontal="center" vertical="center" wrapText="1"/>
    </xf>
    <xf numFmtId="188" fontId="3" fillId="0" borderId="46" xfId="0" applyNumberFormat="1" applyFont="1" applyFill="1" applyBorder="1" applyAlignment="1">
      <alignment horizontal="center" vertical="center" wrapText="1"/>
    </xf>
    <xf numFmtId="4" fontId="3" fillId="0" borderId="22" xfId="0" applyNumberFormat="1" applyFont="1" applyFill="1" applyBorder="1" applyAlignment="1">
      <alignment horizontal="center" vertical="center" wrapText="1"/>
    </xf>
    <xf numFmtId="3" fontId="3" fillId="0" borderId="10" xfId="52" applyNumberFormat="1" applyFont="1" applyFill="1" applyBorder="1" applyAlignment="1">
      <alignment horizontal="center" vertical="center" wrapText="1"/>
    </xf>
    <xf numFmtId="171" fontId="63" fillId="0" borderId="0" xfId="49" applyFont="1" applyFill="1" applyAlignment="1">
      <alignment horizontal="center" vertical="center"/>
    </xf>
    <xf numFmtId="171" fontId="3" fillId="0" borderId="24" xfId="49" applyFont="1" applyFill="1" applyBorder="1" applyAlignment="1">
      <alignment horizontal="center" vertical="center"/>
    </xf>
    <xf numFmtId="206"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4" fontId="3" fillId="0" borderId="24" xfId="0" applyNumberFormat="1" applyFont="1" applyFill="1" applyBorder="1" applyAlignment="1">
      <alignment horizontal="center" vertical="center"/>
    </xf>
    <xf numFmtId="170" fontId="3" fillId="0" borderId="10" xfId="52" applyFont="1" applyFill="1" applyBorder="1" applyAlignment="1">
      <alignment horizontal="center" vertical="center"/>
    </xf>
    <xf numFmtId="204" fontId="3" fillId="33" borderId="23" xfId="52" applyNumberFormat="1" applyFont="1" applyFill="1" applyBorder="1" applyAlignment="1">
      <alignment horizontal="center" vertical="center" wrapText="1"/>
    </xf>
    <xf numFmtId="204" fontId="3" fillId="33" borderId="10" xfId="52" applyNumberFormat="1" applyFont="1" applyFill="1" applyBorder="1" applyAlignment="1">
      <alignment horizontal="center" vertical="center" wrapText="1"/>
    </xf>
    <xf numFmtId="189" fontId="3" fillId="33" borderId="10" xfId="49" applyNumberFormat="1" applyFont="1" applyFill="1" applyBorder="1" applyAlignment="1" applyProtection="1">
      <alignment vertical="center" wrapText="1"/>
      <protection locked="0"/>
    </xf>
    <xf numFmtId="3" fontId="3" fillId="33" borderId="10" xfId="0" applyNumberFormat="1" applyFont="1" applyFill="1" applyBorder="1" applyAlignment="1" applyProtection="1">
      <alignment vertical="center" wrapText="1"/>
      <protection locked="0"/>
    </xf>
    <xf numFmtId="0" fontId="3" fillId="33" borderId="10" xfId="0" applyFont="1" applyFill="1" applyBorder="1" applyAlignment="1" applyProtection="1">
      <alignment vertical="center" wrapText="1"/>
      <protection locked="0"/>
    </xf>
    <xf numFmtId="204" fontId="3" fillId="33" borderId="24" xfId="52" applyNumberFormat="1" applyFont="1" applyFill="1" applyBorder="1" applyAlignment="1">
      <alignment horizontal="center" vertical="center" wrapText="1"/>
    </xf>
    <xf numFmtId="204" fontId="3" fillId="33" borderId="10" xfId="52" applyNumberFormat="1" applyFont="1" applyFill="1" applyBorder="1" applyAlignment="1">
      <alignment horizontal="center" vertical="center"/>
    </xf>
    <xf numFmtId="204" fontId="3" fillId="33" borderId="24" xfId="52" applyNumberFormat="1" applyFont="1" applyFill="1" applyBorder="1" applyAlignment="1">
      <alignment horizontal="center" vertical="center"/>
    </xf>
    <xf numFmtId="0" fontId="63" fillId="0" borderId="18" xfId="0" applyFont="1" applyFill="1" applyBorder="1" applyAlignment="1">
      <alignment horizontal="center" vertical="top" wrapText="1"/>
    </xf>
    <xf numFmtId="0" fontId="63" fillId="0" borderId="46" xfId="0" applyFont="1" applyFill="1" applyBorder="1" applyAlignment="1">
      <alignment horizontal="center" vertical="top"/>
    </xf>
    <xf numFmtId="10" fontId="3" fillId="37" borderId="10" xfId="59" applyNumberFormat="1" applyFont="1" applyFill="1" applyBorder="1" applyAlignment="1">
      <alignment horizontal="center" vertical="top" wrapText="1"/>
    </xf>
    <xf numFmtId="206" fontId="3" fillId="37" borderId="10" xfId="0" applyNumberFormat="1" applyFont="1" applyFill="1" applyBorder="1" applyAlignment="1">
      <alignment horizontal="center" vertical="center"/>
    </xf>
    <xf numFmtId="0" fontId="11" fillId="0" borderId="50" xfId="0" applyFont="1" applyFill="1" applyBorder="1" applyAlignment="1">
      <alignment horizontal="justify" vertical="top" wrapText="1"/>
    </xf>
    <xf numFmtId="0" fontId="63" fillId="0" borderId="32" xfId="0" applyFont="1" applyFill="1" applyBorder="1" applyAlignment="1">
      <alignment horizontal="justify" vertical="top"/>
    </xf>
    <xf numFmtId="0" fontId="63" fillId="0" borderId="36" xfId="0" applyFont="1" applyFill="1" applyBorder="1" applyAlignment="1">
      <alignment horizontal="justify" vertical="top" wrapText="1"/>
    </xf>
    <xf numFmtId="0" fontId="67" fillId="0" borderId="46" xfId="0" applyFont="1" applyFill="1" applyBorder="1" applyAlignment="1">
      <alignment horizontal="center" vertical="center" wrapText="1"/>
    </xf>
    <xf numFmtId="184" fontId="5" fillId="0" borderId="23" xfId="0" applyNumberFormat="1" applyFont="1" applyFill="1" applyBorder="1" applyAlignment="1">
      <alignment vertical="center"/>
    </xf>
    <xf numFmtId="9" fontId="0" fillId="0" borderId="10" xfId="59" applyFont="1" applyFill="1" applyBorder="1" applyAlignment="1">
      <alignment horizontal="center" vertical="center"/>
    </xf>
    <xf numFmtId="184" fontId="0" fillId="0" borderId="18" xfId="59" applyNumberFormat="1" applyFont="1" applyFill="1" applyBorder="1" applyAlignment="1">
      <alignment horizontal="center" vertical="center"/>
    </xf>
    <xf numFmtId="0" fontId="67" fillId="0" borderId="12" xfId="0" applyFont="1" applyFill="1" applyBorder="1" applyAlignment="1">
      <alignment horizontal="center" vertical="center" wrapText="1"/>
    </xf>
    <xf numFmtId="184" fontId="5" fillId="0" borderId="10" xfId="0" applyNumberFormat="1" applyFont="1" applyFill="1" applyBorder="1" applyAlignment="1">
      <alignment vertical="center"/>
    </xf>
    <xf numFmtId="184" fontId="0" fillId="0" borderId="12" xfId="59" applyNumberFormat="1" applyFont="1" applyFill="1" applyBorder="1" applyAlignment="1">
      <alignment horizontal="center" vertical="center"/>
    </xf>
    <xf numFmtId="0" fontId="66" fillId="0" borderId="18" xfId="0" applyFont="1" applyFill="1" applyBorder="1" applyAlignment="1">
      <alignment horizontal="center" vertical="center"/>
    </xf>
    <xf numFmtId="0" fontId="66" fillId="0" borderId="18" xfId="0" applyFont="1" applyFill="1" applyBorder="1" applyAlignment="1">
      <alignment horizontal="center" vertical="center" wrapText="1"/>
    </xf>
    <xf numFmtId="0" fontId="66" fillId="0" borderId="12" xfId="0" applyFont="1" applyFill="1" applyBorder="1" applyAlignment="1">
      <alignment horizontal="center" vertical="center"/>
    </xf>
    <xf numFmtId="0" fontId="66" fillId="0" borderId="12" xfId="0" applyFont="1" applyFill="1" applyBorder="1" applyAlignment="1">
      <alignment horizontal="center" vertical="center" wrapText="1"/>
    </xf>
    <xf numFmtId="0" fontId="66" fillId="0" borderId="10" xfId="0" applyFont="1" applyFill="1" applyBorder="1" applyAlignment="1">
      <alignment horizontal="center" vertical="center"/>
    </xf>
    <xf numFmtId="9" fontId="0" fillId="0" borderId="46" xfId="59" applyFont="1" applyFill="1" applyBorder="1" applyAlignment="1">
      <alignment horizontal="center" vertical="center"/>
    </xf>
    <xf numFmtId="184" fontId="0" fillId="0" borderId="49" xfId="59" applyNumberFormat="1" applyFont="1" applyFill="1" applyBorder="1" applyAlignment="1">
      <alignment horizontal="center" vertical="center"/>
    </xf>
    <xf numFmtId="10" fontId="5" fillId="0" borderId="23" xfId="0" applyNumberFormat="1" applyFont="1" applyFill="1" applyBorder="1" applyAlignment="1">
      <alignment vertical="center"/>
    </xf>
    <xf numFmtId="0" fontId="18" fillId="0" borderId="12" xfId="0" applyFont="1" applyFill="1" applyBorder="1" applyAlignment="1">
      <alignment vertical="center" wrapText="1"/>
    </xf>
    <xf numFmtId="0" fontId="18" fillId="0" borderId="10" xfId="0" applyFont="1" applyFill="1" applyBorder="1" applyAlignment="1">
      <alignment vertical="center" wrapText="1"/>
    </xf>
    <xf numFmtId="0" fontId="18" fillId="0" borderId="18" xfId="0" applyFont="1" applyFill="1" applyBorder="1" applyAlignment="1">
      <alignment vertical="center" wrapText="1"/>
    </xf>
    <xf numFmtId="0" fontId="18" fillId="0" borderId="49" xfId="0" applyFont="1" applyFill="1" applyBorder="1" applyAlignment="1">
      <alignment vertical="center" wrapText="1"/>
    </xf>
    <xf numFmtId="0" fontId="18" fillId="0" borderId="46" xfId="0" applyFont="1" applyFill="1" applyBorder="1" applyAlignment="1">
      <alignment vertical="center" wrapText="1"/>
    </xf>
    <xf numFmtId="0" fontId="2" fillId="35" borderId="47" xfId="56" applyFont="1" applyFill="1" applyBorder="1" applyAlignment="1">
      <alignment horizontal="center" vertical="center" textRotation="180" wrapText="1"/>
      <protection/>
    </xf>
    <xf numFmtId="0" fontId="2" fillId="35" borderId="57" xfId="56" applyFont="1" applyFill="1" applyBorder="1" applyAlignment="1">
      <alignment horizontal="center" vertical="center" wrapText="1"/>
      <protection/>
    </xf>
    <xf numFmtId="0" fontId="2" fillId="35" borderId="44" xfId="56" applyFont="1" applyFill="1" applyBorder="1" applyAlignment="1">
      <alignment horizontal="center" vertical="center" wrapText="1"/>
      <protection/>
    </xf>
    <xf numFmtId="0" fontId="2" fillId="35" borderId="68" xfId="56" applyFont="1" applyFill="1" applyBorder="1" applyAlignment="1">
      <alignment horizontal="center" vertical="center" textRotation="180" wrapText="1"/>
      <protection/>
    </xf>
    <xf numFmtId="0" fontId="2" fillId="35" borderId="69" xfId="56" applyFont="1" applyFill="1" applyBorder="1" applyAlignment="1">
      <alignment horizontal="center" vertical="center" textRotation="180" wrapText="1"/>
      <protection/>
    </xf>
    <xf numFmtId="0" fontId="66" fillId="0" borderId="46" xfId="0" applyFont="1" applyFill="1" applyBorder="1" applyAlignment="1">
      <alignment horizontal="center" vertical="center"/>
    </xf>
    <xf numFmtId="184" fontId="5" fillId="0" borderId="18" xfId="0" applyNumberFormat="1" applyFont="1" applyFill="1" applyBorder="1" applyAlignment="1">
      <alignment vertical="center"/>
    </xf>
    <xf numFmtId="184" fontId="0" fillId="0" borderId="46" xfId="59" applyNumberFormat="1" applyFont="1" applyFill="1" applyBorder="1" applyAlignment="1">
      <alignment horizontal="center" vertical="center"/>
    </xf>
    <xf numFmtId="0" fontId="63" fillId="0" borderId="51" xfId="0" applyFont="1" applyFill="1" applyBorder="1" applyAlignment="1">
      <alignment horizontal="justify" vertical="top"/>
    </xf>
    <xf numFmtId="0" fontId="9" fillId="33" borderId="66" xfId="56" applyFont="1" applyFill="1" applyBorder="1" applyAlignment="1">
      <alignment horizontal="right" vertical="center" wrapText="1"/>
      <protection/>
    </xf>
    <xf numFmtId="0" fontId="9" fillId="33" borderId="59" xfId="56" applyFont="1" applyFill="1" applyBorder="1" applyAlignment="1">
      <alignment horizontal="right" vertical="center" wrapText="1"/>
      <protection/>
    </xf>
    <xf numFmtId="0" fontId="9" fillId="33" borderId="70" xfId="56" applyFont="1" applyFill="1" applyBorder="1" applyAlignment="1">
      <alignment horizontal="right" vertical="center" wrapText="1"/>
      <protection/>
    </xf>
    <xf numFmtId="9" fontId="9" fillId="33" borderId="68" xfId="56" applyNumberFormat="1" applyFont="1" applyFill="1" applyBorder="1" applyAlignment="1">
      <alignment vertical="center" wrapText="1"/>
      <protection/>
    </xf>
    <xf numFmtId="9" fontId="9" fillId="33" borderId="68" xfId="56" applyNumberFormat="1" applyFont="1" applyFill="1" applyBorder="1" applyAlignment="1">
      <alignment horizontal="center" vertical="center" wrapText="1"/>
      <protection/>
    </xf>
    <xf numFmtId="0" fontId="0" fillId="33" borderId="69" xfId="0" applyFill="1" applyBorder="1" applyAlignment="1">
      <alignment/>
    </xf>
    <xf numFmtId="0" fontId="6" fillId="35" borderId="43" xfId="56" applyFont="1" applyFill="1" applyBorder="1" applyAlignment="1">
      <alignment horizontal="center" vertical="center" wrapText="1"/>
      <protection/>
    </xf>
    <xf numFmtId="0" fontId="6" fillId="35" borderId="16" xfId="56" applyFont="1" applyFill="1" applyBorder="1" applyAlignment="1">
      <alignment horizontal="center" vertical="center" wrapText="1"/>
      <protection/>
    </xf>
    <xf numFmtId="0" fontId="6" fillId="35" borderId="44" xfId="56" applyFont="1" applyFill="1" applyBorder="1" applyAlignment="1">
      <alignment horizontal="center" vertical="center" wrapText="1"/>
      <protection/>
    </xf>
    <xf numFmtId="0" fontId="6" fillId="35" borderId="28" xfId="56" applyFont="1" applyFill="1" applyBorder="1" applyAlignment="1">
      <alignment horizontal="center" vertical="center" wrapText="1"/>
      <protection/>
    </xf>
    <xf numFmtId="169" fontId="3" fillId="33" borderId="26" xfId="0" applyNumberFormat="1" applyFont="1" applyFill="1" applyBorder="1" applyAlignment="1">
      <alignment/>
    </xf>
    <xf numFmtId="3" fontId="3" fillId="33" borderId="20" xfId="0" applyNumberFormat="1" applyFont="1" applyFill="1" applyBorder="1" applyAlignment="1" applyProtection="1">
      <alignment vertical="center" wrapText="1"/>
      <protection locked="0"/>
    </xf>
    <xf numFmtId="169" fontId="3" fillId="33" borderId="20" xfId="0" applyNumberFormat="1" applyFont="1" applyFill="1" applyBorder="1" applyAlignment="1" applyProtection="1">
      <alignment vertical="center" wrapText="1"/>
      <protection locked="0"/>
    </xf>
    <xf numFmtId="10" fontId="3" fillId="34" borderId="18" xfId="59" applyNumberFormat="1" applyFont="1" applyFill="1" applyBorder="1" applyAlignment="1">
      <alignment horizontal="center" vertical="top" wrapText="1"/>
    </xf>
    <xf numFmtId="0" fontId="63" fillId="33" borderId="42" xfId="0" applyFont="1" applyFill="1" applyBorder="1" applyAlignment="1">
      <alignment horizontal="center" vertical="top"/>
    </xf>
    <xf numFmtId="0" fontId="63" fillId="33" borderId="43" xfId="0" applyFont="1" applyFill="1" applyBorder="1" applyAlignment="1">
      <alignment horizontal="center" vertical="top"/>
    </xf>
    <xf numFmtId="0" fontId="63" fillId="33" borderId="71" xfId="0" applyFont="1" applyFill="1" applyBorder="1" applyAlignment="1">
      <alignment horizontal="center" vertical="top"/>
    </xf>
    <xf numFmtId="0" fontId="63" fillId="33" borderId="13" xfId="0" applyFont="1" applyFill="1" applyBorder="1" applyAlignment="1">
      <alignment horizontal="center" vertical="top"/>
    </xf>
    <xf numFmtId="0" fontId="63" fillId="33" borderId="14" xfId="0" applyFont="1" applyFill="1" applyBorder="1" applyAlignment="1">
      <alignment horizontal="center" vertical="top"/>
    </xf>
    <xf numFmtId="0" fontId="63" fillId="33" borderId="15" xfId="0" applyFont="1" applyFill="1" applyBorder="1" applyAlignment="1">
      <alignment horizontal="center" vertical="top"/>
    </xf>
    <xf numFmtId="0" fontId="63" fillId="33" borderId="16" xfId="0" applyFont="1" applyFill="1" applyBorder="1" applyAlignment="1">
      <alignment horizontal="center" vertical="top"/>
    </xf>
    <xf numFmtId="0" fontId="63" fillId="33" borderId="38" xfId="0" applyFont="1" applyFill="1" applyBorder="1" applyAlignment="1">
      <alignment horizontal="center" vertical="top"/>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Moneda 2" xfId="54"/>
    <cellStyle name="Neutral" xfId="55"/>
    <cellStyle name="Normal 2" xfId="56"/>
    <cellStyle name="Normal 3 2" xfId="57"/>
    <cellStyle name="Notas" xfId="58"/>
    <cellStyle name="Percent" xfId="59"/>
    <cellStyle name="Porcentaje 2"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1</xdr:row>
      <xdr:rowOff>304800</xdr:rowOff>
    </xdr:from>
    <xdr:to>
      <xdr:col>4</xdr:col>
      <xdr:colOff>1857375</xdr:colOff>
      <xdr:row>4</xdr:row>
      <xdr:rowOff>304800</xdr:rowOff>
    </xdr:to>
    <xdr:pic>
      <xdr:nvPicPr>
        <xdr:cNvPr id="1" name="Imagen 2"/>
        <xdr:cNvPicPr preferRelativeResize="1">
          <a:picLocks noChangeAspect="1"/>
        </xdr:cNvPicPr>
      </xdr:nvPicPr>
      <xdr:blipFill>
        <a:blip r:embed="rId1"/>
        <a:stretch>
          <a:fillRect/>
        </a:stretch>
      </xdr:blipFill>
      <xdr:spPr>
        <a:xfrm>
          <a:off x="857250" y="571500"/>
          <a:ext cx="3571875" cy="154305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295275</xdr:rowOff>
    </xdr:from>
    <xdr:to>
      <xdr:col>4</xdr:col>
      <xdr:colOff>28575</xdr:colOff>
      <xdr:row>3</xdr:row>
      <xdr:rowOff>47625</xdr:rowOff>
    </xdr:to>
    <xdr:pic>
      <xdr:nvPicPr>
        <xdr:cNvPr id="1" name="Imagen 2"/>
        <xdr:cNvPicPr preferRelativeResize="1">
          <a:picLocks noChangeAspect="1"/>
        </xdr:cNvPicPr>
      </xdr:nvPicPr>
      <xdr:blipFill>
        <a:blip r:embed="rId1"/>
        <a:stretch>
          <a:fillRect/>
        </a:stretch>
      </xdr:blipFill>
      <xdr:spPr>
        <a:xfrm>
          <a:off x="190500" y="295275"/>
          <a:ext cx="1457325" cy="981075"/>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323850</xdr:rowOff>
    </xdr:from>
    <xdr:to>
      <xdr:col>1</xdr:col>
      <xdr:colOff>1038225</xdr:colOff>
      <xdr:row>3</xdr:row>
      <xdr:rowOff>247650</xdr:rowOff>
    </xdr:to>
    <xdr:pic>
      <xdr:nvPicPr>
        <xdr:cNvPr id="1" name="Imagen 2"/>
        <xdr:cNvPicPr preferRelativeResize="1">
          <a:picLocks noChangeAspect="1"/>
        </xdr:cNvPicPr>
      </xdr:nvPicPr>
      <xdr:blipFill>
        <a:blip r:embed="rId1"/>
        <a:stretch>
          <a:fillRect/>
        </a:stretch>
      </xdr:blipFill>
      <xdr:spPr>
        <a:xfrm>
          <a:off x="285750" y="323850"/>
          <a:ext cx="1790700" cy="1076325"/>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0</xdr:row>
      <xdr:rowOff>0</xdr:rowOff>
    </xdr:from>
    <xdr:to>
      <xdr:col>2</xdr:col>
      <xdr:colOff>590550</xdr:colOff>
      <xdr:row>3</xdr:row>
      <xdr:rowOff>219075</xdr:rowOff>
    </xdr:to>
    <xdr:pic>
      <xdr:nvPicPr>
        <xdr:cNvPr id="1" name="Imagen 1"/>
        <xdr:cNvPicPr preferRelativeResize="1">
          <a:picLocks noChangeAspect="1"/>
        </xdr:cNvPicPr>
      </xdr:nvPicPr>
      <xdr:blipFill>
        <a:blip r:embed="rId1"/>
        <a:stretch>
          <a:fillRect/>
        </a:stretch>
      </xdr:blipFill>
      <xdr:spPr>
        <a:xfrm>
          <a:off x="923925" y="0"/>
          <a:ext cx="1619250" cy="885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ngelica.ortiz.SDA\Documents\SEGPLAN\2017\II%20TRIMESTRE\PLANES%20DE%20ACCI&#211;N\1149_Seguimiento%201149%20v3_1904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ica.ortiz.SDA\Documents\SEGPLAN\2017\III%20TRIMESTRE\1149_actualizaci&#243;nSEGPLAN%203%20ER%20TRIMESTRE%2013-10-20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ngelica.ortiz.SDA\AppData\Local\Temp\Temp1_ParaPublicar%20(1).zip\ParaPublicar\114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ngelica.ortiz.SDA\Downloads\1149-Format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yulied.penaranda\Downloads\1149_II%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STION"/>
      <sheetName val="INVERSION"/>
      <sheetName val="ACTIVIDADES"/>
      <sheetName val="TERRITORIALIZACION"/>
    </sheetNames>
    <sheetDataSet>
      <sheetData sheetId="0">
        <row r="4">
          <cell r="P4" t="str">
            <v>DIRECCION GESTION CORPORATIVA</v>
          </cell>
        </row>
        <row r="5">
          <cell r="P5" t="str">
            <v>1149 - PROTECCIÓN Y BIENESTAR ANIMAL</v>
          </cell>
        </row>
      </sheetData>
      <sheetData sheetId="1">
        <row r="9">
          <cell r="A9" t="str">
            <v>BIENESTAR DE LA FAUNA EN EL DISTRITO CAPITAL
</v>
          </cell>
        </row>
        <row r="15">
          <cell r="C15" t="str">
            <v>CONSTRUIR  1 CASA ECOLOGICA ANIMAL</v>
          </cell>
        </row>
        <row r="21">
          <cell r="C21" t="str">
            <v>CONSTRUIR Y DOTAR 1 CENTRO DE RECEPCIÓN Y REHABILITACIÓN DE FLORA Y FAUNA SILVESTRE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ON"/>
      <sheetName val="INVERSION"/>
      <sheetName val="ACTIVIDADES "/>
      <sheetName val="TERRITORIALIZACIÓN"/>
    </sheetNames>
    <sheetDataSet>
      <sheetData sheetId="1">
        <row r="15">
          <cell r="N15">
            <v>0.5</v>
          </cell>
        </row>
        <row r="21">
          <cell r="N21">
            <v>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ESTION"/>
      <sheetName val="INVERSION"/>
      <sheetName val="ACTIVIDADES"/>
      <sheetName val="TERRITORIALIZACION"/>
    </sheetNames>
    <sheetDataSet>
      <sheetData sheetId="1">
        <row r="9">
          <cell r="B9">
            <v>1</v>
          </cell>
        </row>
        <row r="15">
          <cell r="B15">
            <v>2</v>
          </cell>
        </row>
        <row r="21">
          <cell r="B21">
            <v>3</v>
          </cell>
        </row>
        <row r="27">
          <cell r="B27">
            <v>4</v>
          </cell>
        </row>
      </sheetData>
      <sheetData sheetId="2">
        <row r="4">
          <cell r="D4" t="str">
            <v>1149 - PROTECCIÓN Y BIENESTAR ANIMAL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ESTION"/>
      <sheetName val="INVERSION"/>
      <sheetName val="ACTIVIDADES "/>
    </sheetNames>
    <sheetDataSet>
      <sheetData sheetId="1">
        <row r="11">
          <cell r="L11">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ESTION"/>
      <sheetName val="INVERSION"/>
      <sheetName val="ACTIVIDADES "/>
      <sheetName val="TERRITORIALIZACIÓN"/>
    </sheetNames>
    <sheetDataSet>
      <sheetData sheetId="1">
        <row r="12">
          <cell r="S12">
            <v>3661234</v>
          </cell>
          <cell r="AK12">
            <v>0</v>
          </cell>
        </row>
        <row r="15">
          <cell r="S15">
            <v>0.5</v>
          </cell>
          <cell r="AP15">
            <v>0.37</v>
          </cell>
          <cell r="AR15" t="str">
            <v>NA</v>
          </cell>
          <cell r="AS15" t="str">
            <v>NA</v>
          </cell>
        </row>
        <row r="16">
          <cell r="S16">
            <v>149056000</v>
          </cell>
          <cell r="AK16">
            <v>145202513</v>
          </cell>
        </row>
        <row r="18">
          <cell r="S18">
            <v>26790896377</v>
          </cell>
          <cell r="U18">
            <v>26790896377</v>
          </cell>
        </row>
        <row r="21">
          <cell r="S21">
            <v>0.3</v>
          </cell>
          <cell r="AP21">
            <v>0.175</v>
          </cell>
          <cell r="AR21" t="str">
            <v>NA</v>
          </cell>
          <cell r="AS21" t="str">
            <v>NA</v>
          </cell>
        </row>
        <row r="22">
          <cell r="T22">
            <v>4457586000</v>
          </cell>
          <cell r="AK22">
            <v>119755750</v>
          </cell>
        </row>
        <row r="24">
          <cell r="S24">
            <v>2818493071</v>
          </cell>
          <cell r="U24">
            <v>2818493071</v>
          </cell>
        </row>
        <row r="30">
          <cell r="S30">
            <v>14364900</v>
          </cell>
          <cell r="U30">
            <v>10589766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W21"/>
  <sheetViews>
    <sheetView zoomScale="59" zoomScaleNormal="59" zoomScaleSheetLayoutView="50" zoomScalePageLayoutView="0" workbookViewId="0" topLeftCell="J12">
      <selection activeCell="F23" sqref="F23"/>
    </sheetView>
  </sheetViews>
  <sheetFormatPr defaultColWidth="11.421875" defaultRowHeight="15"/>
  <cols>
    <col min="1" max="1" width="7.00390625" style="1" customWidth="1"/>
    <col min="2" max="2" width="7.28125" style="1" customWidth="1"/>
    <col min="3" max="3" width="15.00390625" style="1" customWidth="1"/>
    <col min="4" max="4" width="9.28125" style="1" customWidth="1"/>
    <col min="5" max="5" width="31.421875" style="1" customWidth="1"/>
    <col min="6" max="6" width="9.28125" style="1" customWidth="1"/>
    <col min="7" max="7" width="36.421875" style="1" hidden="1" customWidth="1"/>
    <col min="8" max="8" width="13.00390625" style="1" hidden="1" customWidth="1"/>
    <col min="9" max="9" width="15.00390625" style="1" customWidth="1"/>
    <col min="10" max="10" width="11.421875" style="1" customWidth="1"/>
    <col min="11" max="13" width="18.7109375" style="1" hidden="1" customWidth="1"/>
    <col min="14" max="14" width="12.28125" style="1" customWidth="1"/>
    <col min="15" max="19" width="18.7109375" style="1" hidden="1" customWidth="1"/>
    <col min="20" max="20" width="11.421875" style="1" customWidth="1"/>
    <col min="21" max="21" width="13.7109375" style="1" hidden="1" customWidth="1"/>
    <col min="22" max="22" width="12.28125" style="1" hidden="1" customWidth="1"/>
    <col min="23" max="23" width="14.00390625" style="1" customWidth="1"/>
    <col min="24" max="24" width="10.421875" style="1" customWidth="1"/>
    <col min="25" max="33" width="18.7109375" style="1" hidden="1" customWidth="1"/>
    <col min="34" max="34" width="12.28125" style="1" customWidth="1"/>
    <col min="35" max="37" width="18.7109375" style="1" hidden="1" customWidth="1"/>
    <col min="38" max="38" width="11.421875" style="1" hidden="1" customWidth="1"/>
    <col min="39" max="39" width="13.00390625" style="1" customWidth="1"/>
    <col min="40" max="40" width="10.8515625" style="1" customWidth="1"/>
    <col min="41" max="41" width="11.421875" style="1" customWidth="1"/>
    <col min="42" max="42" width="11.421875" style="1" hidden="1" customWidth="1"/>
    <col min="43" max="43" width="11.57421875" style="1" customWidth="1"/>
    <col min="44" max="44" width="15.140625" style="1" customWidth="1"/>
    <col min="45" max="45" width="56.28125" style="1" customWidth="1"/>
    <col min="46" max="46" width="21.00390625" style="1" customWidth="1"/>
    <col min="47" max="47" width="20.28125" style="1" customWidth="1"/>
    <col min="48" max="48" width="53.140625" style="1" customWidth="1"/>
    <col min="49" max="49" width="28.140625" style="1" customWidth="1"/>
    <col min="50" max="16384" width="11.421875" style="1" customWidth="1"/>
  </cols>
  <sheetData>
    <row r="1" spans="1:49" s="12" customFormat="1" ht="21" customHeight="1" thickBot="1">
      <c r="A1" s="10"/>
      <c r="B1" s="10"/>
      <c r="C1" s="10"/>
      <c r="D1" s="10"/>
      <c r="E1" s="10"/>
      <c r="F1" s="10"/>
      <c r="G1" s="10"/>
      <c r="H1" s="10"/>
      <c r="I1" s="10"/>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0"/>
      <c r="AN1" s="10"/>
      <c r="AO1" s="10"/>
      <c r="AP1" s="10"/>
      <c r="AQ1" s="10"/>
      <c r="AR1" s="10"/>
      <c r="AS1" s="10"/>
      <c r="AT1" s="10"/>
      <c r="AU1" s="10"/>
      <c r="AV1" s="10"/>
      <c r="AW1" s="10"/>
    </row>
    <row r="2" spans="1:49" s="12" customFormat="1" ht="36.75" customHeight="1">
      <c r="A2" s="205"/>
      <c r="B2" s="206"/>
      <c r="C2" s="206"/>
      <c r="D2" s="206"/>
      <c r="E2" s="206"/>
      <c r="F2" s="206"/>
      <c r="G2" s="207"/>
      <c r="H2" s="211" t="s">
        <v>0</v>
      </c>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2"/>
    </row>
    <row r="3" spans="1:49" s="12" customFormat="1" ht="44.25" customHeight="1">
      <c r="A3" s="208"/>
      <c r="B3" s="209"/>
      <c r="C3" s="209"/>
      <c r="D3" s="209"/>
      <c r="E3" s="209"/>
      <c r="F3" s="209"/>
      <c r="G3" s="210"/>
      <c r="H3" s="213" t="s">
        <v>1</v>
      </c>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4"/>
    </row>
    <row r="4" spans="1:49" s="12" customFormat="1" ht="40.5" customHeight="1">
      <c r="A4" s="208"/>
      <c r="B4" s="209"/>
      <c r="C4" s="209"/>
      <c r="D4" s="209"/>
      <c r="E4" s="209"/>
      <c r="F4" s="209"/>
      <c r="G4" s="210"/>
      <c r="H4" s="213" t="s">
        <v>59</v>
      </c>
      <c r="I4" s="213"/>
      <c r="J4" s="213"/>
      <c r="K4" s="213"/>
      <c r="L4" s="213"/>
      <c r="M4" s="213"/>
      <c r="N4" s="213"/>
      <c r="O4" s="213"/>
      <c r="P4" s="213"/>
      <c r="Q4" s="213"/>
      <c r="R4" s="213"/>
      <c r="S4" s="213" t="s">
        <v>103</v>
      </c>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4"/>
    </row>
    <row r="5" spans="1:49" s="12" customFormat="1" ht="26.25" customHeight="1">
      <c r="A5" s="208"/>
      <c r="B5" s="209"/>
      <c r="C5" s="209"/>
      <c r="D5" s="209"/>
      <c r="E5" s="209"/>
      <c r="F5" s="209"/>
      <c r="G5" s="210"/>
      <c r="H5" s="213" t="s">
        <v>60</v>
      </c>
      <c r="I5" s="213"/>
      <c r="J5" s="213"/>
      <c r="K5" s="213"/>
      <c r="L5" s="213"/>
      <c r="M5" s="213"/>
      <c r="N5" s="213"/>
      <c r="O5" s="213"/>
      <c r="P5" s="213"/>
      <c r="Q5" s="213"/>
      <c r="R5" s="213"/>
      <c r="S5" s="213" t="s">
        <v>100</v>
      </c>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4"/>
    </row>
    <row r="6" spans="1:49" s="12" customFormat="1" ht="15.75">
      <c r="A6" s="13"/>
      <c r="B6" s="14"/>
      <c r="C6" s="14"/>
      <c r="D6" s="14"/>
      <c r="E6" s="14"/>
      <c r="F6" s="14"/>
      <c r="G6" s="14"/>
      <c r="H6" s="14"/>
      <c r="I6" s="14"/>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4"/>
      <c r="AN6" s="14"/>
      <c r="AO6" s="14"/>
      <c r="AP6" s="14"/>
      <c r="AQ6" s="14"/>
      <c r="AR6" s="14"/>
      <c r="AS6" s="14"/>
      <c r="AT6" s="14"/>
      <c r="AU6" s="14"/>
      <c r="AV6" s="14"/>
      <c r="AW6" s="16"/>
    </row>
    <row r="7" spans="1:49" s="12" customFormat="1" ht="30" customHeight="1">
      <c r="A7" s="215" t="s">
        <v>61</v>
      </c>
      <c r="B7" s="216"/>
      <c r="C7" s="213"/>
      <c r="D7" s="213"/>
      <c r="E7" s="213"/>
      <c r="F7" s="213"/>
      <c r="G7" s="213"/>
      <c r="H7" s="213"/>
      <c r="I7" s="213"/>
      <c r="J7" s="213"/>
      <c r="K7" s="213"/>
      <c r="L7" s="213"/>
      <c r="M7" s="213"/>
      <c r="N7" s="213"/>
      <c r="O7" s="213"/>
      <c r="P7" s="213"/>
      <c r="Q7" s="213"/>
      <c r="R7" s="213"/>
      <c r="S7" s="217" t="s">
        <v>62</v>
      </c>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8"/>
    </row>
    <row r="8" spans="1:49" s="12" customFormat="1" ht="30" customHeight="1" thickBot="1">
      <c r="A8" s="195" t="s">
        <v>2</v>
      </c>
      <c r="B8" s="196"/>
      <c r="C8" s="197"/>
      <c r="D8" s="197" t="s">
        <v>2</v>
      </c>
      <c r="E8" s="197"/>
      <c r="F8" s="197"/>
      <c r="G8" s="197"/>
      <c r="H8" s="197"/>
      <c r="I8" s="197"/>
      <c r="J8" s="197"/>
      <c r="K8" s="197"/>
      <c r="L8" s="197"/>
      <c r="M8" s="197"/>
      <c r="N8" s="197"/>
      <c r="O8" s="197"/>
      <c r="P8" s="197"/>
      <c r="Q8" s="197"/>
      <c r="R8" s="197"/>
      <c r="S8" s="198" t="s">
        <v>80</v>
      </c>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9"/>
    </row>
    <row r="9" spans="1:49" s="12" customFormat="1" ht="36" customHeight="1" thickBot="1">
      <c r="A9" s="17"/>
      <c r="B9" s="18"/>
      <c r="C9" s="18"/>
      <c r="D9" s="18"/>
      <c r="E9" s="18"/>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4"/>
      <c r="AN9" s="14"/>
      <c r="AO9" s="14"/>
      <c r="AP9" s="14"/>
      <c r="AQ9" s="14"/>
      <c r="AR9" s="14"/>
      <c r="AS9" s="14"/>
      <c r="AT9" s="14"/>
      <c r="AU9" s="14"/>
      <c r="AV9" s="14"/>
      <c r="AW9" s="16"/>
    </row>
    <row r="10" spans="1:49" s="20" customFormat="1" ht="70.5" customHeight="1">
      <c r="A10" s="200" t="s">
        <v>163</v>
      </c>
      <c r="B10" s="201"/>
      <c r="C10" s="202"/>
      <c r="D10" s="202" t="s">
        <v>63</v>
      </c>
      <c r="E10" s="202"/>
      <c r="F10" s="202" t="s">
        <v>64</v>
      </c>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t="s">
        <v>65</v>
      </c>
      <c r="AR10" s="202" t="s">
        <v>66</v>
      </c>
      <c r="AS10" s="181" t="s">
        <v>67</v>
      </c>
      <c r="AT10" s="181" t="s">
        <v>68</v>
      </c>
      <c r="AU10" s="181" t="s">
        <v>69</v>
      </c>
      <c r="AV10" s="181" t="s">
        <v>70</v>
      </c>
      <c r="AW10" s="184" t="s">
        <v>71</v>
      </c>
    </row>
    <row r="11" spans="1:49" s="21" customFormat="1" ht="36" customHeight="1">
      <c r="A11" s="203" t="s">
        <v>164</v>
      </c>
      <c r="B11" s="203" t="s">
        <v>3</v>
      </c>
      <c r="C11" s="187" t="s">
        <v>72</v>
      </c>
      <c r="D11" s="187" t="s">
        <v>4</v>
      </c>
      <c r="E11" s="187" t="s">
        <v>73</v>
      </c>
      <c r="F11" s="187" t="s">
        <v>5</v>
      </c>
      <c r="G11" s="187" t="s">
        <v>6</v>
      </c>
      <c r="H11" s="187" t="s">
        <v>7</v>
      </c>
      <c r="I11" s="187" t="s">
        <v>8</v>
      </c>
      <c r="J11" s="187" t="s">
        <v>74</v>
      </c>
      <c r="K11" s="189" t="s">
        <v>75</v>
      </c>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1"/>
      <c r="AM11" s="194" t="s">
        <v>76</v>
      </c>
      <c r="AN11" s="194"/>
      <c r="AO11" s="194"/>
      <c r="AP11" s="194"/>
      <c r="AQ11" s="187"/>
      <c r="AR11" s="187"/>
      <c r="AS11" s="182"/>
      <c r="AT11" s="182"/>
      <c r="AU11" s="182"/>
      <c r="AV11" s="182"/>
      <c r="AW11" s="185"/>
    </row>
    <row r="12" spans="1:49" s="21" customFormat="1" ht="24.75" customHeight="1">
      <c r="A12" s="203"/>
      <c r="B12" s="203"/>
      <c r="C12" s="187"/>
      <c r="D12" s="187"/>
      <c r="E12" s="187"/>
      <c r="F12" s="187"/>
      <c r="G12" s="187"/>
      <c r="H12" s="187"/>
      <c r="I12" s="187"/>
      <c r="J12" s="187"/>
      <c r="K12" s="189">
        <v>2016</v>
      </c>
      <c r="L12" s="190"/>
      <c r="M12" s="190"/>
      <c r="N12" s="191"/>
      <c r="O12" s="189">
        <v>2017</v>
      </c>
      <c r="P12" s="190"/>
      <c r="Q12" s="190"/>
      <c r="R12" s="190"/>
      <c r="S12" s="190"/>
      <c r="T12" s="191"/>
      <c r="U12" s="189">
        <v>2018</v>
      </c>
      <c r="V12" s="190"/>
      <c r="W12" s="190"/>
      <c r="X12" s="190"/>
      <c r="Y12" s="190"/>
      <c r="Z12" s="191"/>
      <c r="AA12" s="189">
        <v>2019</v>
      </c>
      <c r="AB12" s="190"/>
      <c r="AC12" s="190"/>
      <c r="AD12" s="190"/>
      <c r="AE12" s="190"/>
      <c r="AF12" s="191"/>
      <c r="AG12" s="189">
        <v>2020</v>
      </c>
      <c r="AH12" s="190"/>
      <c r="AI12" s="190"/>
      <c r="AJ12" s="190"/>
      <c r="AK12" s="190"/>
      <c r="AL12" s="191"/>
      <c r="AM12" s="187" t="s">
        <v>48</v>
      </c>
      <c r="AN12" s="187" t="s">
        <v>77</v>
      </c>
      <c r="AO12" s="187" t="s">
        <v>47</v>
      </c>
      <c r="AP12" s="187" t="s">
        <v>78</v>
      </c>
      <c r="AQ12" s="187"/>
      <c r="AR12" s="187"/>
      <c r="AS12" s="182"/>
      <c r="AT12" s="182"/>
      <c r="AU12" s="182"/>
      <c r="AV12" s="182"/>
      <c r="AW12" s="185"/>
    </row>
    <row r="13" spans="1:49" s="21" customFormat="1" ht="89.25" customHeight="1" thickBot="1">
      <c r="A13" s="204"/>
      <c r="B13" s="204"/>
      <c r="C13" s="188"/>
      <c r="D13" s="188"/>
      <c r="E13" s="188"/>
      <c r="F13" s="188"/>
      <c r="G13" s="188"/>
      <c r="H13" s="188"/>
      <c r="I13" s="188"/>
      <c r="J13" s="188"/>
      <c r="K13" s="77" t="s">
        <v>157</v>
      </c>
      <c r="L13" s="77" t="s">
        <v>158</v>
      </c>
      <c r="M13" s="77" t="s">
        <v>159</v>
      </c>
      <c r="N13" s="77" t="s">
        <v>79</v>
      </c>
      <c r="O13" s="77" t="s">
        <v>160</v>
      </c>
      <c r="P13" s="77" t="s">
        <v>161</v>
      </c>
      <c r="Q13" s="77" t="s">
        <v>162</v>
      </c>
      <c r="R13" s="77" t="s">
        <v>158</v>
      </c>
      <c r="S13" s="77" t="s">
        <v>159</v>
      </c>
      <c r="T13" s="77" t="s">
        <v>79</v>
      </c>
      <c r="U13" s="77" t="s">
        <v>160</v>
      </c>
      <c r="V13" s="77" t="s">
        <v>161</v>
      </c>
      <c r="W13" s="77" t="s">
        <v>162</v>
      </c>
      <c r="X13" s="77" t="s">
        <v>158</v>
      </c>
      <c r="Y13" s="77" t="s">
        <v>159</v>
      </c>
      <c r="Z13" s="77" t="s">
        <v>79</v>
      </c>
      <c r="AA13" s="77" t="s">
        <v>160</v>
      </c>
      <c r="AB13" s="77" t="s">
        <v>161</v>
      </c>
      <c r="AC13" s="77" t="s">
        <v>162</v>
      </c>
      <c r="AD13" s="77" t="s">
        <v>158</v>
      </c>
      <c r="AE13" s="77" t="s">
        <v>159</v>
      </c>
      <c r="AF13" s="77" t="s">
        <v>79</v>
      </c>
      <c r="AG13" s="77" t="s">
        <v>160</v>
      </c>
      <c r="AH13" s="77" t="s">
        <v>161</v>
      </c>
      <c r="AI13" s="77" t="s">
        <v>162</v>
      </c>
      <c r="AJ13" s="77" t="s">
        <v>158</v>
      </c>
      <c r="AK13" s="77" t="s">
        <v>159</v>
      </c>
      <c r="AL13" s="77" t="s">
        <v>79</v>
      </c>
      <c r="AM13" s="188"/>
      <c r="AN13" s="188"/>
      <c r="AO13" s="188"/>
      <c r="AP13" s="188"/>
      <c r="AQ13" s="188"/>
      <c r="AR13" s="188"/>
      <c r="AS13" s="183"/>
      <c r="AT13" s="183"/>
      <c r="AU13" s="183"/>
      <c r="AV13" s="183"/>
      <c r="AW13" s="186"/>
    </row>
    <row r="14" spans="1:49" ht="141" customHeight="1">
      <c r="A14" s="180">
        <v>39</v>
      </c>
      <c r="B14" s="180">
        <v>179</v>
      </c>
      <c r="C14" s="180" t="s">
        <v>186</v>
      </c>
      <c r="D14" s="50">
        <v>428</v>
      </c>
      <c r="E14" s="338" t="s">
        <v>180</v>
      </c>
      <c r="F14" s="118">
        <v>344</v>
      </c>
      <c r="G14" s="337" t="s">
        <v>181</v>
      </c>
      <c r="H14" s="118" t="s">
        <v>91</v>
      </c>
      <c r="I14" s="338" t="s">
        <v>182</v>
      </c>
      <c r="J14" s="340">
        <v>1</v>
      </c>
      <c r="K14" s="343">
        <v>0.4</v>
      </c>
      <c r="L14" s="343">
        <v>0.4</v>
      </c>
      <c r="M14" s="343">
        <v>0.4</v>
      </c>
      <c r="N14" s="118">
        <v>0.3</v>
      </c>
      <c r="O14" s="343">
        <v>0.2</v>
      </c>
      <c r="P14" s="343">
        <v>0.2</v>
      </c>
      <c r="Q14" s="118">
        <v>0.7</v>
      </c>
      <c r="R14" s="118">
        <v>0.7</v>
      </c>
      <c r="S14" s="118">
        <v>0.7</v>
      </c>
      <c r="T14" s="118">
        <v>0.7</v>
      </c>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335"/>
      <c r="AR14" s="336">
        <f>(N14+T14)/J14</f>
        <v>1</v>
      </c>
      <c r="AS14" s="337" t="s">
        <v>208</v>
      </c>
      <c r="AT14" s="337" t="s">
        <v>49</v>
      </c>
      <c r="AU14" s="337" t="s">
        <v>49</v>
      </c>
      <c r="AV14" s="339" t="s">
        <v>207</v>
      </c>
      <c r="AW14" s="338" t="s">
        <v>49</v>
      </c>
    </row>
    <row r="15" spans="1:49" ht="198.75" customHeight="1">
      <c r="A15" s="180"/>
      <c r="B15" s="180"/>
      <c r="C15" s="180"/>
      <c r="D15" s="25">
        <v>451</v>
      </c>
      <c r="E15" s="34" t="s">
        <v>54</v>
      </c>
      <c r="F15" s="25">
        <v>354</v>
      </c>
      <c r="G15" s="113" t="s">
        <v>55</v>
      </c>
      <c r="H15" s="24" t="s">
        <v>91</v>
      </c>
      <c r="I15" s="48" t="s">
        <v>92</v>
      </c>
      <c r="J15" s="35">
        <v>1</v>
      </c>
      <c r="K15" s="25">
        <v>0.2</v>
      </c>
      <c r="L15" s="25">
        <v>0.2</v>
      </c>
      <c r="M15" s="50">
        <v>0.2</v>
      </c>
      <c r="N15" s="50">
        <v>0.1</v>
      </c>
      <c r="O15" s="50">
        <v>0.1</v>
      </c>
      <c r="P15" s="50">
        <v>0.1</v>
      </c>
      <c r="Q15" s="50">
        <v>0.5</v>
      </c>
      <c r="R15" s="25">
        <f>+'[2]INVERSION'!N15</f>
        <v>0.5</v>
      </c>
      <c r="S15" s="50">
        <f>+INVERSION!AN19</f>
        <v>0</v>
      </c>
      <c r="T15" s="50">
        <v>0.35</v>
      </c>
      <c r="U15" s="78">
        <f>+INVERSION!S15</f>
        <v>0.5</v>
      </c>
      <c r="V15" s="25">
        <f>+INVERSION!T15</f>
        <v>0.65</v>
      </c>
      <c r="W15" s="25">
        <v>0.65</v>
      </c>
      <c r="X15" s="25">
        <v>0.65</v>
      </c>
      <c r="Y15" s="25"/>
      <c r="Z15" s="25"/>
      <c r="AA15" s="25"/>
      <c r="AB15" s="25">
        <v>1</v>
      </c>
      <c r="AC15" s="25"/>
      <c r="AD15" s="25"/>
      <c r="AE15" s="25"/>
      <c r="AF15" s="25"/>
      <c r="AG15" s="25"/>
      <c r="AH15" s="25">
        <v>0</v>
      </c>
      <c r="AI15" s="25"/>
      <c r="AJ15" s="25"/>
      <c r="AK15" s="25"/>
      <c r="AL15" s="25"/>
      <c r="AM15" s="25">
        <f>+INVERSION!AK15</f>
        <v>0.36</v>
      </c>
      <c r="AN15" s="78">
        <f>+INVERSION!AL15</f>
        <v>0.37</v>
      </c>
      <c r="AO15" s="78">
        <f>+INVERSION!AM15</f>
        <v>0.39</v>
      </c>
      <c r="AP15" s="78"/>
      <c r="AQ15" s="341">
        <f>AO15/X15</f>
        <v>0.6</v>
      </c>
      <c r="AR15" s="341">
        <f>AO15/J15</f>
        <v>0.39</v>
      </c>
      <c r="AS15" s="342" t="s">
        <v>206</v>
      </c>
      <c r="AT15" s="344" t="s">
        <v>204</v>
      </c>
      <c r="AU15" s="344" t="s">
        <v>203</v>
      </c>
      <c r="AV15" s="34" t="s">
        <v>101</v>
      </c>
      <c r="AW15" s="34" t="s">
        <v>170</v>
      </c>
    </row>
    <row r="16" spans="1:49" ht="180.75" customHeight="1">
      <c r="A16" s="180"/>
      <c r="B16" s="180"/>
      <c r="C16" s="180"/>
      <c r="D16" s="25">
        <v>450</v>
      </c>
      <c r="E16" s="34" t="s">
        <v>56</v>
      </c>
      <c r="F16" s="25">
        <v>353</v>
      </c>
      <c r="G16" s="113" t="s">
        <v>45</v>
      </c>
      <c r="H16" s="24" t="s">
        <v>91</v>
      </c>
      <c r="I16" s="48" t="s">
        <v>92</v>
      </c>
      <c r="J16" s="35">
        <v>1</v>
      </c>
      <c r="K16" s="25">
        <v>0.1</v>
      </c>
      <c r="L16" s="25">
        <v>0.1</v>
      </c>
      <c r="M16" s="50">
        <v>0.06</v>
      </c>
      <c r="N16" s="50">
        <v>0.06</v>
      </c>
      <c r="O16" s="50">
        <v>0.09</v>
      </c>
      <c r="P16" s="50">
        <v>0.09</v>
      </c>
      <c r="Q16" s="50">
        <v>0.1</v>
      </c>
      <c r="R16" s="78">
        <f>+'[2]INVERSION'!N21</f>
        <v>0.1</v>
      </c>
      <c r="S16" s="94">
        <f>+INVERSION!AN21</f>
        <v>0</v>
      </c>
      <c r="T16" s="50">
        <v>0.09</v>
      </c>
      <c r="U16" s="78">
        <f>+INVERSION!S21</f>
        <v>0.3</v>
      </c>
      <c r="V16" s="106">
        <v>0.31</v>
      </c>
      <c r="W16" s="25">
        <v>0.31</v>
      </c>
      <c r="X16" s="25">
        <v>0.31</v>
      </c>
      <c r="Y16" s="25"/>
      <c r="Z16" s="25"/>
      <c r="AA16" s="25"/>
      <c r="AB16" s="25">
        <v>1</v>
      </c>
      <c r="AC16" s="25"/>
      <c r="AD16" s="25"/>
      <c r="AE16" s="25"/>
      <c r="AF16" s="25"/>
      <c r="AG16" s="25"/>
      <c r="AH16" s="25">
        <v>0</v>
      </c>
      <c r="AI16" s="25"/>
      <c r="AJ16" s="25"/>
      <c r="AK16" s="25"/>
      <c r="AL16" s="25"/>
      <c r="AM16" s="78">
        <f>+INVERSION!AK21</f>
        <v>0.12</v>
      </c>
      <c r="AN16" s="78">
        <f>+INVERSION!AL21</f>
        <v>0.175</v>
      </c>
      <c r="AO16" s="78">
        <f>+INVERSION!AM21</f>
        <v>0.2375</v>
      </c>
      <c r="AP16" s="78"/>
      <c r="AQ16" s="341">
        <f>AO16/X16</f>
        <v>0.7661290322580645</v>
      </c>
      <c r="AR16" s="341">
        <f>AO16/J16</f>
        <v>0.2375</v>
      </c>
      <c r="AS16" s="342" t="s">
        <v>198</v>
      </c>
      <c r="AT16" s="178" t="str">
        <f>+INVERSION!AR21</f>
        <v>NA</v>
      </c>
      <c r="AU16" s="178" t="s">
        <v>143</v>
      </c>
      <c r="AV16" s="34" t="s">
        <v>102</v>
      </c>
      <c r="AW16" s="34" t="s">
        <v>170</v>
      </c>
    </row>
    <row r="17" spans="1:49" ht="189" customHeight="1">
      <c r="A17" s="180"/>
      <c r="B17" s="180"/>
      <c r="C17" s="180"/>
      <c r="D17" s="50">
        <v>449</v>
      </c>
      <c r="E17" s="338" t="s">
        <v>183</v>
      </c>
      <c r="F17" s="118">
        <v>352</v>
      </c>
      <c r="G17" s="337" t="s">
        <v>184</v>
      </c>
      <c r="H17" s="118" t="s">
        <v>185</v>
      </c>
      <c r="I17" s="338" t="s">
        <v>92</v>
      </c>
      <c r="J17" s="340">
        <v>5</v>
      </c>
      <c r="K17" s="118">
        <v>3</v>
      </c>
      <c r="L17" s="118">
        <v>3</v>
      </c>
      <c r="M17" s="118">
        <v>3</v>
      </c>
      <c r="N17" s="118"/>
      <c r="O17" s="118">
        <v>8</v>
      </c>
      <c r="P17" s="118">
        <v>8</v>
      </c>
      <c r="Q17" s="118">
        <v>8</v>
      </c>
      <c r="R17" s="118">
        <v>5</v>
      </c>
      <c r="S17" s="118">
        <f>+R17</f>
        <v>5</v>
      </c>
      <c r="T17" s="118">
        <v>5</v>
      </c>
      <c r="U17" s="118"/>
      <c r="V17" s="118">
        <v>0</v>
      </c>
      <c r="W17" s="118"/>
      <c r="X17" s="118"/>
      <c r="Y17" s="118"/>
      <c r="Z17" s="118"/>
      <c r="AA17" s="118"/>
      <c r="AB17" s="118">
        <v>0</v>
      </c>
      <c r="AC17" s="118"/>
      <c r="AD17" s="118"/>
      <c r="AE17" s="118"/>
      <c r="AF17" s="118"/>
      <c r="AG17" s="118"/>
      <c r="AH17" s="118">
        <v>0</v>
      </c>
      <c r="AI17" s="118"/>
      <c r="AJ17" s="118"/>
      <c r="AK17" s="118"/>
      <c r="AL17" s="118"/>
      <c r="AM17" s="118"/>
      <c r="AN17" s="118"/>
      <c r="AO17" s="118"/>
      <c r="AP17" s="118"/>
      <c r="AQ17" s="335"/>
      <c r="AR17" s="336">
        <f>T17/J17</f>
        <v>1</v>
      </c>
      <c r="AS17" s="337" t="s">
        <v>187</v>
      </c>
      <c r="AT17" s="337" t="s">
        <v>49</v>
      </c>
      <c r="AU17" s="337" t="s">
        <v>49</v>
      </c>
      <c r="AV17" s="338" t="s">
        <v>49</v>
      </c>
      <c r="AW17" s="338" t="s">
        <v>49</v>
      </c>
    </row>
    <row r="18" spans="1:49" s="12" customFormat="1" ht="56.25" customHeight="1" thickBot="1">
      <c r="A18" s="22"/>
      <c r="B18" s="23"/>
      <c r="C18" s="23"/>
      <c r="D18" s="192" t="s">
        <v>165</v>
      </c>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3"/>
    </row>
    <row r="19" spans="4:49" ht="12.75">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row>
    <row r="20" spans="4:49" ht="12.75">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row>
    <row r="21" spans="4:49" ht="12.75">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row>
  </sheetData>
  <sheetProtection/>
  <mergeCells count="46">
    <mergeCell ref="A7:R7"/>
    <mergeCell ref="S7:AW7"/>
    <mergeCell ref="K12:N12"/>
    <mergeCell ref="O12:T12"/>
    <mergeCell ref="U12:Z12"/>
    <mergeCell ref="AA12:AF12"/>
    <mergeCell ref="AG12:AL12"/>
    <mergeCell ref="B11:B13"/>
    <mergeCell ref="E11:E13"/>
    <mergeCell ref="F11:F13"/>
    <mergeCell ref="A2:G5"/>
    <mergeCell ref="H2:AW2"/>
    <mergeCell ref="H3:AW3"/>
    <mergeCell ref="H4:R4"/>
    <mergeCell ref="S4:AW4"/>
    <mergeCell ref="H5:R5"/>
    <mergeCell ref="S5:AW5"/>
    <mergeCell ref="A8:R8"/>
    <mergeCell ref="S8:AW8"/>
    <mergeCell ref="A10:C10"/>
    <mergeCell ref="D10:E10"/>
    <mergeCell ref="F10:AP10"/>
    <mergeCell ref="AQ10:AQ13"/>
    <mergeCell ref="AR10:AR13"/>
    <mergeCell ref="A11:A13"/>
    <mergeCell ref="C11:C13"/>
    <mergeCell ref="D11:D13"/>
    <mergeCell ref="D18:AW18"/>
    <mergeCell ref="H11:H13"/>
    <mergeCell ref="I11:I13"/>
    <mergeCell ref="J11:J13"/>
    <mergeCell ref="AM11:AP11"/>
    <mergeCell ref="AT10:AT13"/>
    <mergeCell ref="G11:G13"/>
    <mergeCell ref="AM12:AM13"/>
    <mergeCell ref="AN12:AN13"/>
    <mergeCell ref="AO12:AO13"/>
    <mergeCell ref="A14:A17"/>
    <mergeCell ref="B14:B17"/>
    <mergeCell ref="C14:C17"/>
    <mergeCell ref="AV10:AV13"/>
    <mergeCell ref="AW10:AW13"/>
    <mergeCell ref="AS10:AS13"/>
    <mergeCell ref="AU10:AU13"/>
    <mergeCell ref="AP12:AP13"/>
    <mergeCell ref="K11:AL11"/>
  </mergeCells>
  <printOptions horizontalCentered="1" verticalCentered="1"/>
  <pageMargins left="0" right="0" top="0.35433070866141736" bottom="0.5511811023622047" header="0.31496062992125984" footer="0.31496062992125984"/>
  <pageSetup horizontalDpi="600" verticalDpi="600" orientation="landscape" scale="55" r:id="rId2"/>
  <drawing r:id="rId1"/>
</worksheet>
</file>

<file path=xl/worksheets/sheet2.xml><?xml version="1.0" encoding="utf-8"?>
<worksheet xmlns="http://schemas.openxmlformats.org/spreadsheetml/2006/main" xmlns:r="http://schemas.openxmlformats.org/officeDocument/2006/relationships">
  <dimension ref="A1:AU42"/>
  <sheetViews>
    <sheetView zoomScale="64" zoomScaleNormal="64" zoomScaleSheetLayoutView="70" zoomScalePageLayoutView="0" workbookViewId="0" topLeftCell="L21">
      <selection activeCell="AO33" sqref="AO33:AU35"/>
    </sheetView>
  </sheetViews>
  <sheetFormatPr defaultColWidth="11.421875" defaultRowHeight="15"/>
  <cols>
    <col min="1" max="1" width="0" style="2" hidden="1" customWidth="1"/>
    <col min="2" max="2" width="2.8515625" style="2" customWidth="1"/>
    <col min="3" max="3" width="13.8515625" style="2" customWidth="1"/>
    <col min="4" max="5" width="7.57421875" style="2" customWidth="1"/>
    <col min="6" max="6" width="15.7109375" style="2" customWidth="1"/>
    <col min="7" max="7" width="16.28125" style="2" customWidth="1"/>
    <col min="8" max="9" width="21.140625" style="5" customWidth="1"/>
    <col min="10" max="10" width="18.7109375" style="2" hidden="1" customWidth="1"/>
    <col min="11" max="11" width="21.7109375" style="2" hidden="1" customWidth="1"/>
    <col min="12" max="12" width="20.140625" style="2" customWidth="1"/>
    <col min="13" max="17" width="21.7109375" style="2" hidden="1" customWidth="1"/>
    <col min="18" max="18" width="19.8515625" style="2" customWidth="1"/>
    <col min="19" max="19" width="23.28125" style="2" hidden="1" customWidth="1"/>
    <col min="20" max="20" width="18.57421875" style="2" hidden="1" customWidth="1"/>
    <col min="21" max="21" width="18.8515625" style="2" hidden="1" customWidth="1"/>
    <col min="22" max="22" width="22.7109375" style="2" customWidth="1"/>
    <col min="23" max="25" width="21.7109375" style="2" hidden="1" customWidth="1"/>
    <col min="26" max="26" width="17.28125" style="2" hidden="1" customWidth="1"/>
    <col min="27" max="31" width="21.7109375" style="2" hidden="1" customWidth="1"/>
    <col min="32" max="32" width="14.00390625" style="2" hidden="1" customWidth="1"/>
    <col min="33" max="36" width="21.7109375" style="2" hidden="1" customWidth="1"/>
    <col min="37" max="37" width="18.7109375" style="2" customWidth="1"/>
    <col min="38" max="38" width="22.00390625" style="2" customWidth="1"/>
    <col min="39" max="39" width="22.28125" style="2" customWidth="1"/>
    <col min="40" max="40" width="21.7109375" style="2" hidden="1" customWidth="1"/>
    <col min="41" max="41" width="9.00390625" style="2" customWidth="1"/>
    <col min="42" max="42" width="11.00390625" style="2" customWidth="1"/>
    <col min="43" max="43" width="41.8515625" style="2" customWidth="1"/>
    <col min="44" max="44" width="16.140625" style="2" customWidth="1"/>
    <col min="45" max="45" width="14.140625" style="2" customWidth="1"/>
    <col min="46" max="46" width="34.421875" style="2" customWidth="1"/>
    <col min="47" max="47" width="34.00390625" style="2" customWidth="1"/>
    <col min="48" max="16384" width="11.421875" style="2" customWidth="1"/>
  </cols>
  <sheetData>
    <row r="1" spans="1:47" s="12" customFormat="1" ht="38.25" customHeight="1">
      <c r="A1" s="246"/>
      <c r="B1" s="247"/>
      <c r="C1" s="247"/>
      <c r="D1" s="247"/>
      <c r="E1" s="247"/>
      <c r="F1" s="252" t="s">
        <v>0</v>
      </c>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4"/>
    </row>
    <row r="2" spans="1:47" s="12" customFormat="1" ht="30.75" customHeight="1">
      <c r="A2" s="248"/>
      <c r="B2" s="249"/>
      <c r="C2" s="249"/>
      <c r="D2" s="249"/>
      <c r="E2" s="249"/>
      <c r="F2" s="255" t="s">
        <v>9</v>
      </c>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7"/>
    </row>
    <row r="3" spans="1:47" s="12" customFormat="1" ht="27.75" customHeight="1">
      <c r="A3" s="248"/>
      <c r="B3" s="249"/>
      <c r="C3" s="249"/>
      <c r="D3" s="249"/>
      <c r="E3" s="249"/>
      <c r="F3" s="255" t="s">
        <v>59</v>
      </c>
      <c r="G3" s="256"/>
      <c r="H3" s="256"/>
      <c r="I3" s="256"/>
      <c r="J3" s="256"/>
      <c r="K3" s="256"/>
      <c r="L3" s="256"/>
      <c r="M3" s="256"/>
      <c r="N3" s="256"/>
      <c r="O3" s="256"/>
      <c r="P3" s="216"/>
      <c r="Q3" s="255" t="str">
        <f>+GESTION!S4</f>
        <v>DIRECCION GESTION CORPORATIVA</v>
      </c>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7"/>
    </row>
    <row r="4" spans="1:47" s="12" customFormat="1" ht="26.25" customHeight="1" thickBot="1">
      <c r="A4" s="250"/>
      <c r="B4" s="251"/>
      <c r="C4" s="251"/>
      <c r="D4" s="251"/>
      <c r="E4" s="251"/>
      <c r="F4" s="258" t="s">
        <v>60</v>
      </c>
      <c r="G4" s="259"/>
      <c r="H4" s="259"/>
      <c r="I4" s="259"/>
      <c r="J4" s="259"/>
      <c r="K4" s="259"/>
      <c r="L4" s="259"/>
      <c r="M4" s="259"/>
      <c r="N4" s="259"/>
      <c r="O4" s="259"/>
      <c r="P4" s="196"/>
      <c r="Q4" s="255" t="str">
        <f>+GESTION!S5</f>
        <v>1149 - PROTECCIÓN Y BIENESTAR ANIMAL</v>
      </c>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7"/>
    </row>
    <row r="5" spans="4:40" s="12" customFormat="1" ht="14.25" customHeight="1" thickBot="1">
      <c r="D5" s="27"/>
      <c r="E5" s="27"/>
      <c r="F5" s="27"/>
      <c r="G5" s="28"/>
      <c r="H5" s="29"/>
      <c r="I5" s="29"/>
      <c r="J5" s="29"/>
      <c r="K5" s="29"/>
      <c r="L5" s="29"/>
      <c r="M5" s="29"/>
      <c r="N5" s="29"/>
      <c r="O5" s="29"/>
      <c r="P5" s="29"/>
      <c r="Q5" s="29"/>
      <c r="R5" s="26"/>
      <c r="S5" s="86"/>
      <c r="T5" s="29"/>
      <c r="U5" s="29"/>
      <c r="V5" s="29"/>
      <c r="W5" s="29"/>
      <c r="X5" s="29"/>
      <c r="Y5" s="29"/>
      <c r="Z5" s="29"/>
      <c r="AA5" s="29"/>
      <c r="AB5" s="29"/>
      <c r="AC5" s="29"/>
      <c r="AD5" s="29"/>
      <c r="AE5" s="29"/>
      <c r="AF5" s="29"/>
      <c r="AG5" s="29"/>
      <c r="AH5" s="29"/>
      <c r="AI5" s="29"/>
      <c r="AJ5" s="29"/>
      <c r="AM5" s="30"/>
      <c r="AN5" s="31"/>
    </row>
    <row r="6" spans="1:47" s="32" customFormat="1" ht="53.25" customHeight="1">
      <c r="A6" s="200" t="s">
        <v>10</v>
      </c>
      <c r="B6" s="202" t="s">
        <v>11</v>
      </c>
      <c r="C6" s="202"/>
      <c r="D6" s="202"/>
      <c r="E6" s="202" t="s">
        <v>81</v>
      </c>
      <c r="F6" s="233" t="s">
        <v>12</v>
      </c>
      <c r="G6" s="233" t="s">
        <v>13</v>
      </c>
      <c r="H6" s="233" t="s">
        <v>82</v>
      </c>
      <c r="I6" s="272" t="s">
        <v>83</v>
      </c>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4"/>
      <c r="AK6" s="244" t="s">
        <v>52</v>
      </c>
      <c r="AL6" s="245"/>
      <c r="AM6" s="245"/>
      <c r="AN6" s="201"/>
      <c r="AO6" s="233" t="s">
        <v>84</v>
      </c>
      <c r="AP6" s="233" t="s">
        <v>85</v>
      </c>
      <c r="AQ6" s="187" t="s">
        <v>86</v>
      </c>
      <c r="AR6" s="187" t="s">
        <v>87</v>
      </c>
      <c r="AS6" s="187" t="s">
        <v>88</v>
      </c>
      <c r="AT6" s="187" t="s">
        <v>89</v>
      </c>
      <c r="AU6" s="238" t="s">
        <v>90</v>
      </c>
    </row>
    <row r="7" spans="1:47" s="32" customFormat="1" ht="53.25" customHeight="1">
      <c r="A7" s="203"/>
      <c r="B7" s="187"/>
      <c r="C7" s="187"/>
      <c r="D7" s="187"/>
      <c r="E7" s="187"/>
      <c r="F7" s="234"/>
      <c r="G7" s="234"/>
      <c r="H7" s="234"/>
      <c r="I7" s="194">
        <v>2016</v>
      </c>
      <c r="J7" s="194"/>
      <c r="K7" s="194"/>
      <c r="L7" s="194"/>
      <c r="M7" s="189">
        <v>2017</v>
      </c>
      <c r="N7" s="190"/>
      <c r="O7" s="190"/>
      <c r="P7" s="190"/>
      <c r="Q7" s="190"/>
      <c r="R7" s="176">
        <v>2017</v>
      </c>
      <c r="S7" s="189">
        <v>2018</v>
      </c>
      <c r="T7" s="190"/>
      <c r="U7" s="190"/>
      <c r="V7" s="190"/>
      <c r="W7" s="190"/>
      <c r="X7" s="191"/>
      <c r="Y7" s="189">
        <v>2019</v>
      </c>
      <c r="Z7" s="190"/>
      <c r="AA7" s="190"/>
      <c r="AB7" s="190"/>
      <c r="AC7" s="190"/>
      <c r="AD7" s="191"/>
      <c r="AE7" s="189">
        <v>2020</v>
      </c>
      <c r="AF7" s="190"/>
      <c r="AG7" s="190"/>
      <c r="AH7" s="190"/>
      <c r="AI7" s="190"/>
      <c r="AJ7" s="191"/>
      <c r="AK7" s="189" t="s">
        <v>53</v>
      </c>
      <c r="AL7" s="190"/>
      <c r="AM7" s="190"/>
      <c r="AN7" s="191"/>
      <c r="AO7" s="234"/>
      <c r="AP7" s="234"/>
      <c r="AQ7" s="187"/>
      <c r="AR7" s="187"/>
      <c r="AS7" s="187"/>
      <c r="AT7" s="187"/>
      <c r="AU7" s="239"/>
    </row>
    <row r="8" spans="1:47" s="32" customFormat="1" ht="55.5" customHeight="1" thickBot="1">
      <c r="A8" s="241"/>
      <c r="B8" s="33" t="s">
        <v>4</v>
      </c>
      <c r="C8" s="33" t="s">
        <v>14</v>
      </c>
      <c r="D8" s="33" t="s">
        <v>15</v>
      </c>
      <c r="E8" s="242"/>
      <c r="F8" s="243"/>
      <c r="G8" s="243"/>
      <c r="H8" s="234"/>
      <c r="I8" s="77" t="s">
        <v>166</v>
      </c>
      <c r="J8" s="77" t="s">
        <v>158</v>
      </c>
      <c r="K8" s="77" t="s">
        <v>167</v>
      </c>
      <c r="L8" s="77" t="s">
        <v>79</v>
      </c>
      <c r="M8" s="77" t="s">
        <v>160</v>
      </c>
      <c r="N8" s="77" t="s">
        <v>161</v>
      </c>
      <c r="O8" s="77" t="s">
        <v>162</v>
      </c>
      <c r="P8" s="77" t="s">
        <v>158</v>
      </c>
      <c r="Q8" s="77" t="s">
        <v>159</v>
      </c>
      <c r="R8" s="77" t="s">
        <v>79</v>
      </c>
      <c r="S8" s="77" t="s">
        <v>160</v>
      </c>
      <c r="T8" s="77" t="s">
        <v>161</v>
      </c>
      <c r="U8" s="115" t="s">
        <v>162</v>
      </c>
      <c r="V8" s="179" t="s">
        <v>158</v>
      </c>
      <c r="W8" s="77" t="s">
        <v>159</v>
      </c>
      <c r="X8" s="77" t="s">
        <v>79</v>
      </c>
      <c r="Y8" s="77" t="s">
        <v>160</v>
      </c>
      <c r="Z8" s="77" t="s">
        <v>161</v>
      </c>
      <c r="AA8" s="77" t="s">
        <v>162</v>
      </c>
      <c r="AB8" s="77" t="s">
        <v>158</v>
      </c>
      <c r="AC8" s="77" t="s">
        <v>159</v>
      </c>
      <c r="AD8" s="77" t="s">
        <v>79</v>
      </c>
      <c r="AE8" s="77" t="s">
        <v>160</v>
      </c>
      <c r="AF8" s="77" t="s">
        <v>161</v>
      </c>
      <c r="AG8" s="77" t="s">
        <v>162</v>
      </c>
      <c r="AH8" s="77" t="s">
        <v>158</v>
      </c>
      <c r="AI8" s="77" t="s">
        <v>159</v>
      </c>
      <c r="AJ8" s="77" t="s">
        <v>79</v>
      </c>
      <c r="AK8" s="47" t="s">
        <v>48</v>
      </c>
      <c r="AL8" s="114" t="s">
        <v>77</v>
      </c>
      <c r="AM8" s="177" t="s">
        <v>47</v>
      </c>
      <c r="AN8" s="47" t="s">
        <v>78</v>
      </c>
      <c r="AO8" s="234"/>
      <c r="AP8" s="234"/>
      <c r="AQ8" s="187"/>
      <c r="AR8" s="187"/>
      <c r="AS8" s="187"/>
      <c r="AT8" s="187"/>
      <c r="AU8" s="240"/>
    </row>
    <row r="9" spans="1:47" ht="30" customHeight="1">
      <c r="A9" s="263" t="s">
        <v>41</v>
      </c>
      <c r="B9" s="262">
        <v>1</v>
      </c>
      <c r="C9" s="346" t="s">
        <v>50</v>
      </c>
      <c r="D9" s="267" t="s">
        <v>46</v>
      </c>
      <c r="E9" s="260">
        <v>428</v>
      </c>
      <c r="F9" s="262" t="s">
        <v>49</v>
      </c>
      <c r="G9" s="42" t="s">
        <v>32</v>
      </c>
      <c r="H9" s="70">
        <v>1</v>
      </c>
      <c r="I9" s="52">
        <v>0.4</v>
      </c>
      <c r="J9" s="52">
        <v>0.4</v>
      </c>
      <c r="K9" s="52">
        <v>0.4</v>
      </c>
      <c r="L9" s="52">
        <v>0.3</v>
      </c>
      <c r="M9" s="52"/>
      <c r="N9" s="52">
        <v>0.2</v>
      </c>
      <c r="O9" s="52">
        <v>0.7</v>
      </c>
      <c r="P9" s="52">
        <v>0.7</v>
      </c>
      <c r="Q9" s="52">
        <v>0.7</v>
      </c>
      <c r="R9" s="52">
        <v>0.7</v>
      </c>
      <c r="S9" s="52">
        <v>0</v>
      </c>
      <c r="T9" s="124"/>
      <c r="U9" s="124"/>
      <c r="V9" s="124"/>
      <c r="W9" s="124"/>
      <c r="X9" s="124"/>
      <c r="Y9" s="124"/>
      <c r="Z9" s="124"/>
      <c r="AA9" s="124"/>
      <c r="AB9" s="124"/>
      <c r="AC9" s="124"/>
      <c r="AD9" s="124"/>
      <c r="AE9" s="124"/>
      <c r="AF9" s="124"/>
      <c r="AG9" s="124"/>
      <c r="AH9" s="124"/>
      <c r="AI9" s="124"/>
      <c r="AJ9" s="124"/>
      <c r="AK9" s="125"/>
      <c r="AL9" s="125"/>
      <c r="AM9" s="125"/>
      <c r="AN9" s="138"/>
      <c r="AO9" s="147"/>
      <c r="AP9" s="111">
        <f>(AL9+L9+R9)/H9</f>
        <v>1</v>
      </c>
      <c r="AQ9" s="230" t="s">
        <v>171</v>
      </c>
      <c r="AR9" s="228" t="s">
        <v>143</v>
      </c>
      <c r="AS9" s="228" t="s">
        <v>49</v>
      </c>
      <c r="AT9" s="235" t="s">
        <v>172</v>
      </c>
      <c r="AU9" s="219" t="s">
        <v>173</v>
      </c>
    </row>
    <row r="10" spans="1:47" ht="30" customHeight="1">
      <c r="A10" s="264"/>
      <c r="B10" s="262"/>
      <c r="C10" s="346"/>
      <c r="D10" s="267"/>
      <c r="E10" s="261"/>
      <c r="F10" s="262"/>
      <c r="G10" s="43" t="s">
        <v>33</v>
      </c>
      <c r="H10" s="53">
        <f>L10+R10</f>
        <v>322349433</v>
      </c>
      <c r="I10" s="7">
        <v>237847838</v>
      </c>
      <c r="J10" s="7">
        <v>237847838</v>
      </c>
      <c r="K10" s="7">
        <v>235988433</v>
      </c>
      <c r="L10" s="7">
        <v>235988433</v>
      </c>
      <c r="M10" s="7"/>
      <c r="N10" s="7">
        <v>320000000</v>
      </c>
      <c r="O10" s="7">
        <v>320000000</v>
      </c>
      <c r="P10" s="55">
        <v>86361000</v>
      </c>
      <c r="Q10" s="55">
        <v>86361000</v>
      </c>
      <c r="R10" s="54">
        <v>86361000</v>
      </c>
      <c r="S10" s="84">
        <v>0</v>
      </c>
      <c r="T10" s="126"/>
      <c r="U10" s="126"/>
      <c r="V10" s="127"/>
      <c r="W10" s="127"/>
      <c r="X10" s="127"/>
      <c r="Y10" s="127"/>
      <c r="Z10" s="126"/>
      <c r="AA10" s="127"/>
      <c r="AB10" s="127"/>
      <c r="AC10" s="127"/>
      <c r="AD10" s="127"/>
      <c r="AE10" s="127"/>
      <c r="AF10" s="127"/>
      <c r="AG10" s="127"/>
      <c r="AH10" s="127"/>
      <c r="AI10" s="127"/>
      <c r="AJ10" s="127"/>
      <c r="AK10" s="128"/>
      <c r="AL10" s="128"/>
      <c r="AM10" s="128"/>
      <c r="AN10" s="139"/>
      <c r="AO10" s="147"/>
      <c r="AP10" s="112">
        <f>(L10+R10+AL10)/H10</f>
        <v>1</v>
      </c>
      <c r="AQ10" s="231"/>
      <c r="AR10" s="229"/>
      <c r="AS10" s="229"/>
      <c r="AT10" s="235"/>
      <c r="AU10" s="220"/>
    </row>
    <row r="11" spans="1:47" ht="30" customHeight="1">
      <c r="A11" s="264"/>
      <c r="B11" s="262"/>
      <c r="C11" s="346"/>
      <c r="D11" s="267"/>
      <c r="E11" s="261"/>
      <c r="F11" s="262"/>
      <c r="G11" s="43" t="s">
        <v>34</v>
      </c>
      <c r="H11" s="121"/>
      <c r="I11" s="122"/>
      <c r="J11" s="122"/>
      <c r="K11" s="122"/>
      <c r="L11" s="122"/>
      <c r="M11" s="122"/>
      <c r="N11" s="122"/>
      <c r="O11" s="122"/>
      <c r="P11" s="122"/>
      <c r="Q11" s="122"/>
      <c r="R11" s="122"/>
      <c r="S11" s="123"/>
      <c r="T11" s="123"/>
      <c r="U11" s="122"/>
      <c r="V11" s="122"/>
      <c r="W11" s="122"/>
      <c r="X11" s="122"/>
      <c r="Y11" s="122"/>
      <c r="Z11" s="122"/>
      <c r="AA11" s="122"/>
      <c r="AB11" s="122"/>
      <c r="AC11" s="122"/>
      <c r="AD11" s="122"/>
      <c r="AE11" s="122"/>
      <c r="AF11" s="122"/>
      <c r="AG11" s="122"/>
      <c r="AH11" s="122"/>
      <c r="AI11" s="122"/>
      <c r="AJ11" s="122"/>
      <c r="AK11" s="121"/>
      <c r="AL11" s="121"/>
      <c r="AM11" s="121"/>
      <c r="AN11" s="140"/>
      <c r="AO11" s="148"/>
      <c r="AP11" s="148"/>
      <c r="AQ11" s="231"/>
      <c r="AR11" s="229"/>
      <c r="AS11" s="229"/>
      <c r="AT11" s="235"/>
      <c r="AU11" s="220"/>
    </row>
    <row r="12" spans="1:47" ht="30" customHeight="1">
      <c r="A12" s="264"/>
      <c r="B12" s="262"/>
      <c r="C12" s="346"/>
      <c r="D12" s="267"/>
      <c r="E12" s="261"/>
      <c r="F12" s="262"/>
      <c r="G12" s="43" t="s">
        <v>35</v>
      </c>
      <c r="H12" s="120">
        <f>R12+S12</f>
        <v>140405302</v>
      </c>
      <c r="I12" s="57">
        <v>0</v>
      </c>
      <c r="J12" s="57">
        <v>0</v>
      </c>
      <c r="K12" s="57">
        <v>0</v>
      </c>
      <c r="L12" s="57">
        <v>0</v>
      </c>
      <c r="M12" s="57"/>
      <c r="N12" s="57">
        <v>136744068</v>
      </c>
      <c r="O12" s="57">
        <v>136744068</v>
      </c>
      <c r="P12" s="7">
        <v>136744068</v>
      </c>
      <c r="Q12" s="7">
        <v>136744068</v>
      </c>
      <c r="R12" s="95">
        <v>136744068</v>
      </c>
      <c r="S12" s="95">
        <v>3661234</v>
      </c>
      <c r="T12" s="129"/>
      <c r="U12" s="129"/>
      <c r="V12" s="122"/>
      <c r="W12" s="122"/>
      <c r="X12" s="122"/>
      <c r="Y12" s="122"/>
      <c r="Z12" s="122"/>
      <c r="AA12" s="122"/>
      <c r="AB12" s="122"/>
      <c r="AC12" s="122"/>
      <c r="AD12" s="122"/>
      <c r="AE12" s="122"/>
      <c r="AF12" s="122"/>
      <c r="AG12" s="122"/>
      <c r="AH12" s="122"/>
      <c r="AI12" s="122"/>
      <c r="AJ12" s="122"/>
      <c r="AK12" s="121"/>
      <c r="AL12" s="130"/>
      <c r="AM12" s="130"/>
      <c r="AN12" s="141"/>
      <c r="AO12" s="148"/>
      <c r="AP12" s="148"/>
      <c r="AQ12" s="231"/>
      <c r="AR12" s="229"/>
      <c r="AS12" s="229"/>
      <c r="AT12" s="235"/>
      <c r="AU12" s="220"/>
    </row>
    <row r="13" spans="1:47" ht="30" customHeight="1">
      <c r="A13" s="264"/>
      <c r="B13" s="262"/>
      <c r="C13" s="346"/>
      <c r="D13" s="267"/>
      <c r="E13" s="261"/>
      <c r="F13" s="262"/>
      <c r="G13" s="43" t="s">
        <v>36</v>
      </c>
      <c r="H13" s="56">
        <f aca="true" t="shared" si="0" ref="H13:K14">+H9+H11</f>
        <v>1</v>
      </c>
      <c r="I13" s="57">
        <f>+I9+I11</f>
        <v>0.4</v>
      </c>
      <c r="J13" s="57">
        <f t="shared" si="0"/>
        <v>0.4</v>
      </c>
      <c r="K13" s="57">
        <f t="shared" si="0"/>
        <v>0.4</v>
      </c>
      <c r="L13" s="57">
        <v>0.3</v>
      </c>
      <c r="M13" s="57"/>
      <c r="N13" s="57">
        <v>0.2</v>
      </c>
      <c r="O13" s="57">
        <v>0.7</v>
      </c>
      <c r="P13" s="58">
        <v>0.7</v>
      </c>
      <c r="Q13" s="58">
        <v>0.7</v>
      </c>
      <c r="R13" s="58">
        <f>+R9+R11</f>
        <v>0.7</v>
      </c>
      <c r="S13" s="58">
        <f>+S9+S11</f>
        <v>0</v>
      </c>
      <c r="T13" s="133"/>
      <c r="U13" s="122"/>
      <c r="V13" s="122"/>
      <c r="W13" s="122"/>
      <c r="X13" s="122"/>
      <c r="Y13" s="122"/>
      <c r="Z13" s="122"/>
      <c r="AA13" s="122"/>
      <c r="AB13" s="122"/>
      <c r="AC13" s="122"/>
      <c r="AD13" s="122"/>
      <c r="AE13" s="122"/>
      <c r="AF13" s="122"/>
      <c r="AG13" s="122"/>
      <c r="AH13" s="122"/>
      <c r="AI13" s="122"/>
      <c r="AJ13" s="122"/>
      <c r="AK13" s="121"/>
      <c r="AL13" s="121"/>
      <c r="AM13" s="121"/>
      <c r="AN13" s="142"/>
      <c r="AO13" s="148"/>
      <c r="AP13" s="111">
        <f>(AL13+L13+R13)/H13</f>
        <v>1</v>
      </c>
      <c r="AQ13" s="231"/>
      <c r="AR13" s="229"/>
      <c r="AS13" s="229"/>
      <c r="AT13" s="235"/>
      <c r="AU13" s="220"/>
    </row>
    <row r="14" spans="1:47" ht="30" customHeight="1" thickBot="1">
      <c r="A14" s="264"/>
      <c r="B14" s="262"/>
      <c r="C14" s="346"/>
      <c r="D14" s="267"/>
      <c r="E14" s="261"/>
      <c r="F14" s="262"/>
      <c r="G14" s="44" t="s">
        <v>37</v>
      </c>
      <c r="H14" s="59">
        <f t="shared" si="0"/>
        <v>462754735</v>
      </c>
      <c r="I14" s="60">
        <f>+I10+I12</f>
        <v>237847838</v>
      </c>
      <c r="J14" s="60">
        <f t="shared" si="0"/>
        <v>237847838</v>
      </c>
      <c r="K14" s="60">
        <f t="shared" si="0"/>
        <v>235988433</v>
      </c>
      <c r="L14" s="60">
        <v>235988433</v>
      </c>
      <c r="M14" s="60"/>
      <c r="N14" s="60">
        <v>320000000</v>
      </c>
      <c r="O14" s="60">
        <v>456744068</v>
      </c>
      <c r="P14" s="61">
        <v>223105068</v>
      </c>
      <c r="Q14" s="61">
        <v>223105068</v>
      </c>
      <c r="R14" s="61">
        <f>+R10+R12</f>
        <v>223105068</v>
      </c>
      <c r="S14" s="61">
        <f>+S10+S12</f>
        <v>3661234</v>
      </c>
      <c r="T14" s="131"/>
      <c r="U14" s="131"/>
      <c r="V14" s="131"/>
      <c r="W14" s="131"/>
      <c r="X14" s="131"/>
      <c r="Y14" s="131"/>
      <c r="Z14" s="131"/>
      <c r="AA14" s="131"/>
      <c r="AB14" s="131"/>
      <c r="AC14" s="131"/>
      <c r="AD14" s="131"/>
      <c r="AE14" s="131"/>
      <c r="AF14" s="131"/>
      <c r="AG14" s="131"/>
      <c r="AH14" s="131"/>
      <c r="AI14" s="131"/>
      <c r="AJ14" s="131"/>
      <c r="AK14" s="132"/>
      <c r="AL14" s="132"/>
      <c r="AM14" s="132"/>
      <c r="AN14" s="143"/>
      <c r="AO14" s="148"/>
      <c r="AP14" s="149">
        <f>(L14+R14+AL14)/H14</f>
        <v>0.9920881760399491</v>
      </c>
      <c r="AQ14" s="232"/>
      <c r="AR14" s="229"/>
      <c r="AS14" s="229"/>
      <c r="AT14" s="235"/>
      <c r="AU14" s="221"/>
    </row>
    <row r="15" spans="1:47" ht="30" customHeight="1">
      <c r="A15" s="264"/>
      <c r="B15" s="262">
        <v>2</v>
      </c>
      <c r="C15" s="347" t="s">
        <v>42</v>
      </c>
      <c r="D15" s="266" t="s">
        <v>31</v>
      </c>
      <c r="E15" s="260">
        <v>451</v>
      </c>
      <c r="F15" s="262" t="s">
        <v>49</v>
      </c>
      <c r="G15" s="42" t="s">
        <v>32</v>
      </c>
      <c r="H15" s="51">
        <v>1</v>
      </c>
      <c r="I15" s="52">
        <v>0.2</v>
      </c>
      <c r="J15" s="52">
        <v>0.2</v>
      </c>
      <c r="K15" s="52">
        <v>0.2</v>
      </c>
      <c r="L15" s="52">
        <v>0.1</v>
      </c>
      <c r="M15" s="52"/>
      <c r="N15" s="52">
        <v>0.1</v>
      </c>
      <c r="O15" s="52">
        <v>0.5</v>
      </c>
      <c r="P15" s="52">
        <v>0.5</v>
      </c>
      <c r="Q15" s="52">
        <v>0.5</v>
      </c>
      <c r="R15" s="63">
        <v>0.35</v>
      </c>
      <c r="S15" s="63">
        <v>0.5</v>
      </c>
      <c r="T15" s="63">
        <v>0.65</v>
      </c>
      <c r="U15" s="63">
        <v>0.65</v>
      </c>
      <c r="V15" s="349">
        <v>0.65</v>
      </c>
      <c r="W15" s="80"/>
      <c r="X15" s="80"/>
      <c r="Y15" s="350"/>
      <c r="Z15" s="349">
        <v>1</v>
      </c>
      <c r="AA15" s="80"/>
      <c r="AB15" s="80"/>
      <c r="AC15" s="80"/>
      <c r="AD15" s="80"/>
      <c r="AE15" s="80"/>
      <c r="AF15" s="80"/>
      <c r="AG15" s="80"/>
      <c r="AH15" s="80"/>
      <c r="AI15" s="80"/>
      <c r="AJ15" s="80"/>
      <c r="AK15" s="351">
        <f>0.35+0.01</f>
        <v>0.36</v>
      </c>
      <c r="AL15" s="351">
        <f>0.36+0.01</f>
        <v>0.37</v>
      </c>
      <c r="AM15" s="351">
        <f>0.36+0.01+0.02</f>
        <v>0.39</v>
      </c>
      <c r="AN15" s="144"/>
      <c r="AO15" s="345">
        <f>+AM15/V15</f>
        <v>0.6</v>
      </c>
      <c r="AP15" s="345">
        <f>(AM15)/H15</f>
        <v>0.39</v>
      </c>
      <c r="AQ15" s="225" t="s">
        <v>205</v>
      </c>
      <c r="AR15" s="225" t="s">
        <v>204</v>
      </c>
      <c r="AS15" s="225" t="s">
        <v>203</v>
      </c>
      <c r="AT15" s="222" t="s">
        <v>101</v>
      </c>
      <c r="AU15" s="222" t="s">
        <v>156</v>
      </c>
    </row>
    <row r="16" spans="1:47" ht="30" customHeight="1">
      <c r="A16" s="264"/>
      <c r="B16" s="262"/>
      <c r="C16" s="347"/>
      <c r="D16" s="266"/>
      <c r="E16" s="261"/>
      <c r="F16" s="262"/>
      <c r="G16" s="43" t="s">
        <v>33</v>
      </c>
      <c r="H16" s="53">
        <f>K16+N16+T16</f>
        <v>42079330374</v>
      </c>
      <c r="I16" s="7">
        <v>15051294122</v>
      </c>
      <c r="J16" s="7">
        <v>15051294122</v>
      </c>
      <c r="K16" s="7">
        <v>14762710374</v>
      </c>
      <c r="L16" s="7">
        <v>94984378</v>
      </c>
      <c r="M16" s="7"/>
      <c r="N16" s="7">
        <v>27167564000</v>
      </c>
      <c r="O16" s="7">
        <v>27197564000</v>
      </c>
      <c r="P16" s="7">
        <v>27197564000</v>
      </c>
      <c r="Q16" s="7">
        <v>27197564000</v>
      </c>
      <c r="R16" s="7">
        <v>26886616560</v>
      </c>
      <c r="S16" s="85">
        <f>115000000+34056000</f>
        <v>149056000</v>
      </c>
      <c r="T16" s="85">
        <f>115000000+34056000</f>
        <v>149056000</v>
      </c>
      <c r="U16" s="7">
        <f>+T16</f>
        <v>149056000</v>
      </c>
      <c r="V16" s="81">
        <v>186485347</v>
      </c>
      <c r="W16" s="81"/>
      <c r="X16" s="81"/>
      <c r="Y16" s="81"/>
      <c r="Z16" s="81">
        <v>0</v>
      </c>
      <c r="AA16" s="81"/>
      <c r="AB16" s="81"/>
      <c r="AC16" s="81"/>
      <c r="AD16" s="81"/>
      <c r="AE16" s="81"/>
      <c r="AF16" s="81"/>
      <c r="AG16" s="81"/>
      <c r="AH16" s="81"/>
      <c r="AI16" s="81"/>
      <c r="AJ16" s="81"/>
      <c r="AK16" s="100">
        <v>145202513</v>
      </c>
      <c r="AL16" s="100">
        <v>145202513</v>
      </c>
      <c r="AM16" s="352">
        <v>163737562</v>
      </c>
      <c r="AN16" s="145"/>
      <c r="AO16" s="345">
        <f>+AM16/V16</f>
        <v>0.8780183785699796</v>
      </c>
      <c r="AP16" s="345">
        <f>(L16+R16+AM16)/H16</f>
        <v>0.6450991082494169</v>
      </c>
      <c r="AQ16" s="226"/>
      <c r="AR16" s="226"/>
      <c r="AS16" s="226"/>
      <c r="AT16" s="223"/>
      <c r="AU16" s="223"/>
    </row>
    <row r="17" spans="1:47" ht="30" customHeight="1">
      <c r="A17" s="264"/>
      <c r="B17" s="262"/>
      <c r="C17" s="347"/>
      <c r="D17" s="266"/>
      <c r="E17" s="261"/>
      <c r="F17" s="262"/>
      <c r="G17" s="43" t="s">
        <v>34</v>
      </c>
      <c r="H17" s="121"/>
      <c r="I17" s="135"/>
      <c r="J17" s="135"/>
      <c r="K17" s="135"/>
      <c r="L17" s="135"/>
      <c r="M17" s="135"/>
      <c r="N17" s="135"/>
      <c r="O17" s="135"/>
      <c r="P17" s="122"/>
      <c r="Q17" s="122"/>
      <c r="R17" s="135"/>
      <c r="S17" s="370"/>
      <c r="T17" s="370"/>
      <c r="U17" s="135"/>
      <c r="V17" s="135"/>
      <c r="W17" s="135"/>
      <c r="X17" s="135"/>
      <c r="Y17" s="135"/>
      <c r="Z17" s="135"/>
      <c r="AA17" s="135"/>
      <c r="AB17" s="135"/>
      <c r="AC17" s="135"/>
      <c r="AD17" s="135"/>
      <c r="AE17" s="135"/>
      <c r="AF17" s="135"/>
      <c r="AG17" s="135"/>
      <c r="AH17" s="135"/>
      <c r="AI17" s="135"/>
      <c r="AJ17" s="135"/>
      <c r="AK17" s="121"/>
      <c r="AL17" s="121"/>
      <c r="AM17" s="150"/>
      <c r="AN17" s="146"/>
      <c r="AO17" s="345"/>
      <c r="AP17" s="345"/>
      <c r="AQ17" s="226"/>
      <c r="AR17" s="226"/>
      <c r="AS17" s="226"/>
      <c r="AT17" s="223"/>
      <c r="AU17" s="223"/>
    </row>
    <row r="18" spans="1:47" ht="30" customHeight="1">
      <c r="A18" s="264"/>
      <c r="B18" s="262"/>
      <c r="C18" s="347"/>
      <c r="D18" s="266"/>
      <c r="E18" s="261"/>
      <c r="F18" s="262"/>
      <c r="G18" s="43" t="s">
        <v>35</v>
      </c>
      <c r="H18" s="56">
        <v>0</v>
      </c>
      <c r="I18" s="57">
        <v>0</v>
      </c>
      <c r="J18" s="57">
        <v>0</v>
      </c>
      <c r="K18" s="57">
        <v>0</v>
      </c>
      <c r="L18" s="57">
        <v>0</v>
      </c>
      <c r="M18" s="57"/>
      <c r="N18" s="57">
        <v>38645417</v>
      </c>
      <c r="O18" s="57">
        <v>9364577</v>
      </c>
      <c r="P18" s="7">
        <v>9364577</v>
      </c>
      <c r="Q18" s="7">
        <v>9364577</v>
      </c>
      <c r="R18" s="95">
        <v>9364577</v>
      </c>
      <c r="S18" s="116">
        <f>5302500+3428500+1712564700+10400163079+2782310731+1872867+11885254000</f>
        <v>26790896377</v>
      </c>
      <c r="T18" s="116">
        <f>5302500+3428500+1712564700+10400163079+2782310731+1872867+11885254000</f>
        <v>26790896377</v>
      </c>
      <c r="U18" s="116">
        <f>5302500+3428500+1712564700+10400163079+2782310731+1872867+11885254000</f>
        <v>26790896377</v>
      </c>
      <c r="V18" s="353">
        <f>5302500+3428500+1712564700+10400163079+2782310731+1872867+11885254000</f>
        <v>26790896377</v>
      </c>
      <c r="W18" s="79"/>
      <c r="X18" s="79"/>
      <c r="Y18" s="79"/>
      <c r="Z18" s="79"/>
      <c r="AA18" s="79"/>
      <c r="AB18" s="79"/>
      <c r="AC18" s="79"/>
      <c r="AD18" s="79"/>
      <c r="AE18" s="79"/>
      <c r="AF18" s="79"/>
      <c r="AG18" s="79"/>
      <c r="AH18" s="79"/>
      <c r="AI18" s="79"/>
      <c r="AJ18" s="79"/>
      <c r="AK18" s="354">
        <v>3428500</v>
      </c>
      <c r="AL18" s="354">
        <v>12567708017</v>
      </c>
      <c r="AM18" s="354">
        <v>12854263628</v>
      </c>
      <c r="AN18" s="145"/>
      <c r="AO18" s="345">
        <f>+AM18/V18</f>
        <v>0.4797996844568214</v>
      </c>
      <c r="AP18" s="345"/>
      <c r="AQ18" s="226"/>
      <c r="AR18" s="226"/>
      <c r="AS18" s="226"/>
      <c r="AT18" s="223"/>
      <c r="AU18" s="223"/>
    </row>
    <row r="19" spans="1:47" ht="30" customHeight="1">
      <c r="A19" s="264"/>
      <c r="B19" s="262"/>
      <c r="C19" s="347"/>
      <c r="D19" s="266"/>
      <c r="E19" s="261"/>
      <c r="F19" s="262"/>
      <c r="G19" s="43" t="s">
        <v>36</v>
      </c>
      <c r="H19" s="56">
        <f aca="true" t="shared" si="1" ref="H19:K20">+H15+H17</f>
        <v>1</v>
      </c>
      <c r="I19" s="57">
        <f>+I15+I17</f>
        <v>0.2</v>
      </c>
      <c r="J19" s="57">
        <f t="shared" si="1"/>
        <v>0.2</v>
      </c>
      <c r="K19" s="57">
        <f t="shared" si="1"/>
        <v>0.2</v>
      </c>
      <c r="L19" s="57">
        <v>0.1</v>
      </c>
      <c r="M19" s="57"/>
      <c r="N19" s="57">
        <v>0.1</v>
      </c>
      <c r="O19" s="57">
        <v>0.5</v>
      </c>
      <c r="P19" s="58">
        <v>0.5</v>
      </c>
      <c r="Q19" s="58">
        <v>0.5</v>
      </c>
      <c r="R19" s="57">
        <v>0.5</v>
      </c>
      <c r="S19" s="97">
        <f>+S15+S17</f>
        <v>0.5</v>
      </c>
      <c r="T19" s="57">
        <f>+T15+T17</f>
        <v>0.65</v>
      </c>
      <c r="U19" s="93">
        <f>+U15+U17</f>
        <v>0.65</v>
      </c>
      <c r="V19" s="355">
        <f>+V15+V17</f>
        <v>0.65</v>
      </c>
      <c r="W19" s="79"/>
      <c r="X19" s="79"/>
      <c r="Y19" s="79"/>
      <c r="Z19" s="356">
        <f>Z15</f>
        <v>1</v>
      </c>
      <c r="AA19" s="79"/>
      <c r="AB19" s="79"/>
      <c r="AC19" s="79"/>
      <c r="AD19" s="79"/>
      <c r="AE19" s="79"/>
      <c r="AF19" s="79"/>
      <c r="AG19" s="79"/>
      <c r="AH19" s="79"/>
      <c r="AI19" s="79"/>
      <c r="AJ19" s="79"/>
      <c r="AK19" s="357">
        <f>AK15+AK17</f>
        <v>0.36</v>
      </c>
      <c r="AL19" s="357">
        <f>AL15</f>
        <v>0.37</v>
      </c>
      <c r="AM19" s="357">
        <f>AM15</f>
        <v>0.39</v>
      </c>
      <c r="AN19" s="142"/>
      <c r="AO19" s="345">
        <f>+AM19/V19</f>
        <v>0.6</v>
      </c>
      <c r="AP19" s="345">
        <f>(AM19)/H19</f>
        <v>0.39</v>
      </c>
      <c r="AQ19" s="226"/>
      <c r="AR19" s="226"/>
      <c r="AS19" s="226"/>
      <c r="AT19" s="223"/>
      <c r="AU19" s="223"/>
    </row>
    <row r="20" spans="1:47" ht="30" customHeight="1" thickBot="1">
      <c r="A20" s="264"/>
      <c r="B20" s="262"/>
      <c r="C20" s="347"/>
      <c r="D20" s="266"/>
      <c r="E20" s="261"/>
      <c r="F20" s="262"/>
      <c r="G20" s="44" t="s">
        <v>37</v>
      </c>
      <c r="H20" s="64">
        <f t="shared" si="1"/>
        <v>42079330374</v>
      </c>
      <c r="I20" s="61">
        <f>+I16+I18</f>
        <v>15051294122</v>
      </c>
      <c r="J20" s="61">
        <f t="shared" si="1"/>
        <v>15051294122</v>
      </c>
      <c r="K20" s="61">
        <f t="shared" si="1"/>
        <v>14762710374</v>
      </c>
      <c r="L20" s="61">
        <v>94984378</v>
      </c>
      <c r="M20" s="61"/>
      <c r="N20" s="61">
        <v>27167564000</v>
      </c>
      <c r="O20" s="61">
        <v>27206928577</v>
      </c>
      <c r="P20" s="7">
        <v>27206928577</v>
      </c>
      <c r="Q20" s="7">
        <v>27206928577</v>
      </c>
      <c r="R20" s="61">
        <v>27206928577</v>
      </c>
      <c r="S20" s="61">
        <f>+S16+S18</f>
        <v>26939952377</v>
      </c>
      <c r="T20" s="61">
        <f>+T16+T18</f>
        <v>26939952377</v>
      </c>
      <c r="U20" s="61">
        <f>U16+U18</f>
        <v>26939952377</v>
      </c>
      <c r="V20" s="83">
        <f>V16+V18</f>
        <v>26977381724</v>
      </c>
      <c r="W20" s="83"/>
      <c r="X20" s="83"/>
      <c r="Y20" s="83"/>
      <c r="Z20" s="83">
        <v>0</v>
      </c>
      <c r="AA20" s="83"/>
      <c r="AB20" s="83"/>
      <c r="AC20" s="83"/>
      <c r="AD20" s="83"/>
      <c r="AE20" s="83"/>
      <c r="AF20" s="83"/>
      <c r="AG20" s="83"/>
      <c r="AH20" s="83"/>
      <c r="AI20" s="83"/>
      <c r="AJ20" s="83"/>
      <c r="AK20" s="102">
        <f>+AK18+AK16</f>
        <v>148631013</v>
      </c>
      <c r="AL20" s="102">
        <f>+AL18+AL16</f>
        <v>12712910530</v>
      </c>
      <c r="AM20" s="102">
        <f>+AM18+AM16</f>
        <v>13018001190</v>
      </c>
      <c r="AN20" s="145"/>
      <c r="AO20" s="345">
        <f>+AM20/V20</f>
        <v>0.48255243311543244</v>
      </c>
      <c r="AP20" s="345">
        <f>(L20+R20+AM20)/H20</f>
        <v>0.9581881124684648</v>
      </c>
      <c r="AQ20" s="227"/>
      <c r="AR20" s="227"/>
      <c r="AS20" s="227"/>
      <c r="AT20" s="224"/>
      <c r="AU20" s="224"/>
    </row>
    <row r="21" spans="1:47" ht="30" customHeight="1">
      <c r="A21" s="264"/>
      <c r="B21" s="262">
        <v>3</v>
      </c>
      <c r="C21" s="347" t="s">
        <v>44</v>
      </c>
      <c r="D21" s="262" t="s">
        <v>31</v>
      </c>
      <c r="E21" s="260">
        <v>450</v>
      </c>
      <c r="F21" s="262" t="s">
        <v>49</v>
      </c>
      <c r="G21" s="42" t="s">
        <v>32</v>
      </c>
      <c r="H21" s="51">
        <v>1</v>
      </c>
      <c r="I21" s="52">
        <v>0.1</v>
      </c>
      <c r="J21" s="52">
        <v>0.1</v>
      </c>
      <c r="K21" s="63">
        <v>0.06</v>
      </c>
      <c r="L21" s="63">
        <v>0.06</v>
      </c>
      <c r="M21" s="63"/>
      <c r="N21" s="63">
        <v>0.05</v>
      </c>
      <c r="O21" s="63">
        <v>0.1</v>
      </c>
      <c r="P21" s="63">
        <v>0.1</v>
      </c>
      <c r="Q21" s="63">
        <v>0.1</v>
      </c>
      <c r="R21" s="63">
        <v>0.09</v>
      </c>
      <c r="S21" s="63">
        <v>0.3</v>
      </c>
      <c r="T21" s="63">
        <v>0.31</v>
      </c>
      <c r="U21" s="63">
        <v>0.31</v>
      </c>
      <c r="V21" s="349">
        <v>0.31</v>
      </c>
      <c r="W21" s="349">
        <v>0.31</v>
      </c>
      <c r="X21" s="349">
        <v>0.31</v>
      </c>
      <c r="Y21" s="349">
        <v>0.31</v>
      </c>
      <c r="Z21" s="349">
        <v>1</v>
      </c>
      <c r="AA21" s="349"/>
      <c r="AB21" s="349"/>
      <c r="AC21" s="349"/>
      <c r="AD21" s="349"/>
      <c r="AE21" s="349"/>
      <c r="AF21" s="349"/>
      <c r="AG21" s="349">
        <v>0.31</v>
      </c>
      <c r="AH21" s="349">
        <v>0.31</v>
      </c>
      <c r="AI21" s="349">
        <v>0.31</v>
      </c>
      <c r="AJ21" s="349">
        <v>0.31</v>
      </c>
      <c r="AK21" s="351">
        <f>0.09+0.03</f>
        <v>0.12</v>
      </c>
      <c r="AL21" s="351">
        <f>0.09+0.03+0.055</f>
        <v>0.175</v>
      </c>
      <c r="AM21" s="351">
        <f>0.09+0.03+0.055+0.0625</f>
        <v>0.2375</v>
      </c>
      <c r="AN21" s="63"/>
      <c r="AO21" s="345">
        <f>+AM21/V21</f>
        <v>0.7661290322580645</v>
      </c>
      <c r="AP21" s="345">
        <f>(AM21)/H21</f>
        <v>0.2375</v>
      </c>
      <c r="AQ21" s="225" t="s">
        <v>201</v>
      </c>
      <c r="AR21" s="219" t="s">
        <v>143</v>
      </c>
      <c r="AS21" s="219" t="s">
        <v>143</v>
      </c>
      <c r="AT21" s="222" t="s">
        <v>102</v>
      </c>
      <c r="AU21" s="222" t="s">
        <v>170</v>
      </c>
    </row>
    <row r="22" spans="1:47" ht="30" customHeight="1">
      <c r="A22" s="264"/>
      <c r="B22" s="262"/>
      <c r="C22" s="347"/>
      <c r="D22" s="262"/>
      <c r="E22" s="261"/>
      <c r="F22" s="262"/>
      <c r="G22" s="43" t="s">
        <v>33</v>
      </c>
      <c r="H22" s="53">
        <f>K22+N22+T22</f>
        <v>11501741058</v>
      </c>
      <c r="I22" s="7">
        <v>3000000000</v>
      </c>
      <c r="J22" s="7">
        <v>3000000000</v>
      </c>
      <c r="K22" s="7">
        <v>3038362258</v>
      </c>
      <c r="L22" s="7">
        <v>226672293</v>
      </c>
      <c r="M22" s="7"/>
      <c r="N22" s="7">
        <v>4005792800</v>
      </c>
      <c r="O22" s="7">
        <v>4005792800</v>
      </c>
      <c r="P22" s="7">
        <v>4005792800</v>
      </c>
      <c r="Q22" s="7">
        <v>4302551421</v>
      </c>
      <c r="R22" s="7">
        <v>3072990836</v>
      </c>
      <c r="S22" s="7">
        <f>4457586000</f>
        <v>4457586000</v>
      </c>
      <c r="T22" s="7">
        <f>4457586000</f>
        <v>4457586000</v>
      </c>
      <c r="U22" s="7">
        <f>4457586000</f>
        <v>4457586000</v>
      </c>
      <c r="V22" s="81">
        <v>1706014653</v>
      </c>
      <c r="W22" s="81"/>
      <c r="X22" s="81"/>
      <c r="Y22" s="81"/>
      <c r="Z22" s="81">
        <v>0</v>
      </c>
      <c r="AA22" s="81"/>
      <c r="AB22" s="81"/>
      <c r="AC22" s="81"/>
      <c r="AD22" s="81"/>
      <c r="AE22" s="81"/>
      <c r="AF22" s="81"/>
      <c r="AG22" s="81"/>
      <c r="AH22" s="81"/>
      <c r="AI22" s="81"/>
      <c r="AJ22" s="81"/>
      <c r="AK22" s="100">
        <v>119755750</v>
      </c>
      <c r="AL22" s="100">
        <v>127337529</v>
      </c>
      <c r="AM22" s="352">
        <v>156637302</v>
      </c>
      <c r="AN22" s="7"/>
      <c r="AO22" s="345">
        <f>+AM22/V22</f>
        <v>0.0918147459780347</v>
      </c>
      <c r="AP22" s="345">
        <f>(L22+R22+AM22)/H22</f>
        <v>0.3005023686040976</v>
      </c>
      <c r="AQ22" s="226"/>
      <c r="AR22" s="220"/>
      <c r="AS22" s="220"/>
      <c r="AT22" s="223"/>
      <c r="AU22" s="223"/>
    </row>
    <row r="23" spans="1:47" ht="30" customHeight="1">
      <c r="A23" s="264"/>
      <c r="B23" s="262"/>
      <c r="C23" s="347"/>
      <c r="D23" s="262"/>
      <c r="E23" s="261"/>
      <c r="F23" s="262"/>
      <c r="G23" s="43" t="s">
        <v>34</v>
      </c>
      <c r="H23" s="121"/>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1"/>
      <c r="AL23" s="121"/>
      <c r="AM23" s="150"/>
      <c r="AN23" s="136"/>
      <c r="AO23" s="369"/>
      <c r="AP23" s="369"/>
      <c r="AQ23" s="226"/>
      <c r="AR23" s="220"/>
      <c r="AS23" s="220"/>
      <c r="AT23" s="223"/>
      <c r="AU23" s="223"/>
    </row>
    <row r="24" spans="1:47" ht="30" customHeight="1">
      <c r="A24" s="264"/>
      <c r="B24" s="262"/>
      <c r="C24" s="347"/>
      <c r="D24" s="262"/>
      <c r="E24" s="261"/>
      <c r="F24" s="262"/>
      <c r="G24" s="43" t="s">
        <v>35</v>
      </c>
      <c r="H24" s="121"/>
      <c r="I24" s="122"/>
      <c r="J24" s="122"/>
      <c r="K24" s="122"/>
      <c r="L24" s="122"/>
      <c r="M24" s="57"/>
      <c r="N24" s="57">
        <v>11839644</v>
      </c>
      <c r="O24" s="57">
        <v>46467420</v>
      </c>
      <c r="P24" s="7">
        <v>46467420</v>
      </c>
      <c r="Q24" s="7">
        <v>46467420</v>
      </c>
      <c r="R24" s="95">
        <v>46467420</v>
      </c>
      <c r="S24" s="95">
        <f>100000000+5302500+3428500+2676641139+33120932</f>
        <v>2818493071</v>
      </c>
      <c r="T24" s="95">
        <f>100000000+5302500+3428500+2676641139+33120932</f>
        <v>2818493071</v>
      </c>
      <c r="U24" s="95">
        <f>100000000+5302500+3428500+2676641139+33120932</f>
        <v>2818493071</v>
      </c>
      <c r="V24" s="103">
        <f>100000000+5302500+3428500+2676641139+33120932</f>
        <v>2818493071</v>
      </c>
      <c r="W24" s="79"/>
      <c r="X24" s="79"/>
      <c r="Y24" s="79"/>
      <c r="Z24" s="79"/>
      <c r="AA24" s="79"/>
      <c r="AB24" s="79"/>
      <c r="AC24" s="79"/>
      <c r="AD24" s="79"/>
      <c r="AE24" s="79"/>
      <c r="AF24" s="79"/>
      <c r="AG24" s="79"/>
      <c r="AH24" s="79"/>
      <c r="AI24" s="79"/>
      <c r="AJ24" s="79"/>
      <c r="AK24" s="354">
        <v>136549432</v>
      </c>
      <c r="AL24" s="348">
        <v>2813190571</v>
      </c>
      <c r="AM24" s="358">
        <v>2813190571</v>
      </c>
      <c r="AN24" s="91"/>
      <c r="AO24" s="345">
        <f>+AM24/V24</f>
        <v>0.9981186755239676</v>
      </c>
      <c r="AP24" s="345"/>
      <c r="AQ24" s="226"/>
      <c r="AR24" s="220"/>
      <c r="AS24" s="220"/>
      <c r="AT24" s="223"/>
      <c r="AU24" s="223"/>
    </row>
    <row r="25" spans="1:47" ht="30" customHeight="1">
      <c r="A25" s="264"/>
      <c r="B25" s="262"/>
      <c r="C25" s="347"/>
      <c r="D25" s="262"/>
      <c r="E25" s="261"/>
      <c r="F25" s="262"/>
      <c r="G25" s="43" t="s">
        <v>36</v>
      </c>
      <c r="H25" s="56">
        <f aca="true" t="shared" si="2" ref="H25:K26">+H21+H23</f>
        <v>1</v>
      </c>
      <c r="I25" s="57">
        <f>+I21+I23</f>
        <v>0.1</v>
      </c>
      <c r="J25" s="57">
        <f t="shared" si="2"/>
        <v>0.1</v>
      </c>
      <c r="K25" s="57">
        <f t="shared" si="2"/>
        <v>0.06</v>
      </c>
      <c r="L25" s="57">
        <v>0.06</v>
      </c>
      <c r="M25" s="57"/>
      <c r="N25" s="57">
        <v>0.05</v>
      </c>
      <c r="O25" s="57">
        <v>0.1</v>
      </c>
      <c r="P25" s="58">
        <v>0.1</v>
      </c>
      <c r="Q25" s="58">
        <v>0.1</v>
      </c>
      <c r="R25" s="57">
        <v>0.09</v>
      </c>
      <c r="S25" s="92">
        <f aca="true" t="shared" si="3" ref="S25:V26">+S21+S23</f>
        <v>0.3</v>
      </c>
      <c r="T25" s="92">
        <f t="shared" si="3"/>
        <v>0.31</v>
      </c>
      <c r="U25" s="92">
        <f t="shared" si="3"/>
        <v>0.31</v>
      </c>
      <c r="V25" s="92">
        <f aca="true" t="shared" si="4" ref="V25:AL25">+V21+V23</f>
        <v>0.31</v>
      </c>
      <c r="W25" s="92">
        <f t="shared" si="4"/>
        <v>0.31</v>
      </c>
      <c r="X25" s="92">
        <f t="shared" si="4"/>
        <v>0.31</v>
      </c>
      <c r="Y25" s="92">
        <f t="shared" si="4"/>
        <v>0.31</v>
      </c>
      <c r="Z25" s="92">
        <f t="shared" si="4"/>
        <v>1</v>
      </c>
      <c r="AA25" s="92">
        <f t="shared" si="4"/>
        <v>0</v>
      </c>
      <c r="AB25" s="92">
        <f t="shared" si="4"/>
        <v>0</v>
      </c>
      <c r="AC25" s="92">
        <f t="shared" si="4"/>
        <v>0</v>
      </c>
      <c r="AD25" s="92">
        <f t="shared" si="4"/>
        <v>0</v>
      </c>
      <c r="AE25" s="92">
        <f t="shared" si="4"/>
        <v>0</v>
      </c>
      <c r="AF25" s="136"/>
      <c r="AG25" s="92">
        <f t="shared" si="4"/>
        <v>0.31</v>
      </c>
      <c r="AH25" s="92">
        <f t="shared" si="4"/>
        <v>0.31</v>
      </c>
      <c r="AI25" s="92">
        <f t="shared" si="4"/>
        <v>0.31</v>
      </c>
      <c r="AJ25" s="92">
        <f t="shared" si="4"/>
        <v>0.31</v>
      </c>
      <c r="AK25" s="92">
        <f t="shared" si="4"/>
        <v>0.12</v>
      </c>
      <c r="AL25" s="92">
        <f t="shared" si="4"/>
        <v>0.175</v>
      </c>
      <c r="AM25" s="67">
        <f>AM21</f>
        <v>0.2375</v>
      </c>
      <c r="AN25" s="67"/>
      <c r="AO25" s="345">
        <f>+AM25/V25</f>
        <v>0.7661290322580645</v>
      </c>
      <c r="AP25" s="345">
        <f>(AM25)/H25</f>
        <v>0.2375</v>
      </c>
      <c r="AQ25" s="226"/>
      <c r="AR25" s="220"/>
      <c r="AS25" s="220"/>
      <c r="AT25" s="223"/>
      <c r="AU25" s="223"/>
    </row>
    <row r="26" spans="1:47" ht="30" customHeight="1" thickBot="1">
      <c r="A26" s="265"/>
      <c r="B26" s="262"/>
      <c r="C26" s="347"/>
      <c r="D26" s="262"/>
      <c r="E26" s="261"/>
      <c r="F26" s="262"/>
      <c r="G26" s="44" t="s">
        <v>37</v>
      </c>
      <c r="H26" s="64">
        <f t="shared" si="2"/>
        <v>11501741058</v>
      </c>
      <c r="I26" s="61">
        <f>+I22+I24</f>
        <v>3000000000</v>
      </c>
      <c r="J26" s="61">
        <f t="shared" si="2"/>
        <v>3000000000</v>
      </c>
      <c r="K26" s="61">
        <f t="shared" si="2"/>
        <v>3038362258</v>
      </c>
      <c r="L26" s="61">
        <v>226672293</v>
      </c>
      <c r="M26" s="61"/>
      <c r="N26" s="61">
        <v>4005792800</v>
      </c>
      <c r="O26" s="61">
        <v>4052260220</v>
      </c>
      <c r="P26" s="7">
        <v>4349018841</v>
      </c>
      <c r="Q26" s="7">
        <v>4349018841</v>
      </c>
      <c r="R26" s="61">
        <f>+R22+R24</f>
        <v>3119458256</v>
      </c>
      <c r="S26" s="61">
        <f t="shared" si="3"/>
        <v>7276079071</v>
      </c>
      <c r="T26" s="61">
        <f t="shared" si="3"/>
        <v>7276079071</v>
      </c>
      <c r="U26" s="61">
        <f t="shared" si="3"/>
        <v>7276079071</v>
      </c>
      <c r="V26" s="61">
        <f t="shared" si="3"/>
        <v>4524507724</v>
      </c>
      <c r="W26" s="61"/>
      <c r="X26" s="61"/>
      <c r="Y26" s="61"/>
      <c r="Z26" s="61">
        <f>+Z22+Z24</f>
        <v>0</v>
      </c>
      <c r="AA26" s="61"/>
      <c r="AB26" s="61"/>
      <c r="AC26" s="61"/>
      <c r="AD26" s="61"/>
      <c r="AE26" s="61"/>
      <c r="AF26" s="131"/>
      <c r="AG26" s="61"/>
      <c r="AH26" s="61"/>
      <c r="AI26" s="61"/>
      <c r="AJ26" s="61"/>
      <c r="AK26" s="64">
        <f>+AK24+AK22</f>
        <v>256305182</v>
      </c>
      <c r="AL26" s="64">
        <f>+AL24+AL22</f>
        <v>2940528100</v>
      </c>
      <c r="AM26" s="64">
        <f>+AM24+AM22</f>
        <v>2969827873</v>
      </c>
      <c r="AN26" s="62"/>
      <c r="AO26" s="345">
        <f>+AM26/V26</f>
        <v>0.6563869605629609</v>
      </c>
      <c r="AP26" s="345">
        <f>(L26+R26+AM26)/H26</f>
        <v>0.5491306394527944</v>
      </c>
      <c r="AQ26" s="227"/>
      <c r="AR26" s="221"/>
      <c r="AS26" s="221"/>
      <c r="AT26" s="224"/>
      <c r="AU26" s="224"/>
    </row>
    <row r="27" spans="1:47" ht="30" customHeight="1">
      <c r="A27" s="261" t="s">
        <v>43</v>
      </c>
      <c r="B27" s="262">
        <v>4</v>
      </c>
      <c r="C27" s="347" t="s">
        <v>189</v>
      </c>
      <c r="D27" s="262" t="s">
        <v>31</v>
      </c>
      <c r="E27" s="260">
        <v>449</v>
      </c>
      <c r="F27" s="262" t="s">
        <v>49</v>
      </c>
      <c r="G27" s="42" t="s">
        <v>32</v>
      </c>
      <c r="H27" s="65">
        <v>5</v>
      </c>
      <c r="I27" s="66">
        <v>3</v>
      </c>
      <c r="J27" s="66">
        <v>3</v>
      </c>
      <c r="K27" s="66">
        <v>3</v>
      </c>
      <c r="L27" s="104">
        <v>5</v>
      </c>
      <c r="M27" s="66"/>
      <c r="N27" s="66">
        <v>8</v>
      </c>
      <c r="O27" s="66">
        <v>8</v>
      </c>
      <c r="P27" s="80">
        <v>5</v>
      </c>
      <c r="Q27" s="80">
        <v>5</v>
      </c>
      <c r="R27" s="107">
        <v>5</v>
      </c>
      <c r="S27" s="66"/>
      <c r="T27" s="104"/>
      <c r="U27" s="104"/>
      <c r="V27" s="137"/>
      <c r="W27" s="137"/>
      <c r="X27" s="137"/>
      <c r="Y27" s="137"/>
      <c r="Z27" s="137"/>
      <c r="AA27" s="137"/>
      <c r="AB27" s="137"/>
      <c r="AC27" s="137"/>
      <c r="AD27" s="137"/>
      <c r="AE27" s="137"/>
      <c r="AF27" s="137"/>
      <c r="AG27" s="137"/>
      <c r="AH27" s="137"/>
      <c r="AI27" s="137"/>
      <c r="AJ27" s="137"/>
      <c r="AK27" s="151"/>
      <c r="AL27" s="151"/>
      <c r="AM27" s="124"/>
      <c r="AN27" s="124"/>
      <c r="AO27" s="345"/>
      <c r="AP27" s="345">
        <v>1</v>
      </c>
      <c r="AQ27" s="367" t="s">
        <v>209</v>
      </c>
      <c r="AR27" s="219" t="s">
        <v>143</v>
      </c>
      <c r="AS27" s="219" t="s">
        <v>143</v>
      </c>
      <c r="AT27" s="222" t="s">
        <v>174</v>
      </c>
      <c r="AU27" s="222" t="s">
        <v>175</v>
      </c>
    </row>
    <row r="28" spans="1:47" ht="30" customHeight="1">
      <c r="A28" s="261"/>
      <c r="B28" s="262"/>
      <c r="C28" s="347"/>
      <c r="D28" s="262"/>
      <c r="E28" s="261"/>
      <c r="F28" s="262"/>
      <c r="G28" s="43" t="s">
        <v>33</v>
      </c>
      <c r="H28" s="53">
        <f>+K28+N28+T28+Z28+AF28</f>
        <v>1720718825</v>
      </c>
      <c r="I28" s="7">
        <v>863121681</v>
      </c>
      <c r="J28" s="7">
        <v>863121681</v>
      </c>
      <c r="K28" s="7">
        <v>849869625</v>
      </c>
      <c r="L28" s="81">
        <v>818061436</v>
      </c>
      <c r="M28" s="7"/>
      <c r="N28" s="7">
        <v>870849200</v>
      </c>
      <c r="O28" s="7">
        <v>840849200</v>
      </c>
      <c r="P28" s="81">
        <v>659656311</v>
      </c>
      <c r="Q28" s="81">
        <v>659656311</v>
      </c>
      <c r="R28" s="81">
        <v>489815863</v>
      </c>
      <c r="S28" s="7"/>
      <c r="T28" s="81"/>
      <c r="U28" s="81"/>
      <c r="V28" s="134"/>
      <c r="W28" s="134"/>
      <c r="X28" s="134"/>
      <c r="Y28" s="134"/>
      <c r="Z28" s="134"/>
      <c r="AA28" s="134"/>
      <c r="AB28" s="134"/>
      <c r="AC28" s="134"/>
      <c r="AD28" s="134"/>
      <c r="AE28" s="134"/>
      <c r="AF28" s="134"/>
      <c r="AG28" s="134"/>
      <c r="AH28" s="134"/>
      <c r="AI28" s="134"/>
      <c r="AJ28" s="134"/>
      <c r="AK28" s="128"/>
      <c r="AL28" s="128"/>
      <c r="AM28" s="152"/>
      <c r="AN28" s="134"/>
      <c r="AO28" s="345"/>
      <c r="AP28" s="345">
        <f aca="true" t="shared" si="5" ref="AP26:AP31">(L28+R28+AL28)/H28</f>
        <v>0.7600761263247062</v>
      </c>
      <c r="AQ28" s="368"/>
      <c r="AR28" s="220"/>
      <c r="AS28" s="220"/>
      <c r="AT28" s="223"/>
      <c r="AU28" s="223"/>
    </row>
    <row r="29" spans="1:47" ht="30" customHeight="1">
      <c r="A29" s="261"/>
      <c r="B29" s="262"/>
      <c r="C29" s="347"/>
      <c r="D29" s="262"/>
      <c r="E29" s="261"/>
      <c r="F29" s="262"/>
      <c r="G29" s="43" t="s">
        <v>34</v>
      </c>
      <c r="H29" s="121"/>
      <c r="I29" s="122"/>
      <c r="J29" s="122"/>
      <c r="K29" s="122"/>
      <c r="L29" s="122"/>
      <c r="M29" s="57"/>
      <c r="N29" s="57"/>
      <c r="O29" s="57">
        <v>0</v>
      </c>
      <c r="P29" s="79"/>
      <c r="Q29" s="79"/>
      <c r="R29" s="79"/>
      <c r="S29" s="57"/>
      <c r="T29" s="79"/>
      <c r="U29" s="79"/>
      <c r="V29" s="122"/>
      <c r="W29" s="122"/>
      <c r="X29" s="122"/>
      <c r="Y29" s="122"/>
      <c r="Z29" s="122"/>
      <c r="AA29" s="122"/>
      <c r="AB29" s="122"/>
      <c r="AC29" s="122"/>
      <c r="AD29" s="122"/>
      <c r="AE29" s="122"/>
      <c r="AF29" s="122"/>
      <c r="AG29" s="122"/>
      <c r="AH29" s="122"/>
      <c r="AI29" s="122"/>
      <c r="AJ29" s="122"/>
      <c r="AK29" s="121"/>
      <c r="AL29" s="121"/>
      <c r="AM29" s="150"/>
      <c r="AN29" s="136"/>
      <c r="AO29" s="345"/>
      <c r="AP29" s="345"/>
      <c r="AQ29" s="368"/>
      <c r="AR29" s="220"/>
      <c r="AS29" s="220"/>
      <c r="AT29" s="223"/>
      <c r="AU29" s="223"/>
    </row>
    <row r="30" spans="1:47" ht="30" customHeight="1">
      <c r="A30" s="261"/>
      <c r="B30" s="262"/>
      <c r="C30" s="347"/>
      <c r="D30" s="262"/>
      <c r="E30" s="261"/>
      <c r="F30" s="262"/>
      <c r="G30" s="43" t="s">
        <v>35</v>
      </c>
      <c r="H30" s="120">
        <f>L30+R30+U30</f>
        <v>615152087</v>
      </c>
      <c r="I30" s="122"/>
      <c r="J30" s="122"/>
      <c r="K30" s="122"/>
      <c r="L30" s="122"/>
      <c r="M30" s="57"/>
      <c r="N30" s="57">
        <v>648983657</v>
      </c>
      <c r="O30" s="57">
        <v>643636721</v>
      </c>
      <c r="P30" s="81">
        <v>643636721</v>
      </c>
      <c r="Q30" s="81">
        <v>643636721</v>
      </c>
      <c r="R30" s="103">
        <v>604562321</v>
      </c>
      <c r="S30" s="95">
        <f>3775134+2547067+8042699</f>
        <v>14364900</v>
      </c>
      <c r="T30" s="103">
        <v>10589766</v>
      </c>
      <c r="U30" s="103">
        <v>10589766</v>
      </c>
      <c r="V30" s="103">
        <f>8042699+2547067</f>
        <v>10589766</v>
      </c>
      <c r="W30" s="79"/>
      <c r="X30" s="79"/>
      <c r="Y30" s="79"/>
      <c r="Z30" s="79"/>
      <c r="AA30" s="79"/>
      <c r="AB30" s="79"/>
      <c r="AC30" s="79"/>
      <c r="AD30" s="79"/>
      <c r="AE30" s="79"/>
      <c r="AF30" s="79"/>
      <c r="AG30" s="79"/>
      <c r="AH30" s="79"/>
      <c r="AI30" s="79"/>
      <c r="AJ30" s="79"/>
      <c r="AK30" s="101">
        <v>0</v>
      </c>
      <c r="AL30" s="348">
        <v>2547067</v>
      </c>
      <c r="AM30" s="348">
        <v>2547067</v>
      </c>
      <c r="AN30" s="81"/>
      <c r="AO30" s="345">
        <f>AM30/V30</f>
        <v>0.2405215563781107</v>
      </c>
      <c r="AP30" s="345">
        <f>(L30+R30+AM30)/H30</f>
        <v>0.9869256738781088</v>
      </c>
      <c r="AQ30" s="368"/>
      <c r="AR30" s="220"/>
      <c r="AS30" s="220"/>
      <c r="AT30" s="223"/>
      <c r="AU30" s="223"/>
    </row>
    <row r="31" spans="1:47" ht="30" customHeight="1">
      <c r="A31" s="261"/>
      <c r="B31" s="262"/>
      <c r="C31" s="347"/>
      <c r="D31" s="262"/>
      <c r="E31" s="261"/>
      <c r="F31" s="262"/>
      <c r="G31" s="43" t="s">
        <v>36</v>
      </c>
      <c r="H31" s="56">
        <f aca="true" t="shared" si="6" ref="H31:K32">+H27+H29</f>
        <v>5</v>
      </c>
      <c r="I31" s="57">
        <f>+I27+I29</f>
        <v>3</v>
      </c>
      <c r="J31" s="57">
        <f t="shared" si="6"/>
        <v>3</v>
      </c>
      <c r="K31" s="57">
        <f t="shared" si="6"/>
        <v>3</v>
      </c>
      <c r="L31" s="79">
        <v>2.4</v>
      </c>
      <c r="M31" s="57"/>
      <c r="N31" s="57">
        <v>8</v>
      </c>
      <c r="O31" s="57">
        <v>8</v>
      </c>
      <c r="P31" s="82">
        <v>5</v>
      </c>
      <c r="Q31" s="82">
        <v>5</v>
      </c>
      <c r="R31" s="108">
        <v>5</v>
      </c>
      <c r="S31" s="57">
        <f>+S27+S29</f>
        <v>0</v>
      </c>
      <c r="T31" s="79">
        <f>+T27+T29</f>
        <v>0</v>
      </c>
      <c r="U31" s="79"/>
      <c r="V31" s="122"/>
      <c r="W31" s="122"/>
      <c r="X31" s="122"/>
      <c r="Y31" s="122"/>
      <c r="Z31" s="122"/>
      <c r="AA31" s="122"/>
      <c r="AB31" s="122"/>
      <c r="AC31" s="122"/>
      <c r="AD31" s="122"/>
      <c r="AE31" s="122"/>
      <c r="AF31" s="122"/>
      <c r="AG31" s="122"/>
      <c r="AH31" s="122"/>
      <c r="AI31" s="122"/>
      <c r="AJ31" s="122"/>
      <c r="AK31" s="121"/>
      <c r="AL31" s="121"/>
      <c r="AM31" s="133"/>
      <c r="AN31" s="133"/>
      <c r="AO31" s="345"/>
      <c r="AP31" s="345"/>
      <c r="AQ31" s="368"/>
      <c r="AR31" s="220"/>
      <c r="AS31" s="220"/>
      <c r="AT31" s="223"/>
      <c r="AU31" s="223"/>
    </row>
    <row r="32" spans="1:47" ht="30" customHeight="1" thickBot="1">
      <c r="A32" s="261"/>
      <c r="B32" s="262"/>
      <c r="C32" s="347"/>
      <c r="D32" s="262"/>
      <c r="E32" s="261"/>
      <c r="F32" s="262"/>
      <c r="G32" s="44" t="s">
        <v>37</v>
      </c>
      <c r="H32" s="64">
        <f t="shared" si="6"/>
        <v>2335870912</v>
      </c>
      <c r="I32" s="61">
        <f>+I28+I30</f>
        <v>863121681</v>
      </c>
      <c r="J32" s="61">
        <f t="shared" si="6"/>
        <v>863121681</v>
      </c>
      <c r="K32" s="46">
        <f t="shared" si="6"/>
        <v>849869625</v>
      </c>
      <c r="L32" s="109">
        <v>818061436</v>
      </c>
      <c r="M32" s="46"/>
      <c r="N32" s="46">
        <v>870849200</v>
      </c>
      <c r="O32" s="46">
        <v>1484485921</v>
      </c>
      <c r="P32" s="81">
        <v>1303293032</v>
      </c>
      <c r="Q32" s="81">
        <v>1303293032</v>
      </c>
      <c r="R32" s="83">
        <f>+R28+R30</f>
        <v>1094378184</v>
      </c>
      <c r="S32" s="96">
        <f>+S28+S30</f>
        <v>14364900</v>
      </c>
      <c r="T32" s="105">
        <f>+T28+T30</f>
        <v>10589766</v>
      </c>
      <c r="U32" s="83"/>
      <c r="V32" s="83"/>
      <c r="W32" s="83"/>
      <c r="X32" s="83"/>
      <c r="Y32" s="83"/>
      <c r="Z32" s="131"/>
      <c r="AA32" s="83"/>
      <c r="AB32" s="83"/>
      <c r="AC32" s="83"/>
      <c r="AD32" s="83"/>
      <c r="AE32" s="83"/>
      <c r="AF32" s="131"/>
      <c r="AG32" s="83"/>
      <c r="AH32" s="83"/>
      <c r="AI32" s="83"/>
      <c r="AJ32" s="83"/>
      <c r="AK32" s="102">
        <f>+AK30+AK28</f>
        <v>0</v>
      </c>
      <c r="AL32" s="117">
        <f>AL30</f>
        <v>2547067</v>
      </c>
      <c r="AM32" s="117">
        <f>AM30</f>
        <v>2547067</v>
      </c>
      <c r="AN32" s="153"/>
      <c r="AO32" s="416"/>
      <c r="AP32" s="416"/>
      <c r="AQ32" s="368"/>
      <c r="AR32" s="220"/>
      <c r="AS32" s="220"/>
      <c r="AT32" s="223"/>
      <c r="AU32" s="223"/>
    </row>
    <row r="33" spans="1:47" ht="32.25" customHeight="1">
      <c r="A33" s="268" t="s">
        <v>57</v>
      </c>
      <c r="B33" s="268"/>
      <c r="C33" s="268"/>
      <c r="D33" s="268"/>
      <c r="E33" s="268"/>
      <c r="F33" s="269"/>
      <c r="G33" s="8" t="s">
        <v>33</v>
      </c>
      <c r="H33" s="359">
        <f>H10+H16+H22+H28</f>
        <v>55624139690</v>
      </c>
      <c r="I33" s="359">
        <f aca="true" t="shared" si="7" ref="I33:R33">I10+I16+I22+I28</f>
        <v>19152263641</v>
      </c>
      <c r="J33" s="359">
        <f t="shared" si="7"/>
        <v>19152263641</v>
      </c>
      <c r="K33" s="359">
        <f t="shared" si="7"/>
        <v>18886930690</v>
      </c>
      <c r="L33" s="359">
        <f t="shared" si="7"/>
        <v>1375706540</v>
      </c>
      <c r="M33" s="359">
        <f t="shared" si="7"/>
        <v>0</v>
      </c>
      <c r="N33" s="359">
        <f t="shared" si="7"/>
        <v>32364206000</v>
      </c>
      <c r="O33" s="359">
        <f t="shared" si="7"/>
        <v>32364206000</v>
      </c>
      <c r="P33" s="359">
        <f t="shared" si="7"/>
        <v>31949374111</v>
      </c>
      <c r="Q33" s="359">
        <f t="shared" si="7"/>
        <v>32246132732</v>
      </c>
      <c r="R33" s="359">
        <f t="shared" si="7"/>
        <v>30535784259</v>
      </c>
      <c r="S33" s="171">
        <f aca="true" t="shared" si="8" ref="N33:S33">+S10+S16+S22+S28</f>
        <v>4606642000</v>
      </c>
      <c r="T33" s="171">
        <f>+T10+T16+T22+T28</f>
        <v>4606642000</v>
      </c>
      <c r="U33" s="171">
        <f>+U10+U16+U22+U28</f>
        <v>4606642000</v>
      </c>
      <c r="V33" s="171">
        <f>+V10+V16+V22+V28</f>
        <v>1892500000</v>
      </c>
      <c r="W33" s="171">
        <f>+W32+W26+W20+W14</f>
        <v>0</v>
      </c>
      <c r="X33" s="171">
        <f>+X32+X26+X20+X14</f>
        <v>0</v>
      </c>
      <c r="Y33" s="171"/>
      <c r="Z33" s="171"/>
      <c r="AA33" s="171"/>
      <c r="AB33" s="171"/>
      <c r="AC33" s="171"/>
      <c r="AD33" s="171"/>
      <c r="AE33" s="171"/>
      <c r="AF33" s="171"/>
      <c r="AG33" s="171">
        <f>+AG32+AG26+AG20+AG14</f>
        <v>0</v>
      </c>
      <c r="AH33" s="171">
        <f>+AH32+AH26+AH20+AH14</f>
        <v>0</v>
      </c>
      <c r="AI33" s="171">
        <f>+AI32+AI26+AI20+AI14</f>
        <v>0</v>
      </c>
      <c r="AJ33" s="171">
        <f>+AJ32+AJ26+AJ20+AJ14</f>
        <v>0</v>
      </c>
      <c r="AK33" s="174">
        <f>+AK10+AK16+AK22+AK28</f>
        <v>264958263</v>
      </c>
      <c r="AL33" s="174">
        <f>+AL10+AL16+AL22+AL28</f>
        <v>272540042</v>
      </c>
      <c r="AM33" s="174">
        <f>+AM10+AM16+AM22+AM28</f>
        <v>320374864</v>
      </c>
      <c r="AN33" s="413">
        <f>+AN28+AN16+AN22+AN10</f>
        <v>0</v>
      </c>
      <c r="AO33" s="417"/>
      <c r="AP33" s="418"/>
      <c r="AQ33" s="418"/>
      <c r="AR33" s="418"/>
      <c r="AS33" s="418"/>
      <c r="AT33" s="418"/>
      <c r="AU33" s="419"/>
    </row>
    <row r="34" spans="1:47" ht="29.25" customHeight="1">
      <c r="A34" s="270"/>
      <c r="B34" s="270"/>
      <c r="C34" s="270"/>
      <c r="D34" s="270"/>
      <c r="E34" s="270"/>
      <c r="F34" s="271"/>
      <c r="G34" s="3" t="s">
        <v>35</v>
      </c>
      <c r="H34" s="360">
        <f>+H30+H24+H18+H12</f>
        <v>755557389</v>
      </c>
      <c r="I34" s="360">
        <f>+I30+I24+I18+I12</f>
        <v>0</v>
      </c>
      <c r="J34" s="360">
        <f>+J30+J24+J18+J12</f>
        <v>0</v>
      </c>
      <c r="K34" s="360"/>
      <c r="L34" s="360"/>
      <c r="M34" s="360"/>
      <c r="N34" s="361">
        <f aca="true" t="shared" si="9" ref="N34:T34">+N30+N24+N18+N12</f>
        <v>836212786</v>
      </c>
      <c r="O34" s="361">
        <f t="shared" si="9"/>
        <v>836212786</v>
      </c>
      <c r="P34" s="361">
        <f t="shared" si="9"/>
        <v>836212786</v>
      </c>
      <c r="Q34" s="362">
        <f t="shared" si="9"/>
        <v>836212786</v>
      </c>
      <c r="R34" s="362">
        <f t="shared" si="9"/>
        <v>797138386</v>
      </c>
      <c r="S34" s="172">
        <f t="shared" si="9"/>
        <v>29627415582</v>
      </c>
      <c r="T34" s="172">
        <f t="shared" si="9"/>
        <v>29619979214</v>
      </c>
      <c r="U34" s="172">
        <f>+U30+U24+U18+U12</f>
        <v>29619979214</v>
      </c>
      <c r="V34" s="172">
        <f>+V30+V24+V18+V12</f>
        <v>29619979214</v>
      </c>
      <c r="W34" s="363"/>
      <c r="X34" s="363"/>
      <c r="Y34" s="363"/>
      <c r="Z34" s="363"/>
      <c r="AA34" s="363"/>
      <c r="AB34" s="363"/>
      <c r="AC34" s="363"/>
      <c r="AD34" s="363"/>
      <c r="AE34" s="363"/>
      <c r="AF34" s="363"/>
      <c r="AG34" s="363"/>
      <c r="AH34" s="363"/>
      <c r="AI34" s="363"/>
      <c r="AJ34" s="363"/>
      <c r="AK34" s="364">
        <f>+AK30+AK24+AK18+AK12</f>
        <v>139977932</v>
      </c>
      <c r="AL34" s="364">
        <f>+AL30+AL24+AL18+AL12</f>
        <v>15383445655</v>
      </c>
      <c r="AM34" s="175">
        <f>+AM30+AM24+AM18+AM12</f>
        <v>15670001266</v>
      </c>
      <c r="AN34" s="414">
        <f>+AN24+AN30+AN18+AN12</f>
        <v>0</v>
      </c>
      <c r="AO34" s="420"/>
      <c r="AP34" s="236"/>
      <c r="AQ34" s="236"/>
      <c r="AR34" s="236"/>
      <c r="AS34" s="236"/>
      <c r="AT34" s="236"/>
      <c r="AU34" s="421"/>
    </row>
    <row r="35" spans="1:47" ht="31.5" customHeight="1" thickBot="1">
      <c r="A35" s="270"/>
      <c r="B35" s="270"/>
      <c r="C35" s="270"/>
      <c r="D35" s="270"/>
      <c r="E35" s="270"/>
      <c r="F35" s="271"/>
      <c r="G35" s="4" t="s">
        <v>57</v>
      </c>
      <c r="H35" s="365">
        <f>+H34+H33</f>
        <v>56379697079</v>
      </c>
      <c r="I35" s="365">
        <f>+I34+I33</f>
        <v>19152263641</v>
      </c>
      <c r="J35" s="365">
        <f>+J34+J33</f>
        <v>19152263641</v>
      </c>
      <c r="K35" s="365">
        <f>+K34+K33</f>
        <v>18886930690</v>
      </c>
      <c r="L35" s="365">
        <f>+L34+L33</f>
        <v>1375706540</v>
      </c>
      <c r="M35" s="365"/>
      <c r="N35" s="173">
        <f aca="true" t="shared" si="10" ref="N35:X35">+N34+N33</f>
        <v>33200418786</v>
      </c>
      <c r="O35" s="173">
        <f t="shared" si="10"/>
        <v>33200418786</v>
      </c>
      <c r="P35" s="173">
        <f t="shared" si="10"/>
        <v>32785586897</v>
      </c>
      <c r="Q35" s="173">
        <f t="shared" si="10"/>
        <v>33082345518</v>
      </c>
      <c r="R35" s="173">
        <f t="shared" si="10"/>
        <v>31332922645</v>
      </c>
      <c r="S35" s="173">
        <f t="shared" si="10"/>
        <v>34234057582</v>
      </c>
      <c r="T35" s="173">
        <f t="shared" si="10"/>
        <v>34226621214</v>
      </c>
      <c r="U35" s="173">
        <f t="shared" si="10"/>
        <v>34226621214</v>
      </c>
      <c r="V35" s="173">
        <f t="shared" si="10"/>
        <v>31512479214</v>
      </c>
      <c r="W35" s="173">
        <f t="shared" si="10"/>
        <v>0</v>
      </c>
      <c r="X35" s="173">
        <f t="shared" si="10"/>
        <v>0</v>
      </c>
      <c r="Y35" s="173"/>
      <c r="Z35" s="173"/>
      <c r="AA35" s="173"/>
      <c r="AB35" s="173"/>
      <c r="AC35" s="173"/>
      <c r="AD35" s="173"/>
      <c r="AE35" s="173"/>
      <c r="AF35" s="173"/>
      <c r="AG35" s="173">
        <f aca="true" t="shared" si="11" ref="AG35:AN35">+AG34+AG33</f>
        <v>0</v>
      </c>
      <c r="AH35" s="173">
        <f t="shared" si="11"/>
        <v>0</v>
      </c>
      <c r="AI35" s="173">
        <f t="shared" si="11"/>
        <v>0</v>
      </c>
      <c r="AJ35" s="173">
        <f t="shared" si="11"/>
        <v>0</v>
      </c>
      <c r="AK35" s="366">
        <f t="shared" si="11"/>
        <v>404936195</v>
      </c>
      <c r="AL35" s="366">
        <f t="shared" si="11"/>
        <v>15655985697</v>
      </c>
      <c r="AM35" s="173">
        <f t="shared" si="11"/>
        <v>15990376130</v>
      </c>
      <c r="AN35" s="415">
        <f t="shared" si="11"/>
        <v>0</v>
      </c>
      <c r="AO35" s="422"/>
      <c r="AP35" s="423"/>
      <c r="AQ35" s="423"/>
      <c r="AR35" s="423"/>
      <c r="AS35" s="423"/>
      <c r="AT35" s="423"/>
      <c r="AU35" s="424"/>
    </row>
    <row r="36" spans="1:47" s="12" customFormat="1" ht="71.25" customHeight="1">
      <c r="A36" s="237" t="s">
        <v>165</v>
      </c>
      <c r="B36" s="237"/>
      <c r="C36" s="237"/>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row>
    <row r="37" spans="11:39" ht="12.75">
      <c r="K37" s="45"/>
      <c r="N37" s="9"/>
      <c r="AM37" s="170">
        <f>+AM34-15670001266</f>
        <v>0</v>
      </c>
    </row>
    <row r="38" spans="11:39" ht="12.75">
      <c r="K38" s="45"/>
      <c r="AM38" s="170">
        <f>+AM33-320374864</f>
        <v>0</v>
      </c>
    </row>
    <row r="39" ht="12.75">
      <c r="AM39" s="170">
        <f>+AM33-AL33</f>
        <v>47834822</v>
      </c>
    </row>
    <row r="42" ht="12.75">
      <c r="AM42" s="170"/>
    </row>
  </sheetData>
  <sheetProtection/>
  <mergeCells count="73">
    <mergeCell ref="I7:L7"/>
    <mergeCell ref="I6:AJ6"/>
    <mergeCell ref="M7:Q7"/>
    <mergeCell ref="S7:X7"/>
    <mergeCell ref="Y7:AD7"/>
    <mergeCell ref="AE7:AJ7"/>
    <mergeCell ref="A33:F35"/>
    <mergeCell ref="A27:A32"/>
    <mergeCell ref="B27:B32"/>
    <mergeCell ref="C27:C32"/>
    <mergeCell ref="D27:D32"/>
    <mergeCell ref="E27:E32"/>
    <mergeCell ref="F27:F32"/>
    <mergeCell ref="A9:A26"/>
    <mergeCell ref="B15:B20"/>
    <mergeCell ref="C15:C20"/>
    <mergeCell ref="D15:D20"/>
    <mergeCell ref="B9:B14"/>
    <mergeCell ref="C9:C14"/>
    <mergeCell ref="B21:B26"/>
    <mergeCell ref="C21:C26"/>
    <mergeCell ref="D9:D14"/>
    <mergeCell ref="E9:E14"/>
    <mergeCell ref="F9:F14"/>
    <mergeCell ref="F15:F20"/>
    <mergeCell ref="D21:D26"/>
    <mergeCell ref="E21:E26"/>
    <mergeCell ref="F21:F26"/>
    <mergeCell ref="E15:E20"/>
    <mergeCell ref="A1:E4"/>
    <mergeCell ref="F1:AU1"/>
    <mergeCell ref="F2:AU2"/>
    <mergeCell ref="F3:P3"/>
    <mergeCell ref="Q3:AU3"/>
    <mergeCell ref="F4:P4"/>
    <mergeCell ref="Q4:AU4"/>
    <mergeCell ref="A6:A8"/>
    <mergeCell ref="B6:D7"/>
    <mergeCell ref="AQ15:AQ20"/>
    <mergeCell ref="AR9:AR14"/>
    <mergeCell ref="E6:E8"/>
    <mergeCell ref="F6:F8"/>
    <mergeCell ref="G6:G8"/>
    <mergeCell ref="H6:H8"/>
    <mergeCell ref="AK7:AN7"/>
    <mergeCell ref="AK6:AN6"/>
    <mergeCell ref="AO6:AO8"/>
    <mergeCell ref="AP6:AP8"/>
    <mergeCell ref="AQ6:AQ8"/>
    <mergeCell ref="AT9:AT14"/>
    <mergeCell ref="AO33:AU35"/>
    <mergeCell ref="A36:AU36"/>
    <mergeCell ref="AS6:AS8"/>
    <mergeCell ref="AT6:AT8"/>
    <mergeCell ref="AU6:AU8"/>
    <mergeCell ref="AR6:AR8"/>
    <mergeCell ref="AQ21:AQ26"/>
    <mergeCell ref="AR21:AR26"/>
    <mergeCell ref="AS21:AS26"/>
    <mergeCell ref="AT21:AT26"/>
    <mergeCell ref="AU21:AU26"/>
    <mergeCell ref="AS9:AS14"/>
    <mergeCell ref="AQ9:AQ14"/>
    <mergeCell ref="AQ27:AQ32"/>
    <mergeCell ref="AR27:AR32"/>
    <mergeCell ref="AS27:AS32"/>
    <mergeCell ref="AT27:AT32"/>
    <mergeCell ref="AU27:AU32"/>
    <mergeCell ref="AU9:AU14"/>
    <mergeCell ref="AR15:AR20"/>
    <mergeCell ref="AS15:AS20"/>
    <mergeCell ref="AT15:AT20"/>
    <mergeCell ref="AU15:AU20"/>
  </mergeCells>
  <printOptions horizontalCentered="1" verticalCentered="1"/>
  <pageMargins left="0" right="0" top="0.15748031496062992" bottom="0.15748031496062992" header="0.31496062992125984" footer="0.31496062992125984"/>
  <pageSetup horizontalDpi="600" verticalDpi="600" orientation="landscape" scale="50" r:id="rId4"/>
  <ignoredErrors>
    <ignoredError sqref="J35 J34 K35:L35 H34 H35" unlockedFormula="1"/>
  </ignoredErrors>
  <drawing r:id="rId3"/>
  <legacyDrawing r:id="rId2"/>
</worksheet>
</file>

<file path=xl/worksheets/sheet3.xml><?xml version="1.0" encoding="utf-8"?>
<worksheet xmlns="http://schemas.openxmlformats.org/spreadsheetml/2006/main" xmlns:r="http://schemas.openxmlformats.org/officeDocument/2006/relationships">
  <dimension ref="A1:X16"/>
  <sheetViews>
    <sheetView tabSelected="1" view="pageBreakPreview" zoomScale="55" zoomScaleNormal="60" zoomScaleSheetLayoutView="55" zoomScalePageLayoutView="0" workbookViewId="0" topLeftCell="A1">
      <selection activeCell="P9" sqref="P9"/>
    </sheetView>
  </sheetViews>
  <sheetFormatPr defaultColWidth="11.421875" defaultRowHeight="15"/>
  <cols>
    <col min="1" max="1" width="15.57421875" style="0" customWidth="1"/>
    <col min="2" max="2" width="23.28125" style="0" customWidth="1"/>
    <col min="3" max="3" width="45.140625" style="0" customWidth="1"/>
    <col min="4" max="6" width="11.421875" style="0" customWidth="1"/>
    <col min="7" max="7" width="8.00390625" style="0" customWidth="1"/>
    <col min="8" max="8" width="8.421875" style="0" customWidth="1"/>
    <col min="9" max="12" width="8.140625" style="0" customWidth="1"/>
    <col min="13" max="13" width="10.140625" style="0" customWidth="1"/>
    <col min="14" max="14" width="10.140625" style="6" customWidth="1"/>
    <col min="15" max="19" width="10.140625" style="0" customWidth="1"/>
    <col min="20" max="20" width="11.421875" style="0" customWidth="1"/>
    <col min="21" max="21" width="11.421875" style="68" customWidth="1"/>
    <col min="22" max="22" width="83.00390625" style="0" customWidth="1"/>
    <col min="23" max="23" width="19.00390625" style="0" customWidth="1"/>
    <col min="24" max="24" width="15.421875" style="0" bestFit="1" customWidth="1"/>
  </cols>
  <sheetData>
    <row r="1" spans="1:22" s="36" customFormat="1" ht="33" customHeight="1">
      <c r="A1" s="278"/>
      <c r="B1" s="279"/>
      <c r="C1" s="284" t="s">
        <v>0</v>
      </c>
      <c r="D1" s="284"/>
      <c r="E1" s="284"/>
      <c r="F1" s="284"/>
      <c r="G1" s="284"/>
      <c r="H1" s="284"/>
      <c r="I1" s="284"/>
      <c r="J1" s="284"/>
      <c r="K1" s="284"/>
      <c r="L1" s="284"/>
      <c r="M1" s="284"/>
      <c r="N1" s="284"/>
      <c r="O1" s="284"/>
      <c r="P1" s="284"/>
      <c r="Q1" s="284"/>
      <c r="R1" s="284"/>
      <c r="S1" s="284"/>
      <c r="T1" s="284"/>
      <c r="U1" s="284"/>
      <c r="V1" s="285"/>
    </row>
    <row r="2" spans="1:22" s="36" customFormat="1" ht="30" customHeight="1">
      <c r="A2" s="280"/>
      <c r="B2" s="281"/>
      <c r="C2" s="286" t="s">
        <v>16</v>
      </c>
      <c r="D2" s="286"/>
      <c r="E2" s="286"/>
      <c r="F2" s="286"/>
      <c r="G2" s="286"/>
      <c r="H2" s="286"/>
      <c r="I2" s="286"/>
      <c r="J2" s="286"/>
      <c r="K2" s="286"/>
      <c r="L2" s="286"/>
      <c r="M2" s="286"/>
      <c r="N2" s="286"/>
      <c r="O2" s="286"/>
      <c r="P2" s="286"/>
      <c r="Q2" s="286"/>
      <c r="R2" s="286"/>
      <c r="S2" s="286"/>
      <c r="T2" s="286"/>
      <c r="U2" s="286"/>
      <c r="V2" s="287"/>
    </row>
    <row r="3" spans="1:22" s="36" customFormat="1" ht="27.75" customHeight="1">
      <c r="A3" s="280"/>
      <c r="B3" s="281"/>
      <c r="C3" s="37" t="s">
        <v>59</v>
      </c>
      <c r="D3" s="288" t="str">
        <f>+'[1]GESTION'!P4</f>
        <v>DIRECCION GESTION CORPORATIVA</v>
      </c>
      <c r="E3" s="288"/>
      <c r="F3" s="288"/>
      <c r="G3" s="288"/>
      <c r="H3" s="288"/>
      <c r="I3" s="288"/>
      <c r="J3" s="288"/>
      <c r="K3" s="288"/>
      <c r="L3" s="288"/>
      <c r="M3" s="288"/>
      <c r="N3" s="288"/>
      <c r="O3" s="288"/>
      <c r="P3" s="288"/>
      <c r="Q3" s="288"/>
      <c r="R3" s="288"/>
      <c r="S3" s="288"/>
      <c r="T3" s="288"/>
      <c r="U3" s="288"/>
      <c r="V3" s="289"/>
    </row>
    <row r="4" spans="1:22" s="36" customFormat="1" ht="33" customHeight="1" thickBot="1">
      <c r="A4" s="282"/>
      <c r="B4" s="283"/>
      <c r="C4" s="38" t="s">
        <v>93</v>
      </c>
      <c r="D4" s="290" t="str">
        <f>+'[1]GESTION'!P5</f>
        <v>1149 - PROTECCIÓN Y BIENESTAR ANIMAL</v>
      </c>
      <c r="E4" s="290"/>
      <c r="F4" s="290"/>
      <c r="G4" s="290"/>
      <c r="H4" s="290"/>
      <c r="I4" s="290"/>
      <c r="J4" s="290"/>
      <c r="K4" s="290"/>
      <c r="L4" s="290"/>
      <c r="M4" s="290"/>
      <c r="N4" s="290"/>
      <c r="O4" s="290"/>
      <c r="P4" s="290"/>
      <c r="Q4" s="290"/>
      <c r="R4" s="290"/>
      <c r="S4" s="290"/>
      <c r="T4" s="290"/>
      <c r="U4" s="290"/>
      <c r="V4" s="291"/>
    </row>
    <row r="5" spans="1:22" s="39" customFormat="1" ht="42.75" customHeight="1" thickBot="1">
      <c r="A5" s="409" t="s">
        <v>10</v>
      </c>
      <c r="B5" s="409" t="s">
        <v>17</v>
      </c>
      <c r="C5" s="411" t="s">
        <v>18</v>
      </c>
      <c r="D5" s="395" t="s">
        <v>19</v>
      </c>
      <c r="E5" s="396"/>
      <c r="F5" s="294" t="s">
        <v>188</v>
      </c>
      <c r="G5" s="294"/>
      <c r="H5" s="294"/>
      <c r="I5" s="294"/>
      <c r="J5" s="294"/>
      <c r="K5" s="294"/>
      <c r="L5" s="294"/>
      <c r="M5" s="294"/>
      <c r="N5" s="294"/>
      <c r="O5" s="294"/>
      <c r="P5" s="294"/>
      <c r="Q5" s="294"/>
      <c r="R5" s="294"/>
      <c r="S5" s="294"/>
      <c r="T5" s="294" t="s">
        <v>20</v>
      </c>
      <c r="U5" s="294"/>
      <c r="V5" s="292" t="s">
        <v>210</v>
      </c>
    </row>
    <row r="6" spans="1:22" s="39" customFormat="1" ht="44.25" customHeight="1" thickBot="1">
      <c r="A6" s="410"/>
      <c r="B6" s="410"/>
      <c r="C6" s="412"/>
      <c r="D6" s="397" t="s">
        <v>21</v>
      </c>
      <c r="E6" s="398" t="s">
        <v>22</v>
      </c>
      <c r="F6" s="394" t="s">
        <v>23</v>
      </c>
      <c r="G6" s="41" t="s">
        <v>94</v>
      </c>
      <c r="H6" s="41" t="s">
        <v>95</v>
      </c>
      <c r="I6" s="41" t="s">
        <v>96</v>
      </c>
      <c r="J6" s="41" t="s">
        <v>97</v>
      </c>
      <c r="K6" s="41" t="s">
        <v>98</v>
      </c>
      <c r="L6" s="41" t="s">
        <v>99</v>
      </c>
      <c r="M6" s="41" t="s">
        <v>24</v>
      </c>
      <c r="N6" s="41" t="s">
        <v>104</v>
      </c>
      <c r="O6" s="41" t="s">
        <v>105</v>
      </c>
      <c r="P6" s="41" t="s">
        <v>25</v>
      </c>
      <c r="Q6" s="41" t="s">
        <v>26</v>
      </c>
      <c r="R6" s="41" t="s">
        <v>27</v>
      </c>
      <c r="S6" s="40" t="s">
        <v>28</v>
      </c>
      <c r="T6" s="40" t="s">
        <v>29</v>
      </c>
      <c r="U6" s="69" t="s">
        <v>30</v>
      </c>
      <c r="V6" s="293"/>
    </row>
    <row r="7" spans="1:22" ht="69.75" customHeight="1">
      <c r="A7" s="275" t="str">
        <f>+'[1]INVERSION'!A9</f>
        <v>BIENESTAR DE LA FAUNA EN EL DISTRITO CAPITAL
</v>
      </c>
      <c r="B7" s="277" t="str">
        <f>+'[1]INVERSION'!C15</f>
        <v>CONSTRUIR  1 CASA ECOLOGICA ANIMAL</v>
      </c>
      <c r="C7" s="389" t="s">
        <v>176</v>
      </c>
      <c r="D7" s="374" t="s">
        <v>106</v>
      </c>
      <c r="E7" s="374" t="s">
        <v>40</v>
      </c>
      <c r="F7" s="375" t="s">
        <v>38</v>
      </c>
      <c r="G7" s="375">
        <v>0.08</v>
      </c>
      <c r="H7" s="375">
        <v>0.08</v>
      </c>
      <c r="I7" s="375">
        <v>0.08</v>
      </c>
      <c r="J7" s="375">
        <v>0.08</v>
      </c>
      <c r="K7" s="375">
        <v>0.08</v>
      </c>
      <c r="L7" s="375">
        <v>0.08</v>
      </c>
      <c r="M7" s="375">
        <v>0.08</v>
      </c>
      <c r="N7" s="375">
        <v>0.08</v>
      </c>
      <c r="O7" s="375">
        <v>0.08</v>
      </c>
      <c r="P7" s="375">
        <v>0.08</v>
      </c>
      <c r="Q7" s="375">
        <v>0.08</v>
      </c>
      <c r="R7" s="375">
        <v>0.12</v>
      </c>
      <c r="S7" s="375">
        <f aca="true" t="shared" si="0" ref="S7:S14">SUM(G7:R7)</f>
        <v>0.9999999999999999</v>
      </c>
      <c r="T7" s="376">
        <v>0.5</v>
      </c>
      <c r="U7" s="377">
        <v>0.35</v>
      </c>
      <c r="V7" s="371" t="s">
        <v>199</v>
      </c>
    </row>
    <row r="8" spans="1:22" ht="69.75" customHeight="1" thickBot="1">
      <c r="A8" s="275"/>
      <c r="B8" s="277"/>
      <c r="C8" s="390"/>
      <c r="D8" s="378"/>
      <c r="E8" s="378"/>
      <c r="F8" s="379" t="s">
        <v>39</v>
      </c>
      <c r="G8" s="379">
        <v>0.08</v>
      </c>
      <c r="H8" s="379">
        <v>0.08</v>
      </c>
      <c r="I8" s="379">
        <v>0.08</v>
      </c>
      <c r="J8" s="379">
        <v>0.08</v>
      </c>
      <c r="K8" s="379">
        <v>0.08</v>
      </c>
      <c r="L8" s="379">
        <v>0.08</v>
      </c>
      <c r="M8" s="379">
        <v>0.05</v>
      </c>
      <c r="N8" s="379">
        <v>0.05</v>
      </c>
      <c r="O8" s="379">
        <v>0.05</v>
      </c>
      <c r="P8" s="379">
        <v>0</v>
      </c>
      <c r="Q8" s="379">
        <v>0</v>
      </c>
      <c r="R8" s="379">
        <v>0</v>
      </c>
      <c r="S8" s="379">
        <f t="shared" si="0"/>
        <v>0.6300000000000001</v>
      </c>
      <c r="T8" s="376"/>
      <c r="U8" s="380"/>
      <c r="V8" s="372"/>
    </row>
    <row r="9" spans="1:22" ht="69.75" customHeight="1">
      <c r="A9" s="275"/>
      <c r="B9" s="277"/>
      <c r="C9" s="391" t="s">
        <v>177</v>
      </c>
      <c r="D9" s="381" t="s">
        <v>40</v>
      </c>
      <c r="E9" s="382" t="s">
        <v>40</v>
      </c>
      <c r="F9" s="375" t="s">
        <v>38</v>
      </c>
      <c r="G9" s="375">
        <v>0.08</v>
      </c>
      <c r="H9" s="375">
        <v>0.08</v>
      </c>
      <c r="I9" s="375">
        <v>0.08</v>
      </c>
      <c r="J9" s="375">
        <v>0.08</v>
      </c>
      <c r="K9" s="375">
        <v>0.08</v>
      </c>
      <c r="L9" s="375">
        <v>0.08</v>
      </c>
      <c r="M9" s="375">
        <v>0.08</v>
      </c>
      <c r="N9" s="375">
        <v>0.08</v>
      </c>
      <c r="O9" s="375">
        <v>0.08</v>
      </c>
      <c r="P9" s="375">
        <v>0.08</v>
      </c>
      <c r="Q9" s="375">
        <v>0.08</v>
      </c>
      <c r="R9" s="375">
        <v>0.12</v>
      </c>
      <c r="S9" s="375">
        <f t="shared" si="0"/>
        <v>0.9999999999999999</v>
      </c>
      <c r="T9" s="376"/>
      <c r="U9" s="377">
        <v>0.15</v>
      </c>
      <c r="V9" s="373" t="s">
        <v>200</v>
      </c>
    </row>
    <row r="10" spans="1:22" ht="69.75" customHeight="1" thickBot="1">
      <c r="A10" s="275"/>
      <c r="B10" s="277"/>
      <c r="C10" s="389"/>
      <c r="D10" s="383"/>
      <c r="E10" s="384"/>
      <c r="F10" s="379" t="s">
        <v>39</v>
      </c>
      <c r="G10" s="379">
        <v>0.08</v>
      </c>
      <c r="H10" s="379">
        <v>0.08</v>
      </c>
      <c r="I10" s="379">
        <v>0.08</v>
      </c>
      <c r="J10" s="379">
        <v>0.08</v>
      </c>
      <c r="K10" s="379">
        <v>0.08</v>
      </c>
      <c r="L10" s="379">
        <v>0.08</v>
      </c>
      <c r="M10" s="379">
        <v>0.08</v>
      </c>
      <c r="N10" s="379">
        <v>0.08</v>
      </c>
      <c r="O10" s="379">
        <v>0.08</v>
      </c>
      <c r="P10" s="379">
        <v>0</v>
      </c>
      <c r="Q10" s="379">
        <v>0</v>
      </c>
      <c r="R10" s="379">
        <v>0</v>
      </c>
      <c r="S10" s="379">
        <f t="shared" si="0"/>
        <v>0.72</v>
      </c>
      <c r="T10" s="376"/>
      <c r="U10" s="380"/>
      <c r="V10" s="372"/>
    </row>
    <row r="11" spans="1:22" ht="69.75" customHeight="1">
      <c r="A11" s="275"/>
      <c r="B11" s="276" t="str">
        <f>+'[1]INVERSION'!C21</f>
        <v>CONSTRUIR Y DOTAR 1 CENTRO DE RECEPCIÓN Y REHABILITACIÓN DE FLORA Y FAUNA SILVESTRE</v>
      </c>
      <c r="C11" s="392" t="s">
        <v>178</v>
      </c>
      <c r="D11" s="381" t="s">
        <v>40</v>
      </c>
      <c r="E11" s="385" t="s">
        <v>40</v>
      </c>
      <c r="F11" s="375" t="s">
        <v>38</v>
      </c>
      <c r="G11" s="375">
        <v>0.08</v>
      </c>
      <c r="H11" s="375">
        <v>0.08</v>
      </c>
      <c r="I11" s="375">
        <v>0.08</v>
      </c>
      <c r="J11" s="375">
        <v>0.08</v>
      </c>
      <c r="K11" s="375">
        <v>0.08</v>
      </c>
      <c r="L11" s="375">
        <v>0.08</v>
      </c>
      <c r="M11" s="375">
        <v>0.08</v>
      </c>
      <c r="N11" s="375">
        <v>0.08</v>
      </c>
      <c r="O11" s="375">
        <v>0.08</v>
      </c>
      <c r="P11" s="375">
        <v>0.08</v>
      </c>
      <c r="Q11" s="375">
        <v>0.08</v>
      </c>
      <c r="R11" s="375">
        <v>0.12</v>
      </c>
      <c r="S11" s="375">
        <f t="shared" si="0"/>
        <v>0.9999999999999999</v>
      </c>
      <c r="T11" s="386">
        <v>0.5</v>
      </c>
      <c r="U11" s="387">
        <v>0.35</v>
      </c>
      <c r="V11" s="373" t="s">
        <v>202</v>
      </c>
    </row>
    <row r="12" spans="1:23" ht="69.75" customHeight="1" thickBot="1">
      <c r="A12" s="275"/>
      <c r="B12" s="277"/>
      <c r="C12" s="393"/>
      <c r="D12" s="383"/>
      <c r="E12" s="385"/>
      <c r="F12" s="379" t="s">
        <v>39</v>
      </c>
      <c r="G12" s="379">
        <v>0.08</v>
      </c>
      <c r="H12" s="379">
        <v>0.08</v>
      </c>
      <c r="I12" s="379">
        <v>0.08</v>
      </c>
      <c r="J12" s="379">
        <v>0.08</v>
      </c>
      <c r="K12" s="379">
        <v>0.08</v>
      </c>
      <c r="L12" s="379">
        <v>0.08</v>
      </c>
      <c r="M12" s="379">
        <v>0.08</v>
      </c>
      <c r="N12" s="379">
        <v>0.08</v>
      </c>
      <c r="O12" s="379">
        <v>0.08</v>
      </c>
      <c r="P12" s="379">
        <v>0</v>
      </c>
      <c r="Q12" s="379">
        <v>0</v>
      </c>
      <c r="R12" s="379">
        <v>0</v>
      </c>
      <c r="S12" s="379">
        <f>SUM(G12:R12)</f>
        <v>0.72</v>
      </c>
      <c r="T12" s="386"/>
      <c r="U12" s="380"/>
      <c r="V12" s="372"/>
      <c r="W12" s="98"/>
    </row>
    <row r="13" spans="1:23" ht="69.75" customHeight="1">
      <c r="A13" s="275"/>
      <c r="B13" s="277"/>
      <c r="C13" s="390" t="s">
        <v>179</v>
      </c>
      <c r="D13" s="381" t="s">
        <v>40</v>
      </c>
      <c r="E13" s="385" t="s">
        <v>40</v>
      </c>
      <c r="F13" s="375" t="s">
        <v>38</v>
      </c>
      <c r="G13" s="375">
        <v>0.08</v>
      </c>
      <c r="H13" s="375">
        <v>0.08</v>
      </c>
      <c r="I13" s="375">
        <v>0.08</v>
      </c>
      <c r="J13" s="375">
        <v>0.08</v>
      </c>
      <c r="K13" s="375">
        <v>0.08</v>
      </c>
      <c r="L13" s="375">
        <v>0.08</v>
      </c>
      <c r="M13" s="375">
        <v>0.08</v>
      </c>
      <c r="N13" s="375">
        <v>0.08</v>
      </c>
      <c r="O13" s="375">
        <v>0.08</v>
      </c>
      <c r="P13" s="375">
        <v>0.08</v>
      </c>
      <c r="Q13" s="375">
        <v>0.08</v>
      </c>
      <c r="R13" s="375">
        <v>0.12</v>
      </c>
      <c r="S13" s="388">
        <f t="shared" si="0"/>
        <v>0.9999999999999999</v>
      </c>
      <c r="T13" s="386"/>
      <c r="U13" s="387">
        <v>0.15</v>
      </c>
      <c r="V13" s="373" t="s">
        <v>197</v>
      </c>
      <c r="W13" s="98"/>
    </row>
    <row r="14" spans="1:24" ht="69.75" customHeight="1" thickBot="1">
      <c r="A14" s="275"/>
      <c r="B14" s="277"/>
      <c r="C14" s="391"/>
      <c r="D14" s="399"/>
      <c r="E14" s="381"/>
      <c r="F14" s="400" t="s">
        <v>39</v>
      </c>
      <c r="G14" s="400">
        <v>0.08</v>
      </c>
      <c r="H14" s="400">
        <v>0.08</v>
      </c>
      <c r="I14" s="400">
        <v>0.08</v>
      </c>
      <c r="J14" s="400">
        <v>0.08</v>
      </c>
      <c r="K14" s="400">
        <v>0.08</v>
      </c>
      <c r="L14" s="400">
        <v>0.08</v>
      </c>
      <c r="M14" s="400">
        <v>0.08</v>
      </c>
      <c r="N14" s="400">
        <v>0.08</v>
      </c>
      <c r="O14" s="400">
        <v>0.08</v>
      </c>
      <c r="P14" s="400">
        <v>0</v>
      </c>
      <c r="Q14" s="400">
        <v>0</v>
      </c>
      <c r="R14" s="400">
        <v>0</v>
      </c>
      <c r="S14" s="400">
        <f t="shared" si="0"/>
        <v>0.72</v>
      </c>
      <c r="T14" s="386"/>
      <c r="U14" s="401"/>
      <c r="V14" s="402"/>
      <c r="W14" s="99"/>
      <c r="X14" s="98"/>
    </row>
    <row r="15" spans="1:23" ht="30.75" customHeight="1" thickBot="1">
      <c r="A15" s="403" t="s">
        <v>58</v>
      </c>
      <c r="B15" s="404"/>
      <c r="C15" s="404"/>
      <c r="D15" s="404"/>
      <c r="E15" s="404"/>
      <c r="F15" s="404"/>
      <c r="G15" s="404"/>
      <c r="H15" s="404"/>
      <c r="I15" s="404"/>
      <c r="J15" s="404"/>
      <c r="K15" s="404"/>
      <c r="L15" s="404"/>
      <c r="M15" s="404"/>
      <c r="N15" s="404"/>
      <c r="O15" s="404"/>
      <c r="P15" s="404"/>
      <c r="Q15" s="404"/>
      <c r="R15" s="404"/>
      <c r="S15" s="405"/>
      <c r="T15" s="406">
        <f>SUM(T7:T14)</f>
        <v>1</v>
      </c>
      <c r="U15" s="407">
        <f>SUM(U7:U14)</f>
        <v>1</v>
      </c>
      <c r="V15" s="408"/>
      <c r="W15" s="98"/>
    </row>
    <row r="16" spans="1:22" s="12" customFormat="1" ht="51" customHeight="1">
      <c r="A16" s="237" t="s">
        <v>165</v>
      </c>
      <c r="B16" s="237"/>
      <c r="C16" s="237"/>
      <c r="D16" s="237"/>
      <c r="E16" s="237"/>
      <c r="F16" s="237"/>
      <c r="G16" s="237"/>
      <c r="H16" s="237"/>
      <c r="I16" s="237"/>
      <c r="J16" s="237"/>
      <c r="K16" s="237"/>
      <c r="L16" s="237"/>
      <c r="M16" s="237"/>
      <c r="N16" s="237"/>
      <c r="O16" s="237"/>
      <c r="P16" s="237"/>
      <c r="Q16" s="237"/>
      <c r="R16" s="237"/>
      <c r="S16" s="237"/>
      <c r="T16" s="237"/>
      <c r="U16" s="237"/>
      <c r="V16" s="237"/>
    </row>
  </sheetData>
  <sheetProtection/>
  <mergeCells count="39">
    <mergeCell ref="A5:A6"/>
    <mergeCell ref="B5:B6"/>
    <mergeCell ref="C5:C6"/>
    <mergeCell ref="U7:U8"/>
    <mergeCell ref="V11:V12"/>
    <mergeCell ref="U11:U12"/>
    <mergeCell ref="B7:B10"/>
    <mergeCell ref="D9:D10"/>
    <mergeCell ref="D13:D14"/>
    <mergeCell ref="A15:S15"/>
    <mergeCell ref="V7:V8"/>
    <mergeCell ref="D5:E5"/>
    <mergeCell ref="F5:S5"/>
    <mergeCell ref="T5:U5"/>
    <mergeCell ref="A16:V16"/>
    <mergeCell ref="V9:V10"/>
    <mergeCell ref="D7:D8"/>
    <mergeCell ref="E7:E8"/>
    <mergeCell ref="U9:U10"/>
    <mergeCell ref="A1:B4"/>
    <mergeCell ref="C1:V1"/>
    <mergeCell ref="C2:V2"/>
    <mergeCell ref="D3:V3"/>
    <mergeCell ref="D4:V4"/>
    <mergeCell ref="C13:C14"/>
    <mergeCell ref="C9:C10"/>
    <mergeCell ref="C11:C12"/>
    <mergeCell ref="V5:V6"/>
    <mergeCell ref="T7:T10"/>
    <mergeCell ref="A7:A14"/>
    <mergeCell ref="V13:V14"/>
    <mergeCell ref="D11:D12"/>
    <mergeCell ref="E11:E12"/>
    <mergeCell ref="T11:T14"/>
    <mergeCell ref="B11:B14"/>
    <mergeCell ref="E13:E14"/>
    <mergeCell ref="C7:C8"/>
    <mergeCell ref="E9:E10"/>
    <mergeCell ref="U13:U14"/>
  </mergeCells>
  <printOptions horizontalCentered="1" verticalCentered="1"/>
  <pageMargins left="0.2362204724409449" right="0.2362204724409449" top="0.7480314960629921" bottom="0.7480314960629921" header="0.31496062992125984" footer="0.31496062992125984"/>
  <pageSetup horizontalDpi="600" verticalDpi="600" orientation="landscape" scale="55" r:id="rId2"/>
  <drawing r:id="rId1"/>
</worksheet>
</file>

<file path=xl/worksheets/sheet4.xml><?xml version="1.0" encoding="utf-8"?>
<worksheet xmlns="http://schemas.openxmlformats.org/spreadsheetml/2006/main" xmlns:r="http://schemas.openxmlformats.org/officeDocument/2006/relationships">
  <dimension ref="A1:BR134"/>
  <sheetViews>
    <sheetView zoomScale="78" zoomScaleNormal="78" zoomScalePageLayoutView="0" workbookViewId="0" topLeftCell="E11">
      <selection activeCell="F24" sqref="F24"/>
    </sheetView>
  </sheetViews>
  <sheetFormatPr defaultColWidth="11.421875" defaultRowHeight="15"/>
  <cols>
    <col min="2" max="2" width="17.8515625" style="0" customWidth="1"/>
    <col min="3" max="3" width="15.7109375" style="0" customWidth="1"/>
    <col min="4" max="4" width="17.28125" style="0" customWidth="1"/>
    <col min="5" max="5" width="18.57421875" style="0" customWidth="1"/>
    <col min="6" max="7" width="19.28125" style="0" bestFit="1" customWidth="1"/>
    <col min="8" max="8" width="19.28125" style="0" customWidth="1"/>
    <col min="9" max="9" width="17.7109375" style="0" customWidth="1"/>
    <col min="10" max="10" width="14.421875" style="0" customWidth="1"/>
    <col min="11" max="11" width="16.00390625" style="0" customWidth="1"/>
    <col min="12" max="12" width="19.28125" style="0" bestFit="1" customWidth="1"/>
    <col min="13" max="13" width="15.8515625" style="0" customWidth="1"/>
    <col min="14" max="14" width="0.13671875" style="0" customWidth="1"/>
    <col min="15" max="15" width="15.140625" style="0" customWidth="1"/>
    <col min="27" max="70" width="11.421875" style="10" customWidth="1"/>
  </cols>
  <sheetData>
    <row r="1" spans="1:26" ht="23.25" customHeight="1">
      <c r="A1" s="320"/>
      <c r="B1" s="321"/>
      <c r="C1" s="321"/>
      <c r="D1" s="322"/>
      <c r="E1" s="326" t="s">
        <v>0</v>
      </c>
      <c r="F1" s="327"/>
      <c r="G1" s="327"/>
      <c r="H1" s="327"/>
      <c r="I1" s="327"/>
      <c r="J1" s="327"/>
      <c r="K1" s="327"/>
      <c r="L1" s="327"/>
      <c r="M1" s="327"/>
      <c r="N1" s="327"/>
      <c r="O1" s="327"/>
      <c r="P1" s="327"/>
      <c r="Q1" s="327"/>
      <c r="R1" s="327"/>
      <c r="S1" s="327"/>
      <c r="T1" s="327"/>
      <c r="U1" s="327"/>
      <c r="V1" s="327"/>
      <c r="W1" s="327"/>
      <c r="X1" s="327"/>
      <c r="Y1" s="327"/>
      <c r="Z1" s="328"/>
    </row>
    <row r="2" spans="1:26" ht="15" customHeight="1">
      <c r="A2" s="323"/>
      <c r="B2" s="324"/>
      <c r="C2" s="324"/>
      <c r="D2" s="325"/>
      <c r="E2" s="329" t="s">
        <v>107</v>
      </c>
      <c r="F2" s="330"/>
      <c r="G2" s="330"/>
      <c r="H2" s="330"/>
      <c r="I2" s="330"/>
      <c r="J2" s="330"/>
      <c r="K2" s="330"/>
      <c r="L2" s="330"/>
      <c r="M2" s="330"/>
      <c r="N2" s="330"/>
      <c r="O2" s="330"/>
      <c r="P2" s="330"/>
      <c r="Q2" s="330"/>
      <c r="R2" s="330"/>
      <c r="S2" s="330"/>
      <c r="T2" s="330"/>
      <c r="U2" s="330"/>
      <c r="V2" s="330"/>
      <c r="W2" s="330"/>
      <c r="X2" s="330"/>
      <c r="Y2" s="330"/>
      <c r="Z2" s="331"/>
    </row>
    <row r="3" spans="1:26" ht="14.25" customHeight="1">
      <c r="A3" s="323"/>
      <c r="B3" s="324"/>
      <c r="C3" s="324"/>
      <c r="D3" s="325"/>
      <c r="E3" s="119" t="s">
        <v>108</v>
      </c>
      <c r="F3" s="330" t="str">
        <f>+'[3]ACTIVIDADES'!D4</f>
        <v>1149 - PROTECCIÓN Y BIENESTAR ANIMAL</v>
      </c>
      <c r="G3" s="330"/>
      <c r="H3" s="330"/>
      <c r="I3" s="330"/>
      <c r="J3" s="330"/>
      <c r="K3" s="330"/>
      <c r="L3" s="330"/>
      <c r="M3" s="330"/>
      <c r="N3" s="330"/>
      <c r="O3" s="330"/>
      <c r="P3" s="330"/>
      <c r="Q3" s="330"/>
      <c r="R3" s="330"/>
      <c r="S3" s="330"/>
      <c r="T3" s="330"/>
      <c r="U3" s="330"/>
      <c r="V3" s="330"/>
      <c r="W3" s="330"/>
      <c r="X3" s="330"/>
      <c r="Y3" s="330"/>
      <c r="Z3" s="331"/>
    </row>
    <row r="4" spans="1:26" ht="28.5" customHeight="1" thickBot="1">
      <c r="A4" s="323"/>
      <c r="B4" s="324"/>
      <c r="C4" s="324"/>
      <c r="D4" s="325"/>
      <c r="E4" s="71" t="s">
        <v>109</v>
      </c>
      <c r="F4" s="332">
        <v>2018</v>
      </c>
      <c r="G4" s="332"/>
      <c r="H4" s="332"/>
      <c r="I4" s="332"/>
      <c r="J4" s="333"/>
      <c r="K4" s="333"/>
      <c r="L4" s="333"/>
      <c r="M4" s="333"/>
      <c r="N4" s="333"/>
      <c r="O4" s="333"/>
      <c r="P4" s="333"/>
      <c r="Q4" s="333"/>
      <c r="R4" s="333"/>
      <c r="S4" s="333"/>
      <c r="T4" s="333"/>
      <c r="U4" s="333"/>
      <c r="V4" s="333"/>
      <c r="W4" s="333"/>
      <c r="X4" s="333"/>
      <c r="Y4" s="333"/>
      <c r="Z4" s="334"/>
    </row>
    <row r="5" spans="1:26" ht="11.25" customHeight="1" thickBot="1">
      <c r="A5" s="313" t="s">
        <v>110</v>
      </c>
      <c r="B5" s="313" t="s">
        <v>111</v>
      </c>
      <c r="C5" s="313" t="s">
        <v>112</v>
      </c>
      <c r="D5" s="315" t="s">
        <v>113</v>
      </c>
      <c r="E5" s="317" t="s">
        <v>114</v>
      </c>
      <c r="F5" s="319" t="s">
        <v>115</v>
      </c>
      <c r="G5" s="308"/>
      <c r="H5" s="308"/>
      <c r="I5" s="310"/>
      <c r="J5" s="308" t="s">
        <v>116</v>
      </c>
      <c r="K5" s="308"/>
      <c r="L5" s="308"/>
      <c r="M5" s="308"/>
      <c r="N5" s="308"/>
      <c r="O5" s="309" t="s">
        <v>117</v>
      </c>
      <c r="P5" s="309"/>
      <c r="Q5" s="309"/>
      <c r="R5" s="309"/>
      <c r="S5" s="309"/>
      <c r="T5" s="308" t="s">
        <v>118</v>
      </c>
      <c r="U5" s="308"/>
      <c r="V5" s="308"/>
      <c r="W5" s="308"/>
      <c r="X5" s="308"/>
      <c r="Y5" s="308"/>
      <c r="Z5" s="310"/>
    </row>
    <row r="6" spans="1:26" ht="35.25" customHeight="1" thickBot="1">
      <c r="A6" s="314" t="s">
        <v>119</v>
      </c>
      <c r="B6" s="314"/>
      <c r="C6" s="314"/>
      <c r="D6" s="316"/>
      <c r="E6" s="318"/>
      <c r="F6" s="154" t="s">
        <v>120</v>
      </c>
      <c r="G6" s="154" t="s">
        <v>121</v>
      </c>
      <c r="H6" s="154" t="s">
        <v>122</v>
      </c>
      <c r="I6" s="154" t="s">
        <v>123</v>
      </c>
      <c r="J6" s="154" t="s">
        <v>124</v>
      </c>
      <c r="K6" s="154" t="s">
        <v>125</v>
      </c>
      <c r="L6" s="154" t="s">
        <v>126</v>
      </c>
      <c r="M6" s="154" t="s">
        <v>127</v>
      </c>
      <c r="N6" s="154" t="s">
        <v>128</v>
      </c>
      <c r="O6" s="155" t="s">
        <v>129</v>
      </c>
      <c r="P6" s="156" t="s">
        <v>130</v>
      </c>
      <c r="Q6" s="156" t="s">
        <v>131</v>
      </c>
      <c r="R6" s="156" t="s">
        <v>132</v>
      </c>
      <c r="S6" s="156" t="s">
        <v>133</v>
      </c>
      <c r="T6" s="154" t="s">
        <v>134</v>
      </c>
      <c r="U6" s="154" t="s">
        <v>135</v>
      </c>
      <c r="V6" s="90" t="s">
        <v>169</v>
      </c>
      <c r="W6" s="155" t="s">
        <v>136</v>
      </c>
      <c r="X6" s="155" t="s">
        <v>137</v>
      </c>
      <c r="Y6" s="157" t="s">
        <v>138</v>
      </c>
      <c r="Z6" s="158" t="s">
        <v>139</v>
      </c>
    </row>
    <row r="7" spans="1:26" ht="24.75" customHeight="1">
      <c r="A7" s="311">
        <f>+'[3]INVERSION'!B9</f>
        <v>1</v>
      </c>
      <c r="B7" s="312" t="s">
        <v>50</v>
      </c>
      <c r="C7" s="312" t="s">
        <v>140</v>
      </c>
      <c r="D7" s="159" t="s">
        <v>141</v>
      </c>
      <c r="E7" s="160">
        <v>0</v>
      </c>
      <c r="F7" s="160"/>
      <c r="G7" s="160"/>
      <c r="H7" s="161"/>
      <c r="I7" s="161"/>
      <c r="J7" s="160"/>
      <c r="K7" s="160"/>
      <c r="L7" s="161"/>
      <c r="M7" s="161">
        <v>0</v>
      </c>
      <c r="N7" s="161" t="e">
        <f>+'[3]INVERSION'!AI9</f>
        <v>#REF!</v>
      </c>
      <c r="O7" s="306" t="s">
        <v>142</v>
      </c>
      <c r="P7" s="306" t="s">
        <v>143</v>
      </c>
      <c r="Q7" s="306" t="s">
        <v>143</v>
      </c>
      <c r="R7" s="306" t="s">
        <v>143</v>
      </c>
      <c r="S7" s="306" t="s">
        <v>142</v>
      </c>
      <c r="T7" s="306">
        <v>3861626</v>
      </c>
      <c r="U7" s="306">
        <v>4118375</v>
      </c>
      <c r="V7" s="306"/>
      <c r="W7" s="306" t="s">
        <v>144</v>
      </c>
      <c r="X7" s="306" t="s">
        <v>145</v>
      </c>
      <c r="Y7" s="306" t="s">
        <v>146</v>
      </c>
      <c r="Z7" s="307">
        <v>7980001</v>
      </c>
    </row>
    <row r="8" spans="1:26" ht="24.75" customHeight="1">
      <c r="A8" s="304"/>
      <c r="B8" s="305"/>
      <c r="C8" s="305"/>
      <c r="D8" s="72" t="s">
        <v>147</v>
      </c>
      <c r="E8" s="87">
        <v>0</v>
      </c>
      <c r="F8" s="87"/>
      <c r="G8" s="87"/>
      <c r="H8" s="73"/>
      <c r="I8" s="73"/>
      <c r="J8" s="87"/>
      <c r="K8" s="87"/>
      <c r="L8" s="73"/>
      <c r="M8" s="73">
        <v>0</v>
      </c>
      <c r="N8" s="73" t="e">
        <f>+'[3]INVERSION'!AI10</f>
        <v>#REF!</v>
      </c>
      <c r="O8" s="295"/>
      <c r="P8" s="295"/>
      <c r="Q8" s="295"/>
      <c r="R8" s="295"/>
      <c r="S8" s="295"/>
      <c r="T8" s="295"/>
      <c r="U8" s="295"/>
      <c r="V8" s="295"/>
      <c r="W8" s="295"/>
      <c r="X8" s="295"/>
      <c r="Y8" s="295"/>
      <c r="Z8" s="296"/>
    </row>
    <row r="9" spans="1:26" ht="24.75" customHeight="1">
      <c r="A9" s="304"/>
      <c r="B9" s="305"/>
      <c r="C9" s="305"/>
      <c r="D9" s="72" t="s">
        <v>148</v>
      </c>
      <c r="E9" s="87">
        <f>+'[4]INVERSION'!L11</f>
        <v>0</v>
      </c>
      <c r="F9" s="87"/>
      <c r="G9" s="87"/>
      <c r="H9" s="73"/>
      <c r="I9" s="73"/>
      <c r="J9" s="87"/>
      <c r="K9" s="87"/>
      <c r="L9" s="73"/>
      <c r="M9" s="73">
        <f>+'[5]INVERSION'!AN11</f>
        <v>0</v>
      </c>
      <c r="N9" s="73" t="e">
        <f>+'[3]INVERSION'!AI11</f>
        <v>#REF!</v>
      </c>
      <c r="O9" s="295"/>
      <c r="P9" s="295"/>
      <c r="Q9" s="295"/>
      <c r="R9" s="295"/>
      <c r="S9" s="295"/>
      <c r="T9" s="295"/>
      <c r="U9" s="295"/>
      <c r="V9" s="295"/>
      <c r="W9" s="295"/>
      <c r="X9" s="295"/>
      <c r="Y9" s="295"/>
      <c r="Z9" s="296"/>
    </row>
    <row r="10" spans="1:26" ht="24.75" customHeight="1">
      <c r="A10" s="304"/>
      <c r="B10" s="305"/>
      <c r="C10" s="305"/>
      <c r="D10" s="88" t="s">
        <v>149</v>
      </c>
      <c r="E10" s="87">
        <f>+'[5]INVERSION'!S12</f>
        <v>3661234</v>
      </c>
      <c r="F10" s="87">
        <f>+'[5]INVERSION'!AK12</f>
        <v>0</v>
      </c>
      <c r="G10" s="87"/>
      <c r="H10" s="73"/>
      <c r="I10" s="73"/>
      <c r="J10" s="87"/>
      <c r="K10" s="87"/>
      <c r="L10" s="73"/>
      <c r="M10" s="73">
        <v>0</v>
      </c>
      <c r="N10" s="73" t="e">
        <f>+'[3]INVERSION'!AI12</f>
        <v>#REF!</v>
      </c>
      <c r="O10" s="295"/>
      <c r="P10" s="295"/>
      <c r="Q10" s="295"/>
      <c r="R10" s="295"/>
      <c r="S10" s="295"/>
      <c r="T10" s="295"/>
      <c r="U10" s="295"/>
      <c r="V10" s="295"/>
      <c r="W10" s="295"/>
      <c r="X10" s="295"/>
      <c r="Y10" s="295"/>
      <c r="Z10" s="296"/>
    </row>
    <row r="11" spans="1:26" ht="24.75" customHeight="1">
      <c r="A11" s="304">
        <f>+'[3]INVERSION'!B15</f>
        <v>2</v>
      </c>
      <c r="B11" s="305" t="s">
        <v>42</v>
      </c>
      <c r="C11" s="305" t="s">
        <v>150</v>
      </c>
      <c r="D11" s="89" t="s">
        <v>141</v>
      </c>
      <c r="E11" s="87">
        <f>+'[5]INVERSION'!S15</f>
        <v>0.5</v>
      </c>
      <c r="F11" s="73">
        <f>+INVERSION!T15</f>
        <v>0.65</v>
      </c>
      <c r="G11" s="73">
        <f>+INVERSION!U15</f>
        <v>0.65</v>
      </c>
      <c r="H11" s="73">
        <f>+INVERSION!V15</f>
        <v>0.65</v>
      </c>
      <c r="I11" s="73"/>
      <c r="J11" s="73">
        <v>0.36</v>
      </c>
      <c r="K11" s="73">
        <f>+'[5]INVERSION'!AP15</f>
        <v>0.37</v>
      </c>
      <c r="L11" s="73">
        <f>+INVERSION!AM15</f>
        <v>0.39</v>
      </c>
      <c r="M11" s="73" t="str">
        <f>+'[5]INVERSION'!AR15</f>
        <v>NA</v>
      </c>
      <c r="N11" s="73" t="str">
        <f>+'[5]INVERSION'!AS15</f>
        <v>NA</v>
      </c>
      <c r="O11" s="295" t="s">
        <v>142</v>
      </c>
      <c r="P11" s="295" t="s">
        <v>143</v>
      </c>
      <c r="Q11" s="295" t="s">
        <v>143</v>
      </c>
      <c r="R11" s="295" t="s">
        <v>143</v>
      </c>
      <c r="S11" s="295" t="s">
        <v>142</v>
      </c>
      <c r="T11" s="295">
        <v>3861627</v>
      </c>
      <c r="U11" s="295">
        <v>4118376</v>
      </c>
      <c r="V11" s="295"/>
      <c r="W11" s="295" t="s">
        <v>144</v>
      </c>
      <c r="X11" s="295" t="s">
        <v>145</v>
      </c>
      <c r="Y11" s="295" t="s">
        <v>146</v>
      </c>
      <c r="Z11" s="296">
        <v>7980001</v>
      </c>
    </row>
    <row r="12" spans="1:26" ht="24.75" customHeight="1">
      <c r="A12" s="304"/>
      <c r="B12" s="305"/>
      <c r="C12" s="305"/>
      <c r="D12" s="72" t="s">
        <v>147</v>
      </c>
      <c r="E12" s="87">
        <f>+'[5]INVERSION'!S16</f>
        <v>149056000</v>
      </c>
      <c r="F12" s="73">
        <f>+'[5]INVERSION'!AK16</f>
        <v>145202513</v>
      </c>
      <c r="G12" s="73">
        <v>149056000</v>
      </c>
      <c r="H12" s="73">
        <f>+INVERSION!V16</f>
        <v>186485347</v>
      </c>
      <c r="I12" s="73"/>
      <c r="J12" s="73" t="s">
        <v>190</v>
      </c>
      <c r="K12" s="73" t="s">
        <v>190</v>
      </c>
      <c r="L12" s="73">
        <f>+INVERSION!AM16</f>
        <v>163737562</v>
      </c>
      <c r="M12" s="73">
        <f>+'[5]INVERSION'!AR16</f>
        <v>0</v>
      </c>
      <c r="N12" s="73">
        <f>+'[5]INVERSION'!AS16</f>
        <v>0</v>
      </c>
      <c r="O12" s="295"/>
      <c r="P12" s="295"/>
      <c r="Q12" s="295"/>
      <c r="R12" s="295"/>
      <c r="S12" s="295"/>
      <c r="T12" s="295"/>
      <c r="U12" s="295"/>
      <c r="V12" s="295"/>
      <c r="W12" s="295"/>
      <c r="X12" s="295"/>
      <c r="Y12" s="295"/>
      <c r="Z12" s="296"/>
    </row>
    <row r="13" spans="1:26" ht="24.75" customHeight="1">
      <c r="A13" s="304"/>
      <c r="B13" s="305"/>
      <c r="C13" s="305"/>
      <c r="D13" s="72" t="s">
        <v>148</v>
      </c>
      <c r="E13" s="87">
        <f>+'[5]INVERSION'!S17</f>
        <v>0</v>
      </c>
      <c r="F13" s="73">
        <f>+'[5]INVERSION'!AK17</f>
        <v>0</v>
      </c>
      <c r="G13" s="73"/>
      <c r="H13" s="73">
        <f>+INVERSION!V17</f>
        <v>0</v>
      </c>
      <c r="I13" s="73"/>
      <c r="J13" s="87"/>
      <c r="K13" s="87"/>
      <c r="L13" s="73">
        <f>+INVERSION!AM17</f>
        <v>0</v>
      </c>
      <c r="M13" s="73">
        <f>+'[5]INVERSION'!AN17</f>
        <v>0</v>
      </c>
      <c r="N13" s="73" t="e">
        <f>+'[3]INVERSION'!AI17</f>
        <v>#REF!</v>
      </c>
      <c r="O13" s="295"/>
      <c r="P13" s="295"/>
      <c r="Q13" s="295"/>
      <c r="R13" s="295"/>
      <c r="S13" s="295"/>
      <c r="T13" s="295"/>
      <c r="U13" s="295"/>
      <c r="V13" s="295"/>
      <c r="W13" s="295"/>
      <c r="X13" s="295"/>
      <c r="Y13" s="295"/>
      <c r="Z13" s="296"/>
    </row>
    <row r="14" spans="1:26" ht="24.75" customHeight="1">
      <c r="A14" s="304"/>
      <c r="B14" s="305"/>
      <c r="C14" s="305"/>
      <c r="D14" s="88" t="s">
        <v>149</v>
      </c>
      <c r="E14" s="87">
        <f>+'[5]INVERSION'!S18</f>
        <v>26790896377</v>
      </c>
      <c r="F14" s="73">
        <f>+'[5]INVERSION'!U18</f>
        <v>26790896377</v>
      </c>
      <c r="G14" s="73">
        <v>26790896377</v>
      </c>
      <c r="H14" s="73">
        <f>+INVERSION!V18</f>
        <v>26790896377</v>
      </c>
      <c r="I14" s="73"/>
      <c r="J14" s="87"/>
      <c r="K14" s="87" t="s">
        <v>191</v>
      </c>
      <c r="L14" s="73">
        <f>+INVERSION!AM18</f>
        <v>12854263628</v>
      </c>
      <c r="M14" s="73">
        <v>0</v>
      </c>
      <c r="N14" s="73" t="e">
        <f>+'[3]INVERSION'!AI18</f>
        <v>#REF!</v>
      </c>
      <c r="O14" s="295"/>
      <c r="P14" s="295"/>
      <c r="Q14" s="295"/>
      <c r="R14" s="295"/>
      <c r="S14" s="295"/>
      <c r="T14" s="295"/>
      <c r="U14" s="295"/>
      <c r="V14" s="295"/>
      <c r="W14" s="295"/>
      <c r="X14" s="295"/>
      <c r="Y14" s="295"/>
      <c r="Z14" s="296"/>
    </row>
    <row r="15" spans="1:26" ht="24.75" customHeight="1">
      <c r="A15" s="304">
        <f>+'[3]INVERSION'!B21</f>
        <v>3</v>
      </c>
      <c r="B15" s="305" t="s">
        <v>44</v>
      </c>
      <c r="C15" s="305" t="s">
        <v>168</v>
      </c>
      <c r="D15" s="89" t="s">
        <v>141</v>
      </c>
      <c r="E15" s="87">
        <f>+'[5]INVERSION'!S21</f>
        <v>0.3</v>
      </c>
      <c r="F15" s="73">
        <f>+INVERSION!T21</f>
        <v>0.31</v>
      </c>
      <c r="G15" s="73">
        <f>+INVERSION!U21</f>
        <v>0.31</v>
      </c>
      <c r="H15" s="73">
        <f>+INVERSION!V21</f>
        <v>0.31</v>
      </c>
      <c r="I15" s="73"/>
      <c r="J15" s="73">
        <v>0.12</v>
      </c>
      <c r="K15" s="73">
        <f>+'[5]INVERSION'!AP21</f>
        <v>0.175</v>
      </c>
      <c r="L15" s="73">
        <f>+INVERSION!AM21</f>
        <v>0.2375</v>
      </c>
      <c r="M15" s="73" t="str">
        <f>+'[5]INVERSION'!AR21</f>
        <v>NA</v>
      </c>
      <c r="N15" s="73" t="str">
        <f>+'[5]INVERSION'!AS21</f>
        <v>NA</v>
      </c>
      <c r="O15" s="295" t="s">
        <v>151</v>
      </c>
      <c r="P15" s="295" t="s">
        <v>151</v>
      </c>
      <c r="Q15" s="295" t="s">
        <v>143</v>
      </c>
      <c r="R15" s="295" t="s">
        <v>152</v>
      </c>
      <c r="S15" s="295" t="s">
        <v>142</v>
      </c>
      <c r="T15" s="295">
        <v>3861628</v>
      </c>
      <c r="U15" s="295">
        <v>4118377</v>
      </c>
      <c r="V15" s="295"/>
      <c r="W15" s="295" t="s">
        <v>144</v>
      </c>
      <c r="X15" s="295" t="s">
        <v>145</v>
      </c>
      <c r="Y15" s="295" t="s">
        <v>146</v>
      </c>
      <c r="Z15" s="296">
        <v>7980001</v>
      </c>
    </row>
    <row r="16" spans="1:26" ht="24.75" customHeight="1">
      <c r="A16" s="304"/>
      <c r="B16" s="305"/>
      <c r="C16" s="305"/>
      <c r="D16" s="72" t="s">
        <v>147</v>
      </c>
      <c r="E16" s="87">
        <f>+'[5]INVERSION'!T22</f>
        <v>4457586000</v>
      </c>
      <c r="F16" s="73">
        <f>+'[5]INVERSION'!AK22</f>
        <v>119755750</v>
      </c>
      <c r="G16" s="73">
        <v>1780944000</v>
      </c>
      <c r="H16" s="73">
        <f>+INVERSION!V22</f>
        <v>1706014653</v>
      </c>
      <c r="I16" s="73"/>
      <c r="J16" s="87" t="s">
        <v>192</v>
      </c>
      <c r="K16" s="87" t="s">
        <v>193</v>
      </c>
      <c r="L16" s="73">
        <f>+INVERSION!AM22</f>
        <v>156637302</v>
      </c>
      <c r="M16" s="73">
        <f>+'[5]INVERSION'!AN22</f>
        <v>0</v>
      </c>
      <c r="N16" s="73" t="e">
        <f>+'[3]INVERSION'!AI22</f>
        <v>#REF!</v>
      </c>
      <c r="O16" s="295"/>
      <c r="P16" s="295"/>
      <c r="Q16" s="295"/>
      <c r="R16" s="295"/>
      <c r="S16" s="295"/>
      <c r="T16" s="295"/>
      <c r="U16" s="295"/>
      <c r="V16" s="295"/>
      <c r="W16" s="295"/>
      <c r="X16" s="295"/>
      <c r="Y16" s="295"/>
      <c r="Z16" s="296"/>
    </row>
    <row r="17" spans="1:26" ht="24.75" customHeight="1">
      <c r="A17" s="304"/>
      <c r="B17" s="305"/>
      <c r="C17" s="305"/>
      <c r="D17" s="72" t="s">
        <v>148</v>
      </c>
      <c r="E17" s="87">
        <f>+'[5]INVERSION'!S23</f>
        <v>0</v>
      </c>
      <c r="F17" s="73">
        <f>+'[5]INVERSION'!AK23</f>
        <v>0</v>
      </c>
      <c r="G17" s="73"/>
      <c r="H17" s="73">
        <f>+INVERSION!V23</f>
        <v>0</v>
      </c>
      <c r="I17" s="73"/>
      <c r="J17" s="87"/>
      <c r="K17" s="87"/>
      <c r="L17" s="73">
        <f>+INVERSION!AM23</f>
        <v>0</v>
      </c>
      <c r="M17" s="73">
        <f>+'[5]INVERSION'!AN23</f>
        <v>0</v>
      </c>
      <c r="N17" s="73" t="e">
        <f>+'[3]INVERSION'!AI23</f>
        <v>#REF!</v>
      </c>
      <c r="O17" s="295"/>
      <c r="P17" s="295"/>
      <c r="Q17" s="295"/>
      <c r="R17" s="295"/>
      <c r="S17" s="295"/>
      <c r="T17" s="295"/>
      <c r="U17" s="295"/>
      <c r="V17" s="295"/>
      <c r="W17" s="295"/>
      <c r="X17" s="295"/>
      <c r="Y17" s="295"/>
      <c r="Z17" s="296"/>
    </row>
    <row r="18" spans="1:26" ht="24.75" customHeight="1">
      <c r="A18" s="304"/>
      <c r="B18" s="305"/>
      <c r="C18" s="305"/>
      <c r="D18" s="88" t="s">
        <v>149</v>
      </c>
      <c r="E18" s="87">
        <f>+'[5]INVERSION'!S24</f>
        <v>2818493071</v>
      </c>
      <c r="F18" s="73">
        <f>+'[5]INVERSION'!U24</f>
        <v>2818493071</v>
      </c>
      <c r="G18" s="73">
        <v>2818493071</v>
      </c>
      <c r="H18" s="73">
        <f>+INVERSION!V24</f>
        <v>2818493071</v>
      </c>
      <c r="I18" s="73"/>
      <c r="J18" s="87" t="s">
        <v>194</v>
      </c>
      <c r="K18" s="87" t="s">
        <v>195</v>
      </c>
      <c r="L18" s="73">
        <f>+INVERSION!AM24</f>
        <v>2813190571</v>
      </c>
      <c r="M18" s="73">
        <f>+'[5]INVERSION'!AN24</f>
        <v>0</v>
      </c>
      <c r="N18" s="73" t="e">
        <f>+'[3]INVERSION'!AI24</f>
        <v>#REF!</v>
      </c>
      <c r="O18" s="295"/>
      <c r="P18" s="295"/>
      <c r="Q18" s="295"/>
      <c r="R18" s="295"/>
      <c r="S18" s="295"/>
      <c r="T18" s="295"/>
      <c r="U18" s="295"/>
      <c r="V18" s="295"/>
      <c r="W18" s="295"/>
      <c r="X18" s="295"/>
      <c r="Y18" s="295"/>
      <c r="Z18" s="296"/>
    </row>
    <row r="19" spans="1:26" ht="24.75" customHeight="1">
      <c r="A19" s="304">
        <f>+'[3]INVERSION'!B27</f>
        <v>4</v>
      </c>
      <c r="B19" s="305" t="s">
        <v>51</v>
      </c>
      <c r="C19" s="305" t="s">
        <v>140</v>
      </c>
      <c r="D19" s="89" t="s">
        <v>141</v>
      </c>
      <c r="E19" s="87">
        <f>+'[5]INVERSION'!S27</f>
        <v>0</v>
      </c>
      <c r="F19" s="73"/>
      <c r="G19" s="73"/>
      <c r="H19" s="73">
        <f>+INVERSION!V27</f>
        <v>0</v>
      </c>
      <c r="I19" s="73"/>
      <c r="J19" s="87"/>
      <c r="K19" s="87"/>
      <c r="L19" s="73">
        <f>+INVERSION!AM27</f>
        <v>0</v>
      </c>
      <c r="M19" s="73">
        <f>+'[5]INVERSION'!AN27</f>
        <v>0</v>
      </c>
      <c r="N19" s="73" t="e">
        <f>+'[3]INVERSION'!AI27</f>
        <v>#REF!</v>
      </c>
      <c r="O19" s="295" t="s">
        <v>142</v>
      </c>
      <c r="P19" s="295" t="s">
        <v>143</v>
      </c>
      <c r="Q19" s="295" t="s">
        <v>143</v>
      </c>
      <c r="R19" s="295" t="s">
        <v>143</v>
      </c>
      <c r="S19" s="295" t="s">
        <v>142</v>
      </c>
      <c r="T19" s="295">
        <v>3861629</v>
      </c>
      <c r="U19" s="295">
        <v>4118378</v>
      </c>
      <c r="V19" s="295"/>
      <c r="W19" s="295" t="s">
        <v>144</v>
      </c>
      <c r="X19" s="295" t="s">
        <v>145</v>
      </c>
      <c r="Y19" s="295" t="s">
        <v>146</v>
      </c>
      <c r="Z19" s="296">
        <v>7980001</v>
      </c>
    </row>
    <row r="20" spans="1:26" ht="24.75" customHeight="1">
      <c r="A20" s="304"/>
      <c r="B20" s="305"/>
      <c r="C20" s="305"/>
      <c r="D20" s="72" t="s">
        <v>147</v>
      </c>
      <c r="E20" s="87">
        <f>+'[5]INVERSION'!S28</f>
        <v>0</v>
      </c>
      <c r="F20" s="73"/>
      <c r="G20" s="73"/>
      <c r="H20" s="73">
        <f>+INVERSION!V28</f>
        <v>0</v>
      </c>
      <c r="I20" s="73"/>
      <c r="J20" s="87"/>
      <c r="K20" s="87"/>
      <c r="L20" s="73">
        <f>+INVERSION!AM28</f>
        <v>0</v>
      </c>
      <c r="M20" s="73">
        <f>+'[5]INVERSION'!AN28</f>
        <v>0</v>
      </c>
      <c r="N20" s="73" t="e">
        <f>+'[3]INVERSION'!AI28</f>
        <v>#REF!</v>
      </c>
      <c r="O20" s="295"/>
      <c r="P20" s="295"/>
      <c r="Q20" s="295"/>
      <c r="R20" s="295"/>
      <c r="S20" s="295"/>
      <c r="T20" s="295"/>
      <c r="U20" s="295"/>
      <c r="V20" s="295"/>
      <c r="W20" s="295"/>
      <c r="X20" s="295"/>
      <c r="Y20" s="295"/>
      <c r="Z20" s="296"/>
    </row>
    <row r="21" spans="1:26" ht="24.75" customHeight="1">
      <c r="A21" s="304"/>
      <c r="B21" s="305"/>
      <c r="C21" s="305"/>
      <c r="D21" s="72" t="s">
        <v>148</v>
      </c>
      <c r="E21" s="87">
        <f>+'[5]INVERSION'!S29</f>
        <v>0</v>
      </c>
      <c r="F21" s="73"/>
      <c r="G21" s="73"/>
      <c r="H21" s="73">
        <f>+INVERSION!V29</f>
        <v>0</v>
      </c>
      <c r="I21" s="73"/>
      <c r="J21" s="87"/>
      <c r="K21" s="87"/>
      <c r="L21" s="73">
        <f>+INVERSION!AM29</f>
        <v>0</v>
      </c>
      <c r="M21" s="73">
        <f>+'[5]INVERSION'!AN29</f>
        <v>0</v>
      </c>
      <c r="N21" s="73" t="e">
        <f>+'[3]INVERSION'!AI29</f>
        <v>#REF!</v>
      </c>
      <c r="O21" s="295"/>
      <c r="P21" s="295"/>
      <c r="Q21" s="295"/>
      <c r="R21" s="295"/>
      <c r="S21" s="295"/>
      <c r="T21" s="295"/>
      <c r="U21" s="295"/>
      <c r="V21" s="295"/>
      <c r="W21" s="295"/>
      <c r="X21" s="295"/>
      <c r="Y21" s="295"/>
      <c r="Z21" s="296"/>
    </row>
    <row r="22" spans="1:26" ht="24.75" customHeight="1">
      <c r="A22" s="304"/>
      <c r="B22" s="305"/>
      <c r="C22" s="305"/>
      <c r="D22" s="88" t="s">
        <v>149</v>
      </c>
      <c r="E22" s="87">
        <f>+'[5]INVERSION'!S30</f>
        <v>14364900</v>
      </c>
      <c r="F22" s="73">
        <f>+'[5]INVERSION'!U30</f>
        <v>10589766</v>
      </c>
      <c r="G22" s="73">
        <v>10589766</v>
      </c>
      <c r="H22" s="73">
        <f>+INVERSION!V30</f>
        <v>10589766</v>
      </c>
      <c r="I22" s="73"/>
      <c r="J22" s="87">
        <v>0</v>
      </c>
      <c r="K22" s="87" t="s">
        <v>196</v>
      </c>
      <c r="L22" s="73">
        <f>+INVERSION!AM30</f>
        <v>2547067</v>
      </c>
      <c r="M22" s="73">
        <f>+'[5]INVERSION'!AN30</f>
        <v>0</v>
      </c>
      <c r="N22" s="73" t="e">
        <f>+'[3]INVERSION'!AI30</f>
        <v>#REF!</v>
      </c>
      <c r="O22" s="295"/>
      <c r="P22" s="295"/>
      <c r="Q22" s="295"/>
      <c r="R22" s="295"/>
      <c r="S22" s="295"/>
      <c r="T22" s="295"/>
      <c r="U22" s="295"/>
      <c r="V22" s="295"/>
      <c r="W22" s="295"/>
      <c r="X22" s="295"/>
      <c r="Y22" s="295"/>
      <c r="Z22" s="296"/>
    </row>
    <row r="23" spans="1:26" ht="38.25">
      <c r="A23" s="297" t="s">
        <v>153</v>
      </c>
      <c r="B23" s="298"/>
      <c r="C23" s="299"/>
      <c r="D23" s="74" t="s">
        <v>154</v>
      </c>
      <c r="E23" s="110">
        <f>+E16+E20+E12+E8</f>
        <v>4606642000</v>
      </c>
      <c r="F23" s="110">
        <f>+F16+F20+F12+F8</f>
        <v>264958263</v>
      </c>
      <c r="G23" s="110">
        <f>+G16+G20+G12+G8</f>
        <v>1930000000</v>
      </c>
      <c r="H23" s="110">
        <f>+H16+H20+H12+H8</f>
        <v>1892500000</v>
      </c>
      <c r="I23" s="110"/>
      <c r="J23" s="110"/>
      <c r="K23" s="110"/>
      <c r="L23" s="110">
        <f>+L16+L20+L12+L8</f>
        <v>320374864</v>
      </c>
      <c r="M23" s="75">
        <f>+M16+M20+M12+M8</f>
        <v>0</v>
      </c>
      <c r="N23" s="75" t="e">
        <f>+N16+N20+N12+N8</f>
        <v>#REF!</v>
      </c>
      <c r="O23" s="76"/>
      <c r="P23" s="76"/>
      <c r="Q23" s="76"/>
      <c r="R23" s="76"/>
      <c r="S23" s="76"/>
      <c r="T23" s="76"/>
      <c r="U23" s="76"/>
      <c r="V23" s="76"/>
      <c r="W23" s="76"/>
      <c r="X23" s="76"/>
      <c r="Y23" s="76"/>
      <c r="Z23" s="162"/>
    </row>
    <row r="24" spans="1:26" ht="45.75" customHeight="1" thickBot="1">
      <c r="A24" s="300"/>
      <c r="B24" s="301"/>
      <c r="C24" s="302"/>
      <c r="D24" s="163" t="s">
        <v>155</v>
      </c>
      <c r="E24" s="164">
        <f>+E10+E14+E18+E22</f>
        <v>29627415582</v>
      </c>
      <c r="F24" s="164">
        <f>+F14+F18+F22</f>
        <v>29619979214</v>
      </c>
      <c r="G24" s="164">
        <f>+G14+G18+G22</f>
        <v>29619979214</v>
      </c>
      <c r="H24" s="164">
        <f>+H14+H18+H22</f>
        <v>29619979214</v>
      </c>
      <c r="I24" s="165"/>
      <c r="J24" s="165"/>
      <c r="K24" s="165"/>
      <c r="L24" s="165">
        <f>+L14+L18+L22</f>
        <v>15670001266</v>
      </c>
      <c r="M24" s="165">
        <f>+M22+M18+M14+M10</f>
        <v>0</v>
      </c>
      <c r="N24" s="165" t="e">
        <f>+N22+N18</f>
        <v>#REF!</v>
      </c>
      <c r="O24" s="166"/>
      <c r="P24" s="166"/>
      <c r="Q24" s="166"/>
      <c r="R24" s="166"/>
      <c r="S24" s="166"/>
      <c r="T24" s="166"/>
      <c r="U24" s="166"/>
      <c r="V24" s="166"/>
      <c r="W24" s="166"/>
      <c r="X24" s="166"/>
      <c r="Y24" s="166"/>
      <c r="Z24" s="167"/>
    </row>
    <row r="25" spans="1:70" s="12" customFormat="1" ht="15">
      <c r="A25" s="303" t="s">
        <v>165</v>
      </c>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168"/>
      <c r="AB25" s="168"/>
      <c r="AC25" s="168"/>
      <c r="AD25" s="168"/>
      <c r="AE25" s="168"/>
      <c r="AF25" s="168"/>
      <c r="AG25" s="168"/>
      <c r="AH25" s="168"/>
      <c r="AI25" s="168"/>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row>
    <row r="26" spans="1:26" ht="15">
      <c r="A26" s="10"/>
      <c r="B26" s="10"/>
      <c r="C26" s="10"/>
      <c r="D26" s="10"/>
      <c r="E26" s="10"/>
      <c r="F26" s="10"/>
      <c r="G26" s="169"/>
      <c r="H26" s="10"/>
      <c r="I26" s="10"/>
      <c r="J26" s="10"/>
      <c r="K26" s="10"/>
      <c r="L26" s="10"/>
      <c r="M26" s="10"/>
      <c r="N26" s="10"/>
      <c r="O26" s="10"/>
      <c r="P26" s="10"/>
      <c r="Q26" s="10"/>
      <c r="R26" s="10"/>
      <c r="S26" s="10"/>
      <c r="T26" s="10"/>
      <c r="U26" s="10"/>
      <c r="V26" s="10"/>
      <c r="W26" s="10"/>
      <c r="X26" s="10"/>
      <c r="Y26" s="10"/>
      <c r="Z26" s="10"/>
    </row>
    <row r="27" spans="1:26" ht="1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15">
      <c r="A28" s="10"/>
      <c r="B28" s="10"/>
      <c r="C28" s="10"/>
      <c r="D28" s="10"/>
      <c r="E28" s="169"/>
      <c r="F28" s="10"/>
      <c r="G28" s="10"/>
      <c r="H28" s="10"/>
      <c r="I28" s="10"/>
      <c r="J28" s="10"/>
      <c r="K28" s="10"/>
      <c r="L28" s="10"/>
      <c r="M28" s="10"/>
      <c r="N28" s="10"/>
      <c r="O28" s="10"/>
      <c r="P28" s="10"/>
      <c r="Q28" s="10"/>
      <c r="R28" s="10"/>
      <c r="S28" s="10"/>
      <c r="T28" s="10"/>
      <c r="U28" s="10"/>
      <c r="V28" s="10"/>
      <c r="W28" s="10"/>
      <c r="X28" s="10"/>
      <c r="Y28" s="10"/>
      <c r="Z28" s="10"/>
    </row>
    <row r="29" spans="1:26" ht="1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1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sheetData>
  <sheetProtection/>
  <mergeCells count="77">
    <mergeCell ref="A1:D4"/>
    <mergeCell ref="E1:Z1"/>
    <mergeCell ref="E2:Z2"/>
    <mergeCell ref="F3:Z3"/>
    <mergeCell ref="F4:I4"/>
    <mergeCell ref="J4:Z4"/>
    <mergeCell ref="A5:A6"/>
    <mergeCell ref="B5:B6"/>
    <mergeCell ref="C5:C6"/>
    <mergeCell ref="D5:D6"/>
    <mergeCell ref="E5:E6"/>
    <mergeCell ref="F5:I5"/>
    <mergeCell ref="J5:N5"/>
    <mergeCell ref="O5:S5"/>
    <mergeCell ref="T5:Z5"/>
    <mergeCell ref="A7:A10"/>
    <mergeCell ref="B7:B10"/>
    <mergeCell ref="C7:C10"/>
    <mergeCell ref="O7:O10"/>
    <mergeCell ref="P7:P10"/>
    <mergeCell ref="Q7:Q10"/>
    <mergeCell ref="R7:R10"/>
    <mergeCell ref="S7:S10"/>
    <mergeCell ref="T7:T10"/>
    <mergeCell ref="U7:U10"/>
    <mergeCell ref="V7:V10"/>
    <mergeCell ref="W7:W10"/>
    <mergeCell ref="X7:X10"/>
    <mergeCell ref="Y7:Y10"/>
    <mergeCell ref="Z7:Z10"/>
    <mergeCell ref="A11:A14"/>
    <mergeCell ref="B11:B14"/>
    <mergeCell ref="C11:C14"/>
    <mergeCell ref="O11:O14"/>
    <mergeCell ref="P11:P14"/>
    <mergeCell ref="Q11:Q14"/>
    <mergeCell ref="R11:R14"/>
    <mergeCell ref="S11:S14"/>
    <mergeCell ref="T11:T14"/>
    <mergeCell ref="U11:U14"/>
    <mergeCell ref="V11:V14"/>
    <mergeCell ref="W11:W14"/>
    <mergeCell ref="X11:X14"/>
    <mergeCell ref="Y11:Y14"/>
    <mergeCell ref="Z11:Z14"/>
    <mergeCell ref="A15:A18"/>
    <mergeCell ref="B15:B18"/>
    <mergeCell ref="C15:C18"/>
    <mergeCell ref="O15:O18"/>
    <mergeCell ref="P15:P18"/>
    <mergeCell ref="Q15:Q18"/>
    <mergeCell ref="R15:R18"/>
    <mergeCell ref="S15:S18"/>
    <mergeCell ref="T15:T18"/>
    <mergeCell ref="U15:U18"/>
    <mergeCell ref="V15:V18"/>
    <mergeCell ref="W15:W18"/>
    <mergeCell ref="X15:X18"/>
    <mergeCell ref="Y15:Y18"/>
    <mergeCell ref="Z15:Z18"/>
    <mergeCell ref="W19:W22"/>
    <mergeCell ref="A19:A22"/>
    <mergeCell ref="B19:B22"/>
    <mergeCell ref="C19:C22"/>
    <mergeCell ref="O19:O22"/>
    <mergeCell ref="P19:P22"/>
    <mergeCell ref="Q19:Q22"/>
    <mergeCell ref="X19:X22"/>
    <mergeCell ref="Y19:Y22"/>
    <mergeCell ref="Z19:Z22"/>
    <mergeCell ref="A23:C24"/>
    <mergeCell ref="A25:Z25"/>
    <mergeCell ref="R19:R22"/>
    <mergeCell ref="S19:S22"/>
    <mergeCell ref="T19:T22"/>
    <mergeCell ref="U19:U22"/>
    <mergeCell ref="V19:V2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JIMMY.SALINAS</dc:creator>
  <cp:keywords/>
  <dc:description/>
  <cp:lastModifiedBy>YULIED.PENARANDA</cp:lastModifiedBy>
  <cp:lastPrinted>2018-10-17T14:18:23Z</cp:lastPrinted>
  <dcterms:created xsi:type="dcterms:W3CDTF">2016-06-15T16:46:59Z</dcterms:created>
  <dcterms:modified xsi:type="dcterms:W3CDTF">2018-11-16T16:32:05Z</dcterms:modified>
  <cp:category/>
  <cp:version/>
  <cp:contentType/>
  <cp:contentStatus/>
</cp:coreProperties>
</file>