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20400" windowHeight="6465" tabRatio="603" activeTab="0"/>
  </bookViews>
  <sheets>
    <sheet name="GESTIÓN" sheetId="5" r:id="rId1"/>
    <sheet name="INVERSIÓN" sheetId="6" r:id="rId2"/>
    <sheet name="ACTIVIDADES" sheetId="7" r:id="rId3"/>
    <sheet name="TERRITORIALIZACIÓN" sheetId="9" r:id="rId4"/>
  </sheets>
  <externalReferences>
    <externalReference r:id="rId7"/>
    <externalReference r:id="rId8"/>
    <externalReference r:id="rId9"/>
    <externalReference r:id="rId10"/>
  </externalReferences>
  <definedNames>
    <definedName name="_xlnm.Print_Area" localSheetId="2">'ACTIVIDADES'!$A$1:$V$30</definedName>
    <definedName name="_xlnm.Print_Area" localSheetId="0">'GESTIÓN'!$A$1:$AP$16</definedName>
    <definedName name="_xlnm.Print_Area" localSheetId="1">'INVERSIÓN'!$A$1:$AP$60</definedName>
    <definedName name="_xlnm.Print_Area" localSheetId="3">'TERRITORIALIZACIÓN'!$A$1:$X$61</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sharedStrings.xml><?xml version="1.0" encoding="utf-8"?>
<sst xmlns="http://schemas.openxmlformats.org/spreadsheetml/2006/main" count="519" uniqueCount="259">
  <si>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</si>
  <si>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</si>
  <si>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</si>
  <si>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</si>
  <si>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</si>
  <si>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</si>
  <si>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</si>
  <si>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</si>
  <si>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</si>
  <si>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</si>
  <si>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</si>
  <si>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</si>
  <si>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</si>
  <si>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</si>
  <si>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</si>
  <si>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</si>
  <si>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</si>
  <si>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</si>
  <si>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</si>
  <si>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</si>
  <si>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</si>
  <si>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</si>
  <si>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</si>
  <si>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</si>
  <si>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</si>
  <si>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</si>
  <si>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</si>
  <si>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</si>
  <si>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</si>
  <si>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</si>
  <si>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</si>
  <si>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</si>
  <si>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</si>
  <si>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</si>
  <si>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</si>
  <si>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</si>
  <si>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</si>
  <si>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</si>
  <si>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</si>
  <si>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</si>
  <si>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</si>
  <si>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</si>
  <si>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</si>
  <si>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</si>
  <si>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</si>
  <si>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</si>
  <si>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</si>
  <si>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</si>
  <si>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</si>
  <si>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</si>
  <si>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Reservas Presupuestales</t>
  </si>
  <si>
    <t>TOTALES - PROYECTO</t>
  </si>
  <si>
    <t>Total  Recursos Reservas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</si>
  <si>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</si>
  <si>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</si>
  <si>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</si>
  <si>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</si>
  <si>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</si>
  <si>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</si>
  <si>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</si>
  <si>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</si>
  <si>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</si>
  <si>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</si>
  <si>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</si>
  <si>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</si>
  <si>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</si>
  <si>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</si>
  <si>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</si>
  <si>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</si>
  <si>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</si>
  <si>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</si>
  <si>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</si>
  <si>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</si>
  <si>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</si>
  <si>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</si>
  <si>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</si>
  <si>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</si>
  <si>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</si>
  <si>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</si>
  <si>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</si>
  <si>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</si>
  <si>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</si>
  <si>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</si>
  <si>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</si>
  <si>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</si>
  <si>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</si>
  <si>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</si>
  <si>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</si>
  <si>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</si>
  <si>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</si>
  <si>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</si>
  <si>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</si>
  <si>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</si>
  <si>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</si>
  <si>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</si>
  <si>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</si>
  <si>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</si>
  <si>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</si>
  <si>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</si>
  <si>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</si>
  <si>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</si>
  <si>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</si>
  <si>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</si>
  <si>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</si>
  <si>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</si>
  <si>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</si>
  <si>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</si>
  <si>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</si>
  <si>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</si>
  <si>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</si>
  <si>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</si>
  <si>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</si>
  <si>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</si>
  <si>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</si>
  <si>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</si>
  <si>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</si>
  <si>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</si>
  <si>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</si>
  <si>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</si>
  <si>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</si>
  <si>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</si>
  <si>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</si>
  <si>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</si>
  <si>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</si>
  <si>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</si>
  <si>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</si>
  <si>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</si>
  <si>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</si>
  <si>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</si>
  <si>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</si>
  <si>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</si>
  <si>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</si>
  <si>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Incremental</t>
  </si>
  <si>
    <t>Suma</t>
  </si>
  <si>
    <t>PLAN DE MANEJO DE LA FRANJA DE ADECUACIÓN Y LA RESERVA FORESTAL PROTECTORA DE LOS CERROS ORIENTALES EN PROCESO DE IMPLEMENTACIÓN</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</si>
  <si>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</si>
  <si>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</si>
  <si>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</si>
  <si>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</si>
  <si>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</si>
  <si>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</si>
  <si>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</si>
  <si>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</si>
  <si>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</si>
  <si>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</si>
  <si>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</si>
  <si>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</si>
  <si>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</si>
  <si>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VINCULAR 10 GRUPOS DE INTERÉS EN LA CONSERVACIÓN  CERROS IMPLEMENTANDO 5 INICIATIVAS  AMBIENTALES  PARA LA APROPIACIÓN SOCIAL</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</si>
  <si>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</si>
  <si>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</si>
  <si>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</si>
  <si>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</si>
  <si>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</si>
  <si>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Elaborar  diagnósticos y diseños, con participación social y el sector privado, para  la planificación  en áreas priorizadas de intervención  en la reserva forestal Bosque Oriental de Bogotá.</t>
  </si>
  <si>
    <t>Intervenir de  manera directa con acciones  de restauración ecológica  en  áreas  definidas para restauración ecológica.</t>
  </si>
  <si>
    <t>Elaborar el mapa del estado de la invasión del complejo de retamo en Bogotá</t>
  </si>
  <si>
    <t>2.5%</t>
  </si>
  <si>
    <t>Adelantar el proceso de contratación para iniciar el levantamiento topográfico, estudios de títulos y diagnóstico socioeconómico de los predios priorizados en la Franja de Adecuación del Bosque Oriental de Bogotá.</t>
  </si>
  <si>
    <t>Identificar áreas potenciales, diagnosticar, planear y elaborar los prediseños de obras relacionadas con el proceso de recuperación y  adecuación de espacios en 1 ha.</t>
  </si>
  <si>
    <t>Realizar la intervención de manejo y adecuación de senderos y mejoramiento de accesos en  la Reserva Forestal Bosque Oriental de Bogotá.</t>
  </si>
  <si>
    <t>Adelantar actividades de diagnóstico y diseño para las iniciativas sociales contempladas en el plan de manejo de la franja de adecuación y la reserva forestal protectora de los cerros orientales.</t>
  </si>
  <si>
    <t>Realizar la implementación y seguimiento a una de las iniciativas ambientales contempladas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</si>
  <si>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</si>
  <si>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Caracterización de las áreas de interés, definición de incentivos a la conservación y otras acciones que se deriven para la gestión de la recuperación de los cerros orientales.</t>
  </si>
  <si>
    <t>San Cristóbal</t>
  </si>
  <si>
    <t xml:space="preserve"> </t>
  </si>
  <si>
    <t xml:space="preserve">32 - San Blas
50 - La Gloria
52 - La Flora (Usme)
51 - Los Libertadores
60 - Parque Entrenubes
57 - Gran Yomasa (Usme)
904 -UPR San Cristóbal 
</t>
  </si>
  <si>
    <t xml:space="preserve">Altamira
Altos Del Zipa
Altos Del Zuque
Bosque De Los Alpes
Ciudad Londres
Ciudad Londres I
Ciudad Londres Rural
El Pinar
Fiscala Alta
Juan Rey (La Paz)
Juan Rey Sur
La Belleza
La Cabana
Las Gaviotas
Los Libertadores
Moralba
Nueva Delhi
Puente Colorado
Quindio
San Jose Sur Oriental
San Rafael Usme
Tibaque
Yomasa
</t>
  </si>
  <si>
    <t>Área de la Localidad San Cristóbal ubicada a 1 km   a la redonda  de los polígonos donde se adelantan los tratamientos de mitigación de incedios forestales</t>
  </si>
  <si>
    <t>1,2 PROYECTO ESTRATEGICO</t>
  </si>
  <si>
    <t>SEP</t>
  </si>
  <si>
    <t>JUL</t>
  </si>
  <si>
    <t>5, PONDERACIÓN HORIZONTAL AÑO: _2016_</t>
  </si>
  <si>
    <t>-</t>
  </si>
  <si>
    <t>Avanzar en 2017 con la realización de acciones que permitan cumplir la meta de esa anualidad y la que quedó pendiente de 2016.</t>
  </si>
  <si>
    <t xml:space="preserve">Se establecieron desde la OPEL los parámetros de selección  de la iniciativa social. Desde la DGA, se escogieron 6 iniciativas que estuvieran proyectadas para la Zona Piloto del Gran Aula de Soratama. Las iniciativas fueron: Recuperación quebrada aledaña al Colegio Gimnasio Femenino, Mantenimiento quebradas San Cristobal y Cerro Norte, Aprovechamiento de rétamo para recuperación de suelos, Educación Ambiental y valoración cultural del Barrio Soratama, Feria del Maíz, y, Adecuación senderos y recuperación de huertas comunitarias en el barrio Soratama.  </t>
  </si>
  <si>
    <t>Se realizó la caracterización de la zona piloto del Gran Aula de Soratama, para lo cual se visitaron 35 predios a los que se les recogió información biológica, social y económica, esta información fue plasmada en fichas por predio.
Del ejercicio anterior, para aplicar incentivos en las 2 ha, se tomó el predio identificado con el chip AAA0243WPDM, en la KR 6 No. 151 - 80 a nombre de la FIDUCIARIA BOGOTA SA VOCERA DE "ALCABAMA LOTE CLL 1, de la Familia Fernández. Se escogió teniendo en cuenta su ubicación estratégica en zona de conservación, teniendo parte en Franja de Adecuación y parte en la RFPBOB, existe una zona que la comunidad conoce como el Mirador y es donde tanto los propietarios del predio como la comunidad del barrio aledaño (Cerro Norte) quieren trabajar para su recuperación y puesta en funcionamiento. Por otro lado los propietarios tuvieron toda la voluntad de firmar el acuerdo que quedó con fecha 30/12/2016.
Evidencia: Documento descriptivo en aspectos sociales, económicos y biológicos de la Zona Piloto "Gran Aula de Soratama", formatos de campo diligenciados y Acuerdo de Conservación</t>
  </si>
  <si>
    <t>Contrato No. 20161250</t>
  </si>
  <si>
    <t xml:space="preserve">Queda pendiente la implementación de la iniciativa para 2017, ésto debido a que el proceso de selección , definición de criterios para selección y de la zona de impacto se tomó más tiempo del planeado por logística y disponibilidad de las propuestas de la comunidad.
</t>
  </si>
  <si>
    <t>Se adelantó el proceso de selección de la iniciativa</t>
  </si>
  <si>
    <t>Lograr un acercamiento a la comunidad con el fin de comenzar el proceso de socialización y apropiación de la zona Piloto del Gran Aula de Soratama en la Franja de Adecuación</t>
  </si>
  <si>
    <t>Se realizó la caracterización de la zona piloto del Gran Aula de Soratama, para lo cual se visitaron 35 predios a los que se les recogió información biológica, social y económica, esta información fue plasmada en fichas por predio.
Del ejercicio anterior, para aplicar incentivos en las 2 ha, se tomó el predio identificado con el chip AAA0243WPDM, en la KR 6 No. 151 - 80 a nombre de la FIDUCIARIA BOGOTA SA VOCERA DE "ALCABAMA LOTE CLL 1, de la Familia Fernández. Se escogió teniendo en cuenta su ubicación estratégica en zona de conservación, teniendo parte en Franja de Adecuación y parte en la RFPBOB, existe una zona que la comunidad conoce como el Mirador y es donde tanto los propietarios del predio como la comunidad del barrio aledaño (Cerro Norte) quieren trabajar para su recuperación y puesta en funcionamiento. Por otro lado los propietarios tuvieron toda la voluntad de firmar el acuerdo que quedó con fecha 30/12/2016.</t>
  </si>
  <si>
    <t>GRUPO SIN DEFINIR</t>
  </si>
  <si>
    <t>COMUNIDAD EN GENERAL</t>
  </si>
  <si>
    <t>NO IDENTIFICA GRUPOS ÉTNICOS</t>
  </si>
  <si>
    <t>NO SE IDENTIFICAN GRUPOS ÉTNICOS</t>
  </si>
  <si>
    <t>GRUPO SIN DEFINIR PUES EL TRABAJO EN CAMPO NO HA INICIADO</t>
  </si>
  <si>
    <t>Usaquen</t>
  </si>
  <si>
    <t>Usme</t>
  </si>
  <si>
    <t>Usaquén</t>
  </si>
  <si>
    <t>San Cristobal Norte</t>
  </si>
  <si>
    <t>Cerro Norte</t>
  </si>
  <si>
    <t>Barrios colindantes desde la calle 149 hasta la calle 180</t>
  </si>
  <si>
    <t>Soratama 
La Cita</t>
  </si>
  <si>
    <t>Barrios colindantes desde la  calle 149 hasta la calle 180</t>
  </si>
  <si>
    <t>Polígono, se anexan archivos de intervención.</t>
  </si>
  <si>
    <t>SIN DEFINIR</t>
  </si>
  <si>
    <t>POBLACIÓN GENERAL</t>
  </si>
  <si>
    <t>NO IDENTIFICADOS</t>
  </si>
  <si>
    <t>Niños, niñas y adolescentes en riesgo social vinculación temprana al trabajo o acompañamiento</t>
  </si>
  <si>
    <t>Listados de asistencia, actas, cartografía, Acuerdo de conservación, Registro fotográfico
Estudios previos, minutas de convenios. Fotografías de la visita realizada para el inventario de árboles.</t>
  </si>
  <si>
    <t>Se ha realizado la verificación de las áreas de posible intervención, entre las cuales se encuentran areas de ecosistema altoandino de el Zuque y Corinto en la localidad de San Cristobal. En el área de Monserrate Parque Enrique Olaya Herrera, sector Tanque del Silencio, se realizó la intervención con obras biomecánicas como zanjas y estabilización de taludes en la hectarea definida para intervención con participación de Banco Mundial y otros actores del sector privado. La plantación de material vegetal en dicha área se ha aplazado en espera de la autorización de intervención por parte de la CAR. Entre tanto se adelanto el control de especies uinvasoras y la limpieza del area.</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</si>
  <si>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</si>
  <si>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</si>
  <si>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Polígonos definidos dentro de la zonificación para adquisición predial del Plan de manejo de la Franja de adecuación como zonas de Alto Valor Ambiental y de prioridad de espacio público</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</si>
  <si>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</si>
  <si>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</si>
  <si>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</si>
  <si>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</si>
  <si>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</si>
  <si>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</si>
  <si>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La Flora (52), Ciudad Usme (61) y zona rural</t>
  </si>
  <si>
    <t xml:space="preserve">
LAS VIOLETAS, TIHUAQUE RURAL, LAS VIOLETAS RURAL, TIHUAQUE, LOS ARRAYANES, JUAN JOSE RONDON I
</t>
  </si>
  <si>
    <t>NA</t>
  </si>
  <si>
    <t>total</t>
  </si>
  <si>
    <t>Suscripción del Convenio de Asociación 20161268 (SDA, JBB, IDRD, IDIGER y FUNDASET) para adelantar acciones de prevención y mitigación.
Inventario de árboles para trámite de aprovechamiento forestal en zona incendiada, para inicio de proceso de restauración ecológica.
Suscripción del Convenio Interaministrativo 20161324  (con la EAB-ESP) para elaborar el mapa de la invasión de  retamo.</t>
  </si>
  <si>
    <t>Se adelantó el trámite respectivo para la suscripción del Convenio de Asociación 20161268  (SDA, JBB, IDRD, IDIGER y FUNDASET) mediante el cual se ejecutarán las acciones de prevención y mitigación de incendios forestales y manejo adaptativo. 
Para la recuperación de 1 ha afectada por incendio forestal, se apoyó al IDRD en la coordinación con la CAR, para obtener  la autorización que permita culminar la adecuación de la zona seleccionada (en el Parque Nacional Enrique Olaya Herrera). Se realizó la visita al predio y se hizo el inventario de árboles  para adelantar el trámite de permiso de aprovechamiento forestal de árboles aislados (de esa hectarea)  ante la CAR y posteriormente establecer los módulos de restauración ecológica ya diseñados por el grupo de restauración de la SER.</t>
  </si>
  <si>
    <t xml:space="preserve">Se adelantó el trámite para la suscripción del Convenio Interadministrativo 20161324 mediante el cual se elaborará el mapa del estado de invasión de retamo en la zona rural de Bogotá. </t>
  </si>
  <si>
    <t>Adecuación de los espacios, con participación comunitaria manejo paisajístico,  plantación de especies nativas, implementación de tratamientos de fauna y el control de especies invasoras, entre otros.</t>
  </si>
  <si>
    <t>No se logró la totalidad de la intervención debido a que los procesos de contratación de personal operativo y la adquisición de insumos no se perfeccionó para la vigencia 2016.</t>
  </si>
  <si>
    <t xml:space="preserve">Priorizar las áreas faltantes e iniciar actividades durante el primer trimestre de la vigencia 2017. </t>
  </si>
  <si>
    <t>IMPLEMENTACIÓN DE ACCIONES DEL PLAN DE MANEJO DE LA FRANJA DE ADECUACIÓN Y LA RESERVA FORESTAL PROTECTORA DE LOS CERROS ORIENTALES</t>
  </si>
  <si>
    <t xml:space="preserve">
Avanzar en 2017 con la realización de acciones y gestión correspondiente, que permitan cumplir la meta de esa anualidad y la que quedó pendiente de 2016.</t>
  </si>
  <si>
    <t>Apropiación de la comunidad de las zonas piloto de la Franja de Adecuación y zonas aledañas
Aunar esfuerzos interinstitucionales  para mejorar la acción en la Franja de adecuación.</t>
  </si>
  <si>
    <t>La meta de Incentivos económicos para la conservación está encaminada a la implementación de estrategias que aborden la recuperación y conservación de las coberturas vegetales, vinculando como actores principales a los propietarios de los predios, quienes motivados por beneficios otorgados por el proyecto asuman la responsabilidad de adoptar las estrategias de conservación que de acuerdo a sus escenarios serán seleccionadas.</t>
  </si>
  <si>
    <t>Formato de selección y puntuación, documento propuesta iniciativas, Actas de reunión con los líderes de las diferentes iniciativas, Acta de comité de selección de la iniciativa, formato de calificación diligenciado y comunicados a las iniciativas informando cuál fue la seleccionada y agradeciendo la participación de las otras.
Contratos de prestación de servicios No. 20161106, 20160962 y 20161274.</t>
  </si>
  <si>
    <t>Actas de reunión preparatoria de las actividades, georreferenciación  de las áreas y registro fotográfico. 
Contratos No. 20161290 y 20161274.</t>
  </si>
  <si>
    <t>Actas de recorrido en campo y actas de reunión. 
Construcción de términos de referencia de acuerdo con los requerimientos CAR.
Contratos de Prestación de servicios No. 20160847, 20160947, 20160113, y 20161274.</t>
  </si>
  <si>
    <t xml:space="preserve">Estudios previos y fotografías de la visita realizada para el inventario de árboles.
Contrato de Prestación de Servicios No. 20161104 y 20161274, Convenio Interadministrativo No. 20161268 y Convenio de Asociación No. 20161324.
</t>
  </si>
  <si>
    <t>Documento descriptivo en aspectos sociales, económicos y biológicos de la Zona Piloto "Gran Aula de Soratama", formatos de campo diligenciados y Acuerdo de Conservación.
Contratos de prestación de servicios No. 20160707, 20161089, 20160239 y 20161274</t>
  </si>
  <si>
    <t xml:space="preserve">Los avances consolidados en el periodo de reporte constituyen un hito de gestión pública en la medida que el arranque del proyecto apuntó a articular responsabilidades misionales en lo que se refiere a la protección de la Estructura Ecológica Principal, el Plan de Desarrollo Distrital y los compromisos derivados de la Sentencia del Consejo de Estado de los Cerros Orientales.
En este primer semestre de implementación, además de evaluar, planificar y priorizar áreas, se realizaron actividades concretas en campo, como el caso de las intervenciones en el Gran Aula de Soratama, se fortaleció la articulación con entidades colegas del Distrito Capital y con actores comunitarios y se estructuraron estratégicos convenios que fortalecerán la gestión en cada una de las metas previstas.
En términos de priorización, se destaca la selección de 4 zonas a lo largo de la Franja de Adecuación, distribuidas de norte a sur y que ofrecen condiciones para realizar una gestión integral y generar conectividades tanto ecológicas como sociales en los Cerros y entre los Cerros y las áreas urbanas colindantes.
Gracias a lo adelantado en este primer semestre de implementación del proyecto se cuenta con sólidas bases técnicas e institucionales para continuar en 2017 y en los siguientes años con las acciones definidas en el proyecto.
</t>
  </si>
  <si>
    <t xml:space="preserve">
El trámite para la suscripción de los convenios fue complejo y tomó tiempos largos; por lo cual las acciones previstas en los convenios no pudieron ejecutarse en la vigencia. Debe tener en cuenta que 2016 fue un año de transicion entre planes de desarrollo y que el presente proyecto de inversion dio inicio en el segundo semestre del año.
</t>
  </si>
  <si>
    <t>Se adelantaron actividades con participación comunitaria , enfocadas al  mejoramiento paisajístico, mejoramiento de accesos en el sendero que conduce de la carrera 7 al aula ambiental de Soratama.  De la misma manera se realizó la plantación de material vegetal en El Campincito (0,41 hectáreas), el parque Deslizate  (0,94 hectáreas) y el aula Ambiental Soratama (0,64 hectáreas), para un total de  1,99 hectáreas intervenidas con  la plantación de 251 individuos vegetales: De éstas 0,16 se establecieron sobre el sendero.</t>
  </si>
  <si>
    <t xml:space="preserve">Se establecieron desde la OPEL los parámetros de selección  de la iniciativa social. Desde la DGA, se escogieron 6 iniciativas que estuvieran proyectadas para la Zona Piloto del Gran Aula de Soratama.  Se estableció que la iniciativa "Acciones de recuperación y mantenimiento de las quebradas San Cristobal y Cerro Norte promoviendo la recuperación de la flora nativa de los Cerros Orientales" fue la seleccionada obteniendo un puntaje de 39.
</t>
  </si>
  <si>
    <t>En la localidad de San Cristóbal, en la Serranía el Zuque se adelantaron acciones de restauración encológica en 0,1 hectáreas. De otra parte, en la localidad de Santa Fe, se adelantaron acciones en 0,5 hectáreas en una de las zonas afectadas por incendios forestales en el cerro de Monserrate. 
En total se intervinieron 0,6 hectáreas, con la plantación de 600 individuos vegetales empleando los criterios de restauración ecológica. Las acciones se realizaron de la siguiente manera: a) en la serranía El Zuque se logró la intervención en 0,1 hectáreas, con la plantación de 374 árboles y 226 arbustos; b) en la zona afectada por incendios forestales en el cerro de Monserrate, se realizó la desintestación de especies invasoras, el control de rebrotes de especies forestales foráneas y la recolección de residuos vegetales en 0,5 hectáreas.</t>
  </si>
  <si>
    <t>Con las acciones  de restauración ecológica se busca la conservación de capital natural y  la restitución de los servicios ecosistémicos para beneficio de los capittalinos y la región.</t>
  </si>
  <si>
    <t>El trámite para la suscripción de los convenios fue complejo y tomó tiempos largos. Por tratarse de convenio multipartita (5 partes) la concertacion tecnica y juridica fue compleja, pero deja una sólida plataforma interinstitucional para la prevencion y mitigacion de incendios. Las acciones previstas en los convenios no pudieron ejecutarse en la vigencia, pero seran objeto de implementacion a partir de enero 2017.</t>
  </si>
  <si>
    <t xml:space="preserve">Se inicio la verificación de área del sector de Soratama para habilitar el sendero que conduce desde la avenida carrera 7 al aula ambiental de Soratama. Así se identificaron y georreferenciaron las áreas para intervención, se vinculó la comunidad, se formularon diseños florísticos y acciones para mejorar las condiciones del sendero existente.
Se identificaron otros sectores para tal fin entre los que se destaca la posibilidad de conectar con un sendero la zona de Corinto, el Zuque y el Parque Entrenubes. Igualmente, se determinó que es viable realizar un sendero en inmediaciones del poligono 218 en Monserrate, donde ya se inició la intervención en asocio con la CAR, para recuperar mediante el incio de cerramiento y plantación de material vegetal.
Evidencia: Planos de la zonas a adecuar y actas de reunión.
</t>
  </si>
  <si>
    <t>Se adelantaron activdades con participación comunitaria , enfocadas al mejoramiento paisajistico, mejoramiento de accesos en el sendero que conduce de la carrera 7 al aula ambiental de Soratama.  De la misma manera se realizó la plantación de material vegetal en El Campincito (0,41 hectáreas), el parque Deslizate  (0,94hetáreas) y el aula Ambiental Soratama (0,64 hectáreas), para un total de 1,99 hectáreas y  la plantación de 251 individuos vegetales.
Se adelantó la "JORNADA AMBIENTAL PARA LA REVITALIZACIÓN DE LA FRANJA DE ADECUACIÓN DE LOS CERROS ORIENTALES CON LA COMUNIDAD DE SORATAMA" cuyo Objeto era "Realizar un acercamiento a la comunidad del barrio Soratama, utilizando el Aula Ambiental como dinamizador de actividades de la zona, con el fin de comenzar el proceso de socialización y apropiación de la zona Piloto del Gran Aula de Soratama en la Franja de Adecuación". Dentro de las actividades programadas estuvo la de adecuación del sendero que lleva desde el inicio de la Franja de Adecuación hasta el Aula Ambiental de Soratama que incluyó: limpieza y pintura de las escaleras en un tramo de 300 m, siembra de jardineras y materas, graffitis ambientales, uno como referente de apropiación que señala el inicio de la Franja. Participaron: Personal SDA: 42 (Organizadores, restauración, Aula y apoyo), Otras entidades: 23 (EAB-GCA, JBB, DPAE, Alcaldía de Usaquén, IDPAC-Apoyo, FIDHAP-Apoyo), Comunidad: 89 personas. Con un ancho pormedio de 5 metros del sendero se logró la rehabilitación de 0,16 ha.
Evidencia: Listados de asistencia a la jornada, registro fotográfico e informe avances Decreto 485 de 2015</t>
  </si>
  <si>
    <t>A través de un proceso de selección con criterios establecidos por OPEL y DGA, liderado por Nefdy Mosquera de la DGA y realizado por personal de DPSIA, DGA, SPCI, se estableció que la iniciativa "Acciones de recuperación y mantenimiento de las quebradas San Cristobal y Cerro Norte promoviendo la recuperación de la flora nativa de los Cerros Orientales" fue la seleccionada obteniendo un puntaje de 39. La segunda fue la de aprovechamiento del retamo espinoso obteniendo un puntaje de 38. La iniciativa de Adecuación senderos y recuperación de huertas comunitarias en el barrio Soratama se declaró fuera de concurso teniendo en cuenta que la jornada de trabajo comunitario con la SDA del 17 de diciembre de 2016, en la cual se adelantó la adecuación de senderos y que adicionalmente la SDA seguirá haciendo seguimiento y dando apoyo, fue una idea que partió de la DGA.
Queda pendiente la implementación de la iniciativa para 2017, ésto debido a que el proceso de selección , definición de criterios para selección y de la zona de impacto se tomó más tiempo del planeado por logística y disponibilidad de las propuestas de la comunidad.
Evidencias: Actas de reunión con los líderes de las diferentes iniciativas, Acta de comité de selección de la iniciativa, formato de calificación diligenciado y comunicados a las iniciativas informando cuál fue la seleccionada y agradeciendo la participación de las otras.</t>
  </si>
  <si>
    <t xml:space="preserve">Se adelantaron actividades con participación comunitaria , enfocadas al mejoramiento paisajistico, mejoramiento de accesos en el sendero que conduce de la carrera 7 al aula ambiental de Soratama.  E la misma manera se realizó la plantación de material vegetal en El Campincito (0,41 hectáreas), el parque Deslizate  (0,94hetáreas) y el aula Ambiental Soratama (0,64 hectáreas), para un total de   1,99 hectáreas y  la plantación de 251 individuos vegetales.
</t>
  </si>
  <si>
    <t>N/A</t>
  </si>
  <si>
    <t xml:space="preserve">N/A </t>
  </si>
  <si>
    <t>Se avanzó con la generación de información para que la CAR autorice la restauración ecológica de 1 ha afectada por incendio forestal. También se cuenta con las estrategias (convenios) para avanzar en 2017 con acciones que permitan el cumplimiento de la meta.</t>
  </si>
  <si>
    <t>Al realizar una gestión orientada al análisis de títulos, tradiciones y caracteristicas sociales y ambientales la SDA estará en condición de tomar decisiones para la adquisicion predial con fines de conservación que maximicen la inversión y minimicen el riesgo de detrimento patrimonial.</t>
  </si>
  <si>
    <t xml:space="preserve">Durante el segundo semestre de 2016, se adelantaron las siguientes actividades como parte de la gestión para la adquisicion predial: a) Definicion de criterios para la priorizacion de áreas; b) Identificacion de áreas potenciales; c) Seleccion de cuatro areas priorizadas; d) Identificacion preliminar de 44 predios para adquisicion;  e) Formulacion de lineamientos para el estudio de titulos y caracteristicas socioambientales de los predios preseleccionados, con base en los cuales se establecieron previos para contrratacion efectuada. 
Se adelantó el proceso de Concurso de Méritos Abierto No.SDA-CM-80 de 2016, con el Objeto  de"REALIZAR ESTUDIOS DE TÍTULOS DE LOS PREDIOS IDENTIFICADOS EN CUATRO ZONAS PRIORITARIAS DE LOS CERROS ORIENTALES PARA SU ADQUISICIÓN EN CUMPLIMIENTO DE LO ESTABLECIDO EN EL DECRETO 485 DE 2015", el cual fue adjudicado el día 27 de diciembre de 2016 a la empresa Avales Ingeniería Inmobiliaria S.A.S, y se firmó el Contrato No. 20161250.
</t>
  </si>
  <si>
    <t>Durante el segundo semestre de 2016, se adelantaron las siguientes actividades como parte de la gestión para la adquisicion predial: a) Definicion de criterios para la priorizacion de áreas; b) Identificacion de áreas potenciales; c) Seleccion de cuatro areas priorizadas; d) Identificacion preliminar de 44 predios para adquisicion;  e) Formulacion de lineamientos para el estudio de titulos y caracteristicas socioambientales de los predios preseleccionados, con base en los cuales se establecieron previos para contrratacion efectuada. 
Se adelantó el proceso de Concurso de Méritos Abierto No.SDA-CM-80 de 2016, con el Objeto  de"REALIZAR ESTUDIOS DE TÍTULOS DE LOS PREDIOS IDENTIFICADOS EN CUATRO ZONAS PRIORITARIAS DE LOS CERROS ORIENTALES PARA SU ADQUISICIÓN EN CUMPLIMIENTO DE LO ESTABLECIDO EN EL DECRETO 485 DE 2015", el cual fue adjudicado el día 27 de diciembre de 2016 a la empresa Avales Ingeniería Inmobiliaria S.A.S, y se firmó el Contrato No. 20161250.</t>
  </si>
  <si>
    <t>7, OBSERVACIONES AVANCE TRIMESTRE_4_  DE 2016</t>
  </si>
  <si>
    <t>Polígono</t>
  </si>
  <si>
    <t>En el bosque Oriental de Bogotá, la UPZ ubicada frente a zona afectada por incendio forestal ocurrido en el sector de Monserrate.</t>
  </si>
  <si>
    <t>Polígono 218, Parque Enrique Olaya Herrera. Con georreferenciación.</t>
  </si>
  <si>
    <t xml:space="preserve">
Bosque Izquierdo
Germania
La Macarena
La Paz Centro
La Perseverancia
</t>
  </si>
  <si>
    <t>92. La Macarena</t>
  </si>
  <si>
    <t xml:space="preserve">Santa Fe </t>
  </si>
  <si>
    <t xml:space="preserve"> Barrios colindantes a la antigua cantera El Zuque.</t>
  </si>
  <si>
    <t xml:space="preserve">Altos Del Zipa
Altos Del Zuque
Moralba
Puente Colorado
Quindio
Chiguaza Urbana
La Arboleda Rural
Tibaque
</t>
  </si>
  <si>
    <t>50, La Gloria
32. San Blas
904. UPR San Cristóbal</t>
  </si>
  <si>
    <t>Especial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</si>
</sst>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 #,##0_);_(* \(#,##0\);_(* &quot;-&quot;??_);_(@_)"/>
  </numFmts>
  <fonts count="41">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2"/>
      <name val="Arial Narrow"/>
      <family val="2"/>
    </font>
    <font>
      <sz val="8"/>
      <color theme="1"/>
      <name val="Arial "/>
      <family val="2"/>
    </font>
    <font>
      <sz val="12"/>
      <color rgb="FFFF0000"/>
      <name val="Arial"/>
      <family val="2"/>
    </font>
    <font>
      <sz val="9"/>
      <name val="Calibri"/>
      <family val="2"/>
    </font>
    <font>
      <sz val="9"/>
      <color theme="1"/>
      <name val="Arial"/>
      <family val="2"/>
    </font>
    <font>
      <sz val="9"/>
      <color theme="0" tint="-0.04997999966144562"/>
      <name val="Arial"/>
      <family val="2"/>
    </font>
    <font>
      <sz val="9"/>
      <color rgb="FF000000"/>
      <name val="Arial"/>
      <family val="2"/>
    </font>
    <font>
      <sz val="9"/>
      <color rgb="FFF2F2F2"/>
      <name val="Arial"/>
      <family val="2"/>
    </font>
    <font>
      <b/>
      <sz val="9"/>
      <color theme="0" tint="-0.04997999966144562"/>
      <name val="Arial"/>
      <family val="2"/>
    </font>
    <font>
      <b/>
      <sz val="9"/>
      <color theme="1"/>
      <name val="Arial"/>
      <family val="2"/>
    </font>
    <font>
      <b/>
      <sz val="10"/>
      <color theme="1"/>
      <name val="Arial"/>
      <family val="2"/>
    </font>
  </fonts>
  <fills count="9">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rgb="FF92D050"/>
        <bgColor indexed="64"/>
      </patternFill>
    </fill>
    <fill>
      <patternFill patternType="solid">
        <fgColor rgb="FFFFFF0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s>
  <borders count="62">
    <border>
      <left/>
      <right/>
      <top/>
      <bottom/>
      <diagonal/>
    </border>
    <border>
      <left style="thin"/>
      <right style="thin"/>
      <top style="thin"/>
      <bottom style="thin"/>
    </border>
    <border>
      <left style="thin"/>
      <right style="thin"/>
      <top style="medium"/>
      <bottom style="thin"/>
    </border>
    <border>
      <left style="thin"/>
      <right style="thin"/>
      <top/>
      <bottom style="thin"/>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right style="medium"/>
      <top/>
      <bottom style="medium"/>
    </border>
    <border>
      <left style="thin"/>
      <right style="thin"/>
      <top style="thin"/>
      <bottom/>
    </border>
    <border>
      <left style="thin"/>
      <right style="thin"/>
      <top/>
      <bottom style="medium"/>
    </border>
    <border>
      <left style="thin"/>
      <right style="thin"/>
      <top/>
      <bottom/>
    </border>
    <border>
      <left/>
      <right style="thin"/>
      <top/>
      <bottom/>
    </border>
    <border>
      <left style="thin"/>
      <right/>
      <top/>
      <bottom/>
    </border>
    <border>
      <left style="medium"/>
      <right style="thin"/>
      <top/>
      <bottom/>
    </border>
    <border>
      <left style="thin"/>
      <right style="medium"/>
      <top/>
      <bottom/>
    </border>
    <border>
      <left style="medium"/>
      <right style="thin"/>
      <top style="medium"/>
      <bottom style="medium"/>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style="medium"/>
      <top style="thin"/>
      <bottom/>
    </border>
    <border>
      <left/>
      <right style="thin"/>
      <top style="thin"/>
      <bottom/>
    </border>
    <border>
      <left style="thin"/>
      <right/>
      <top/>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bottom style="medium"/>
    </border>
    <border>
      <left style="thin"/>
      <right/>
      <top style="medium"/>
      <bottom style="thin"/>
    </border>
    <border>
      <left style="medium"/>
      <right style="thin"/>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style="thin"/>
      <top style="medium"/>
      <bottom style="thin"/>
    </border>
    <border>
      <left/>
      <right style="thin"/>
      <top/>
      <bottom style="medium"/>
    </border>
    <border>
      <left/>
      <right/>
      <top style="medium"/>
      <bottom style="thin"/>
    </border>
    <border>
      <left style="thin"/>
      <right/>
      <top style="thin"/>
      <bottom style="medium"/>
    </border>
    <border>
      <left/>
      <right style="medium"/>
      <top style="medium"/>
      <bottom style="thin"/>
    </border>
    <border>
      <left style="thin"/>
      <right style="thin"/>
      <top style="medium"/>
      <bottom/>
    </border>
    <border>
      <left style="medium"/>
      <right style="medium"/>
      <top style="medium"/>
      <bottom/>
    </border>
    <border>
      <left style="medium"/>
      <right style="medium"/>
      <top/>
      <bottom/>
    </border>
    <border>
      <left style="medium"/>
      <right style="thin"/>
      <top style="medium"/>
      <bottom/>
    </border>
    <border>
      <left style="thin"/>
      <right/>
      <top style="thin"/>
      <bottom/>
    </border>
    <border>
      <left style="thin"/>
      <right/>
      <top/>
      <bottom style="medium"/>
    </border>
    <border>
      <left style="medium"/>
      <right style="medium"/>
      <top/>
      <bottom style="medium"/>
    </border>
    <border>
      <left/>
      <right/>
      <top style="thin"/>
      <bottom/>
    </border>
    <border>
      <left/>
      <right style="medium"/>
      <top style="thin"/>
      <bottom/>
    </border>
    <border>
      <left/>
      <right/>
      <top style="medium"/>
      <bottom style="medium"/>
    </border>
    <border>
      <left/>
      <right style="medium"/>
      <top style="medium"/>
      <bottom style="medium"/>
    </border>
    <border>
      <left style="medium"/>
      <right style="thin"/>
      <top/>
      <bottom style="thin"/>
    </border>
    <border>
      <left style="medium"/>
      <right style="thin"/>
      <top style="thin"/>
      <bottom/>
    </border>
    <border>
      <left style="thin"/>
      <right style="medium"/>
      <top/>
      <bottom style="thin"/>
    </border>
    <border>
      <left/>
      <right style="thin"/>
      <top/>
      <bottom style="thin"/>
    </border>
    <border>
      <left style="thin"/>
      <right style="medium"/>
      <top style="medium"/>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protection/>
    </xf>
    <xf numFmtId="44" fontId="0"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cellStyleXfs>
  <cellXfs count="597">
    <xf numFmtId="0" fontId="0" fillId="0" borderId="0" xfId="0"/>
    <xf numFmtId="0" fontId="0" fillId="0" borderId="0" xfId="0" applyFill="1"/>
    <xf numFmtId="0" fontId="4" fillId="0" borderId="0" xfId="35" applyFont="1" applyBorder="1" applyAlignment="1">
      <alignment vertical="center"/>
      <protection/>
    </xf>
    <xf numFmtId="0" fontId="6" fillId="0" borderId="0" xfId="0" applyFont="1"/>
    <xf numFmtId="0" fontId="0" fillId="2" borderId="0" xfId="0" applyFill="1"/>
    <xf numFmtId="0" fontId="0" fillId="0" borderId="0" xfId="0" applyFill="1" applyAlignment="1">
      <alignment horizontal="center" vertical="center"/>
    </xf>
    <xf numFmtId="0" fontId="20" fillId="0" borderId="0" xfId="0" applyFont="1" applyFill="1"/>
    <xf numFmtId="0" fontId="1" fillId="0" borderId="0" xfId="0" applyFont="1" applyFill="1"/>
    <xf numFmtId="0" fontId="4" fillId="0" borderId="0" xfId="0"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0" fontId="10" fillId="0" borderId="0" xfId="0" applyFont="1" applyFill="1"/>
    <xf numFmtId="174" fontId="0" fillId="0" borderId="0" xfId="0" applyNumberFormat="1" applyFill="1" applyAlignment="1">
      <alignment horizontal="center"/>
    </xf>
    <xf numFmtId="174" fontId="21" fillId="2" borderId="1" xfId="22" applyNumberFormat="1" applyFont="1" applyFill="1" applyBorder="1" applyAlignment="1">
      <alignment horizontal="center" vertical="center"/>
    </xf>
    <xf numFmtId="0" fontId="21" fillId="2" borderId="2"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4" fillId="2" borderId="2" xfId="0" applyNumberFormat="1" applyFont="1" applyFill="1" applyBorder="1" applyAlignment="1">
      <alignment horizontal="center" vertical="center" wrapText="1"/>
    </xf>
    <xf numFmtId="0" fontId="15" fillId="2" borderId="1" xfId="0" applyFont="1" applyFill="1" applyBorder="1" applyAlignment="1">
      <alignment horizontal="right" vertical="center"/>
    </xf>
    <xf numFmtId="0" fontId="21" fillId="2" borderId="1" xfId="0" applyFont="1" applyFill="1" applyBorder="1" applyAlignment="1">
      <alignment horizontal="center" vertical="center"/>
    </xf>
    <xf numFmtId="3" fontId="14" fillId="2" borderId="1" xfId="29" applyNumberFormat="1" applyFont="1" applyFill="1" applyBorder="1" applyAlignment="1">
      <alignment horizontal="center" vertical="center" wrapText="1"/>
    </xf>
    <xf numFmtId="169" fontId="15" fillId="2" borderId="1" xfId="0" applyNumberFormat="1" applyFont="1" applyFill="1" applyBorder="1" applyAlignment="1">
      <alignment horizontal="right" vertical="center"/>
    </xf>
    <xf numFmtId="3" fontId="14" fillId="2" borderId="3" xfId="29" applyNumberFormat="1" applyFont="1" applyFill="1" applyBorder="1" applyAlignment="1">
      <alignment horizontal="center" vertical="center" wrapText="1"/>
    </xf>
    <xf numFmtId="174" fontId="21" fillId="2" borderId="3" xfId="0" applyNumberFormat="1" applyFont="1" applyFill="1" applyBorder="1" applyAlignment="1">
      <alignment vertical="center"/>
    </xf>
    <xf numFmtId="174" fontId="21" fillId="2" borderId="1" xfId="0" applyNumberFormat="1" applyFont="1" applyFill="1" applyBorder="1" applyAlignment="1">
      <alignment vertical="center"/>
    </xf>
    <xf numFmtId="0" fontId="0" fillId="0" borderId="4" xfId="0" applyFill="1" applyBorder="1"/>
    <xf numFmtId="0" fontId="0" fillId="0" borderId="5" xfId="0" applyFill="1" applyBorder="1"/>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4" fillId="0" borderId="0" xfId="38" applyFont="1" applyBorder="1">
      <alignment/>
      <protection/>
    </xf>
    <xf numFmtId="0" fontId="4" fillId="0" borderId="0" xfId="38" applyFont="1" applyBorder="1" applyAlignment="1">
      <alignment vertical="center" wrapText="1"/>
      <protection/>
    </xf>
    <xf numFmtId="0" fontId="4" fillId="0" borderId="0" xfId="38" applyFont="1" applyBorder="1" applyAlignment="1">
      <alignment wrapText="1"/>
      <protection/>
    </xf>
    <xf numFmtId="0" fontId="4" fillId="0" borderId="0" xfId="38" applyFont="1">
      <alignment/>
      <protection/>
    </xf>
    <xf numFmtId="0" fontId="9" fillId="0" borderId="0" xfId="43" applyFont="1" applyBorder="1" applyAlignment="1">
      <alignment horizontal="center" vertical="center" wrapText="1"/>
      <protection/>
    </xf>
    <xf numFmtId="0" fontId="4" fillId="0" borderId="0" xfId="38" applyFont="1" applyBorder="1" applyAlignment="1">
      <alignment horizontal="center" vertical="center" wrapText="1"/>
      <protection/>
    </xf>
    <xf numFmtId="0" fontId="9" fillId="0" borderId="0" xfId="43" applyFont="1" applyBorder="1" applyAlignment="1">
      <alignment vertical="center" wrapText="1"/>
      <protection/>
    </xf>
    <xf numFmtId="0" fontId="10" fillId="0" borderId="0" xfId="43" applyFont="1" applyBorder="1" applyAlignment="1">
      <alignment vertical="center" wrapText="1"/>
      <protection/>
    </xf>
    <xf numFmtId="0" fontId="10" fillId="0" borderId="0" xfId="38" applyFont="1" applyBorder="1" applyAlignment="1">
      <alignment vertical="center" wrapText="1"/>
      <protection/>
    </xf>
    <xf numFmtId="169" fontId="19" fillId="2" borderId="1" xfId="29" applyNumberFormat="1" applyFont="1" applyFill="1" applyBorder="1" applyAlignment="1">
      <alignment horizontal="center" vertical="center" wrapText="1"/>
    </xf>
    <xf numFmtId="0" fontId="1" fillId="3" borderId="0" xfId="38" applyFill="1">
      <alignment/>
      <protection/>
    </xf>
    <xf numFmtId="0" fontId="1" fillId="3" borderId="0" xfId="38" applyFill="1" applyBorder="1">
      <alignment/>
      <protection/>
    </xf>
    <xf numFmtId="173" fontId="1" fillId="0" borderId="0" xfId="38" applyNumberFormat="1">
      <alignment/>
      <protection/>
    </xf>
    <xf numFmtId="0" fontId="8" fillId="0" borderId="0" xfId="38" applyFont="1" applyBorder="1" applyAlignment="1">
      <alignment horizontal="center" vertical="center"/>
      <protection/>
    </xf>
    <xf numFmtId="0" fontId="1" fillId="0" borderId="0" xfId="38" applyAlignment="1">
      <alignment/>
      <protection/>
    </xf>
    <xf numFmtId="0" fontId="19" fillId="4" borderId="2" xfId="38" applyFont="1" applyFill="1" applyBorder="1" applyAlignment="1">
      <alignment horizontal="left" vertical="center" wrapText="1"/>
      <protection/>
    </xf>
    <xf numFmtId="168" fontId="19" fillId="4" borderId="1" xfId="38" applyNumberFormat="1" applyFont="1" applyFill="1" applyBorder="1" applyAlignment="1">
      <alignment horizontal="left" vertical="center" wrapText="1"/>
      <protection/>
    </xf>
    <xf numFmtId="0" fontId="1" fillId="2" borderId="0" xfId="38" applyFill="1" applyBorder="1">
      <alignment/>
      <protection/>
    </xf>
    <xf numFmtId="0" fontId="1" fillId="2" borderId="0" xfId="38" applyFill="1" applyBorder="1" applyAlignment="1">
      <alignment wrapText="1"/>
      <protection/>
    </xf>
    <xf numFmtId="165" fontId="1" fillId="2" borderId="0" xfId="24" applyFont="1" applyFill="1" applyBorder="1"/>
    <xf numFmtId="0" fontId="1" fillId="2" borderId="0" xfId="38" applyFill="1" applyBorder="1" applyAlignment="1">
      <alignment vertical="center" wrapText="1"/>
      <protection/>
    </xf>
    <xf numFmtId="0" fontId="28" fillId="0" borderId="0" xfId="0" applyFont="1" applyFill="1" applyAlignment="1">
      <alignment horizontal="center" vertical="center"/>
    </xf>
    <xf numFmtId="0" fontId="4" fillId="2" borderId="6"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center" wrapText="1"/>
    </xf>
    <xf numFmtId="0" fontId="29" fillId="2" borderId="6" xfId="0" applyFont="1" applyFill="1" applyBorder="1"/>
    <xf numFmtId="0" fontId="29" fillId="2" borderId="0" xfId="0" applyFont="1" applyFill="1" applyBorder="1"/>
    <xf numFmtId="0" fontId="29" fillId="2" borderId="0" xfId="0" applyFont="1" applyFill="1" applyBorder="1" applyAlignment="1">
      <alignment horizontal="center"/>
    </xf>
    <xf numFmtId="0" fontId="29" fillId="2" borderId="7" xfId="0" applyFont="1" applyFill="1" applyBorder="1"/>
    <xf numFmtId="0" fontId="12" fillId="4" borderId="2"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24" fillId="4" borderId="0" xfId="0" applyFont="1" applyFill="1" applyBorder="1" applyAlignment="1">
      <alignment/>
    </xf>
    <xf numFmtId="0" fontId="25" fillId="4" borderId="0" xfId="0" applyFont="1" applyFill="1" applyBorder="1" applyAlignment="1">
      <alignment/>
    </xf>
    <xf numFmtId="0" fontId="25" fillId="4" borderId="7" xfId="0" applyFont="1" applyFill="1" applyBorder="1" applyAlignment="1">
      <alignment/>
    </xf>
    <xf numFmtId="0" fontId="24" fillId="4" borderId="5" xfId="0" applyFont="1" applyFill="1" applyBorder="1" applyAlignment="1">
      <alignment/>
    </xf>
    <xf numFmtId="0" fontId="25" fillId="4" borderId="5" xfId="0" applyFont="1" applyFill="1" applyBorder="1" applyAlignment="1">
      <alignment/>
    </xf>
    <xf numFmtId="0" fontId="9" fillId="4" borderId="9" xfId="0" applyFont="1" applyFill="1" applyBorder="1" applyAlignment="1">
      <alignment horizontal="right"/>
    </xf>
    <xf numFmtId="0" fontId="4" fillId="4" borderId="1" xfId="0" applyFont="1" applyFill="1" applyBorder="1" applyAlignment="1">
      <alignment horizontal="center" vertical="center" wrapText="1"/>
    </xf>
    <xf numFmtId="3" fontId="19" fillId="2" borderId="10" xfId="38" applyNumberFormat="1" applyFont="1" applyFill="1" applyBorder="1" applyAlignment="1">
      <alignment horizontal="center" vertical="center" wrapText="1"/>
      <protection/>
    </xf>
    <xf numFmtId="3" fontId="19" fillId="2" borderId="11" xfId="38" applyNumberFormat="1" applyFont="1" applyFill="1" applyBorder="1" applyAlignment="1">
      <alignment horizontal="center" vertical="center" wrapText="1"/>
      <protection/>
    </xf>
    <xf numFmtId="3" fontId="23" fillId="2" borderId="11" xfId="0" applyNumberFormat="1" applyFont="1" applyFill="1" applyBorder="1" applyAlignment="1">
      <alignment horizontal="center" vertical="center" wrapText="1"/>
    </xf>
    <xf numFmtId="0" fontId="0" fillId="4" borderId="12" xfId="0" applyFill="1" applyBorder="1" applyAlignment="1">
      <alignment/>
    </xf>
    <xf numFmtId="0" fontId="11" fillId="4" borderId="13" xfId="38" applyFont="1" applyFill="1" applyBorder="1" applyAlignment="1">
      <alignment horizontal="center" vertical="center" wrapText="1"/>
      <protection/>
    </xf>
    <xf numFmtId="0" fontId="11" fillId="4" borderId="14" xfId="38" applyFont="1" applyFill="1" applyBorder="1" applyAlignment="1">
      <alignment horizontal="center" vertical="center" wrapText="1"/>
      <protection/>
    </xf>
    <xf numFmtId="0" fontId="11" fillId="4" borderId="15" xfId="38" applyFont="1" applyFill="1" applyBorder="1" applyAlignment="1">
      <alignment horizontal="center" vertical="center"/>
      <protection/>
    </xf>
    <xf numFmtId="0" fontId="11" fillId="4" borderId="16" xfId="38" applyFont="1" applyFill="1" applyBorder="1" applyAlignment="1">
      <alignment horizontal="center" vertical="center" wrapText="1"/>
      <protection/>
    </xf>
    <xf numFmtId="0" fontId="19" fillId="4" borderId="17" xfId="38" applyFont="1" applyFill="1" applyBorder="1" applyAlignment="1">
      <alignment horizontal="left" vertical="center" wrapText="1"/>
      <protection/>
    </xf>
    <xf numFmtId="4" fontId="14" fillId="2" borderId="3" xfId="0" applyNumberFormat="1" applyFont="1" applyFill="1" applyBorder="1" applyAlignment="1">
      <alignment horizontal="center" vertical="center" wrapText="1"/>
    </xf>
    <xf numFmtId="37" fontId="0" fillId="0" borderId="0" xfId="0" applyNumberFormat="1" applyFill="1" applyAlignment="1">
      <alignment horizontal="center" vertical="center"/>
    </xf>
    <xf numFmtId="0" fontId="1" fillId="5" borderId="0" xfId="38" applyFill="1" applyBorder="1">
      <alignment/>
      <protection/>
    </xf>
    <xf numFmtId="0" fontId="10" fillId="5" borderId="0" xfId="43" applyFont="1" applyFill="1" applyBorder="1" applyAlignment="1">
      <alignment vertical="center" wrapText="1"/>
      <protection/>
    </xf>
    <xf numFmtId="0" fontId="10" fillId="5" borderId="0" xfId="38" applyFont="1" applyFill="1" applyBorder="1" applyAlignment="1">
      <alignment vertical="center" wrapText="1"/>
      <protection/>
    </xf>
    <xf numFmtId="0" fontId="1" fillId="5" borderId="0" xfId="38" applyFill="1" applyBorder="1" applyAlignment="1">
      <alignment wrapText="1"/>
      <protection/>
    </xf>
    <xf numFmtId="0" fontId="1" fillId="5" borderId="0" xfId="38" applyFill="1">
      <alignment/>
      <protection/>
    </xf>
    <xf numFmtId="0" fontId="4" fillId="4" borderId="1" xfId="0" applyFont="1" applyFill="1" applyBorder="1" applyAlignment="1">
      <alignment horizontal="center" vertical="center" wrapText="1"/>
    </xf>
    <xf numFmtId="0" fontId="15" fillId="2" borderId="11" xfId="0" applyFont="1" applyFill="1" applyBorder="1" applyAlignment="1">
      <alignment horizontal="right" vertical="center"/>
    </xf>
    <xf numFmtId="0" fontId="15" fillId="2" borderId="11" xfId="0" applyFont="1" applyFill="1" applyBorder="1" applyAlignment="1">
      <alignment horizontal="left" vertical="center"/>
    </xf>
    <xf numFmtId="175" fontId="10" fillId="2" borderId="1" xfId="38" applyNumberFormat="1" applyFont="1" applyFill="1" applyBorder="1" applyAlignment="1">
      <alignment horizontal="center" vertical="center"/>
      <protection/>
    </xf>
    <xf numFmtId="0" fontId="4" fillId="4" borderId="10" xfId="0" applyFont="1" applyFill="1" applyBorder="1" applyAlignment="1">
      <alignment horizontal="center" vertical="center" wrapText="1"/>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5"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4" fontId="4" fillId="0" borderId="0" xfId="22" applyNumberFormat="1" applyFont="1" applyFill="1" applyAlignment="1">
      <alignment horizontal="center"/>
    </xf>
    <xf numFmtId="0" fontId="0" fillId="0" borderId="0" xfId="0" applyFill="1" applyAlignment="1">
      <alignment wrapText="1"/>
    </xf>
    <xf numFmtId="0" fontId="28"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20" fillId="0" borderId="0" xfId="0" applyFont="1" applyFill="1" applyAlignment="1">
      <alignment wrapText="1"/>
    </xf>
    <xf numFmtId="0" fontId="0" fillId="0" borderId="0" xfId="0" applyAlignment="1">
      <alignment/>
    </xf>
    <xf numFmtId="10" fontId="24" fillId="4" borderId="0" xfId="40" applyNumberFormat="1" applyFont="1" applyFill="1" applyBorder="1" applyAlignment="1">
      <alignment horizontal="center" vertical="center"/>
    </xf>
    <xf numFmtId="174" fontId="21" fillId="2" borderId="1" xfId="24" applyNumberFormat="1" applyFont="1" applyFill="1" applyBorder="1" applyAlignment="1">
      <alignment horizontal="center" vertical="center"/>
    </xf>
    <xf numFmtId="37" fontId="15" fillId="2" borderId="1" xfId="29" applyNumberFormat="1" applyFont="1" applyFill="1" applyBorder="1" applyAlignment="1">
      <alignment horizontal="center" vertical="center"/>
    </xf>
    <xf numFmtId="174" fontId="22" fillId="2" borderId="1" xfId="22" applyNumberFormat="1" applyFont="1" applyFill="1" applyBorder="1" applyAlignment="1">
      <alignment horizontal="center" vertical="center"/>
    </xf>
    <xf numFmtId="37" fontId="15" fillId="0" borderId="1" xfId="29" applyNumberFormat="1" applyFont="1" applyFill="1" applyBorder="1" applyAlignment="1">
      <alignment horizontal="center" vertical="center"/>
    </xf>
    <xf numFmtId="0" fontId="12" fillId="4" borderId="10" xfId="0" applyFont="1" applyFill="1" applyBorder="1" applyAlignment="1" applyProtection="1">
      <alignment horizontal="left" vertical="center" wrapText="1"/>
      <protection locked="0"/>
    </xf>
    <xf numFmtId="3" fontId="19" fillId="2" borderId="12" xfId="38" applyNumberFormat="1" applyFont="1" applyFill="1" applyBorder="1" applyAlignment="1">
      <alignment horizontal="center" vertical="center" wrapText="1"/>
      <protection/>
    </xf>
    <xf numFmtId="3" fontId="19" fillId="2" borderId="3" xfId="38" applyNumberFormat="1" applyFont="1" applyFill="1" applyBorder="1" applyAlignment="1">
      <alignment horizontal="center" vertical="center" wrapText="1"/>
      <protection/>
    </xf>
    <xf numFmtId="168" fontId="19" fillId="2" borderId="1" xfId="38" applyNumberFormat="1" applyFont="1" applyFill="1" applyBorder="1" applyAlignment="1">
      <alignment horizontal="center" vertical="center" wrapText="1"/>
      <protection/>
    </xf>
    <xf numFmtId="0" fontId="19" fillId="4" borderId="3" xfId="38" applyFont="1" applyFill="1" applyBorder="1" applyAlignment="1">
      <alignment horizontal="left" vertical="center" wrapText="1"/>
      <protection/>
    </xf>
    <xf numFmtId="168" fontId="19" fillId="2" borderId="2" xfId="38" applyNumberFormat="1" applyFont="1" applyFill="1" applyBorder="1" applyAlignment="1">
      <alignment horizontal="center" vertical="center" wrapText="1"/>
      <protection/>
    </xf>
    <xf numFmtId="3" fontId="19" fillId="2" borderId="8" xfId="38" applyNumberFormat="1" applyFont="1" applyFill="1" applyBorder="1" applyAlignment="1">
      <alignment horizontal="center" vertical="center" wrapText="1"/>
      <protection/>
    </xf>
    <xf numFmtId="168" fontId="19" fillId="2" borderId="8" xfId="38" applyNumberFormat="1" applyFont="1" applyFill="1" applyBorder="1" applyAlignment="1">
      <alignment horizontal="center" vertical="center" wrapText="1"/>
      <protection/>
    </xf>
    <xf numFmtId="3" fontId="19" fillId="2" borderId="18" xfId="38" applyNumberFormat="1" applyFont="1" applyFill="1" applyBorder="1" applyAlignment="1">
      <alignment horizontal="center" vertical="center" wrapText="1"/>
      <protection/>
    </xf>
    <xf numFmtId="3" fontId="19" fillId="2" borderId="19" xfId="38" applyNumberFormat="1" applyFont="1" applyFill="1" applyBorder="1" applyAlignment="1">
      <alignment horizontal="center" vertical="center" wrapText="1"/>
      <protection/>
    </xf>
    <xf numFmtId="169" fontId="19" fillId="2" borderId="20" xfId="29" applyNumberFormat="1" applyFont="1" applyFill="1" applyBorder="1" applyAlignment="1">
      <alignment horizontal="center" vertical="center" wrapText="1"/>
    </xf>
    <xf numFmtId="169" fontId="19" fillId="2" borderId="21" xfId="29" applyNumberFormat="1" applyFont="1" applyFill="1" applyBorder="1" applyAlignment="1">
      <alignment horizontal="center" vertical="center" wrapText="1"/>
    </xf>
    <xf numFmtId="3" fontId="19" fillId="2" borderId="20" xfId="38" applyNumberFormat="1" applyFont="1" applyFill="1" applyBorder="1" applyAlignment="1">
      <alignment horizontal="center" vertical="center" wrapText="1"/>
      <protection/>
    </xf>
    <xf numFmtId="3" fontId="19" fillId="2" borderId="21" xfId="38" applyNumberFormat="1" applyFont="1" applyFill="1" applyBorder="1" applyAlignment="1">
      <alignment horizontal="center" vertical="center" wrapText="1"/>
      <protection/>
    </xf>
    <xf numFmtId="3" fontId="19" fillId="2" borderId="22" xfId="38" applyNumberFormat="1" applyFont="1" applyFill="1" applyBorder="1" applyAlignment="1">
      <alignment horizontal="center" vertical="center" wrapText="1"/>
      <protection/>
    </xf>
    <xf numFmtId="168" fontId="19" fillId="2" borderId="23" xfId="38" applyNumberFormat="1" applyFont="1" applyFill="1" applyBorder="1" applyAlignment="1">
      <alignment horizontal="center" vertical="center" wrapText="1"/>
      <protection/>
    </xf>
    <xf numFmtId="3" fontId="19" fillId="2" borderId="1" xfId="38" applyNumberFormat="1" applyFont="1" applyFill="1" applyBorder="1" applyAlignment="1">
      <alignment horizontal="center" vertical="center" wrapText="1"/>
      <protection/>
    </xf>
    <xf numFmtId="3" fontId="19" fillId="2" borderId="2" xfId="38" applyNumberFormat="1" applyFont="1" applyFill="1" applyBorder="1" applyAlignment="1">
      <alignment horizontal="center" vertical="center" wrapText="1"/>
      <protection/>
    </xf>
    <xf numFmtId="37" fontId="15" fillId="2" borderId="2" xfId="29" applyNumberFormat="1" applyFont="1" applyFill="1" applyBorder="1" applyAlignment="1">
      <alignment horizontal="center" vertical="center"/>
    </xf>
    <xf numFmtId="37" fontId="17" fillId="2" borderId="1" xfId="29" applyNumberFormat="1" applyFont="1" applyFill="1" applyBorder="1" applyAlignment="1">
      <alignment horizontal="center" vertical="center"/>
    </xf>
    <xf numFmtId="37" fontId="17" fillId="2" borderId="8" xfId="29" applyNumberFormat="1" applyFont="1" applyFill="1" applyBorder="1" applyAlignment="1">
      <alignment horizontal="center" vertical="center"/>
    </xf>
    <xf numFmtId="0" fontId="19" fillId="4" borderId="24" xfId="38" applyFont="1" applyFill="1" applyBorder="1" applyAlignment="1">
      <alignment horizontal="left" vertical="center" wrapText="1"/>
      <protection/>
    </xf>
    <xf numFmtId="168" fontId="19" fillId="4" borderId="25" xfId="38" applyNumberFormat="1" applyFont="1" applyFill="1" applyBorder="1" applyAlignment="1">
      <alignment horizontal="left" vertical="center" wrapText="1"/>
      <protection/>
    </xf>
    <xf numFmtId="37" fontId="17" fillId="2" borderId="26" xfId="29" applyNumberFormat="1" applyFont="1" applyFill="1" applyBorder="1" applyAlignment="1">
      <alignment horizontal="center" vertical="center"/>
    </xf>
    <xf numFmtId="168" fontId="19" fillId="2" borderId="20" xfId="38" applyNumberFormat="1" applyFont="1" applyFill="1" applyBorder="1" applyAlignment="1">
      <alignment horizontal="center" vertical="center" wrapText="1"/>
      <protection/>
    </xf>
    <xf numFmtId="37" fontId="17" fillId="2" borderId="27" xfId="29" applyNumberFormat="1" applyFont="1" applyFill="1" applyBorder="1" applyAlignment="1">
      <alignment horizontal="center" vertical="center"/>
    </xf>
    <xf numFmtId="168" fontId="19" fillId="2" borderId="28" xfId="38" applyNumberFormat="1" applyFont="1" applyFill="1" applyBorder="1" applyAlignment="1">
      <alignment horizontal="center" vertical="center" wrapText="1"/>
      <protection/>
    </xf>
    <xf numFmtId="174" fontId="23" fillId="2" borderId="1" xfId="24" applyNumberFormat="1" applyFont="1" applyFill="1" applyBorder="1" applyAlignment="1">
      <alignment vertical="center" wrapText="1"/>
    </xf>
    <xf numFmtId="174" fontId="23" fillId="2" borderId="29" xfId="24" applyNumberFormat="1" applyFont="1" applyFill="1" applyBorder="1" applyAlignment="1">
      <alignment horizontal="left" vertical="center" wrapText="1"/>
    </xf>
    <xf numFmtId="0" fontId="4" fillId="4" borderId="30" xfId="0" applyFont="1" applyFill="1" applyBorder="1" applyAlignment="1">
      <alignment horizontal="center" vertical="center" wrapText="1"/>
    </xf>
    <xf numFmtId="174" fontId="4" fillId="0" borderId="0" xfId="24" applyNumberFormat="1" applyFont="1" applyFill="1" applyAlignment="1">
      <alignment horizontal="center"/>
    </xf>
    <xf numFmtId="2" fontId="0" fillId="0" borderId="0" xfId="0" applyNumberFormat="1" applyFill="1" applyAlignment="1">
      <alignment horizontal="center" vertical="center"/>
    </xf>
    <xf numFmtId="0" fontId="4" fillId="4" borderId="10" xfId="0" applyFont="1" applyFill="1" applyBorder="1" applyAlignment="1">
      <alignment horizontal="center" vertical="center" wrapText="1"/>
    </xf>
    <xf numFmtId="174" fontId="22" fillId="2" borderId="10" xfId="22" applyNumberFormat="1" applyFont="1" applyFill="1" applyBorder="1" applyAlignment="1">
      <alignment horizontal="center" vertical="center"/>
    </xf>
    <xf numFmtId="174" fontId="21" fillId="2" borderId="10" xfId="24" applyNumberFormat="1" applyFont="1" applyFill="1" applyBorder="1" applyAlignment="1">
      <alignment horizontal="center" vertical="center"/>
    </xf>
    <xf numFmtId="37" fontId="17" fillId="2" borderId="8" xfId="28" applyNumberFormat="1" applyFont="1" applyFill="1" applyBorder="1" applyAlignment="1">
      <alignment horizontal="center" vertical="center"/>
    </xf>
    <xf numFmtId="174" fontId="22" fillId="2" borderId="8" xfId="22" applyNumberFormat="1" applyFont="1" applyFill="1" applyBorder="1" applyAlignment="1">
      <alignment horizontal="center" vertical="center"/>
    </xf>
    <xf numFmtId="0" fontId="14" fillId="0" borderId="0" xfId="35" applyFont="1" applyBorder="1" applyAlignment="1">
      <alignment vertical="center"/>
      <protection/>
    </xf>
    <xf numFmtId="0" fontId="16" fillId="6" borderId="1" xfId="35" applyFont="1" applyFill="1" applyBorder="1" applyAlignment="1">
      <alignment horizontal="left" vertical="center" wrapText="1"/>
      <protection/>
    </xf>
    <xf numFmtId="0" fontId="16" fillId="6" borderId="8" xfId="35" applyFont="1" applyFill="1" applyBorder="1" applyAlignment="1">
      <alignment horizontal="left" vertical="center" wrapText="1"/>
      <protection/>
    </xf>
    <xf numFmtId="0" fontId="16" fillId="0" borderId="0" xfId="35" applyFont="1" applyAlignment="1">
      <alignment vertical="center"/>
      <protection/>
    </xf>
    <xf numFmtId="0" fontId="14" fillId="0" borderId="0" xfId="35" applyFont="1" applyAlignment="1">
      <alignment vertical="center"/>
      <protection/>
    </xf>
    <xf numFmtId="0" fontId="14" fillId="0" borderId="0" xfId="35" applyFont="1" applyFill="1" applyAlignment="1">
      <alignment horizontal="left" vertical="center"/>
      <protection/>
    </xf>
    <xf numFmtId="10" fontId="14" fillId="0" borderId="0" xfId="35" applyNumberFormat="1" applyFont="1" applyAlignment="1">
      <alignment vertical="center"/>
      <protection/>
    </xf>
    <xf numFmtId="10" fontId="14" fillId="0" borderId="0" xfId="35" applyNumberFormat="1" applyFont="1" applyAlignment="1">
      <alignment horizontal="center" vertical="center"/>
      <protection/>
    </xf>
    <xf numFmtId="0" fontId="14" fillId="7" borderId="0" xfId="35" applyFont="1" applyFill="1" applyBorder="1" applyAlignment="1">
      <alignment vertical="center"/>
      <protection/>
    </xf>
    <xf numFmtId="0" fontId="16" fillId="6" borderId="8" xfId="35" applyFont="1" applyFill="1" applyBorder="1" applyAlignment="1">
      <alignment horizontal="center" vertical="center" textRotation="180" wrapText="1"/>
      <protection/>
    </xf>
    <xf numFmtId="10" fontId="14" fillId="6" borderId="8" xfId="35" applyNumberFormat="1" applyFont="1" applyFill="1" applyBorder="1" applyAlignment="1">
      <alignment horizontal="center" vertical="center" wrapText="1"/>
      <protection/>
    </xf>
    <xf numFmtId="0" fontId="16" fillId="6" borderId="8" xfId="35" applyFont="1" applyFill="1" applyBorder="1" applyAlignment="1">
      <alignment horizontal="center" vertical="center" wrapText="1"/>
      <protection/>
    </xf>
    <xf numFmtId="170" fontId="24" fillId="8" borderId="2" xfId="0" applyNumberFormat="1" applyFont="1" applyFill="1" applyBorder="1" applyAlignment="1">
      <alignment vertical="center"/>
    </xf>
    <xf numFmtId="10" fontId="34" fillId="2" borderId="2" xfId="35" applyNumberFormat="1" applyFont="1" applyFill="1" applyBorder="1" applyAlignment="1">
      <alignment horizontal="center" vertical="center" wrapText="1"/>
      <protection/>
    </xf>
    <xf numFmtId="10" fontId="35" fillId="2" borderId="2" xfId="35" applyNumberFormat="1" applyFont="1" applyFill="1" applyBorder="1" applyAlignment="1">
      <alignment horizontal="center" vertical="center" wrapText="1"/>
      <protection/>
    </xf>
    <xf numFmtId="170" fontId="24" fillId="8" borderId="2" xfId="0" applyNumberFormat="1" applyFont="1" applyFill="1" applyBorder="1" applyAlignment="1">
      <alignment horizontal="center" vertical="center"/>
    </xf>
    <xf numFmtId="0" fontId="14" fillId="7" borderId="0" xfId="35" applyFont="1" applyFill="1" applyAlignment="1">
      <alignment vertical="center"/>
      <protection/>
    </xf>
    <xf numFmtId="170" fontId="24" fillId="4" borderId="8" xfId="0" applyNumberFormat="1" applyFont="1" applyFill="1" applyBorder="1" applyAlignment="1">
      <alignment vertical="center"/>
    </xf>
    <xf numFmtId="10" fontId="34" fillId="2" borderId="8" xfId="35" applyNumberFormat="1" applyFont="1" applyFill="1" applyBorder="1" applyAlignment="1">
      <alignment horizontal="center" vertical="center" wrapText="1"/>
      <protection/>
    </xf>
    <xf numFmtId="170" fontId="24" fillId="4" borderId="8" xfId="0" applyNumberFormat="1" applyFont="1" applyFill="1" applyBorder="1" applyAlignment="1">
      <alignment horizontal="center" vertical="center"/>
    </xf>
    <xf numFmtId="170" fontId="24" fillId="4" borderId="1" xfId="0" applyNumberFormat="1" applyFont="1" applyFill="1" applyBorder="1" applyAlignment="1">
      <alignment vertical="center"/>
    </xf>
    <xf numFmtId="10" fontId="34" fillId="2" borderId="1" xfId="35" applyNumberFormat="1" applyFont="1" applyFill="1" applyBorder="1" applyAlignment="1">
      <alignment horizontal="center" vertical="center" wrapText="1"/>
      <protection/>
    </xf>
    <xf numFmtId="170" fontId="24" fillId="4" borderId="1" xfId="0" applyNumberFormat="1" applyFont="1" applyFill="1" applyBorder="1" applyAlignment="1">
      <alignment horizontal="center" vertical="center"/>
    </xf>
    <xf numFmtId="170" fontId="24" fillId="8" borderId="2" xfId="0" applyNumberFormat="1" applyFont="1" applyFill="1" applyBorder="1" applyAlignment="1">
      <alignment horizontal="left" vertical="center"/>
    </xf>
    <xf numFmtId="10" fontId="34" fillId="2" borderId="2" xfId="35" applyNumberFormat="1" applyFont="1" applyFill="1" applyBorder="1" applyAlignment="1">
      <alignment horizontal="left" vertical="center" wrapText="1"/>
      <protection/>
    </xf>
    <xf numFmtId="10" fontId="35" fillId="2" borderId="2" xfId="35" applyNumberFormat="1" applyFont="1" applyFill="1" applyBorder="1" applyAlignment="1">
      <alignment horizontal="left" vertical="center" wrapText="1"/>
      <protection/>
    </xf>
    <xf numFmtId="0" fontId="14" fillId="7" borderId="0" xfId="35" applyFont="1" applyFill="1" applyAlignment="1">
      <alignment horizontal="left" vertical="center"/>
      <protection/>
    </xf>
    <xf numFmtId="170" fontId="24" fillId="4" borderId="1" xfId="0" applyNumberFormat="1" applyFont="1" applyFill="1" applyBorder="1" applyAlignment="1">
      <alignment horizontal="left" vertical="center"/>
    </xf>
    <xf numFmtId="10" fontId="34" fillId="2" borderId="1" xfId="35" applyNumberFormat="1" applyFont="1" applyFill="1" applyBorder="1" applyAlignment="1">
      <alignment horizontal="left" vertical="center" wrapText="1"/>
      <protection/>
    </xf>
    <xf numFmtId="0" fontId="38" fillId="2" borderId="0" xfId="0" applyFont="1" applyFill="1" applyBorder="1" applyAlignment="1">
      <alignment horizontal="center" vertical="center" wrapText="1"/>
    </xf>
    <xf numFmtId="0" fontId="38" fillId="2" borderId="0" xfId="0" applyFont="1" applyFill="1" applyBorder="1" applyAlignment="1">
      <alignment horizontal="left" vertical="center" wrapText="1"/>
    </xf>
    <xf numFmtId="10" fontId="38" fillId="2" borderId="0" xfId="35" applyNumberFormat="1" applyFont="1" applyFill="1" applyBorder="1" applyAlignment="1">
      <alignment horizontal="center" vertical="center"/>
      <protection/>
    </xf>
    <xf numFmtId="10" fontId="16" fillId="2" borderId="0" xfId="35" applyNumberFormat="1" applyFont="1" applyFill="1" applyBorder="1" applyAlignment="1">
      <alignment horizontal="center" vertical="center"/>
      <protection/>
    </xf>
    <xf numFmtId="10" fontId="14" fillId="7" borderId="0" xfId="35" applyNumberFormat="1" applyFont="1" applyFill="1" applyAlignment="1">
      <alignment vertical="center"/>
      <protection/>
    </xf>
    <xf numFmtId="10" fontId="14" fillId="7" borderId="0" xfId="35" applyNumberFormat="1" applyFont="1" applyFill="1" applyAlignment="1">
      <alignment horizontal="center" vertical="center"/>
      <protection/>
    </xf>
    <xf numFmtId="0" fontId="14" fillId="0" borderId="0" xfId="35" applyFont="1" applyAlignment="1">
      <alignment horizontal="left" vertical="center"/>
      <protection/>
    </xf>
    <xf numFmtId="170" fontId="24" fillId="4" borderId="10" xfId="0" applyNumberFormat="1" applyFont="1" applyFill="1" applyBorder="1" applyAlignment="1">
      <alignment vertical="center"/>
    </xf>
    <xf numFmtId="10" fontId="34" fillId="2" borderId="10" xfId="35" applyNumberFormat="1" applyFont="1" applyFill="1" applyBorder="1" applyAlignment="1">
      <alignment horizontal="center" vertical="center" wrapText="1"/>
      <protection/>
    </xf>
    <xf numFmtId="170" fontId="24" fillId="4" borderId="10" xfId="0" applyNumberFormat="1" applyFont="1" applyFill="1" applyBorder="1" applyAlignment="1">
      <alignment horizontal="center" vertical="center"/>
    </xf>
    <xf numFmtId="170" fontId="24" fillId="8" borderId="1" xfId="0" applyNumberFormat="1" applyFont="1" applyFill="1" applyBorder="1" applyAlignment="1">
      <alignment vertical="center"/>
    </xf>
    <xf numFmtId="170" fontId="24" fillId="8" borderId="1" xfId="0" applyNumberFormat="1" applyFont="1" applyFill="1" applyBorder="1" applyAlignment="1">
      <alignment horizontal="center" vertical="center"/>
    </xf>
    <xf numFmtId="170" fontId="24" fillId="8" borderId="1" xfId="0" applyNumberFormat="1" applyFont="1" applyFill="1" applyBorder="1" applyAlignment="1">
      <alignment horizontal="left" vertical="center"/>
    </xf>
    <xf numFmtId="170" fontId="24" fillId="4" borderId="10" xfId="0" applyNumberFormat="1" applyFont="1" applyFill="1" applyBorder="1" applyAlignment="1">
      <alignment horizontal="left" vertical="center"/>
    </xf>
    <xf numFmtId="10" fontId="34" fillId="2" borderId="10" xfId="35" applyNumberFormat="1" applyFont="1" applyFill="1" applyBorder="1" applyAlignment="1">
      <alignment horizontal="left" vertical="center" wrapText="1"/>
      <protection/>
    </xf>
    <xf numFmtId="10" fontId="36" fillId="0" borderId="1" xfId="0" applyNumberFormat="1" applyFont="1" applyFill="1" applyBorder="1" applyAlignment="1">
      <alignment horizontal="center" vertical="center" wrapText="1"/>
    </xf>
    <xf numFmtId="10" fontId="36" fillId="0" borderId="2" xfId="0" applyNumberFormat="1" applyFont="1" applyFill="1" applyBorder="1" applyAlignment="1">
      <alignment horizontal="center" vertical="center" wrapText="1"/>
    </xf>
    <xf numFmtId="10" fontId="37" fillId="0" borderId="2" xfId="0" applyNumberFormat="1" applyFont="1" applyFill="1" applyBorder="1" applyAlignment="1">
      <alignment horizontal="center" vertical="center" wrapText="1"/>
    </xf>
    <xf numFmtId="10" fontId="36" fillId="0" borderId="10" xfId="0" applyNumberFormat="1" applyFont="1" applyFill="1" applyBorder="1" applyAlignment="1">
      <alignment horizontal="center" vertical="center" wrapText="1"/>
    </xf>
    <xf numFmtId="10" fontId="16" fillId="6" borderId="11" xfId="35" applyNumberFormat="1" applyFont="1" applyFill="1" applyBorder="1" applyAlignment="1">
      <alignment horizontal="center" vertical="center" wrapText="1"/>
      <protection/>
    </xf>
    <xf numFmtId="0" fontId="16" fillId="6" borderId="29" xfId="35" applyFont="1" applyFill="1" applyBorder="1" applyAlignment="1">
      <alignment horizontal="center" vertical="center" wrapText="1"/>
      <protection/>
    </xf>
    <xf numFmtId="0" fontId="4" fillId="4" borderId="10"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1" fontId="23" fillId="2" borderId="12" xfId="0" applyNumberFormat="1" applyFont="1" applyFill="1" applyBorder="1" applyAlignment="1">
      <alignment horizontal="center" vertical="center" wrapText="1"/>
    </xf>
    <xf numFmtId="1" fontId="23" fillId="2" borderId="11" xfId="0" applyNumberFormat="1" applyFont="1" applyFill="1" applyBorder="1" applyAlignment="1">
      <alignment horizontal="center" vertical="center" wrapText="1"/>
    </xf>
    <xf numFmtId="168" fontId="19" fillId="4" borderId="10" xfId="38" applyNumberFormat="1" applyFont="1" applyFill="1" applyBorder="1" applyAlignment="1">
      <alignment horizontal="left" vertical="center" wrapText="1"/>
      <protection/>
    </xf>
    <xf numFmtId="37" fontId="17" fillId="2" borderId="10" xfId="29" applyNumberFormat="1" applyFont="1" applyFill="1" applyBorder="1" applyAlignment="1">
      <alignment horizontal="center" vertical="center"/>
    </xf>
    <xf numFmtId="168" fontId="19" fillId="2" borderId="10" xfId="38" applyNumberFormat="1" applyFont="1" applyFill="1" applyBorder="1" applyAlignment="1">
      <alignment horizontal="center" vertical="center" wrapText="1"/>
      <protection/>
    </xf>
    <xf numFmtId="174" fontId="23" fillId="2" borderId="12" xfId="24" applyNumberFormat="1" applyFont="1" applyFill="1" applyBorder="1" applyAlignment="1">
      <alignment vertical="center" wrapText="1"/>
    </xf>
    <xf numFmtId="174" fontId="23" fillId="2" borderId="11" xfId="24" applyNumberFormat="1" applyFont="1" applyFill="1" applyBorder="1" applyAlignment="1">
      <alignment vertical="center" wrapText="1"/>
    </xf>
    <xf numFmtId="0" fontId="19" fillId="2" borderId="31" xfId="38" applyFont="1" applyFill="1" applyBorder="1" applyAlignment="1">
      <alignment horizontal="center" vertical="center" wrapText="1"/>
      <protection/>
    </xf>
    <xf numFmtId="168" fontId="19" fillId="2" borderId="11" xfId="38" applyNumberFormat="1" applyFont="1" applyFill="1" applyBorder="1" applyAlignment="1">
      <alignment horizontal="center" vertical="center" wrapText="1"/>
      <protection/>
    </xf>
    <xf numFmtId="0" fontId="19" fillId="0" borderId="31" xfId="38" applyFont="1" applyFill="1" applyBorder="1" applyAlignment="1">
      <alignment horizontal="center" vertical="center" wrapText="1"/>
      <protection/>
    </xf>
    <xf numFmtId="0" fontId="11" fillId="4" borderId="10" xfId="38" applyFont="1" applyFill="1" applyBorder="1" applyAlignment="1">
      <alignment horizontal="center" vertical="center" wrapText="1"/>
      <protection/>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8" fillId="0" borderId="36"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29" fillId="0" borderId="38" xfId="0" applyFont="1" applyFill="1" applyBorder="1" applyAlignment="1">
      <alignment horizontal="center"/>
    </xf>
    <xf numFmtId="0" fontId="29" fillId="0" borderId="39" xfId="0" applyFont="1" applyFill="1" applyBorder="1" applyAlignment="1">
      <alignment horizontal="center"/>
    </xf>
    <xf numFmtId="0" fontId="29" fillId="0" borderId="40" xfId="0" applyFont="1" applyFill="1" applyBorder="1" applyAlignment="1">
      <alignment horizontal="center"/>
    </xf>
    <xf numFmtId="0" fontId="29" fillId="0" borderId="6" xfId="0" applyFont="1" applyFill="1" applyBorder="1" applyAlignment="1">
      <alignment horizontal="center"/>
    </xf>
    <xf numFmtId="0" fontId="29" fillId="0" borderId="0" xfId="0" applyFont="1" applyFill="1" applyBorder="1" applyAlignment="1">
      <alignment horizontal="center"/>
    </xf>
    <xf numFmtId="0" fontId="29" fillId="0" borderId="13" xfId="0" applyFont="1" applyFill="1" applyBorder="1" applyAlignment="1">
      <alignment horizontal="center"/>
    </xf>
    <xf numFmtId="0" fontId="4" fillId="4" borderId="4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18" fillId="0" borderId="0" xfId="0" applyFont="1" applyFill="1" applyAlignment="1">
      <alignment horizontal="right" vertical="center"/>
    </xf>
    <xf numFmtId="0" fontId="3" fillId="4" borderId="6"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wrapText="1"/>
      <protection locked="0"/>
    </xf>
    <xf numFmtId="0" fontId="4" fillId="4" borderId="2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0" xfId="0" applyFont="1" applyFill="1" applyBorder="1" applyAlignment="1">
      <alignment horizontal="center"/>
    </xf>
    <xf numFmtId="0" fontId="4" fillId="4" borderId="43" xfId="0" applyFont="1" applyFill="1" applyBorder="1" applyAlignment="1">
      <alignment horizontal="center" vertical="center"/>
    </xf>
    <xf numFmtId="0" fontId="4" fillId="4" borderId="19" xfId="0" applyFont="1" applyFill="1" applyBorder="1" applyAlignment="1">
      <alignment horizontal="center" vertical="center"/>
    </xf>
    <xf numFmtId="0" fontId="0" fillId="0" borderId="41" xfId="0" applyFill="1" applyBorder="1" applyAlignment="1">
      <alignment horizontal="center"/>
    </xf>
    <xf numFmtId="0" fontId="0" fillId="0" borderId="2" xfId="0" applyFill="1" applyBorder="1" applyAlignment="1">
      <alignment horizontal="center"/>
    </xf>
    <xf numFmtId="0" fontId="0" fillId="0" borderId="26" xfId="0" applyFill="1" applyBorder="1" applyAlignment="1">
      <alignment horizontal="center"/>
    </xf>
    <xf numFmtId="0" fontId="0" fillId="0" borderId="1" xfId="0" applyFill="1" applyBorder="1" applyAlignment="1">
      <alignment horizontal="center"/>
    </xf>
    <xf numFmtId="0" fontId="0" fillId="0" borderId="27" xfId="0" applyFill="1" applyBorder="1" applyAlignment="1">
      <alignment horizontal="center"/>
    </xf>
    <xf numFmtId="0" fontId="0" fillId="0" borderId="8" xfId="0" applyFill="1" applyBorder="1" applyAlignment="1">
      <alignment horizontal="center"/>
    </xf>
    <xf numFmtId="0" fontId="8" fillId="4" borderId="8"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16" fillId="6" borderId="27" xfId="35" applyFont="1" applyFill="1" applyBorder="1" applyAlignment="1">
      <alignment horizontal="center" vertical="center" wrapText="1"/>
      <protection/>
    </xf>
    <xf numFmtId="0" fontId="16" fillId="6" borderId="11" xfId="35" applyFont="1" applyFill="1" applyBorder="1" applyAlignment="1">
      <alignment horizontal="center" vertical="center" wrapText="1"/>
      <protection/>
    </xf>
    <xf numFmtId="0" fontId="16" fillId="6" borderId="2" xfId="35" applyFont="1" applyFill="1" applyBorder="1" applyAlignment="1">
      <alignment horizontal="center" vertical="center" wrapText="1"/>
      <protection/>
    </xf>
    <xf numFmtId="0" fontId="14" fillId="0" borderId="41" xfId="35" applyFont="1" applyBorder="1">
      <alignment/>
      <protection/>
    </xf>
    <xf numFmtId="0" fontId="14" fillId="0" borderId="2" xfId="35" applyFont="1" applyBorder="1">
      <alignment/>
      <protection/>
    </xf>
    <xf numFmtId="0" fontId="14" fillId="0" borderId="26" xfId="35" applyFont="1" applyBorder="1">
      <alignment/>
      <protection/>
    </xf>
    <xf numFmtId="0" fontId="14" fillId="0" borderId="1" xfId="35" applyFont="1" applyBorder="1">
      <alignment/>
      <protection/>
    </xf>
    <xf numFmtId="0" fontId="14" fillId="0" borderId="27" xfId="35" applyFont="1" applyBorder="1">
      <alignment/>
      <protection/>
    </xf>
    <xf numFmtId="0" fontId="14" fillId="0" borderId="8" xfId="35" applyFont="1" applyBorder="1">
      <alignment/>
      <protection/>
    </xf>
    <xf numFmtId="0" fontId="16" fillId="6" borderId="2"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6" fillId="6" borderId="18" xfId="35" applyFont="1" applyFill="1" applyBorder="1" applyAlignment="1">
      <alignment horizontal="center" vertical="center" wrapText="1"/>
      <protection/>
    </xf>
    <xf numFmtId="0" fontId="16" fillId="6" borderId="28" xfId="35" applyFont="1" applyFill="1" applyBorder="1" applyAlignment="1">
      <alignment horizontal="center" vertical="center" wrapText="1"/>
      <protection/>
    </xf>
    <xf numFmtId="0" fontId="16" fillId="6" borderId="46" xfId="35" applyFont="1" applyFill="1" applyBorder="1" applyAlignment="1">
      <alignment horizontal="center" vertical="center" wrapText="1"/>
      <protection/>
    </xf>
    <xf numFmtId="0" fontId="16" fillId="6" borderId="30" xfId="35" applyFont="1" applyFill="1" applyBorder="1" applyAlignment="1">
      <alignment horizontal="center" vertical="center" wrapText="1"/>
      <protection/>
    </xf>
    <xf numFmtId="0" fontId="16" fillId="6" borderId="19" xfId="35" applyFont="1" applyFill="1" applyBorder="1" applyAlignment="1">
      <alignment horizontal="center" vertical="center" wrapText="1"/>
      <protection/>
    </xf>
    <xf numFmtId="0" fontId="16" fillId="6" borderId="38" xfId="35" applyFont="1" applyFill="1" applyBorder="1" applyAlignment="1">
      <alignment horizontal="center" vertical="center" wrapText="1"/>
      <protection/>
    </xf>
    <xf numFmtId="0" fontId="16" fillId="6" borderId="4" xfId="35" applyFont="1" applyFill="1" applyBorder="1" applyAlignment="1">
      <alignment horizontal="center" vertical="center" wrapText="1"/>
      <protection/>
    </xf>
    <xf numFmtId="0" fontId="16" fillId="6" borderId="8" xfId="35" applyFont="1" applyFill="1" applyBorder="1" applyAlignment="1">
      <alignment horizontal="center" vertical="center" wrapText="1"/>
      <protection/>
    </xf>
    <xf numFmtId="0" fontId="11" fillId="4" borderId="38" xfId="38" applyFont="1" applyFill="1" applyBorder="1" applyAlignment="1">
      <alignment horizontal="center" vertical="center" wrapText="1"/>
      <protection/>
    </xf>
    <xf numFmtId="0" fontId="11" fillId="4" borderId="39" xfId="38" applyFont="1" applyFill="1" applyBorder="1" applyAlignment="1">
      <alignment horizontal="center" vertical="center" wrapText="1"/>
      <protection/>
    </xf>
    <xf numFmtId="0" fontId="11" fillId="4" borderId="4" xfId="38" applyFont="1" applyFill="1" applyBorder="1" applyAlignment="1">
      <alignment horizontal="center" vertical="center" wrapText="1"/>
      <protection/>
    </xf>
    <xf numFmtId="0" fontId="11" fillId="4" borderId="5" xfId="38" applyFont="1" applyFill="1" applyBorder="1" applyAlignment="1">
      <alignment horizontal="center" vertical="center" wrapText="1"/>
      <protection/>
    </xf>
    <xf numFmtId="0" fontId="11" fillId="4" borderId="9" xfId="38" applyFont="1" applyFill="1" applyBorder="1" applyAlignment="1">
      <alignment horizontal="center" vertical="center" wrapText="1"/>
      <protection/>
    </xf>
    <xf numFmtId="0" fontId="23" fillId="2" borderId="46" xfId="0" applyFont="1" applyFill="1" applyBorder="1" applyAlignment="1">
      <alignment horizontal="center" vertical="center" wrapText="1"/>
    </xf>
    <xf numFmtId="0" fontId="23" fillId="2" borderId="12" xfId="0" applyFont="1" applyFill="1" applyBorder="1" applyAlignment="1">
      <alignment horizontal="center" vertical="center" wrapText="1"/>
    </xf>
    <xf numFmtId="1" fontId="23" fillId="2" borderId="46" xfId="0" applyNumberFormat="1" applyFont="1" applyFill="1" applyBorder="1" applyAlignment="1">
      <alignment horizontal="center" vertical="center" wrapText="1"/>
    </xf>
    <xf numFmtId="1" fontId="23" fillId="2" borderId="12" xfId="0" applyNumberFormat="1" applyFont="1" applyFill="1" applyBorder="1" applyAlignment="1">
      <alignment horizontal="center" vertical="center" wrapText="1"/>
    </xf>
    <xf numFmtId="174" fontId="23" fillId="2" borderId="46" xfId="24" applyNumberFormat="1" applyFont="1" applyFill="1" applyBorder="1" applyAlignment="1">
      <alignment vertical="center" wrapText="1"/>
    </xf>
    <xf numFmtId="174" fontId="23" fillId="2" borderId="12" xfId="24" applyNumberFormat="1" applyFont="1" applyFill="1" applyBorder="1" applyAlignment="1">
      <alignment vertical="center" wrapText="1"/>
    </xf>
    <xf numFmtId="174" fontId="23" fillId="2" borderId="3" xfId="24" applyNumberFormat="1" applyFont="1" applyFill="1" applyBorder="1" applyAlignment="1">
      <alignment vertical="center" wrapText="1"/>
    </xf>
    <xf numFmtId="174" fontId="23" fillId="2" borderId="46" xfId="24" applyNumberFormat="1" applyFont="1" applyFill="1" applyBorder="1" applyAlignment="1">
      <alignment horizontal="left" vertical="center" wrapText="1"/>
    </xf>
    <xf numFmtId="174" fontId="23" fillId="2" borderId="12" xfId="24" applyNumberFormat="1" applyFont="1" applyFill="1" applyBorder="1" applyAlignment="1">
      <alignment horizontal="left" vertical="center" wrapText="1"/>
    </xf>
    <xf numFmtId="0" fontId="19" fillId="0" borderId="47" xfId="38" applyFont="1" applyFill="1" applyBorder="1" applyAlignment="1">
      <alignment horizontal="center" vertical="center" wrapText="1"/>
      <protection/>
    </xf>
    <xf numFmtId="0" fontId="19" fillId="0" borderId="48" xfId="38" applyFont="1" applyFill="1" applyBorder="1" applyAlignment="1">
      <alignment horizontal="center" vertical="center" wrapText="1"/>
      <protection/>
    </xf>
    <xf numFmtId="0" fontId="19" fillId="2" borderId="38" xfId="38" applyFont="1" applyFill="1" applyBorder="1" applyAlignment="1">
      <alignment horizontal="center" vertical="center" wrapText="1"/>
      <protection/>
    </xf>
    <xf numFmtId="0" fontId="19" fillId="2" borderId="4" xfId="38" applyFont="1" applyFill="1" applyBorder="1" applyAlignment="1">
      <alignment horizontal="center" vertical="center" wrapText="1"/>
      <protection/>
    </xf>
    <xf numFmtId="174" fontId="23" fillId="2" borderId="11" xfId="24" applyNumberFormat="1" applyFont="1" applyFill="1" applyBorder="1" applyAlignment="1">
      <alignment vertical="center" wrapText="1"/>
    </xf>
    <xf numFmtId="174" fontId="23" fillId="2" borderId="11" xfId="24" applyNumberFormat="1" applyFont="1" applyFill="1" applyBorder="1" applyAlignment="1">
      <alignment horizontal="left" vertical="center" wrapText="1"/>
    </xf>
    <xf numFmtId="3" fontId="14" fillId="2" borderId="10" xfId="29" applyNumberFormat="1" applyFont="1" applyFill="1" applyBorder="1" applyAlignment="1">
      <alignment horizontal="center" vertical="center" wrapText="1"/>
    </xf>
    <xf numFmtId="3" fontId="14" fillId="2" borderId="11" xfId="29" applyNumberFormat="1" applyFont="1" applyFill="1" applyBorder="1" applyAlignment="1">
      <alignment horizontal="center" vertical="center" wrapText="1"/>
    </xf>
    <xf numFmtId="168" fontId="19" fillId="2" borderId="10" xfId="38" applyNumberFormat="1" applyFont="1" applyFill="1" applyBorder="1" applyAlignment="1">
      <alignment horizontal="center" vertical="center" wrapText="1"/>
      <protection/>
    </xf>
    <xf numFmtId="168" fontId="19" fillId="2" borderId="11" xfId="38" applyNumberFormat="1" applyFont="1" applyFill="1" applyBorder="1" applyAlignment="1">
      <alignment horizontal="center" vertical="center" wrapText="1"/>
      <protection/>
    </xf>
    <xf numFmtId="0" fontId="19" fillId="2" borderId="49" xfId="38" applyFont="1" applyFill="1" applyBorder="1" applyAlignment="1">
      <alignment horizontal="center" vertical="center" wrapText="1"/>
      <protection/>
    </xf>
    <xf numFmtId="0" fontId="19" fillId="2" borderId="15" xfId="38" applyFont="1" applyFill="1" applyBorder="1" applyAlignment="1">
      <alignment horizontal="center" vertical="center" wrapText="1"/>
      <protection/>
    </xf>
    <xf numFmtId="0" fontId="19" fillId="2" borderId="31" xfId="38" applyFont="1" applyFill="1" applyBorder="1" applyAlignment="1">
      <alignment horizontal="center" vertical="center" wrapText="1"/>
      <protection/>
    </xf>
    <xf numFmtId="0" fontId="19" fillId="0" borderId="49" xfId="38" applyFont="1" applyFill="1" applyBorder="1" applyAlignment="1">
      <alignment horizontal="center" vertical="center" wrapText="1"/>
      <protection/>
    </xf>
    <xf numFmtId="0" fontId="19" fillId="0" borderId="15" xfId="38" applyFont="1" applyFill="1" applyBorder="1" applyAlignment="1">
      <alignment horizontal="center" vertical="center" wrapText="1"/>
      <protection/>
    </xf>
    <xf numFmtId="0" fontId="19" fillId="0" borderId="31" xfId="38" applyFont="1" applyFill="1" applyBorder="1" applyAlignment="1">
      <alignment horizontal="center" vertical="center" wrapText="1"/>
      <protection/>
    </xf>
    <xf numFmtId="0" fontId="23" fillId="2" borderId="11" xfId="0" applyFont="1" applyFill="1" applyBorder="1" applyAlignment="1">
      <alignment horizontal="center" vertical="center" wrapText="1"/>
    </xf>
    <xf numFmtId="1" fontId="23" fillId="2" borderId="11" xfId="0" applyNumberFormat="1" applyFont="1" applyFill="1" applyBorder="1" applyAlignment="1">
      <alignment horizontal="center" vertical="center" wrapText="1"/>
    </xf>
    <xf numFmtId="168" fontId="19" fillId="4" borderId="10" xfId="38" applyNumberFormat="1" applyFont="1" applyFill="1" applyBorder="1" applyAlignment="1">
      <alignment horizontal="left" vertical="center" wrapText="1"/>
      <protection/>
    </xf>
    <xf numFmtId="0" fontId="0" fillId="4" borderId="11" xfId="0" applyFill="1" applyBorder="1"/>
    <xf numFmtId="169" fontId="15" fillId="2" borderId="10" xfId="0" applyNumberFormat="1" applyFont="1" applyFill="1" applyBorder="1" applyAlignment="1">
      <alignment horizontal="center" vertical="center"/>
    </xf>
    <xf numFmtId="169" fontId="15" fillId="2" borderId="11" xfId="0" applyNumberFormat="1" applyFont="1" applyFill="1" applyBorder="1" applyAlignment="1">
      <alignment horizontal="center" vertical="center"/>
    </xf>
    <xf numFmtId="0" fontId="1" fillId="2" borderId="10" xfId="38" applyFill="1" applyBorder="1" applyAlignment="1">
      <alignment horizontal="center"/>
      <protection/>
    </xf>
    <xf numFmtId="0" fontId="1" fillId="2" borderId="11" xfId="38" applyFill="1" applyBorder="1" applyAlignment="1">
      <alignment horizontal="center"/>
      <protection/>
    </xf>
    <xf numFmtId="168" fontId="19" fillId="4" borderId="50" xfId="38" applyNumberFormat="1" applyFont="1" applyFill="1" applyBorder="1" applyAlignment="1">
      <alignment horizontal="left" vertical="center" wrapText="1"/>
      <protection/>
    </xf>
    <xf numFmtId="0" fontId="0" fillId="4" borderId="51" xfId="0" applyFill="1" applyBorder="1"/>
    <xf numFmtId="0" fontId="1" fillId="0" borderId="38" xfId="38" applyBorder="1" applyAlignment="1">
      <alignment horizontal="center"/>
      <protection/>
    </xf>
    <xf numFmtId="0" fontId="1" fillId="0" borderId="39" xfId="38" applyBorder="1" applyAlignment="1">
      <alignment horizontal="center"/>
      <protection/>
    </xf>
    <xf numFmtId="0" fontId="1" fillId="0" borderId="40" xfId="38" applyBorder="1" applyAlignment="1">
      <alignment horizontal="center"/>
      <protection/>
    </xf>
    <xf numFmtId="0" fontId="1" fillId="0" borderId="6" xfId="38" applyBorder="1" applyAlignment="1">
      <alignment horizontal="center"/>
      <protection/>
    </xf>
    <xf numFmtId="0" fontId="1" fillId="0" borderId="0" xfId="38" applyBorder="1" applyAlignment="1">
      <alignment horizontal="center"/>
      <protection/>
    </xf>
    <xf numFmtId="0" fontId="1" fillId="0" borderId="13" xfId="38" applyBorder="1" applyAlignment="1">
      <alignment horizontal="center"/>
      <protection/>
    </xf>
    <xf numFmtId="0" fontId="11" fillId="4" borderId="47" xfId="38" applyFont="1" applyFill="1" applyBorder="1" applyAlignment="1">
      <alignment horizontal="center" vertical="center" wrapText="1"/>
      <protection/>
    </xf>
    <xf numFmtId="0" fontId="11" fillId="4" borderId="52" xfId="38" applyFont="1" applyFill="1" applyBorder="1" applyAlignment="1">
      <alignment horizontal="center" vertical="center" wrapText="1"/>
      <protection/>
    </xf>
    <xf numFmtId="0" fontId="11" fillId="4" borderId="48" xfId="38" applyFont="1" applyFill="1" applyBorder="1" applyAlignment="1">
      <alignment horizontal="center" vertical="center" wrapText="1"/>
      <protection/>
    </xf>
    <xf numFmtId="0" fontId="11" fillId="4" borderId="6" xfId="38" applyFont="1" applyFill="1" applyBorder="1" applyAlignment="1">
      <alignment horizontal="center" vertical="center" wrapText="1"/>
      <protection/>
    </xf>
    <xf numFmtId="0" fontId="11" fillId="4" borderId="2" xfId="38" applyFont="1" applyFill="1" applyBorder="1" applyAlignment="1">
      <alignment horizontal="center" vertical="center" wrapText="1"/>
      <protection/>
    </xf>
    <xf numFmtId="0" fontId="11" fillId="4" borderId="10" xfId="38" applyFont="1" applyFill="1" applyBorder="1" applyAlignment="1">
      <alignment horizontal="center" vertical="center" wrapText="1"/>
      <protection/>
    </xf>
    <xf numFmtId="0" fontId="26" fillId="4" borderId="30" xfId="38" applyFont="1" applyFill="1" applyBorder="1" applyAlignment="1">
      <alignment horizontal="center" vertical="center" wrapText="1"/>
      <protection/>
    </xf>
    <xf numFmtId="0" fontId="26" fillId="4" borderId="43" xfId="38" applyFont="1" applyFill="1" applyBorder="1" applyAlignment="1">
      <alignment horizontal="center" vertical="center" wrapText="1"/>
      <protection/>
    </xf>
    <xf numFmtId="0" fontId="26" fillId="4" borderId="45" xfId="38" applyFont="1" applyFill="1" applyBorder="1" applyAlignment="1">
      <alignment horizontal="center" vertical="center" wrapText="1"/>
      <protection/>
    </xf>
    <xf numFmtId="0" fontId="26" fillId="4" borderId="25" xfId="38" applyFont="1" applyFill="1" applyBorder="1" applyAlignment="1">
      <alignment horizontal="center" vertical="center" wrapText="1"/>
      <protection/>
    </xf>
    <xf numFmtId="0" fontId="26" fillId="4" borderId="33" xfId="38" applyFont="1" applyFill="1" applyBorder="1" applyAlignment="1">
      <alignment horizontal="center" vertical="center" wrapText="1"/>
      <protection/>
    </xf>
    <xf numFmtId="0" fontId="26" fillId="4" borderId="34" xfId="38" applyFont="1" applyFill="1" applyBorder="1" applyAlignment="1">
      <alignment horizontal="center" vertical="center" wrapText="1"/>
      <protection/>
    </xf>
    <xf numFmtId="0" fontId="27" fillId="4" borderId="25" xfId="38" applyFont="1" applyFill="1" applyBorder="1" applyAlignment="1">
      <alignment horizontal="center" vertical="center" wrapText="1"/>
      <protection/>
    </xf>
    <xf numFmtId="0" fontId="27" fillId="4" borderId="21" xfId="38" applyFont="1" applyFill="1" applyBorder="1" applyAlignment="1">
      <alignment horizontal="center" vertical="center" wrapText="1"/>
      <protection/>
    </xf>
    <xf numFmtId="0" fontId="27" fillId="4" borderId="33" xfId="38" applyFont="1" applyFill="1" applyBorder="1" applyAlignment="1">
      <alignment horizontal="center" vertical="center" wrapText="1"/>
      <protection/>
    </xf>
    <xf numFmtId="0" fontId="27" fillId="4" borderId="34" xfId="38" applyFont="1" applyFill="1" applyBorder="1" applyAlignment="1">
      <alignment horizontal="center" vertical="center" wrapText="1"/>
      <protection/>
    </xf>
    <xf numFmtId="0" fontId="27" fillId="4" borderId="50" xfId="38" applyFont="1" applyFill="1" applyBorder="1" applyAlignment="1">
      <alignment horizontal="center" vertical="center" wrapText="1"/>
      <protection/>
    </xf>
    <xf numFmtId="0" fontId="27" fillId="4" borderId="23" xfId="38" applyFont="1" applyFill="1" applyBorder="1" applyAlignment="1">
      <alignment horizontal="center" vertical="center" wrapText="1"/>
      <protection/>
    </xf>
    <xf numFmtId="0" fontId="27" fillId="4" borderId="53" xfId="38" applyFont="1" applyFill="1" applyBorder="1" applyAlignment="1">
      <alignment horizontal="center" vertical="center" wrapText="1"/>
      <protection/>
    </xf>
    <xf numFmtId="0" fontId="27" fillId="4" borderId="54" xfId="38" applyFont="1" applyFill="1" applyBorder="1" applyAlignment="1">
      <alignment horizontal="center" vertical="center" wrapText="1"/>
      <protection/>
    </xf>
    <xf numFmtId="0" fontId="11" fillId="4" borderId="55" xfId="38" applyFont="1" applyFill="1" applyBorder="1" applyAlignment="1">
      <alignment horizontal="center" vertical="center" wrapText="1"/>
      <protection/>
    </xf>
    <xf numFmtId="0" fontId="11" fillId="4" borderId="56" xfId="38" applyFont="1" applyFill="1" applyBorder="1" applyAlignment="1">
      <alignment horizontal="center" vertical="center" wrapText="1"/>
      <protection/>
    </xf>
    <xf numFmtId="0" fontId="19" fillId="2" borderId="6" xfId="38" applyFont="1" applyFill="1" applyBorder="1" applyAlignment="1">
      <alignment horizontal="center" vertical="center" wrapText="1"/>
      <protection/>
    </xf>
    <xf numFmtId="0" fontId="0" fillId="4" borderId="12" xfId="0" applyFill="1" applyBorder="1"/>
    <xf numFmtId="0" fontId="19" fillId="2" borderId="47" xfId="38" applyFont="1" applyFill="1" applyBorder="1" applyAlignment="1">
      <alignment horizontal="center" vertical="center" wrapText="1"/>
      <protection/>
    </xf>
    <xf numFmtId="0" fontId="19" fillId="2" borderId="48" xfId="38" applyFont="1" applyFill="1" applyBorder="1" applyAlignment="1">
      <alignment horizontal="center" vertical="center" wrapText="1"/>
      <protection/>
    </xf>
    <xf numFmtId="0" fontId="19" fillId="2" borderId="52" xfId="38" applyFont="1" applyFill="1" applyBorder="1" applyAlignment="1">
      <alignment horizontal="center" vertical="center" wrapText="1"/>
      <protection/>
    </xf>
    <xf numFmtId="0" fontId="19" fillId="0" borderId="52" xfId="38" applyFont="1" applyFill="1" applyBorder="1" applyAlignment="1">
      <alignment horizontal="center" vertical="center" wrapText="1"/>
      <protection/>
    </xf>
    <xf numFmtId="0" fontId="6" fillId="2" borderId="1" xfId="0" applyFont="1" applyFill="1" applyBorder="1" applyAlignment="1">
      <alignment horizontal="center" vertical="center"/>
    </xf>
    <xf numFmtId="9" fontId="29" fillId="2" borderId="1" xfId="0" applyNumberFormat="1" applyFont="1" applyFill="1" applyBorder="1" applyAlignment="1">
      <alignment horizontal="center" vertical="center" wrapText="1"/>
    </xf>
    <xf numFmtId="10" fontId="29" fillId="2" borderId="10"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10" fontId="29" fillId="2" borderId="3" xfId="0"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21" xfId="0" applyFont="1" applyFill="1" applyBorder="1" applyAlignment="1">
      <alignment horizontal="center" vertical="center" wrapText="1"/>
    </xf>
    <xf numFmtId="10" fontId="6" fillId="2" borderId="10" xfId="0" applyNumberFormat="1" applyFont="1" applyFill="1" applyBorder="1" applyAlignment="1">
      <alignment horizontal="center" vertical="center" wrapText="1"/>
    </xf>
    <xf numFmtId="10" fontId="6" fillId="2" borderId="3" xfId="0" applyNumberFormat="1"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6" xfId="0" applyFont="1" applyFill="1" applyBorder="1" applyAlignment="1">
      <alignment horizontal="left" vertical="center" wrapText="1"/>
    </xf>
    <xf numFmtId="10" fontId="6" fillId="2" borderId="46" xfId="0" applyNumberFormat="1" applyFont="1" applyFill="1" applyBorder="1" applyAlignment="1">
      <alignment horizontal="center" vertical="center" wrapText="1"/>
    </xf>
    <xf numFmtId="0" fontId="30" fillId="2" borderId="38"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8" xfId="0" applyFont="1" applyFill="1" applyBorder="1" applyAlignment="1">
      <alignment horizontal="justify" vertical="center" wrapText="1"/>
    </xf>
    <xf numFmtId="0" fontId="1" fillId="2" borderId="8"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1" fillId="2" borderId="41" xfId="0" applyFont="1" applyFill="1" applyBorder="1" applyAlignment="1">
      <alignment horizontal="justify" vertical="center" wrapText="1"/>
    </xf>
    <xf numFmtId="0" fontId="1" fillId="2" borderId="26" xfId="0" applyFont="1" applyFill="1" applyBorder="1" applyAlignment="1">
      <alignment horizontal="justify" vertical="center" wrapText="1"/>
    </xf>
    <xf numFmtId="0" fontId="1" fillId="2" borderId="58" xfId="0" applyFont="1" applyFill="1" applyBorder="1" applyAlignment="1">
      <alignment horizontal="justify" vertical="center" wrapText="1"/>
    </xf>
    <xf numFmtId="0" fontId="1" fillId="2" borderId="25" xfId="0" applyFont="1" applyFill="1" applyBorder="1" applyAlignment="1">
      <alignment horizontal="center" vertical="center" wrapText="1"/>
    </xf>
    <xf numFmtId="0" fontId="20" fillId="2" borderId="2" xfId="0" applyFont="1" applyFill="1" applyBorder="1" applyAlignment="1">
      <alignment horizontal="justify" vertical="center" wrapText="1"/>
    </xf>
    <xf numFmtId="0" fontId="20" fillId="2" borderId="2" xfId="0" applyFont="1" applyFill="1" applyBorder="1" applyAlignment="1">
      <alignment horizontal="center" vertical="center" wrapText="1"/>
    </xf>
    <xf numFmtId="0" fontId="20" fillId="2" borderId="18" xfId="0" applyFont="1" applyFill="1" applyBorder="1" applyAlignment="1">
      <alignment horizontal="justify" vertical="center" wrapText="1"/>
    </xf>
    <xf numFmtId="0" fontId="20" fillId="2" borderId="1" xfId="0" applyFont="1" applyFill="1" applyBorder="1" applyAlignment="1">
      <alignment horizontal="justify" vertical="center"/>
    </xf>
    <xf numFmtId="0" fontId="20" fillId="2" borderId="1" xfId="0" applyFont="1" applyFill="1" applyBorder="1" applyAlignment="1">
      <alignment horizontal="center" vertical="center"/>
    </xf>
    <xf numFmtId="0" fontId="20" fillId="2" borderId="20" xfId="0" applyFont="1" applyFill="1" applyBorder="1" applyAlignment="1">
      <alignment horizontal="justify" vertical="center" wrapText="1"/>
    </xf>
    <xf numFmtId="0" fontId="20" fillId="2" borderId="8" xfId="0" applyFont="1" applyFill="1" applyBorder="1" applyAlignment="1">
      <alignment horizontal="justify" vertical="center"/>
    </xf>
    <xf numFmtId="0" fontId="20" fillId="2" borderId="8" xfId="0" applyFont="1" applyFill="1" applyBorder="1" applyAlignment="1">
      <alignment horizontal="center" vertical="center"/>
    </xf>
    <xf numFmtId="0" fontId="20" fillId="2" borderId="28" xfId="0" applyFont="1" applyFill="1" applyBorder="1" applyAlignment="1">
      <alignment horizontal="justify" vertical="center" wrapText="1"/>
    </xf>
    <xf numFmtId="0" fontId="21" fillId="2" borderId="3" xfId="0" applyFont="1" applyFill="1" applyBorder="1" applyAlignment="1">
      <alignment horizontal="center" vertical="center"/>
    </xf>
    <xf numFmtId="174" fontId="21" fillId="2" borderId="3" xfId="22" applyNumberFormat="1" applyFont="1" applyFill="1" applyBorder="1" applyAlignment="1">
      <alignment horizontal="center" vertical="center"/>
    </xf>
    <xf numFmtId="0" fontId="20" fillId="2" borderId="3" xfId="0" applyFont="1" applyFill="1" applyBorder="1" applyAlignment="1">
      <alignment horizontal="justify" vertical="center" wrapText="1"/>
    </xf>
    <xf numFmtId="0" fontId="20" fillId="2" borderId="3" xfId="0" applyFont="1" applyFill="1" applyBorder="1" applyAlignment="1">
      <alignment horizontal="center" vertical="center" wrapText="1"/>
    </xf>
    <xf numFmtId="0" fontId="20" fillId="2" borderId="59" xfId="0" applyFont="1" applyFill="1" applyBorder="1" applyAlignment="1">
      <alignment horizontal="justify" vertical="center" wrapText="1"/>
    </xf>
    <xf numFmtId="0" fontId="20" fillId="2" borderId="1" xfId="0" applyFont="1" applyFill="1" applyBorder="1" applyAlignment="1">
      <alignment horizontal="center" vertical="center" wrapText="1"/>
    </xf>
    <xf numFmtId="0" fontId="20" fillId="2" borderId="10" xfId="0" applyFont="1" applyFill="1" applyBorder="1" applyAlignment="1">
      <alignment horizontal="justify" vertical="center"/>
    </xf>
    <xf numFmtId="0" fontId="20" fillId="2" borderId="10" xfId="0" applyFont="1" applyFill="1" applyBorder="1" applyAlignment="1">
      <alignment horizontal="center" vertical="center" wrapText="1"/>
    </xf>
    <xf numFmtId="0" fontId="20" fillId="2" borderId="22" xfId="0" applyFont="1" applyFill="1" applyBorder="1" applyAlignment="1">
      <alignment horizontal="justify" vertical="center" wrapText="1"/>
    </xf>
    <xf numFmtId="4" fontId="16" fillId="2" borderId="1" xfId="29"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10" xfId="0" applyFont="1" applyFill="1" applyBorder="1" applyAlignment="1">
      <alignment horizontal="left" vertical="center" wrapText="1"/>
    </xf>
    <xf numFmtId="174" fontId="21" fillId="2" borderId="2" xfId="22" applyNumberFormat="1" applyFont="1" applyFill="1" applyBorder="1" applyAlignment="1">
      <alignment horizontal="center" vertical="center"/>
    </xf>
    <xf numFmtId="0" fontId="20" fillId="2" borderId="1" xfId="0" applyFont="1" applyFill="1" applyBorder="1" applyAlignment="1">
      <alignment horizontal="justify" vertical="center" wrapText="1"/>
    </xf>
    <xf numFmtId="0" fontId="20" fillId="2" borderId="8" xfId="0" applyFont="1" applyFill="1" applyBorder="1" applyAlignment="1">
      <alignment horizontal="justify" vertical="center" wrapText="1"/>
    </xf>
    <xf numFmtId="0" fontId="20" fillId="2" borderId="8" xfId="0" applyFont="1" applyFill="1" applyBorder="1" applyAlignment="1">
      <alignment horizontal="center" vertical="center" wrapText="1"/>
    </xf>
    <xf numFmtId="3" fontId="39" fillId="2" borderId="2" xfId="0" applyNumberFormat="1" applyFont="1" applyFill="1" applyBorder="1" applyAlignment="1">
      <alignment horizontal="center" vertical="center" wrapText="1"/>
    </xf>
    <xf numFmtId="9" fontId="39" fillId="2" borderId="2" xfId="40" applyFont="1" applyFill="1" applyBorder="1" applyAlignment="1">
      <alignment horizontal="center" vertical="center"/>
    </xf>
    <xf numFmtId="9" fontId="39" fillId="2" borderId="1" xfId="40" applyFont="1" applyFill="1" applyBorder="1" applyAlignment="1">
      <alignment horizontal="center" vertical="center"/>
    </xf>
    <xf numFmtId="37" fontId="34" fillId="2" borderId="1" xfId="28" applyNumberFormat="1" applyFont="1" applyFill="1" applyBorder="1" applyAlignment="1">
      <alignment horizontal="center" vertical="center"/>
    </xf>
    <xf numFmtId="37" fontId="34" fillId="2" borderId="1" xfId="29" applyNumberFormat="1" applyFont="1" applyFill="1" applyBorder="1" applyAlignment="1">
      <alignment horizontal="center" vertical="center"/>
    </xf>
    <xf numFmtId="9" fontId="34" fillId="2" borderId="1" xfId="40" applyFont="1" applyFill="1" applyBorder="1" applyAlignment="1">
      <alignment horizontal="center" vertical="center"/>
    </xf>
    <xf numFmtId="0" fontId="34" fillId="2" borderId="1" xfId="0" applyFont="1" applyFill="1" applyBorder="1" applyAlignment="1">
      <alignment horizontal="right" vertical="center"/>
    </xf>
    <xf numFmtId="37" fontId="34" fillId="2" borderId="1" xfId="0" applyNumberFormat="1" applyFont="1" applyFill="1" applyBorder="1" applyAlignment="1">
      <alignment horizontal="right" vertical="center"/>
    </xf>
    <xf numFmtId="3" fontId="39" fillId="2" borderId="1" xfId="29" applyNumberFormat="1" applyFont="1" applyFill="1" applyBorder="1" applyAlignment="1">
      <alignment horizontal="center" vertical="center" wrapText="1"/>
    </xf>
    <xf numFmtId="3" fontId="39" fillId="2" borderId="1" xfId="0" applyNumberFormat="1" applyFont="1" applyFill="1" applyBorder="1" applyAlignment="1">
      <alignment horizontal="center" vertical="center" wrapText="1"/>
    </xf>
    <xf numFmtId="37" fontId="39" fillId="2" borderId="8" xfId="28" applyNumberFormat="1" applyFont="1" applyFill="1" applyBorder="1" applyAlignment="1">
      <alignment horizontal="center" vertical="center"/>
    </xf>
    <xf numFmtId="37" fontId="39" fillId="2" borderId="8" xfId="29" applyNumberFormat="1" applyFont="1" applyFill="1" applyBorder="1" applyAlignment="1">
      <alignment horizontal="center" vertical="center"/>
    </xf>
    <xf numFmtId="37" fontId="34" fillId="2" borderId="8" xfId="28" applyNumberFormat="1" applyFont="1" applyFill="1" applyBorder="1" applyAlignment="1">
      <alignment horizontal="center" vertical="center"/>
    </xf>
    <xf numFmtId="9" fontId="39" fillId="2" borderId="8" xfId="40" applyFont="1" applyFill="1" applyBorder="1" applyAlignment="1">
      <alignment horizontal="center" vertical="center"/>
    </xf>
    <xf numFmtId="3" fontId="39" fillId="2" borderId="3" xfId="0" applyNumberFormat="1" applyFont="1" applyFill="1" applyBorder="1" applyAlignment="1">
      <alignment horizontal="center" vertical="center" wrapText="1"/>
    </xf>
    <xf numFmtId="3" fontId="34" fillId="2" borderId="3" xfId="0" applyNumberFormat="1" applyFont="1" applyFill="1" applyBorder="1" applyAlignment="1">
      <alignment horizontal="center" vertical="center" wrapText="1"/>
    </xf>
    <xf numFmtId="0" fontId="0" fillId="2" borderId="3" xfId="0" applyFont="1" applyFill="1" applyBorder="1" applyAlignment="1">
      <alignment horizontal="center" vertical="center"/>
    </xf>
    <xf numFmtId="9" fontId="39" fillId="2" borderId="3" xfId="40" applyFont="1" applyFill="1" applyBorder="1" applyAlignment="1">
      <alignment horizontal="center" vertical="center"/>
    </xf>
    <xf numFmtId="37" fontId="39" fillId="2" borderId="1" xfId="28" applyNumberFormat="1" applyFont="1" applyFill="1" applyBorder="1" applyAlignment="1">
      <alignment horizontal="center" vertical="center"/>
    </xf>
    <xf numFmtId="0" fontId="0" fillId="2" borderId="1" xfId="0" applyFont="1" applyFill="1" applyBorder="1" applyAlignment="1">
      <alignment horizontal="center" vertical="center"/>
    </xf>
    <xf numFmtId="169" fontId="34" fillId="2" borderId="1" xfId="0" applyNumberFormat="1" applyFont="1" applyFill="1" applyBorder="1" applyAlignment="1">
      <alignment horizontal="right" vertical="center"/>
    </xf>
    <xf numFmtId="3" fontId="34" fillId="2" borderId="1" xfId="29" applyNumberFormat="1" applyFont="1" applyFill="1" applyBorder="1" applyAlignment="1">
      <alignment horizontal="center" vertical="center" wrapText="1"/>
    </xf>
    <xf numFmtId="37" fontId="39" fillId="2" borderId="10" xfId="28" applyNumberFormat="1" applyFont="1" applyFill="1" applyBorder="1" applyAlignment="1">
      <alignment horizontal="center" vertical="center"/>
    </xf>
    <xf numFmtId="37" fontId="39" fillId="2" borderId="10" xfId="29" applyNumberFormat="1" applyFont="1" applyFill="1" applyBorder="1" applyAlignment="1">
      <alignment horizontal="center" vertical="center"/>
    </xf>
    <xf numFmtId="9" fontId="39" fillId="2" borderId="10" xfId="40" applyFont="1" applyFill="1" applyBorder="1" applyAlignment="1">
      <alignment horizontal="center" vertical="center"/>
    </xf>
    <xf numFmtId="4" fontId="39" fillId="2" borderId="2" xfId="29" applyNumberFormat="1" applyFont="1" applyFill="1" applyBorder="1" applyAlignment="1">
      <alignment horizontal="center" vertical="center" wrapText="1"/>
    </xf>
    <xf numFmtId="4" fontId="34" fillId="2" borderId="2" xfId="0" applyNumberFormat="1" applyFont="1" applyFill="1" applyBorder="1" applyAlignment="1">
      <alignment horizontal="center" vertical="center" wrapText="1"/>
    </xf>
    <xf numFmtId="3" fontId="34" fillId="2" borderId="2"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37" fontId="39" fillId="2" borderId="1" xfId="29" applyNumberFormat="1" applyFont="1" applyFill="1" applyBorder="1" applyAlignment="1">
      <alignment horizontal="center" vertical="center"/>
    </xf>
    <xf numFmtId="4" fontId="34" fillId="2" borderId="1" xfId="0" applyNumberFormat="1" applyFont="1" applyFill="1" applyBorder="1" applyAlignment="1">
      <alignment horizontal="right" vertical="center"/>
    </xf>
    <xf numFmtId="4" fontId="39" fillId="2" borderId="1" xfId="29"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3" fontId="34"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3" fontId="34" fillId="2" borderId="59" xfId="0" applyNumberFormat="1" applyFont="1" applyFill="1" applyBorder="1" applyAlignment="1">
      <alignment horizontal="center" vertical="center" wrapText="1"/>
    </xf>
    <xf numFmtId="3" fontId="34" fillId="2" borderId="60" xfId="0" applyNumberFormat="1" applyFont="1" applyFill="1" applyBorder="1" applyAlignment="1">
      <alignment horizontal="center" vertical="center" wrapText="1"/>
    </xf>
    <xf numFmtId="37" fontId="34" fillId="2" borderId="20" xfId="28" applyNumberFormat="1" applyFont="1" applyFill="1" applyBorder="1" applyAlignment="1">
      <alignment horizontal="center" vertical="center"/>
    </xf>
    <xf numFmtId="37" fontId="34" fillId="2" borderId="21" xfId="28" applyNumberFormat="1" applyFont="1" applyFill="1" applyBorder="1" applyAlignment="1">
      <alignment horizontal="center" vertical="center"/>
    </xf>
    <xf numFmtId="0" fontId="34" fillId="2" borderId="20" xfId="0" applyFont="1" applyFill="1" applyBorder="1" applyAlignment="1">
      <alignment horizontal="right" vertical="center"/>
    </xf>
    <xf numFmtId="0" fontId="34" fillId="2" borderId="21" xfId="0" applyFont="1" applyFill="1" applyBorder="1" applyAlignment="1">
      <alignment horizontal="right" vertical="center"/>
    </xf>
    <xf numFmtId="169" fontId="34" fillId="2" borderId="20" xfId="0" applyNumberFormat="1" applyFont="1" applyFill="1" applyBorder="1" applyAlignment="1">
      <alignment horizontal="right" vertical="center"/>
    </xf>
    <xf numFmtId="169" fontId="34" fillId="2" borderId="21" xfId="0" applyNumberFormat="1" applyFont="1" applyFill="1" applyBorder="1" applyAlignment="1">
      <alignment horizontal="right" vertical="center"/>
    </xf>
    <xf numFmtId="3" fontId="34" fillId="2" borderId="20" xfId="0" applyNumberFormat="1" applyFont="1" applyFill="1" applyBorder="1" applyAlignment="1">
      <alignment horizontal="center" vertical="center" wrapText="1"/>
    </xf>
    <xf numFmtId="3" fontId="34" fillId="2" borderId="21" xfId="29" applyNumberFormat="1" applyFont="1" applyFill="1" applyBorder="1" applyAlignment="1">
      <alignment horizontal="center" vertical="center" wrapText="1"/>
    </xf>
    <xf numFmtId="37" fontId="34" fillId="2" borderId="10" xfId="28" applyNumberFormat="1" applyFont="1" applyFill="1" applyBorder="1" applyAlignment="1">
      <alignment horizontal="center" vertical="center"/>
    </xf>
    <xf numFmtId="37" fontId="39" fillId="2" borderId="23" xfId="28" applyNumberFormat="1" applyFont="1" applyFill="1" applyBorder="1" applyAlignment="1">
      <alignment horizontal="center" vertical="center"/>
    </xf>
    <xf numFmtId="10" fontId="39" fillId="2" borderId="1" xfId="40" applyNumberFormat="1" applyFont="1" applyFill="1" applyBorder="1" applyAlignment="1">
      <alignment horizontal="center" vertical="center"/>
    </xf>
    <xf numFmtId="0" fontId="22" fillId="2" borderId="2" xfId="0" applyFont="1" applyFill="1" applyBorder="1" applyAlignment="1">
      <alignment horizontal="center" vertical="center"/>
    </xf>
    <xf numFmtId="174" fontId="22" fillId="2" borderId="2" xfId="22" applyNumberFormat="1" applyFont="1" applyFill="1" applyBorder="1" applyAlignment="1">
      <alignment horizontal="center" vertical="center"/>
    </xf>
    <xf numFmtId="37" fontId="17" fillId="2" borderId="3" xfId="28" applyNumberFormat="1" applyFont="1" applyFill="1" applyBorder="1" applyAlignment="1">
      <alignment horizontal="center" vertical="center"/>
    </xf>
    <xf numFmtId="4" fontId="16" fillId="2" borderId="3" xfId="29" applyNumberFormat="1" applyFont="1" applyFill="1" applyBorder="1" applyAlignment="1">
      <alignment horizontal="center" vertical="center" wrapText="1"/>
    </xf>
    <xf numFmtId="37" fontId="15" fillId="2" borderId="3" xfId="28" applyNumberFormat="1" applyFont="1" applyFill="1" applyBorder="1" applyAlignment="1">
      <alignment horizontal="center" vertical="center"/>
    </xf>
    <xf numFmtId="3" fontId="16" fillId="2" borderId="8" xfId="0" applyNumberFormat="1" applyFont="1" applyFill="1" applyBorder="1" applyAlignment="1">
      <alignment horizontal="center" vertical="center" wrapText="1"/>
    </xf>
    <xf numFmtId="174" fontId="22" fillId="2" borderId="8" xfId="0" applyNumberFormat="1" applyFont="1" applyFill="1" applyBorder="1" applyAlignment="1">
      <alignment vertical="center"/>
    </xf>
    <xf numFmtId="0" fontId="14" fillId="2" borderId="6" xfId="35" applyFont="1" applyFill="1" applyBorder="1" applyAlignment="1">
      <alignment horizontal="center" vertical="center" wrapText="1"/>
      <protection/>
    </xf>
    <xf numFmtId="0" fontId="14" fillId="2" borderId="41" xfId="35" applyFont="1" applyFill="1" applyBorder="1" applyAlignment="1">
      <alignment horizontal="left" vertical="center" wrapText="1"/>
      <protection/>
    </xf>
    <xf numFmtId="0" fontId="14" fillId="2" borderId="2" xfId="35" applyFont="1" applyFill="1" applyBorder="1" applyAlignment="1">
      <alignment horizontal="left" vertical="center" wrapText="1"/>
      <protection/>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left" vertical="center" wrapText="1"/>
      <protection locked="0"/>
    </xf>
    <xf numFmtId="0" fontId="14" fillId="2" borderId="26" xfId="35" applyFont="1" applyFill="1" applyBorder="1" applyAlignment="1">
      <alignment horizontal="left" vertical="center" wrapText="1"/>
      <protection/>
    </xf>
    <xf numFmtId="0" fontId="14" fillId="2" borderId="1" xfId="35" applyFont="1" applyFill="1" applyBorder="1" applyAlignment="1">
      <alignment horizontal="left" vertical="center" wrapText="1"/>
      <protection/>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58" xfId="35" applyFont="1" applyFill="1" applyBorder="1" applyAlignment="1">
      <alignment horizontal="left" vertical="center" wrapText="1"/>
      <protection/>
    </xf>
    <xf numFmtId="0" fontId="14" fillId="2" borderId="10" xfId="35" applyFont="1" applyFill="1" applyBorder="1" applyAlignment="1">
      <alignment horizontal="left" vertical="center" wrapText="1"/>
      <protection/>
    </xf>
    <xf numFmtId="0" fontId="16" fillId="2" borderId="10"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left" vertical="center" wrapText="1"/>
      <protection locked="0"/>
    </xf>
    <xf numFmtId="0" fontId="14" fillId="2" borderId="41" xfId="35" applyFont="1" applyFill="1" applyBorder="1" applyAlignment="1">
      <alignment horizontal="justify" vertical="center" wrapText="1"/>
      <protection/>
    </xf>
    <xf numFmtId="0" fontId="14"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4" fillId="2" borderId="26" xfId="35" applyFont="1" applyFill="1" applyBorder="1" applyAlignment="1">
      <alignment horizontal="justify" vertical="center" wrapText="1"/>
      <protection/>
    </xf>
    <xf numFmtId="0" fontId="33" fillId="2" borderId="1" xfId="0" applyFont="1" applyFill="1" applyBorder="1"/>
    <xf numFmtId="0" fontId="14"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4" fillId="2" borderId="58" xfId="35" applyFont="1" applyFill="1" applyBorder="1" applyAlignment="1">
      <alignment horizontal="justify" vertical="center" wrapText="1"/>
      <protection/>
    </xf>
    <xf numFmtId="0" fontId="33" fillId="2" borderId="10" xfId="0" applyFont="1" applyFill="1" applyBorder="1"/>
    <xf numFmtId="0" fontId="14" fillId="2" borderId="2" xfId="35" applyFont="1" applyFill="1" applyBorder="1" applyAlignment="1">
      <alignment horizontal="justify" vertical="center" wrapText="1"/>
      <protection/>
    </xf>
    <xf numFmtId="0" fontId="14" fillId="2" borderId="27" xfId="35" applyFont="1" applyFill="1" applyBorder="1" applyAlignment="1">
      <alignment horizontal="justify" vertical="center" wrapText="1"/>
      <protection/>
    </xf>
    <xf numFmtId="0" fontId="14" fillId="2" borderId="8" xfId="35" applyFont="1" applyFill="1" applyBorder="1" applyAlignment="1">
      <alignment horizontal="justify" vertical="center" wrapText="1"/>
      <protection/>
    </xf>
    <xf numFmtId="0" fontId="16" fillId="2" borderId="8" xfId="0" applyFont="1" applyFill="1" applyBorder="1" applyAlignment="1" applyProtection="1">
      <alignment horizontal="center" vertical="center" wrapText="1"/>
      <protection locked="0"/>
    </xf>
    <xf numFmtId="0" fontId="14" fillId="2" borderId="47" xfId="35" applyFont="1" applyFill="1" applyBorder="1" applyAlignment="1">
      <alignment horizontal="center" vertical="center" wrapText="1"/>
      <protection/>
    </xf>
    <xf numFmtId="0" fontId="14" fillId="2" borderId="48" xfId="35" applyFont="1" applyFill="1" applyBorder="1" applyAlignment="1">
      <alignment horizontal="center" vertical="center" wrapText="1"/>
      <protection/>
    </xf>
    <xf numFmtId="0" fontId="14" fillId="2" borderId="10" xfId="35" applyFont="1" applyFill="1" applyBorder="1" applyAlignment="1">
      <alignment horizontal="justify" vertical="center" wrapText="1"/>
      <protection/>
    </xf>
    <xf numFmtId="0" fontId="14" fillId="2" borderId="41" xfId="35" applyFont="1" applyFill="1" applyBorder="1" applyAlignment="1">
      <alignment horizontal="center" vertical="center" wrapText="1"/>
      <protection/>
    </xf>
    <xf numFmtId="0" fontId="14" fillId="2" borderId="26" xfId="35" applyFont="1" applyFill="1" applyBorder="1" applyAlignment="1">
      <alignment horizontal="center" vertical="center" wrapText="1"/>
      <protection/>
    </xf>
    <xf numFmtId="0" fontId="14" fillId="2" borderId="1" xfId="35" applyFont="1" applyFill="1" applyBorder="1" applyAlignment="1">
      <alignment horizontal="justify" vertical="center" wrapText="1"/>
      <protection/>
    </xf>
    <xf numFmtId="0" fontId="14" fillId="2" borderId="58" xfId="35" applyFont="1" applyFill="1" applyBorder="1" applyAlignment="1">
      <alignment horizontal="center" vertical="center" wrapText="1"/>
      <protection/>
    </xf>
    <xf numFmtId="0" fontId="14" fillId="2" borderId="2" xfId="35" applyFont="1" applyFill="1" applyBorder="1" applyAlignment="1">
      <alignment horizontal="center" vertical="center" wrapText="1"/>
      <protection/>
    </xf>
    <xf numFmtId="0" fontId="14" fillId="2" borderId="1" xfId="35" applyFont="1" applyFill="1" applyBorder="1" applyAlignment="1">
      <alignment horizontal="center" vertical="center" wrapText="1"/>
      <protection/>
    </xf>
    <xf numFmtId="0" fontId="14" fillId="2" borderId="27" xfId="35" applyFont="1" applyFill="1" applyBorder="1" applyAlignment="1">
      <alignment horizontal="center" vertical="center" wrapText="1"/>
      <protection/>
    </xf>
    <xf numFmtId="0" fontId="14" fillId="2" borderId="10" xfId="35" applyFont="1" applyFill="1" applyBorder="1" applyAlignment="1">
      <alignment horizontal="center" vertical="center" wrapText="1"/>
      <protection/>
    </xf>
    <xf numFmtId="10" fontId="14" fillId="2" borderId="2" xfId="0" applyNumberFormat="1" applyFont="1" applyFill="1" applyBorder="1" applyAlignment="1" applyProtection="1">
      <alignment horizontal="center" vertical="center" wrapText="1"/>
      <protection locked="0"/>
    </xf>
    <xf numFmtId="10" fontId="14" fillId="2" borderId="10" xfId="0" applyNumberFormat="1" applyFont="1" applyFill="1" applyBorder="1" applyAlignment="1" applyProtection="1">
      <alignment horizontal="center" vertical="center" wrapText="1"/>
      <protection locked="0"/>
    </xf>
    <xf numFmtId="10" fontId="34" fillId="2" borderId="2" xfId="0" applyNumberFormat="1" applyFont="1" applyFill="1" applyBorder="1" applyAlignment="1" applyProtection="1">
      <alignment horizontal="center" vertical="center" wrapText="1"/>
      <protection locked="0"/>
    </xf>
    <xf numFmtId="10" fontId="34" fillId="2"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10" fontId="34" fillId="2" borderId="10" xfId="0" applyNumberFormat="1" applyFont="1" applyFill="1" applyBorder="1" applyAlignment="1" applyProtection="1">
      <alignment horizontal="center" vertical="center" wrapText="1"/>
      <protection locked="0"/>
    </xf>
    <xf numFmtId="10" fontId="14" fillId="2" borderId="8" xfId="0" applyNumberFormat="1" applyFont="1" applyFill="1" applyBorder="1" applyAlignment="1" applyProtection="1">
      <alignment horizontal="center" vertical="center" wrapText="1"/>
      <protection locked="0"/>
    </xf>
    <xf numFmtId="0" fontId="14" fillId="2" borderId="61" xfId="35" applyFont="1" applyFill="1" applyBorder="1" applyAlignment="1">
      <alignment horizontal="justify" vertical="top" wrapText="1"/>
      <protection/>
    </xf>
    <xf numFmtId="0" fontId="14" fillId="2" borderId="16" xfId="35" applyFont="1" applyFill="1" applyBorder="1" applyAlignment="1">
      <alignment horizontal="justify" vertical="top" wrapText="1"/>
      <protection/>
    </xf>
    <xf numFmtId="0" fontId="14" fillId="2" borderId="18" xfId="35" applyFont="1" applyFill="1" applyBorder="1" applyAlignment="1">
      <alignment horizontal="justify" vertical="top" wrapText="1"/>
      <protection/>
    </xf>
    <xf numFmtId="0" fontId="14" fillId="2" borderId="20" xfId="35" applyFont="1" applyFill="1" applyBorder="1" applyAlignment="1">
      <alignment horizontal="justify" vertical="top" wrapText="1"/>
      <protection/>
    </xf>
    <xf numFmtId="0" fontId="14" fillId="2" borderId="22" xfId="35" applyFont="1" applyFill="1" applyBorder="1" applyAlignment="1">
      <alignment horizontal="justify" vertical="top"/>
      <protection/>
    </xf>
    <xf numFmtId="0" fontId="14" fillId="2" borderId="20" xfId="35" applyFont="1" applyFill="1" applyBorder="1" applyAlignment="1">
      <alignment horizontal="left" vertical="top" wrapText="1"/>
      <protection/>
    </xf>
    <xf numFmtId="0" fontId="14" fillId="2" borderId="22" xfId="35" applyFont="1" applyFill="1" applyBorder="1" applyAlignment="1">
      <alignment horizontal="left" vertical="top" wrapText="1"/>
      <protection/>
    </xf>
    <xf numFmtId="0" fontId="34" fillId="2" borderId="20" xfId="35" applyFont="1" applyFill="1" applyBorder="1" applyAlignment="1">
      <alignment horizontal="left" vertical="top" wrapText="1"/>
      <protection/>
    </xf>
    <xf numFmtId="0" fontId="34" fillId="2" borderId="22" xfId="35" applyFont="1" applyFill="1" applyBorder="1" applyAlignment="1">
      <alignment horizontal="left" vertical="top" wrapText="1"/>
      <protection/>
    </xf>
    <xf numFmtId="0" fontId="34" fillId="2" borderId="20" xfId="35" applyFont="1" applyFill="1" applyBorder="1" applyAlignment="1">
      <alignment horizontal="justify" vertical="top" wrapText="1"/>
      <protection/>
    </xf>
    <xf numFmtId="0" fontId="34" fillId="2" borderId="22" xfId="35" applyFont="1" applyFill="1" applyBorder="1" applyAlignment="1">
      <alignment horizontal="justify" vertical="top" wrapText="1"/>
      <protection/>
    </xf>
    <xf numFmtId="0" fontId="14" fillId="2" borderId="28" xfId="35" applyFont="1" applyFill="1" applyBorder="1" applyAlignment="1">
      <alignment horizontal="justify" vertical="top" wrapText="1"/>
      <protection/>
    </xf>
    <xf numFmtId="3" fontId="19" fillId="0" borderId="1" xfId="38" applyNumberFormat="1" applyFont="1" applyFill="1" applyBorder="1" applyAlignment="1">
      <alignment horizontal="center" vertical="center" wrapText="1"/>
      <protection/>
    </xf>
    <xf numFmtId="43" fontId="10" fillId="2" borderId="3" xfId="38" applyNumberFormat="1" applyFont="1" applyFill="1" applyBorder="1" applyAlignment="1">
      <alignment horizontal="left"/>
      <protection/>
    </xf>
    <xf numFmtId="43" fontId="10" fillId="2" borderId="3" xfId="38" applyNumberFormat="1" applyFont="1" applyFill="1" applyBorder="1" applyAlignment="1">
      <alignment horizontal="center"/>
      <protection/>
    </xf>
    <xf numFmtId="37" fontId="1" fillId="2" borderId="3" xfId="38" applyNumberFormat="1" applyFill="1" applyBorder="1" applyAlignment="1">
      <alignment horizontal="center" vertical="center"/>
      <protection/>
    </xf>
    <xf numFmtId="0" fontId="31" fillId="4" borderId="31" xfId="0" applyFont="1" applyFill="1" applyBorder="1" applyAlignment="1">
      <alignment horizontal="center" vertical="center" wrapText="1"/>
    </xf>
    <xf numFmtId="0" fontId="19" fillId="0" borderId="4" xfId="38" applyFont="1" applyFill="1" applyBorder="1" applyAlignment="1">
      <alignment horizontal="center" vertical="center" wrapText="1"/>
      <protection/>
    </xf>
    <xf numFmtId="0" fontId="19" fillId="0" borderId="6" xfId="38" applyFont="1" applyFill="1" applyBorder="1" applyAlignment="1">
      <alignment horizontal="center" vertical="center" wrapText="1"/>
      <protection/>
    </xf>
    <xf numFmtId="3" fontId="19" fillId="0" borderId="2" xfId="38" applyNumberFormat="1" applyFont="1" applyFill="1" applyBorder="1" applyAlignment="1">
      <alignment horizontal="center" vertical="center" wrapText="1"/>
      <protection/>
    </xf>
    <xf numFmtId="3" fontId="14" fillId="0" borderId="2" xfId="0" applyNumberFormat="1" applyFont="1" applyFill="1" applyBorder="1" applyAlignment="1">
      <alignment horizontal="center" vertical="center" wrapText="1"/>
    </xf>
    <xf numFmtId="0" fontId="19" fillId="0" borderId="38" xfId="38" applyFont="1" applyFill="1" applyBorder="1" applyAlignment="1">
      <alignment horizontal="center" vertical="center" wrapText="1"/>
      <protection/>
    </xf>
    <xf numFmtId="174" fontId="23" fillId="0" borderId="11" xfId="24" applyNumberFormat="1" applyFont="1" applyFill="1" applyBorder="1" applyAlignment="1">
      <alignment horizontal="left" vertical="center" wrapText="1"/>
    </xf>
    <xf numFmtId="174" fontId="23" fillId="0" borderId="12" xfId="24" applyNumberFormat="1" applyFont="1" applyFill="1" applyBorder="1" applyAlignment="1">
      <alignment horizontal="left" vertical="center" wrapText="1"/>
    </xf>
    <xf numFmtId="174" fontId="23" fillId="0" borderId="46" xfId="24" applyNumberFormat="1" applyFont="1" applyFill="1" applyBorder="1" applyAlignment="1">
      <alignment horizontal="left" vertical="center" wrapText="1"/>
    </xf>
    <xf numFmtId="168" fontId="19" fillId="0" borderId="11" xfId="38" applyNumberFormat="1" applyFont="1" applyFill="1" applyBorder="1" applyAlignment="1">
      <alignment horizontal="center" vertical="center" wrapText="1"/>
      <protection/>
    </xf>
    <xf numFmtId="168" fontId="19" fillId="0" borderId="10" xfId="38" applyNumberFormat="1" applyFont="1" applyFill="1" applyBorder="1" applyAlignment="1">
      <alignment horizontal="center" vertical="center" wrapText="1"/>
      <protection/>
    </xf>
    <xf numFmtId="4" fontId="19" fillId="0" borderId="3" xfId="38" applyNumberFormat="1" applyFont="1" applyFill="1" applyBorder="1" applyAlignment="1">
      <alignment horizontal="center" vertical="center" wrapText="1"/>
      <protection/>
    </xf>
    <xf numFmtId="0" fontId="23" fillId="0" borderId="12" xfId="0" applyFont="1" applyFill="1" applyBorder="1" applyAlignment="1">
      <alignment horizontal="center" vertical="center" wrapText="1"/>
    </xf>
    <xf numFmtId="37" fontId="15" fillId="2" borderId="26" xfId="29" applyNumberFormat="1" applyFont="1" applyFill="1" applyBorder="1" applyAlignment="1">
      <alignment horizontal="center" vertical="center"/>
    </xf>
    <xf numFmtId="37" fontId="15" fillId="2" borderId="20" xfId="29" applyNumberFormat="1" applyFont="1" applyFill="1" applyBorder="1" applyAlignment="1">
      <alignment horizontal="center" vertical="center"/>
    </xf>
    <xf numFmtId="37" fontId="15" fillId="2" borderId="18" xfId="29" applyNumberFormat="1" applyFont="1" applyFill="1" applyBorder="1" applyAlignment="1">
      <alignment horizontal="center" vertical="center"/>
    </xf>
    <xf numFmtId="37" fontId="15" fillId="2" borderId="41" xfId="29" applyNumberFormat="1" applyFont="1" applyFill="1" applyBorder="1" applyAlignment="1">
      <alignment horizontal="center" vertical="center"/>
    </xf>
    <xf numFmtId="0" fontId="23" fillId="0" borderId="12" xfId="0" applyFont="1" applyFill="1" applyBorder="1" applyAlignment="1">
      <alignment horizontal="center" vertical="center" wrapText="1"/>
    </xf>
    <xf numFmtId="168" fontId="19" fillId="0" borderId="12" xfId="38" applyNumberFormat="1" applyFont="1" applyFill="1" applyBorder="1" applyAlignment="1">
      <alignment horizontal="center" vertical="center" wrapText="1"/>
      <protection/>
    </xf>
    <xf numFmtId="3" fontId="19" fillId="0" borderId="12" xfId="38" applyNumberFormat="1" applyFont="1" applyFill="1" applyBorder="1" applyAlignment="1">
      <alignment horizontal="center" vertical="center" wrapText="1"/>
      <protection/>
    </xf>
    <xf numFmtId="37" fontId="15" fillId="0" borderId="12" xfId="29" applyNumberFormat="1" applyFont="1" applyFill="1" applyBorder="1" applyAlignment="1">
      <alignment horizontal="center" vertical="center"/>
    </xf>
    <xf numFmtId="3" fontId="19" fillId="0" borderId="10" xfId="38" applyNumberFormat="1" applyFont="1" applyFill="1" applyBorder="1" applyAlignment="1">
      <alignment horizontal="center" vertical="center" wrapText="1"/>
      <protection/>
    </xf>
    <xf numFmtId="37" fontId="15" fillId="0" borderId="10" xfId="29" applyNumberFormat="1" applyFont="1" applyFill="1" applyBorder="1" applyAlignment="1">
      <alignment horizontal="center" vertical="center"/>
    </xf>
    <xf numFmtId="0" fontId="15" fillId="0" borderId="1" xfId="0" applyFont="1" applyFill="1" applyBorder="1" applyAlignment="1">
      <alignment horizontal="right" vertical="center"/>
    </xf>
    <xf numFmtId="169" fontId="19" fillId="0" borderId="1" xfId="29" applyNumberFormat="1" applyFont="1" applyFill="1" applyBorder="1" applyAlignment="1">
      <alignment horizontal="center" vertical="center" wrapText="1"/>
    </xf>
    <xf numFmtId="174" fontId="23" fillId="0" borderId="46" xfId="0" applyNumberFormat="1" applyFont="1" applyFill="1" applyBorder="1" applyAlignment="1">
      <alignment horizontal="center" vertical="center" wrapText="1"/>
    </xf>
    <xf numFmtId="0" fontId="23" fillId="0" borderId="46" xfId="0" applyFont="1" applyFill="1" applyBorder="1" applyAlignment="1">
      <alignment horizontal="center" vertical="center" wrapText="1"/>
    </xf>
    <xf numFmtId="3" fontId="19" fillId="0" borderId="3" xfId="38" applyNumberFormat="1" applyFont="1" applyFill="1" applyBorder="1" applyAlignment="1">
      <alignment horizontal="center" vertical="center" wrapText="1"/>
      <protection/>
    </xf>
    <xf numFmtId="3" fontId="14" fillId="0" borderId="3" xfId="0" applyNumberFormat="1" applyFont="1" applyFill="1" applyBorder="1" applyAlignment="1">
      <alignment horizontal="center" vertical="center" wrapText="1"/>
    </xf>
    <xf numFmtId="168" fontId="19" fillId="0" borderId="8" xfId="38" applyNumberFormat="1" applyFont="1" applyFill="1" applyBorder="1" applyAlignment="1">
      <alignment horizontal="center" vertical="center" wrapText="1"/>
      <protection/>
    </xf>
    <xf numFmtId="3" fontId="19" fillId="0" borderId="8" xfId="38" applyNumberFormat="1" applyFont="1" applyFill="1" applyBorder="1" applyAlignment="1">
      <alignment horizontal="center" vertical="center" wrapText="1"/>
      <protection/>
    </xf>
    <xf numFmtId="37" fontId="17" fillId="0" borderId="8" xfId="29" applyNumberFormat="1" applyFont="1" applyFill="1" applyBorder="1" applyAlignment="1">
      <alignment horizontal="center" vertical="center"/>
    </xf>
    <xf numFmtId="168" fontId="19" fillId="0" borderId="1" xfId="38" applyNumberFormat="1" applyFont="1" applyFill="1" applyBorder="1" applyAlignment="1">
      <alignment horizontal="center" vertical="center" wrapText="1"/>
      <protection/>
    </xf>
    <xf numFmtId="37" fontId="17" fillId="0" borderId="1" xfId="29" applyNumberFormat="1" applyFont="1" applyFill="1" applyBorder="1" applyAlignment="1">
      <alignment horizontal="center" vertical="center"/>
    </xf>
    <xf numFmtId="168" fontId="19" fillId="0" borderId="2" xfId="38" applyNumberFormat="1" applyFont="1" applyFill="1" applyBorder="1" applyAlignment="1">
      <alignment horizontal="center" vertical="center" wrapText="1"/>
      <protection/>
    </xf>
    <xf numFmtId="37" fontId="17" fillId="0" borderId="2" xfId="29" applyNumberFormat="1" applyFont="1" applyFill="1" applyBorder="1" applyAlignment="1">
      <alignment horizontal="center" vertical="center"/>
    </xf>
    <xf numFmtId="37" fontId="15" fillId="0" borderId="2" xfId="29" applyNumberFormat="1" applyFont="1" applyFill="1" applyBorder="1" applyAlignment="1">
      <alignment horizontal="center" vertical="center"/>
    </xf>
    <xf numFmtId="37" fontId="17" fillId="0" borderId="12" xfId="29" applyNumberFormat="1" applyFont="1" applyFill="1" applyBorder="1" applyAlignment="1">
      <alignment horizontal="center" vertical="center"/>
    </xf>
    <xf numFmtId="37" fontId="17" fillId="0" borderId="10" xfId="29" applyNumberFormat="1" applyFont="1" applyFill="1" applyBorder="1" applyAlignment="1">
      <alignment horizontal="center" vertical="center"/>
    </xf>
    <xf numFmtId="0" fontId="23" fillId="0" borderId="11" xfId="0" applyFont="1" applyFill="1" applyBorder="1" applyAlignment="1">
      <alignment horizontal="center" vertical="center" wrapText="1"/>
    </xf>
    <xf numFmtId="3" fontId="19" fillId="0" borderId="11" xfId="38" applyNumberFormat="1" applyFont="1" applyFill="1" applyBorder="1" applyAlignment="1">
      <alignment horizontal="center" vertical="center" wrapText="1"/>
      <protection/>
    </xf>
    <xf numFmtId="37" fontId="17" fillId="0" borderId="11" xfId="29" applyNumberFormat="1" applyFont="1" applyFill="1" applyBorder="1" applyAlignment="1">
      <alignment horizontal="center" vertical="center"/>
    </xf>
    <xf numFmtId="0" fontId="8" fillId="0" borderId="0" xfId="38" applyFont="1" applyBorder="1" applyAlignment="1">
      <alignment horizontal="right" vertical="center"/>
      <protection/>
    </xf>
  </cellXfs>
  <cellStyles count="37">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Normal_573_2009_ Actualizado 22_12_2009" xfId="43"/>
    <cellStyle name="Moneda 2 3 2" xfId="44"/>
    <cellStyle name="Moneda 3 2" xfId="45"/>
    <cellStyle name="Porcentaje 2" xfId="46"/>
    <cellStyle name="Moneda 2 3 3" xfId="47"/>
    <cellStyle name="Moneda 2 3 4" xfId="48"/>
    <cellStyle name="Moneda 2 3 2 2" xfId="49"/>
    <cellStyle name="Moneda 3 2 2" xfId="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xdr:row>
      <xdr:rowOff>428625</xdr:rowOff>
    </xdr:from>
    <xdr:to>
      <xdr:col>3</xdr:col>
      <xdr:colOff>1685925</xdr:colOff>
      <xdr:row>4</xdr:row>
      <xdr:rowOff>171450</xdr:rowOff>
    </xdr:to>
    <xdr:pic>
      <xdr:nvPicPr>
        <xdr:cNvPr id="15579" name="Picture 110"/>
        <xdr:cNvPicPr preferRelativeResize="1">
          <a:picLocks noChangeAspect="1"/>
        </xdr:cNvPicPr>
      </xdr:nvPicPr>
      <xdr:blipFill>
        <a:blip r:embed="rId1"/>
        <a:stretch>
          <a:fillRect/>
        </a:stretch>
      </xdr:blipFill>
      <xdr:spPr bwMode="auto">
        <a:xfrm>
          <a:off x="1343025" y="695325"/>
          <a:ext cx="2914650" cy="94297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523875</xdr:colOff>
      <xdr:row>2</xdr:row>
      <xdr:rowOff>285750</xdr:rowOff>
    </xdr:to>
    <xdr:pic>
      <xdr:nvPicPr>
        <xdr:cNvPr id="9967" name="Imagen 2"/>
        <xdr:cNvPicPr preferRelativeResize="1">
          <a:picLocks noChangeAspect="1"/>
        </xdr:cNvPicPr>
      </xdr:nvPicPr>
      <xdr:blipFill>
        <a:blip r:embed="rId1"/>
        <a:stretch>
          <a:fillRect/>
        </a:stretch>
      </xdr:blipFill>
      <xdr:spPr bwMode="auto">
        <a:xfrm>
          <a:off x="1343025" y="180975"/>
          <a:ext cx="1676400"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209550</xdr:rowOff>
    </xdr:from>
    <xdr:to>
      <xdr:col>1</xdr:col>
      <xdr:colOff>733425</xdr:colOff>
      <xdr:row>2</xdr:row>
      <xdr:rowOff>285750</xdr:rowOff>
    </xdr:to>
    <xdr:pic>
      <xdr:nvPicPr>
        <xdr:cNvPr id="10971" name="Imagen 2"/>
        <xdr:cNvPicPr preferRelativeResize="1">
          <a:picLocks noChangeAspect="1"/>
        </xdr:cNvPicPr>
      </xdr:nvPicPr>
      <xdr:blipFill>
        <a:blip r:embed="rId1"/>
        <a:stretch>
          <a:fillRect/>
        </a:stretch>
      </xdr:blipFill>
      <xdr:spPr bwMode="auto">
        <a:xfrm>
          <a:off x="209550" y="209550"/>
          <a:ext cx="1343025" cy="8763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57150</xdr:rowOff>
    </xdr:from>
    <xdr:to>
      <xdr:col>2</xdr:col>
      <xdr:colOff>1238250</xdr:colOff>
      <xdr:row>3</xdr:row>
      <xdr:rowOff>285750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5715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ina.forero\Downloads\1150_SEgplan%20Cerros%20301216%20LFCD%20050117(5.01.2017)%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1.SDA\AppData\Local\Temp\1150_SEgplanRevisi&#243;nTerritorializaci&#243;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I~1.SDA\AppData\Local\Temp\Territorializaci&#243;n1150_2016-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33">
          <cell r="K33">
            <v>1</v>
          </cell>
          <cell r="AH33">
            <v>0</v>
          </cell>
        </row>
        <row r="34">
          <cell r="AH34">
            <v>0</v>
          </cell>
        </row>
        <row r="51">
          <cell r="AH51">
            <v>0</v>
          </cell>
        </row>
        <row r="52">
          <cell r="I52">
            <v>67600549</v>
          </cell>
          <cell r="AH52">
            <v>40457421</v>
          </cell>
        </row>
      </sheetData>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sheetData sheetId="1">
        <row r="10">
          <cell r="AH10">
            <v>36760185</v>
          </cell>
        </row>
        <row r="21">
          <cell r="AH21">
            <v>0</v>
          </cell>
        </row>
        <row r="22">
          <cell r="AH22">
            <v>0</v>
          </cell>
        </row>
        <row r="39">
          <cell r="AH39">
            <v>0</v>
          </cell>
        </row>
        <row r="40">
          <cell r="I40">
            <v>136451330</v>
          </cell>
          <cell r="AH40">
            <v>31567080</v>
          </cell>
        </row>
        <row r="45">
          <cell r="AH45">
            <v>0</v>
          </cell>
        </row>
        <row r="46">
          <cell r="I46">
            <v>509388414</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tabSelected="1" view="pageBreakPreview" zoomScale="71" zoomScaleSheetLayoutView="71" workbookViewId="0" topLeftCell="A1">
      <selection activeCell="K14" sqref="K14:K15"/>
    </sheetView>
  </sheetViews>
  <sheetFormatPr defaultColWidth="11.421875" defaultRowHeight="15"/>
  <cols>
    <col min="1" max="1" width="8.8515625" style="1" customWidth="1"/>
    <col min="2" max="2" width="20.8515625" style="1" customWidth="1"/>
    <col min="3" max="3" width="8.8515625" style="1" customWidth="1"/>
    <col min="4" max="4" width="27.140625" style="1" customWidth="1"/>
    <col min="5" max="5" width="7.57421875" style="1" customWidth="1"/>
    <col min="6" max="6" width="21.8515625" style="1" customWidth="1"/>
    <col min="7" max="7" width="17.8515625" style="1" customWidth="1"/>
    <col min="8" max="8" width="20.140625" style="1" customWidth="1"/>
    <col min="9" max="9" width="13.57421875" style="10" bestFit="1" customWidth="1"/>
    <col min="10" max="10" width="12.7109375" style="15" customWidth="1"/>
    <col min="11" max="11" width="11.28125" style="16" customWidth="1"/>
    <col min="12" max="12" width="11.140625" style="10" customWidth="1"/>
    <col min="13" max="13" width="13.00390625" style="16" customWidth="1"/>
    <col min="14" max="14" width="0.2890625" style="15" hidden="1" customWidth="1"/>
    <col min="15" max="15" width="12.8515625" style="15" hidden="1" customWidth="1"/>
    <col min="16" max="16" width="12.28125" style="15" hidden="1" customWidth="1"/>
    <col min="17" max="17" width="0.2890625" style="15" hidden="1" customWidth="1"/>
    <col min="18" max="18" width="14.8515625" style="16" hidden="1" customWidth="1"/>
    <col min="19" max="19" width="16.57421875" style="15" hidden="1" customWidth="1"/>
    <col min="20" max="20" width="14.28125" style="15" hidden="1" customWidth="1"/>
    <col min="21" max="22" width="0.5625" style="15" hidden="1" customWidth="1"/>
    <col min="23" max="23" width="10.28125" style="16" hidden="1" customWidth="1"/>
    <col min="24" max="24" width="8.28125" style="15" hidden="1" customWidth="1"/>
    <col min="25" max="25" width="13.140625" style="15" hidden="1" customWidth="1"/>
    <col min="26" max="26" width="11.7109375" style="15" hidden="1" customWidth="1"/>
    <col min="27" max="27" width="11.421875" style="15" hidden="1" customWidth="1"/>
    <col min="28" max="28" width="0.2890625" style="16" hidden="1" customWidth="1"/>
    <col min="29" max="29" width="11.7109375" style="16" hidden="1" customWidth="1"/>
    <col min="30" max="30" width="0.2890625" style="16" hidden="1" customWidth="1"/>
    <col min="31" max="31" width="10.00390625" style="16" hidden="1" customWidth="1"/>
    <col min="32" max="32" width="11.7109375" style="16" hidden="1" customWidth="1"/>
    <col min="33" max="33" width="8.7109375" style="16" hidden="1" customWidth="1"/>
    <col min="34" max="34" width="14.7109375" style="1" customWidth="1"/>
    <col min="35" max="35" width="16.57421875" style="1" customWidth="1"/>
    <col min="36" max="36" width="13.140625" style="1" customWidth="1"/>
    <col min="37" max="37" width="17.57421875" style="1" customWidth="1"/>
    <col min="38" max="38" width="107.140625" style="1" customWidth="1"/>
    <col min="39" max="39" width="38.28125" style="1" customWidth="1"/>
    <col min="40" max="40" width="32.140625" style="1" customWidth="1"/>
    <col min="41" max="41" width="30.28125" style="1" customWidth="1"/>
    <col min="42" max="42" width="38.8515625" style="1" customWidth="1"/>
    <col min="43" max="43" width="11.421875" style="1" customWidth="1"/>
    <col min="44" max="44" width="56.57421875" style="1" customWidth="1"/>
    <col min="45" max="16384" width="11.421875" style="1" customWidth="1"/>
  </cols>
  <sheetData>
    <row r="1" spans="1:42" ht="21" customHeight="1" thickBot="1">
      <c r="A1" s="4"/>
      <c r="B1" s="4"/>
      <c r="C1" s="4"/>
      <c r="D1" s="4"/>
      <c r="E1" s="4"/>
      <c r="F1" s="4"/>
      <c r="G1" s="4"/>
      <c r="H1" s="4"/>
      <c r="I1" s="9"/>
      <c r="J1" s="9"/>
      <c r="K1" s="9"/>
      <c r="L1" s="9"/>
      <c r="M1" s="9"/>
      <c r="N1" s="9"/>
      <c r="O1" s="9"/>
      <c r="P1" s="9"/>
      <c r="Q1" s="9"/>
      <c r="R1" s="9"/>
      <c r="S1" s="9"/>
      <c r="T1" s="9"/>
      <c r="U1" s="9"/>
      <c r="V1" s="9"/>
      <c r="W1" s="9"/>
      <c r="X1" s="9"/>
      <c r="Y1" s="9"/>
      <c r="Z1" s="9"/>
      <c r="AA1" s="9"/>
      <c r="AB1" s="9"/>
      <c r="AC1" s="9"/>
      <c r="AD1" s="9"/>
      <c r="AE1" s="9"/>
      <c r="AF1" s="9"/>
      <c r="AG1" s="9"/>
      <c r="AH1" s="4"/>
      <c r="AI1" s="4"/>
      <c r="AJ1" s="4"/>
      <c r="AK1" s="4"/>
      <c r="AL1" s="4"/>
      <c r="AM1" s="4"/>
      <c r="AN1" s="4"/>
      <c r="AO1" s="4"/>
      <c r="AP1" s="4"/>
    </row>
    <row r="2" spans="1:42" ht="38.25" customHeight="1">
      <c r="A2" s="230"/>
      <c r="B2" s="231"/>
      <c r="C2" s="231"/>
      <c r="D2" s="231"/>
      <c r="E2" s="231"/>
      <c r="F2" s="232"/>
      <c r="G2" s="237" t="s">
        <v>0</v>
      </c>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8"/>
    </row>
    <row r="3" spans="1:42" ht="28.5" customHeight="1">
      <c r="A3" s="233"/>
      <c r="B3" s="234"/>
      <c r="C3" s="234"/>
      <c r="D3" s="234"/>
      <c r="E3" s="234"/>
      <c r="F3" s="235"/>
      <c r="G3" s="239" t="s">
        <v>130</v>
      </c>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40"/>
    </row>
    <row r="4" spans="1:42" ht="27.75" customHeight="1">
      <c r="A4" s="233"/>
      <c r="B4" s="234"/>
      <c r="C4" s="234"/>
      <c r="D4" s="234"/>
      <c r="E4" s="234"/>
      <c r="F4" s="235"/>
      <c r="G4" s="239" t="s">
        <v>1</v>
      </c>
      <c r="H4" s="239"/>
      <c r="I4" s="239"/>
      <c r="J4" s="239"/>
      <c r="K4" s="239"/>
      <c r="L4" s="239"/>
      <c r="M4" s="239"/>
      <c r="N4" s="239"/>
      <c r="O4" s="239"/>
      <c r="P4" s="239"/>
      <c r="Q4" s="239" t="s">
        <v>150</v>
      </c>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row>
    <row r="5" spans="1:42" ht="26.25" customHeight="1">
      <c r="A5" s="233"/>
      <c r="B5" s="234"/>
      <c r="C5" s="234"/>
      <c r="D5" s="234"/>
      <c r="E5" s="234"/>
      <c r="F5" s="235"/>
      <c r="G5" s="239" t="s">
        <v>3</v>
      </c>
      <c r="H5" s="239"/>
      <c r="I5" s="239"/>
      <c r="J5" s="239"/>
      <c r="K5" s="239"/>
      <c r="L5" s="239"/>
      <c r="M5" s="239"/>
      <c r="N5" s="239"/>
      <c r="O5" s="239"/>
      <c r="P5" s="239"/>
      <c r="Q5" s="239" t="s">
        <v>149</v>
      </c>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40"/>
    </row>
    <row r="6" spans="1:42" ht="15.75">
      <c r="A6" s="56"/>
      <c r="B6" s="57"/>
      <c r="C6" s="57"/>
      <c r="D6" s="57"/>
      <c r="E6" s="57"/>
      <c r="F6" s="57"/>
      <c r="G6" s="57"/>
      <c r="H6" s="57"/>
      <c r="I6" s="58"/>
      <c r="J6" s="58"/>
      <c r="K6" s="58"/>
      <c r="L6" s="58"/>
      <c r="M6" s="58"/>
      <c r="N6" s="58"/>
      <c r="O6" s="58"/>
      <c r="P6" s="58"/>
      <c r="Q6" s="58"/>
      <c r="R6" s="58"/>
      <c r="S6" s="58"/>
      <c r="T6" s="58"/>
      <c r="U6" s="58"/>
      <c r="V6" s="58"/>
      <c r="W6" s="58"/>
      <c r="X6" s="58"/>
      <c r="Y6" s="58"/>
      <c r="Z6" s="58"/>
      <c r="AA6" s="58"/>
      <c r="AB6" s="58"/>
      <c r="AC6" s="58"/>
      <c r="AD6" s="58"/>
      <c r="AE6" s="58"/>
      <c r="AF6" s="58"/>
      <c r="AG6" s="58"/>
      <c r="AH6" s="57"/>
      <c r="AI6" s="57"/>
      <c r="AJ6" s="57"/>
      <c r="AK6" s="57"/>
      <c r="AL6" s="57"/>
      <c r="AM6" s="57"/>
      <c r="AN6" s="57"/>
      <c r="AO6" s="57"/>
      <c r="AP6" s="59"/>
    </row>
    <row r="7" spans="1:42" ht="30" customHeight="1">
      <c r="A7" s="213" t="s">
        <v>4</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5"/>
    </row>
    <row r="8" spans="1:42" ht="30" customHeight="1" thickBot="1">
      <c r="A8" s="216" t="s">
        <v>2</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8"/>
    </row>
    <row r="9" spans="1:42" ht="9.75" customHeight="1" thickBot="1">
      <c r="A9" s="53"/>
      <c r="B9" s="54"/>
      <c r="C9" s="54"/>
      <c r="D9" s="54"/>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7"/>
      <c r="AI9" s="57"/>
      <c r="AJ9" s="57"/>
      <c r="AK9" s="57"/>
      <c r="AL9" s="57"/>
      <c r="AM9" s="57"/>
      <c r="AN9" s="57"/>
      <c r="AO9" s="57"/>
      <c r="AP9" s="59"/>
    </row>
    <row r="10" spans="1:42" s="2" customFormat="1" ht="44.25" customHeight="1">
      <c r="A10" s="236" t="s">
        <v>108</v>
      </c>
      <c r="B10" s="222"/>
      <c r="C10" s="222" t="s">
        <v>110</v>
      </c>
      <c r="D10" s="222"/>
      <c r="E10" s="222" t="s">
        <v>112</v>
      </c>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t="s">
        <v>120</v>
      </c>
      <c r="AK10" s="222" t="s">
        <v>121</v>
      </c>
      <c r="AL10" s="241" t="s">
        <v>122</v>
      </c>
      <c r="AM10" s="241" t="s">
        <v>123</v>
      </c>
      <c r="AN10" s="241" t="s">
        <v>124</v>
      </c>
      <c r="AO10" s="241" t="s">
        <v>125</v>
      </c>
      <c r="AP10" s="244" t="s">
        <v>126</v>
      </c>
    </row>
    <row r="11" spans="1:42" s="3" customFormat="1" ht="45.75" customHeight="1">
      <c r="A11" s="221" t="s">
        <v>109</v>
      </c>
      <c r="B11" s="221" t="s">
        <v>170</v>
      </c>
      <c r="C11" s="221" t="s">
        <v>92</v>
      </c>
      <c r="D11" s="221" t="s">
        <v>111</v>
      </c>
      <c r="E11" s="221" t="s">
        <v>113</v>
      </c>
      <c r="F11" s="221" t="s">
        <v>114</v>
      </c>
      <c r="G11" s="221" t="s">
        <v>115</v>
      </c>
      <c r="H11" s="221" t="s">
        <v>116</v>
      </c>
      <c r="I11" s="221" t="s">
        <v>117</v>
      </c>
      <c r="J11" s="224" t="s">
        <v>118</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1" t="s">
        <v>119</v>
      </c>
      <c r="AI11" s="221"/>
      <c r="AJ11" s="221"/>
      <c r="AK11" s="221"/>
      <c r="AL11" s="242"/>
      <c r="AM11" s="242"/>
      <c r="AN11" s="242"/>
      <c r="AO11" s="242"/>
      <c r="AP11" s="245"/>
    </row>
    <row r="12" spans="1:44" s="3" customFormat="1" ht="12.75" customHeight="1" thickBot="1">
      <c r="A12" s="221"/>
      <c r="B12" s="221"/>
      <c r="C12" s="221"/>
      <c r="D12" s="221"/>
      <c r="E12" s="221"/>
      <c r="F12" s="221"/>
      <c r="G12" s="221"/>
      <c r="H12" s="221"/>
      <c r="I12" s="221"/>
      <c r="J12" s="224">
        <v>2016</v>
      </c>
      <c r="K12" s="224"/>
      <c r="L12" s="224"/>
      <c r="M12" s="224"/>
      <c r="N12" s="224">
        <v>2017</v>
      </c>
      <c r="O12" s="224"/>
      <c r="P12" s="224"/>
      <c r="Q12" s="224"/>
      <c r="R12" s="224"/>
      <c r="S12" s="224">
        <v>2018</v>
      </c>
      <c r="T12" s="224"/>
      <c r="U12" s="224"/>
      <c r="V12" s="224"/>
      <c r="W12" s="224"/>
      <c r="X12" s="224">
        <v>2019</v>
      </c>
      <c r="Y12" s="224"/>
      <c r="Z12" s="224"/>
      <c r="AA12" s="224"/>
      <c r="AB12" s="224"/>
      <c r="AC12" s="224">
        <v>2020</v>
      </c>
      <c r="AD12" s="224"/>
      <c r="AE12" s="224"/>
      <c r="AF12" s="224"/>
      <c r="AG12" s="224"/>
      <c r="AH12" s="225" t="s">
        <v>171</v>
      </c>
      <c r="AI12" s="225" t="s">
        <v>8</v>
      </c>
      <c r="AJ12" s="221"/>
      <c r="AK12" s="221"/>
      <c r="AL12" s="242"/>
      <c r="AM12" s="242"/>
      <c r="AN12" s="242"/>
      <c r="AO12" s="242"/>
      <c r="AP12" s="245"/>
      <c r="AR12" s="1"/>
    </row>
    <row r="13" spans="1:42" s="3" customFormat="1" ht="54" customHeight="1" hidden="1" thickBot="1">
      <c r="A13" s="221"/>
      <c r="B13" s="221"/>
      <c r="C13" s="221"/>
      <c r="D13" s="221"/>
      <c r="E13" s="221"/>
      <c r="F13" s="221"/>
      <c r="G13" s="221"/>
      <c r="H13" s="221"/>
      <c r="I13" s="221"/>
      <c r="J13" s="70" t="s">
        <v>172</v>
      </c>
      <c r="K13" s="87" t="s">
        <v>7</v>
      </c>
      <c r="L13" s="70" t="s">
        <v>8</v>
      </c>
      <c r="M13" s="70" t="s">
        <v>33</v>
      </c>
      <c r="N13" s="70" t="s">
        <v>5</v>
      </c>
      <c r="O13" s="70" t="s">
        <v>6</v>
      </c>
      <c r="P13" s="70" t="s">
        <v>7</v>
      </c>
      <c r="Q13" s="70" t="s">
        <v>8</v>
      </c>
      <c r="R13" s="70" t="s">
        <v>33</v>
      </c>
      <c r="S13" s="70" t="s">
        <v>5</v>
      </c>
      <c r="T13" s="70" t="s">
        <v>6</v>
      </c>
      <c r="U13" s="70" t="s">
        <v>7</v>
      </c>
      <c r="V13" s="70" t="s">
        <v>8</v>
      </c>
      <c r="W13" s="70" t="s">
        <v>33</v>
      </c>
      <c r="X13" s="70" t="s">
        <v>5</v>
      </c>
      <c r="Y13" s="70" t="s">
        <v>6</v>
      </c>
      <c r="Z13" s="70" t="s">
        <v>7</v>
      </c>
      <c r="AA13" s="70" t="s">
        <v>8</v>
      </c>
      <c r="AB13" s="70" t="s">
        <v>33</v>
      </c>
      <c r="AC13" s="70" t="s">
        <v>5</v>
      </c>
      <c r="AD13" s="70" t="s">
        <v>6</v>
      </c>
      <c r="AE13" s="70" t="s">
        <v>7</v>
      </c>
      <c r="AF13" s="70" t="s">
        <v>8</v>
      </c>
      <c r="AG13" s="70" t="s">
        <v>33</v>
      </c>
      <c r="AH13" s="226"/>
      <c r="AI13" s="226"/>
      <c r="AJ13" s="223"/>
      <c r="AK13" s="223"/>
      <c r="AL13" s="243"/>
      <c r="AM13" s="243"/>
      <c r="AN13" s="243"/>
      <c r="AO13" s="243"/>
      <c r="AP13" s="246"/>
    </row>
    <row r="14" spans="1:42" s="3" customFormat="1" ht="327" customHeight="1">
      <c r="A14" s="376">
        <v>179</v>
      </c>
      <c r="B14" s="220" t="s">
        <v>222</v>
      </c>
      <c r="C14" s="220">
        <v>466</v>
      </c>
      <c r="D14" s="220" t="s">
        <v>134</v>
      </c>
      <c r="E14" s="220">
        <v>365</v>
      </c>
      <c r="F14" s="220" t="s">
        <v>135</v>
      </c>
      <c r="G14" s="220" t="s">
        <v>136</v>
      </c>
      <c r="H14" s="220" t="s">
        <v>132</v>
      </c>
      <c r="I14" s="377">
        <v>0.4</v>
      </c>
      <c r="J14" s="377">
        <v>0.05</v>
      </c>
      <c r="K14" s="377">
        <v>0.05</v>
      </c>
      <c r="L14" s="377">
        <v>0.05</v>
      </c>
      <c r="M14" s="378">
        <v>0.05</v>
      </c>
      <c r="N14" s="219">
        <v>15</v>
      </c>
      <c r="O14" s="219"/>
      <c r="P14" s="219"/>
      <c r="Q14" s="219"/>
      <c r="R14" s="219"/>
      <c r="S14" s="219">
        <v>25</v>
      </c>
      <c r="T14" s="219"/>
      <c r="U14" s="219"/>
      <c r="V14" s="219"/>
      <c r="W14" s="219"/>
      <c r="X14" s="219">
        <v>35</v>
      </c>
      <c r="Y14" s="219"/>
      <c r="Z14" s="219"/>
      <c r="AA14" s="219"/>
      <c r="AB14" s="219"/>
      <c r="AC14" s="219">
        <v>40</v>
      </c>
      <c r="AD14" s="219"/>
      <c r="AE14" s="219"/>
      <c r="AF14" s="219"/>
      <c r="AG14" s="220"/>
      <c r="AH14" s="379">
        <v>0.035</v>
      </c>
      <c r="AI14" s="387">
        <v>0.0389</v>
      </c>
      <c r="AJ14" s="391">
        <v>0.7778</v>
      </c>
      <c r="AK14" s="391">
        <v>0.0389</v>
      </c>
      <c r="AL14" s="390" t="s">
        <v>231</v>
      </c>
      <c r="AM14" s="389" t="s">
        <v>232</v>
      </c>
      <c r="AN14" s="389" t="s">
        <v>223</v>
      </c>
      <c r="AO14" s="389" t="s">
        <v>224</v>
      </c>
      <c r="AP14" s="389" t="s">
        <v>201</v>
      </c>
    </row>
    <row r="15" spans="1:43" s="3" customFormat="1" ht="50.25" customHeight="1" hidden="1">
      <c r="A15" s="376"/>
      <c r="B15" s="220"/>
      <c r="C15" s="220"/>
      <c r="D15" s="220"/>
      <c r="E15" s="220"/>
      <c r="F15" s="220"/>
      <c r="G15" s="220"/>
      <c r="H15" s="220"/>
      <c r="I15" s="380"/>
      <c r="J15" s="380"/>
      <c r="K15" s="380"/>
      <c r="L15" s="380"/>
      <c r="M15" s="381"/>
      <c r="N15" s="219"/>
      <c r="O15" s="219"/>
      <c r="P15" s="219"/>
      <c r="Q15" s="219"/>
      <c r="R15" s="219"/>
      <c r="S15" s="219"/>
      <c r="T15" s="219"/>
      <c r="U15" s="219"/>
      <c r="V15" s="219"/>
      <c r="W15" s="219"/>
      <c r="X15" s="219"/>
      <c r="Y15" s="219"/>
      <c r="Z15" s="219"/>
      <c r="AA15" s="219"/>
      <c r="AB15" s="219"/>
      <c r="AC15" s="219"/>
      <c r="AD15" s="219"/>
      <c r="AE15" s="219"/>
      <c r="AF15" s="219"/>
      <c r="AG15" s="220"/>
      <c r="AH15" s="220"/>
      <c r="AI15" s="388"/>
      <c r="AJ15" s="388"/>
      <c r="AK15" s="388"/>
      <c r="AL15" s="382"/>
      <c r="AM15" s="383"/>
      <c r="AN15" s="383"/>
      <c r="AO15" s="383"/>
      <c r="AP15" s="383"/>
      <c r="AQ15" s="3" t="s">
        <v>166</v>
      </c>
    </row>
    <row r="16" spans="1:42" ht="30.75" customHeight="1" thickBot="1">
      <c r="A16" s="25"/>
      <c r="B16" s="26"/>
      <c r="C16" s="227" t="s">
        <v>131</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9"/>
    </row>
  </sheetData>
  <mergeCells count="80">
    <mergeCell ref="C16:AP16"/>
    <mergeCell ref="A2:F5"/>
    <mergeCell ref="A10:B10"/>
    <mergeCell ref="G2:AP2"/>
    <mergeCell ref="G3:AP3"/>
    <mergeCell ref="G4:P4"/>
    <mergeCell ref="C10:D10"/>
    <mergeCell ref="AN10:AN13"/>
    <mergeCell ref="Q4:AP4"/>
    <mergeCell ref="Q5:AP5"/>
    <mergeCell ref="I11:I13"/>
    <mergeCell ref="AO10:AO13"/>
    <mergeCell ref="AP10:AP13"/>
    <mergeCell ref="AM10:AM13"/>
    <mergeCell ref="AL10:AL13"/>
    <mergeCell ref="G5:P5"/>
    <mergeCell ref="AJ10:AJ13"/>
    <mergeCell ref="AK10:AK13"/>
    <mergeCell ref="S12:W12"/>
    <mergeCell ref="X12:AB12"/>
    <mergeCell ref="AC12:AG12"/>
    <mergeCell ref="J11:AG11"/>
    <mergeCell ref="AI12:AI13"/>
    <mergeCell ref="J12:M12"/>
    <mergeCell ref="N12:R12"/>
    <mergeCell ref="E10:AI10"/>
    <mergeCell ref="AH11:AI11"/>
    <mergeCell ref="AH12:AH13"/>
    <mergeCell ref="F11:F13"/>
    <mergeCell ref="G11:G13"/>
    <mergeCell ref="H11:H13"/>
    <mergeCell ref="A11:A13"/>
    <mergeCell ref="B11:B13"/>
    <mergeCell ref="C11:C13"/>
    <mergeCell ref="D11:D13"/>
    <mergeCell ref="E11:E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B14:AB15"/>
    <mergeCell ref="AC14:AC15"/>
    <mergeCell ref="AD14:AD15"/>
    <mergeCell ref="U14:U15"/>
    <mergeCell ref="V14:V15"/>
    <mergeCell ref="W14:W15"/>
    <mergeCell ref="X14:X15"/>
    <mergeCell ref="Y14:Y15"/>
    <mergeCell ref="AO14:AO15"/>
    <mergeCell ref="AP14:AP15"/>
    <mergeCell ref="A7:AP7"/>
    <mergeCell ref="A8:AP8"/>
    <mergeCell ref="AJ14:AJ15"/>
    <mergeCell ref="AK14:AK15"/>
    <mergeCell ref="AL14:AL15"/>
    <mergeCell ref="AM14:AM15"/>
    <mergeCell ref="AN14:AN15"/>
    <mergeCell ref="AE14:AE15"/>
    <mergeCell ref="AF14:AF15"/>
    <mergeCell ref="AG14:AG15"/>
    <mergeCell ref="AH14:AH15"/>
    <mergeCell ref="AI14:AI15"/>
    <mergeCell ref="Z14:Z15"/>
    <mergeCell ref="AA14:AA15"/>
  </mergeCells>
  <dataValidations count="1">
    <dataValidation type="list" allowBlank="1" showInputMessage="1" showErrorMessage="1" sqref="H14:H15">
      <formula1>$AR$8:$AR$11</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view="pageBreakPreview" zoomScale="80" zoomScaleSheetLayoutView="80" workbookViewId="0" topLeftCell="AC1">
      <selection activeCell="AJ10" sqref="AJ10"/>
    </sheetView>
  </sheetViews>
  <sheetFormatPr defaultColWidth="11.421875" defaultRowHeight="15"/>
  <cols>
    <col min="1" max="1" width="20.140625" style="1" customWidth="1"/>
    <col min="2" max="2" width="17.28125" style="1" customWidth="1"/>
    <col min="3" max="3" width="25.140625" style="1" customWidth="1"/>
    <col min="4" max="4" width="17.8515625" style="7" customWidth="1"/>
    <col min="5" max="5" width="15.00390625" style="7" customWidth="1"/>
    <col min="6" max="6" width="18.00390625" style="7" customWidth="1"/>
    <col min="7" max="7" width="13.8515625" style="11" customWidth="1"/>
    <col min="8" max="8" width="28.7109375" style="8" customWidth="1"/>
    <col min="9" max="9" width="28.57421875" style="8" customWidth="1"/>
    <col min="10" max="10" width="20.8515625" style="8" customWidth="1"/>
    <col min="11" max="11" width="18.28125" style="8" customWidth="1"/>
    <col min="12" max="12" width="24.7109375" style="8" customWidth="1"/>
    <col min="13" max="13" width="13.7109375" style="8" customWidth="1"/>
    <col min="14" max="14" width="13.421875" style="8" customWidth="1"/>
    <col min="15" max="15" width="13.7109375" style="8" customWidth="1"/>
    <col min="16" max="16" width="18.28125" style="8" customWidth="1"/>
    <col min="17" max="17" width="20.421875" style="8" customWidth="1"/>
    <col min="18" max="18" width="13.140625" style="8" customWidth="1"/>
    <col min="19" max="19" width="14.00390625" style="8" customWidth="1"/>
    <col min="20" max="20" width="13.421875" style="8" customWidth="1"/>
    <col min="21" max="21" width="18.28125" style="8" customWidth="1"/>
    <col min="22" max="22" width="24.00390625" style="8" customWidth="1"/>
    <col min="23" max="25" width="16.28125" style="8" customWidth="1"/>
    <col min="26" max="26" width="18.28125" style="8" customWidth="1"/>
    <col min="27" max="27" width="19.7109375" style="8" customWidth="1"/>
    <col min="28" max="30" width="16.28125" style="8" customWidth="1"/>
    <col min="31" max="31" width="18.28125" style="8" customWidth="1"/>
    <col min="32" max="33" width="13.140625" style="1" customWidth="1"/>
    <col min="34" max="34" width="17.57421875" style="10" customWidth="1"/>
    <col min="35" max="35" width="17.7109375" style="10" customWidth="1"/>
    <col min="36" max="36" width="17.57421875" style="1" customWidth="1"/>
    <col min="37" max="37" width="18.00390625" style="1" customWidth="1"/>
    <col min="38" max="38" width="93.7109375" style="1" customWidth="1"/>
    <col min="39" max="39" width="31.7109375" style="1" customWidth="1"/>
    <col min="40" max="40" width="27.421875" style="1" customWidth="1"/>
    <col min="41" max="41" width="47.00390625" style="1" customWidth="1"/>
    <col min="42" max="42" width="27.28125" style="1" customWidth="1"/>
    <col min="43" max="43" width="16.421875" style="1" customWidth="1"/>
    <col min="44" max="44" width="16.28125" style="100" customWidth="1"/>
    <col min="45" max="16384" width="11.421875" style="1" customWidth="1"/>
  </cols>
  <sheetData>
    <row r="1" spans="1:42" ht="38.25" customHeight="1">
      <c r="A1" s="260"/>
      <c r="B1" s="261"/>
      <c r="C1" s="261"/>
      <c r="D1" s="261"/>
      <c r="E1" s="261"/>
      <c r="F1" s="269" t="s">
        <v>0</v>
      </c>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1"/>
    </row>
    <row r="2" spans="1:42" ht="30.75" customHeight="1">
      <c r="A2" s="262"/>
      <c r="B2" s="263"/>
      <c r="C2" s="263"/>
      <c r="D2" s="263"/>
      <c r="E2" s="263"/>
      <c r="F2" s="267" t="s">
        <v>129</v>
      </c>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5"/>
    </row>
    <row r="3" spans="1:42" ht="27.75" customHeight="1">
      <c r="A3" s="262"/>
      <c r="B3" s="263"/>
      <c r="C3" s="263"/>
      <c r="D3" s="263"/>
      <c r="E3" s="263"/>
      <c r="F3" s="239" t="s">
        <v>1</v>
      </c>
      <c r="G3" s="239"/>
      <c r="H3" s="239"/>
      <c r="I3" s="239"/>
      <c r="J3" s="239"/>
      <c r="K3" s="239"/>
      <c r="L3" s="239"/>
      <c r="M3" s="239"/>
      <c r="N3" s="239"/>
      <c r="O3" s="267" t="s">
        <v>150</v>
      </c>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5"/>
    </row>
    <row r="4" spans="1:42" ht="26.25" customHeight="1" thickBot="1">
      <c r="A4" s="264"/>
      <c r="B4" s="265"/>
      <c r="C4" s="265"/>
      <c r="D4" s="265"/>
      <c r="E4" s="265"/>
      <c r="F4" s="266" t="s">
        <v>3</v>
      </c>
      <c r="G4" s="266"/>
      <c r="H4" s="266"/>
      <c r="I4" s="266"/>
      <c r="J4" s="266"/>
      <c r="K4" s="266"/>
      <c r="L4" s="266"/>
      <c r="M4" s="266"/>
      <c r="N4" s="266"/>
      <c r="O4" s="268" t="s">
        <v>149</v>
      </c>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8"/>
    </row>
    <row r="5" ht="14.25" customHeight="1" thickBot="1">
      <c r="AI5" s="12"/>
    </row>
    <row r="6" spans="1:44" s="52" customFormat="1" ht="53.25" customHeight="1">
      <c r="A6" s="236" t="s">
        <v>81</v>
      </c>
      <c r="B6" s="222" t="s">
        <v>91</v>
      </c>
      <c r="C6" s="222"/>
      <c r="D6" s="222"/>
      <c r="E6" s="222" t="s">
        <v>95</v>
      </c>
      <c r="F6" s="222" t="s">
        <v>96</v>
      </c>
      <c r="G6" s="222" t="s">
        <v>97</v>
      </c>
      <c r="H6" s="222" t="s">
        <v>98</v>
      </c>
      <c r="I6" s="141"/>
      <c r="J6" s="258"/>
      <c r="K6" s="258"/>
      <c r="L6" s="258"/>
      <c r="M6" s="258"/>
      <c r="N6" s="258"/>
      <c r="O6" s="258"/>
      <c r="P6" s="258"/>
      <c r="Q6" s="258"/>
      <c r="R6" s="258"/>
      <c r="S6" s="258"/>
      <c r="T6" s="258"/>
      <c r="U6" s="258"/>
      <c r="V6" s="258"/>
      <c r="W6" s="258"/>
      <c r="X6" s="258"/>
      <c r="Y6" s="258"/>
      <c r="Z6" s="258"/>
      <c r="AA6" s="258"/>
      <c r="AB6" s="258"/>
      <c r="AC6" s="258"/>
      <c r="AD6" s="258"/>
      <c r="AE6" s="259"/>
      <c r="AF6" s="222" t="s">
        <v>99</v>
      </c>
      <c r="AG6" s="222"/>
      <c r="AH6" s="222"/>
      <c r="AI6" s="222"/>
      <c r="AJ6" s="222" t="s">
        <v>101</v>
      </c>
      <c r="AK6" s="222" t="s">
        <v>102</v>
      </c>
      <c r="AL6" s="222" t="s">
        <v>103</v>
      </c>
      <c r="AM6" s="222" t="s">
        <v>104</v>
      </c>
      <c r="AN6" s="222" t="s">
        <v>105</v>
      </c>
      <c r="AO6" s="222" t="s">
        <v>106</v>
      </c>
      <c r="AP6" s="274" t="s">
        <v>107</v>
      </c>
      <c r="AR6" s="101"/>
    </row>
    <row r="7" spans="1:44" s="52" customFormat="1" ht="53.25" customHeight="1">
      <c r="A7" s="272"/>
      <c r="B7" s="221"/>
      <c r="C7" s="221"/>
      <c r="D7" s="221"/>
      <c r="E7" s="221"/>
      <c r="F7" s="221"/>
      <c r="G7" s="221"/>
      <c r="H7" s="221"/>
      <c r="I7" s="384"/>
      <c r="J7" s="385"/>
      <c r="K7" s="386"/>
      <c r="L7" s="224">
        <v>2017</v>
      </c>
      <c r="M7" s="224"/>
      <c r="N7" s="224"/>
      <c r="O7" s="224"/>
      <c r="P7" s="224"/>
      <c r="Q7" s="224">
        <v>2018</v>
      </c>
      <c r="R7" s="224"/>
      <c r="S7" s="224"/>
      <c r="T7" s="224"/>
      <c r="U7" s="224"/>
      <c r="V7" s="254">
        <v>2019</v>
      </c>
      <c r="W7" s="255"/>
      <c r="X7" s="255"/>
      <c r="Y7" s="255"/>
      <c r="Z7" s="256"/>
      <c r="AA7" s="254">
        <v>2020</v>
      </c>
      <c r="AB7" s="255"/>
      <c r="AC7" s="255"/>
      <c r="AD7" s="255"/>
      <c r="AE7" s="256"/>
      <c r="AF7" s="224" t="s">
        <v>100</v>
      </c>
      <c r="AG7" s="224"/>
      <c r="AH7" s="224"/>
      <c r="AI7" s="224"/>
      <c r="AJ7" s="221"/>
      <c r="AK7" s="221"/>
      <c r="AL7" s="221"/>
      <c r="AM7" s="221"/>
      <c r="AN7" s="221"/>
      <c r="AO7" s="221"/>
      <c r="AP7" s="275"/>
      <c r="AR7" s="101"/>
    </row>
    <row r="8" spans="1:45" s="52" customFormat="1" ht="87.75" customHeight="1" thickBot="1">
      <c r="A8" s="273"/>
      <c r="B8" s="144" t="s">
        <v>92</v>
      </c>
      <c r="C8" s="144" t="s">
        <v>93</v>
      </c>
      <c r="D8" s="91" t="s">
        <v>94</v>
      </c>
      <c r="E8" s="225"/>
      <c r="F8" s="225"/>
      <c r="G8" s="225"/>
      <c r="H8" s="257"/>
      <c r="I8" s="199" t="s">
        <v>7</v>
      </c>
      <c r="J8" s="199" t="s">
        <v>8</v>
      </c>
      <c r="K8" s="144" t="s">
        <v>33</v>
      </c>
      <c r="L8" s="144" t="s">
        <v>5</v>
      </c>
      <c r="M8" s="144" t="s">
        <v>6</v>
      </c>
      <c r="N8" s="144" t="s">
        <v>7</v>
      </c>
      <c r="O8" s="144" t="s">
        <v>8</v>
      </c>
      <c r="P8" s="144" t="s">
        <v>33</v>
      </c>
      <c r="Q8" s="144" t="s">
        <v>5</v>
      </c>
      <c r="R8" s="144" t="s">
        <v>6</v>
      </c>
      <c r="S8" s="144" t="s">
        <v>7</v>
      </c>
      <c r="T8" s="144" t="s">
        <v>8</v>
      </c>
      <c r="U8" s="144" t="s">
        <v>33</v>
      </c>
      <c r="V8" s="144" t="s">
        <v>5</v>
      </c>
      <c r="W8" s="144" t="s">
        <v>6</v>
      </c>
      <c r="X8" s="144" t="s">
        <v>7</v>
      </c>
      <c r="Y8" s="144" t="s">
        <v>8</v>
      </c>
      <c r="Z8" s="144" t="s">
        <v>33</v>
      </c>
      <c r="AA8" s="144" t="s">
        <v>5</v>
      </c>
      <c r="AB8" s="144" t="s">
        <v>6</v>
      </c>
      <c r="AC8" s="144" t="s">
        <v>7</v>
      </c>
      <c r="AD8" s="144" t="s">
        <v>8</v>
      </c>
      <c r="AE8" s="144" t="s">
        <v>33</v>
      </c>
      <c r="AF8" s="144" t="s">
        <v>5</v>
      </c>
      <c r="AG8" s="144" t="s">
        <v>6</v>
      </c>
      <c r="AH8" s="144" t="s">
        <v>7</v>
      </c>
      <c r="AI8" s="144" t="s">
        <v>8</v>
      </c>
      <c r="AJ8" s="225"/>
      <c r="AK8" s="225"/>
      <c r="AL8" s="225"/>
      <c r="AM8" s="225"/>
      <c r="AN8" s="225"/>
      <c r="AO8" s="225"/>
      <c r="AP8" s="276"/>
      <c r="AR8" s="102"/>
      <c r="AS8"/>
    </row>
    <row r="9" spans="1:45" s="5" customFormat="1" ht="56.25" customHeight="1">
      <c r="A9" s="392" t="s">
        <v>137</v>
      </c>
      <c r="B9" s="393">
        <v>1</v>
      </c>
      <c r="C9" s="394" t="s">
        <v>138</v>
      </c>
      <c r="D9" s="395" t="s">
        <v>132</v>
      </c>
      <c r="E9" s="395">
        <v>179</v>
      </c>
      <c r="F9" s="395">
        <v>177</v>
      </c>
      <c r="G9" s="60" t="s">
        <v>9</v>
      </c>
      <c r="H9" s="439">
        <v>100</v>
      </c>
      <c r="I9" s="439">
        <v>20</v>
      </c>
      <c r="J9" s="439">
        <v>20</v>
      </c>
      <c r="K9" s="439">
        <v>20</v>
      </c>
      <c r="L9" s="440">
        <v>0.5</v>
      </c>
      <c r="M9" s="440"/>
      <c r="N9" s="440"/>
      <c r="O9" s="440"/>
      <c r="P9" s="440"/>
      <c r="Q9" s="440">
        <v>0.7</v>
      </c>
      <c r="R9" s="440"/>
      <c r="S9" s="440"/>
      <c r="T9" s="440"/>
      <c r="U9" s="440"/>
      <c r="V9" s="440">
        <v>0.95</v>
      </c>
      <c r="W9" s="440"/>
      <c r="X9" s="440"/>
      <c r="Y9" s="440"/>
      <c r="Z9" s="440"/>
      <c r="AA9" s="440">
        <v>1</v>
      </c>
      <c r="AB9" s="440"/>
      <c r="AC9" s="440"/>
      <c r="AD9" s="440"/>
      <c r="AE9" s="440"/>
      <c r="AF9" s="440"/>
      <c r="AG9" s="440"/>
      <c r="AH9" s="440"/>
      <c r="AI9" s="439">
        <v>20</v>
      </c>
      <c r="AJ9" s="441">
        <f>+K9/J9</f>
        <v>1</v>
      </c>
      <c r="AK9" s="440">
        <f>+K9/H9</f>
        <v>0.2</v>
      </c>
      <c r="AL9" s="412" t="s">
        <v>246</v>
      </c>
      <c r="AM9" s="413" t="s">
        <v>214</v>
      </c>
      <c r="AN9" s="413" t="s">
        <v>214</v>
      </c>
      <c r="AO9" s="412" t="s">
        <v>245</v>
      </c>
      <c r="AP9" s="414" t="s">
        <v>178</v>
      </c>
      <c r="AR9" s="106"/>
      <c r="AS9"/>
    </row>
    <row r="10" spans="1:45" s="5" customFormat="1" ht="60" customHeight="1">
      <c r="A10" s="396"/>
      <c r="B10" s="397"/>
      <c r="C10" s="398"/>
      <c r="D10" s="399"/>
      <c r="E10" s="399"/>
      <c r="F10" s="399"/>
      <c r="G10" s="61" t="s">
        <v>10</v>
      </c>
      <c r="H10" s="442">
        <v>502731377.3649063</v>
      </c>
      <c r="I10" s="443">
        <v>181587528</v>
      </c>
      <c r="J10" s="443">
        <v>181587528</v>
      </c>
      <c r="K10" s="443">
        <v>163460185</v>
      </c>
      <c r="L10" s="442">
        <v>117314242</v>
      </c>
      <c r="M10" s="442"/>
      <c r="N10" s="442"/>
      <c r="O10" s="442"/>
      <c r="P10" s="442"/>
      <c r="Q10" s="442">
        <v>88424954.10000001</v>
      </c>
      <c r="R10" s="442"/>
      <c r="S10" s="442"/>
      <c r="T10" s="442"/>
      <c r="U10" s="442"/>
      <c r="V10" s="442">
        <v>92846201.805</v>
      </c>
      <c r="W10" s="442"/>
      <c r="X10" s="442"/>
      <c r="Y10" s="442"/>
      <c r="Z10" s="442"/>
      <c r="AA10" s="442">
        <v>48744255.947625004</v>
      </c>
      <c r="AB10" s="442"/>
      <c r="AC10" s="442"/>
      <c r="AD10" s="442"/>
      <c r="AE10" s="442"/>
      <c r="AF10" s="442"/>
      <c r="AG10" s="442"/>
      <c r="AH10" s="442">
        <v>36760185</v>
      </c>
      <c r="AI10" s="443">
        <v>163460185</v>
      </c>
      <c r="AJ10" s="444">
        <f>+K10/J10</f>
        <v>0.9001729733332787</v>
      </c>
      <c r="AK10" s="444">
        <f>+K10/H10</f>
        <v>0.32514418705429804</v>
      </c>
      <c r="AL10" s="415"/>
      <c r="AM10" s="416"/>
      <c r="AN10" s="416"/>
      <c r="AO10" s="415"/>
      <c r="AP10" s="417"/>
      <c r="AQ10" s="81"/>
      <c r="AR10" s="106"/>
      <c r="AS10"/>
    </row>
    <row r="11" spans="1:45" s="5" customFormat="1" ht="27.75" customHeight="1">
      <c r="A11" s="396"/>
      <c r="B11" s="397"/>
      <c r="C11" s="398"/>
      <c r="D11" s="399"/>
      <c r="E11" s="399"/>
      <c r="F11" s="399"/>
      <c r="G11" s="61" t="s">
        <v>11</v>
      </c>
      <c r="H11" s="445"/>
      <c r="I11" s="445"/>
      <c r="J11" s="445"/>
      <c r="K11" s="445"/>
      <c r="L11" s="445"/>
      <c r="M11" s="445"/>
      <c r="N11" s="445"/>
      <c r="O11" s="445"/>
      <c r="P11" s="445"/>
      <c r="Q11" s="445"/>
      <c r="R11" s="445"/>
      <c r="S11" s="445"/>
      <c r="T11" s="445"/>
      <c r="U11" s="445"/>
      <c r="V11" s="445"/>
      <c r="W11" s="445"/>
      <c r="X11" s="445"/>
      <c r="Y11" s="445"/>
      <c r="Z11" s="445"/>
      <c r="AA11" s="446"/>
      <c r="AB11" s="445"/>
      <c r="AC11" s="445"/>
      <c r="AD11" s="445"/>
      <c r="AE11" s="445"/>
      <c r="AF11" s="19"/>
      <c r="AG11" s="19"/>
      <c r="AH11" s="13"/>
      <c r="AI11" s="445"/>
      <c r="AJ11" s="441"/>
      <c r="AK11" s="441"/>
      <c r="AL11" s="415"/>
      <c r="AM11" s="416"/>
      <c r="AN11" s="416"/>
      <c r="AO11" s="415"/>
      <c r="AP11" s="417"/>
      <c r="AR11" s="106"/>
      <c r="AS11"/>
    </row>
    <row r="12" spans="1:45" s="5" customFormat="1" ht="27.75" customHeight="1">
      <c r="A12" s="396"/>
      <c r="B12" s="397"/>
      <c r="C12" s="398"/>
      <c r="D12" s="399"/>
      <c r="E12" s="399"/>
      <c r="F12" s="399"/>
      <c r="G12" s="61" t="s">
        <v>12</v>
      </c>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2"/>
      <c r="AG12" s="442"/>
      <c r="AH12" s="13"/>
      <c r="AI12" s="445"/>
      <c r="AJ12" s="441"/>
      <c r="AK12" s="441"/>
      <c r="AL12" s="415"/>
      <c r="AM12" s="416"/>
      <c r="AN12" s="416"/>
      <c r="AO12" s="415"/>
      <c r="AP12" s="417"/>
      <c r="AR12" s="106"/>
      <c r="AS12"/>
    </row>
    <row r="13" spans="1:45" s="5" customFormat="1" ht="27.75" customHeight="1">
      <c r="A13" s="396"/>
      <c r="B13" s="397"/>
      <c r="C13" s="398"/>
      <c r="D13" s="399"/>
      <c r="E13" s="399"/>
      <c r="F13" s="399"/>
      <c r="G13" s="61" t="s">
        <v>13</v>
      </c>
      <c r="H13" s="447">
        <f>+H9+H11</f>
        <v>100</v>
      </c>
      <c r="I13" s="447">
        <f aca="true" t="shared" si="0" ref="I13">+I9+I11</f>
        <v>20</v>
      </c>
      <c r="J13" s="447">
        <v>20</v>
      </c>
      <c r="K13" s="448">
        <v>20</v>
      </c>
      <c r="L13" s="441">
        <v>0.5</v>
      </c>
      <c r="M13" s="441"/>
      <c r="N13" s="441"/>
      <c r="O13" s="441"/>
      <c r="P13" s="441"/>
      <c r="Q13" s="441">
        <v>0.7</v>
      </c>
      <c r="R13" s="441"/>
      <c r="S13" s="441"/>
      <c r="T13" s="441"/>
      <c r="U13" s="441"/>
      <c r="V13" s="441">
        <v>0.95</v>
      </c>
      <c r="W13" s="441"/>
      <c r="X13" s="441"/>
      <c r="Y13" s="441"/>
      <c r="Z13" s="441"/>
      <c r="AA13" s="441">
        <v>1</v>
      </c>
      <c r="AB13" s="441"/>
      <c r="AC13" s="441"/>
      <c r="AD13" s="441"/>
      <c r="AE13" s="441"/>
      <c r="AF13" s="441"/>
      <c r="AG13" s="441"/>
      <c r="AH13" s="441"/>
      <c r="AI13" s="448">
        <v>20</v>
      </c>
      <c r="AJ13" s="441">
        <f>+K13/J13</f>
        <v>1</v>
      </c>
      <c r="AK13" s="441">
        <f>+K13/H13</f>
        <v>0.2</v>
      </c>
      <c r="AL13" s="415"/>
      <c r="AM13" s="416"/>
      <c r="AN13" s="416"/>
      <c r="AO13" s="415"/>
      <c r="AP13" s="417"/>
      <c r="AR13" s="106"/>
      <c r="AS13"/>
    </row>
    <row r="14" spans="1:45" s="5" customFormat="1" ht="54.75" customHeight="1" thickBot="1">
      <c r="A14" s="396"/>
      <c r="B14" s="400"/>
      <c r="C14" s="401"/>
      <c r="D14" s="402"/>
      <c r="E14" s="402"/>
      <c r="F14" s="402"/>
      <c r="G14" s="62" t="s">
        <v>14</v>
      </c>
      <c r="H14" s="449">
        <f>H10+H12</f>
        <v>502731377.3649063</v>
      </c>
      <c r="I14" s="450">
        <f>I10+I12</f>
        <v>181587528</v>
      </c>
      <c r="J14" s="450">
        <v>181587528</v>
      </c>
      <c r="K14" s="450">
        <f aca="true" t="shared" si="1" ref="K14:AA14">K10+K12</f>
        <v>163460185</v>
      </c>
      <c r="L14" s="449">
        <f t="shared" si="1"/>
        <v>117314242</v>
      </c>
      <c r="M14" s="449">
        <f t="shared" si="1"/>
        <v>0</v>
      </c>
      <c r="N14" s="449">
        <f t="shared" si="1"/>
        <v>0</v>
      </c>
      <c r="O14" s="449">
        <f t="shared" si="1"/>
        <v>0</v>
      </c>
      <c r="P14" s="449">
        <f t="shared" si="1"/>
        <v>0</v>
      </c>
      <c r="Q14" s="449">
        <f t="shared" si="1"/>
        <v>88424954.10000001</v>
      </c>
      <c r="R14" s="449">
        <f t="shared" si="1"/>
        <v>0</v>
      </c>
      <c r="S14" s="449">
        <f t="shared" si="1"/>
        <v>0</v>
      </c>
      <c r="T14" s="449">
        <f t="shared" si="1"/>
        <v>0</v>
      </c>
      <c r="U14" s="449">
        <f t="shared" si="1"/>
        <v>0</v>
      </c>
      <c r="V14" s="449">
        <v>92846201.805</v>
      </c>
      <c r="W14" s="449"/>
      <c r="X14" s="449">
        <f t="shared" si="1"/>
        <v>0</v>
      </c>
      <c r="Y14" s="449">
        <f t="shared" si="1"/>
        <v>0</v>
      </c>
      <c r="Z14" s="449">
        <f t="shared" si="1"/>
        <v>0</v>
      </c>
      <c r="AA14" s="449">
        <f t="shared" si="1"/>
        <v>48744255.947625004</v>
      </c>
      <c r="AB14" s="451"/>
      <c r="AC14" s="451"/>
      <c r="AD14" s="451"/>
      <c r="AE14" s="451"/>
      <c r="AF14" s="449"/>
      <c r="AG14" s="449"/>
      <c r="AH14" s="148">
        <f>AH10</f>
        <v>36760185</v>
      </c>
      <c r="AI14" s="450">
        <f aca="true" t="shared" si="2" ref="AI14">AI10+AI12</f>
        <v>163460185</v>
      </c>
      <c r="AJ14" s="452">
        <f aca="true" t="shared" si="3" ref="AJ14">AJ10</f>
        <v>0.9001729733332787</v>
      </c>
      <c r="AK14" s="452">
        <f>AK10</f>
        <v>0.32514418705429804</v>
      </c>
      <c r="AL14" s="418"/>
      <c r="AM14" s="419"/>
      <c r="AN14" s="419"/>
      <c r="AO14" s="418"/>
      <c r="AP14" s="420"/>
      <c r="AQ14" s="81"/>
      <c r="AR14" s="106"/>
      <c r="AS14"/>
    </row>
    <row r="15" spans="1:45" s="5" customFormat="1" ht="45" customHeight="1">
      <c r="A15" s="396"/>
      <c r="B15" s="403">
        <v>2</v>
      </c>
      <c r="C15" s="394" t="s">
        <v>139</v>
      </c>
      <c r="D15" s="404" t="s">
        <v>133</v>
      </c>
      <c r="E15" s="404">
        <v>466</v>
      </c>
      <c r="F15" s="404">
        <v>177</v>
      </c>
      <c r="G15" s="63" t="s">
        <v>9</v>
      </c>
      <c r="H15" s="453">
        <v>25</v>
      </c>
      <c r="I15" s="454"/>
      <c r="J15" s="454"/>
      <c r="K15" s="454"/>
      <c r="L15" s="454"/>
      <c r="M15" s="454"/>
      <c r="N15" s="454"/>
      <c r="O15" s="454"/>
      <c r="P15" s="454"/>
      <c r="Q15" s="454"/>
      <c r="R15" s="455"/>
      <c r="S15" s="455"/>
      <c r="T15" s="455"/>
      <c r="U15" s="455"/>
      <c r="V15" s="455"/>
      <c r="W15" s="454"/>
      <c r="X15" s="454"/>
      <c r="Y15" s="454"/>
      <c r="Z15" s="454"/>
      <c r="AA15" s="454"/>
      <c r="AB15" s="454"/>
      <c r="AC15" s="454"/>
      <c r="AD15" s="454"/>
      <c r="AE15" s="454"/>
      <c r="AF15" s="421"/>
      <c r="AG15" s="421"/>
      <c r="AH15" s="422"/>
      <c r="AI15" s="454"/>
      <c r="AJ15" s="456"/>
      <c r="AK15" s="456"/>
      <c r="AL15" s="423"/>
      <c r="AM15" s="424"/>
      <c r="AN15" s="424"/>
      <c r="AO15" s="423"/>
      <c r="AP15" s="425"/>
      <c r="AR15" s="102"/>
      <c r="AS15"/>
    </row>
    <row r="16" spans="1:44" s="5" customFormat="1" ht="36" customHeight="1">
      <c r="A16" s="396"/>
      <c r="B16" s="397"/>
      <c r="C16" s="398"/>
      <c r="D16" s="399"/>
      <c r="E16" s="399"/>
      <c r="F16" s="399"/>
      <c r="G16" s="61" t="s">
        <v>10</v>
      </c>
      <c r="H16" s="457">
        <v>5490000000</v>
      </c>
      <c r="I16" s="443"/>
      <c r="J16" s="443"/>
      <c r="K16" s="443"/>
      <c r="L16" s="442"/>
      <c r="M16" s="442"/>
      <c r="N16" s="442"/>
      <c r="O16" s="442"/>
      <c r="P16" s="442"/>
      <c r="Q16" s="442"/>
      <c r="R16" s="458"/>
      <c r="S16" s="458"/>
      <c r="T16" s="458"/>
      <c r="U16" s="458"/>
      <c r="V16" s="458"/>
      <c r="W16" s="442"/>
      <c r="X16" s="442"/>
      <c r="Y16" s="442"/>
      <c r="Z16" s="442"/>
      <c r="AA16" s="442"/>
      <c r="AB16" s="442"/>
      <c r="AC16" s="442"/>
      <c r="AD16" s="442"/>
      <c r="AE16" s="442"/>
      <c r="AF16" s="442"/>
      <c r="AG16" s="442"/>
      <c r="AH16" s="13"/>
      <c r="AI16" s="443"/>
      <c r="AJ16" s="441"/>
      <c r="AK16" s="441"/>
      <c r="AL16" s="415"/>
      <c r="AM16" s="426"/>
      <c r="AN16" s="426"/>
      <c r="AO16" s="415"/>
      <c r="AP16" s="417"/>
      <c r="AR16" s="103"/>
    </row>
    <row r="17" spans="1:44" s="5" customFormat="1" ht="27" customHeight="1">
      <c r="A17" s="396"/>
      <c r="B17" s="397"/>
      <c r="C17" s="398"/>
      <c r="D17" s="399"/>
      <c r="E17" s="399"/>
      <c r="F17" s="399"/>
      <c r="G17" s="61" t="s">
        <v>11</v>
      </c>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19"/>
      <c r="AG17" s="19"/>
      <c r="AH17" s="13"/>
      <c r="AI17" s="445"/>
      <c r="AJ17" s="441"/>
      <c r="AK17" s="441"/>
      <c r="AL17" s="415"/>
      <c r="AM17" s="426"/>
      <c r="AN17" s="426"/>
      <c r="AO17" s="415"/>
      <c r="AP17" s="417"/>
      <c r="AR17" s="103"/>
    </row>
    <row r="18" spans="1:44" s="5" customFormat="1" ht="33" customHeight="1">
      <c r="A18" s="396"/>
      <c r="B18" s="397"/>
      <c r="C18" s="398"/>
      <c r="D18" s="399"/>
      <c r="E18" s="399"/>
      <c r="F18" s="399"/>
      <c r="G18" s="61" t="s">
        <v>12</v>
      </c>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42"/>
      <c r="AG18" s="442"/>
      <c r="AH18" s="442"/>
      <c r="AI18" s="459"/>
      <c r="AJ18" s="441"/>
      <c r="AK18" s="441"/>
      <c r="AL18" s="415"/>
      <c r="AM18" s="426"/>
      <c r="AN18" s="426"/>
      <c r="AO18" s="415"/>
      <c r="AP18" s="417"/>
      <c r="AR18" s="103"/>
    </row>
    <row r="19" spans="1:44" s="5" customFormat="1" ht="36" customHeight="1">
      <c r="A19" s="396"/>
      <c r="B19" s="397"/>
      <c r="C19" s="398"/>
      <c r="D19" s="399"/>
      <c r="E19" s="399"/>
      <c r="F19" s="399"/>
      <c r="G19" s="61" t="s">
        <v>13</v>
      </c>
      <c r="H19" s="448">
        <f>+H15+H17</f>
        <v>25</v>
      </c>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19"/>
      <c r="AG19" s="19"/>
      <c r="AH19" s="13"/>
      <c r="AI19" s="460"/>
      <c r="AJ19" s="441"/>
      <c r="AK19" s="441"/>
      <c r="AL19" s="415"/>
      <c r="AM19" s="426"/>
      <c r="AN19" s="426"/>
      <c r="AO19" s="415"/>
      <c r="AP19" s="417"/>
      <c r="AR19" s="103"/>
    </row>
    <row r="20" spans="1:44" s="5" customFormat="1" ht="49.5" customHeight="1" thickBot="1">
      <c r="A20" s="396"/>
      <c r="B20" s="405"/>
      <c r="C20" s="401"/>
      <c r="D20" s="406"/>
      <c r="E20" s="406"/>
      <c r="F20" s="406"/>
      <c r="G20" s="112" t="s">
        <v>14</v>
      </c>
      <c r="H20" s="461">
        <f>H16</f>
        <v>5490000000</v>
      </c>
      <c r="I20" s="462"/>
      <c r="J20" s="462"/>
      <c r="K20" s="462"/>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145"/>
      <c r="AI20" s="462"/>
      <c r="AJ20" s="463"/>
      <c r="AK20" s="463"/>
      <c r="AL20" s="427"/>
      <c r="AM20" s="428"/>
      <c r="AN20" s="428"/>
      <c r="AO20" s="427"/>
      <c r="AP20" s="429"/>
      <c r="AR20" s="103"/>
    </row>
    <row r="21" spans="1:44" s="5" customFormat="1" ht="45" customHeight="1">
      <c r="A21" s="396"/>
      <c r="B21" s="393">
        <v>3</v>
      </c>
      <c r="C21" s="394" t="s">
        <v>140</v>
      </c>
      <c r="D21" s="395" t="s">
        <v>133</v>
      </c>
      <c r="E21" s="395">
        <v>466</v>
      </c>
      <c r="F21" s="395">
        <v>177</v>
      </c>
      <c r="G21" s="60" t="s">
        <v>9</v>
      </c>
      <c r="H21" s="439">
        <f>0.16+1.2+1.64+1</f>
        <v>4</v>
      </c>
      <c r="I21" s="464">
        <v>0.16</v>
      </c>
      <c r="J21" s="464">
        <v>0.16</v>
      </c>
      <c r="K21" s="464">
        <v>0.16</v>
      </c>
      <c r="L21" s="465">
        <v>1.2</v>
      </c>
      <c r="M21" s="466"/>
      <c r="N21" s="466"/>
      <c r="O21" s="466"/>
      <c r="P21" s="466"/>
      <c r="Q21" s="465">
        <v>1.64</v>
      </c>
      <c r="R21" s="439"/>
      <c r="S21" s="439"/>
      <c r="T21" s="439"/>
      <c r="U21" s="439"/>
      <c r="V21" s="465">
        <v>0.86</v>
      </c>
      <c r="W21" s="467"/>
      <c r="X21" s="439"/>
      <c r="Y21" s="439"/>
      <c r="Z21" s="439"/>
      <c r="AA21" s="465">
        <v>0.14</v>
      </c>
      <c r="AB21" s="466"/>
      <c r="AC21" s="466"/>
      <c r="AD21" s="466"/>
      <c r="AE21" s="466"/>
      <c r="AF21" s="14"/>
      <c r="AG21" s="14"/>
      <c r="AH21" s="435">
        <v>0</v>
      </c>
      <c r="AI21" s="464">
        <v>0.16</v>
      </c>
      <c r="AJ21" s="440">
        <f>+K21/J21</f>
        <v>1</v>
      </c>
      <c r="AK21" s="440">
        <f>+K21/H21</f>
        <v>0.04</v>
      </c>
      <c r="AL21" s="412" t="s">
        <v>233</v>
      </c>
      <c r="AM21" s="413" t="s">
        <v>242</v>
      </c>
      <c r="AN21" s="413" t="s">
        <v>243</v>
      </c>
      <c r="AO21" s="412" t="s">
        <v>219</v>
      </c>
      <c r="AP21" s="414" t="s">
        <v>227</v>
      </c>
      <c r="AQ21" s="143"/>
      <c r="AR21" s="104"/>
    </row>
    <row r="22" spans="1:44" s="5" customFormat="1" ht="36" customHeight="1">
      <c r="A22" s="396"/>
      <c r="B22" s="397"/>
      <c r="C22" s="398"/>
      <c r="D22" s="399"/>
      <c r="E22" s="399"/>
      <c r="F22" s="399"/>
      <c r="G22" s="61" t="s">
        <v>10</v>
      </c>
      <c r="H22" s="457">
        <v>9653424084.264618</v>
      </c>
      <c r="I22" s="457">
        <v>211877645</v>
      </c>
      <c r="J22" s="457">
        <v>107547645</v>
      </c>
      <c r="K22" s="468">
        <v>65502409</v>
      </c>
      <c r="L22" s="442">
        <v>4743533538.24478</v>
      </c>
      <c r="M22" s="442"/>
      <c r="N22" s="442"/>
      <c r="O22" s="442"/>
      <c r="P22" s="442"/>
      <c r="Q22" s="442">
        <v>3447172507.2644</v>
      </c>
      <c r="R22" s="442"/>
      <c r="S22" s="442"/>
      <c r="T22" s="442"/>
      <c r="U22" s="442"/>
      <c r="V22" s="442">
        <v>1561358544.1781003</v>
      </c>
      <c r="W22" s="442"/>
      <c r="X22" s="442"/>
      <c r="Y22" s="442"/>
      <c r="Z22" s="442"/>
      <c r="AA22" s="442">
        <v>673579246.9943427</v>
      </c>
      <c r="AB22" s="442"/>
      <c r="AC22" s="442"/>
      <c r="AD22" s="442"/>
      <c r="AE22" s="442"/>
      <c r="AF22" s="442"/>
      <c r="AG22" s="442"/>
      <c r="AH22" s="13">
        <v>0</v>
      </c>
      <c r="AI22" s="468">
        <v>65502409</v>
      </c>
      <c r="AJ22" s="441">
        <f>+K22/J22</f>
        <v>0.6090547961324491</v>
      </c>
      <c r="AK22" s="441">
        <f>+K22/H22</f>
        <v>0.006785406756010126</v>
      </c>
      <c r="AL22" s="415"/>
      <c r="AM22" s="416"/>
      <c r="AN22" s="416"/>
      <c r="AO22" s="415"/>
      <c r="AP22" s="417"/>
      <c r="AQ22" s="143"/>
      <c r="AR22" s="103"/>
    </row>
    <row r="23" spans="1:44" s="5" customFormat="1" ht="30" customHeight="1">
      <c r="A23" s="396"/>
      <c r="B23" s="397"/>
      <c r="C23" s="398"/>
      <c r="D23" s="399"/>
      <c r="E23" s="399"/>
      <c r="F23" s="399"/>
      <c r="G23" s="61" t="s">
        <v>11</v>
      </c>
      <c r="H23" s="445"/>
      <c r="I23" s="445"/>
      <c r="J23" s="445"/>
      <c r="K23" s="445"/>
      <c r="L23" s="445"/>
      <c r="M23" s="445"/>
      <c r="N23" s="445"/>
      <c r="O23" s="445"/>
      <c r="P23" s="445"/>
      <c r="Q23" s="469"/>
      <c r="R23" s="445"/>
      <c r="S23" s="445"/>
      <c r="T23" s="445"/>
      <c r="U23" s="445"/>
      <c r="V23" s="446"/>
      <c r="W23" s="445"/>
      <c r="X23" s="445"/>
      <c r="Y23" s="445"/>
      <c r="Z23" s="445"/>
      <c r="AA23" s="445"/>
      <c r="AB23" s="445"/>
      <c r="AC23" s="445"/>
      <c r="AD23" s="445"/>
      <c r="AE23" s="445"/>
      <c r="AF23" s="19"/>
      <c r="AG23" s="19"/>
      <c r="AH23" s="13"/>
      <c r="AI23" s="445"/>
      <c r="AJ23" s="441"/>
      <c r="AK23" s="441"/>
      <c r="AL23" s="415"/>
      <c r="AM23" s="416"/>
      <c r="AN23" s="416"/>
      <c r="AO23" s="415"/>
      <c r="AP23" s="417"/>
      <c r="AR23" s="103"/>
    </row>
    <row r="24" spans="1:44" s="5" customFormat="1" ht="33" customHeight="1">
      <c r="A24" s="396"/>
      <c r="B24" s="397"/>
      <c r="C24" s="398"/>
      <c r="D24" s="399"/>
      <c r="E24" s="399"/>
      <c r="F24" s="399"/>
      <c r="G24" s="61" t="s">
        <v>12</v>
      </c>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42"/>
      <c r="AG24" s="442"/>
      <c r="AH24" s="442"/>
      <c r="AI24" s="459"/>
      <c r="AJ24" s="441"/>
      <c r="AK24" s="441"/>
      <c r="AL24" s="415"/>
      <c r="AM24" s="416"/>
      <c r="AN24" s="416"/>
      <c r="AO24" s="415"/>
      <c r="AP24" s="417"/>
      <c r="AR24" s="103"/>
    </row>
    <row r="25" spans="1:44" s="5" customFormat="1" ht="36" customHeight="1">
      <c r="A25" s="396"/>
      <c r="B25" s="397"/>
      <c r="C25" s="398"/>
      <c r="D25" s="399"/>
      <c r="E25" s="399"/>
      <c r="F25" s="399"/>
      <c r="G25" s="61" t="s">
        <v>13</v>
      </c>
      <c r="H25" s="448">
        <f>+H21+H23</f>
        <v>4</v>
      </c>
      <c r="I25" s="470">
        <f aca="true" t="shared" si="4" ref="I25">+I21+I23</f>
        <v>0.16</v>
      </c>
      <c r="J25" s="470">
        <v>0.16</v>
      </c>
      <c r="K25" s="470">
        <f aca="true" t="shared" si="5" ref="K25:AA25">+K21+K23</f>
        <v>0.16</v>
      </c>
      <c r="L25" s="471">
        <f t="shared" si="5"/>
        <v>1.2</v>
      </c>
      <c r="M25" s="472">
        <f t="shared" si="5"/>
        <v>0</v>
      </c>
      <c r="N25" s="472">
        <f t="shared" si="5"/>
        <v>0</v>
      </c>
      <c r="O25" s="472">
        <f t="shared" si="5"/>
        <v>0</v>
      </c>
      <c r="P25" s="472">
        <f t="shared" si="5"/>
        <v>0</v>
      </c>
      <c r="Q25" s="471">
        <f t="shared" si="5"/>
        <v>1.64</v>
      </c>
      <c r="R25" s="448">
        <f t="shared" si="5"/>
        <v>0</v>
      </c>
      <c r="S25" s="448">
        <f t="shared" si="5"/>
        <v>0</v>
      </c>
      <c r="T25" s="448">
        <f t="shared" si="5"/>
        <v>0</v>
      </c>
      <c r="U25" s="448">
        <f t="shared" si="5"/>
        <v>0</v>
      </c>
      <c r="V25" s="471">
        <v>0.86</v>
      </c>
      <c r="W25" s="473"/>
      <c r="X25" s="448">
        <f>+X21+X23</f>
        <v>0</v>
      </c>
      <c r="Y25" s="448">
        <f t="shared" si="5"/>
        <v>0</v>
      </c>
      <c r="Z25" s="448">
        <f t="shared" si="5"/>
        <v>0</v>
      </c>
      <c r="AA25" s="471">
        <f t="shared" si="5"/>
        <v>0.14</v>
      </c>
      <c r="AB25" s="472"/>
      <c r="AC25" s="472"/>
      <c r="AD25" s="472"/>
      <c r="AE25" s="472"/>
      <c r="AF25" s="19"/>
      <c r="AG25" s="19"/>
      <c r="AH25" s="13">
        <v>0</v>
      </c>
      <c r="AI25" s="470">
        <f aca="true" t="shared" si="6" ref="AI25">+AI21+AI23</f>
        <v>0.16</v>
      </c>
      <c r="AJ25" s="441">
        <f>+AJ21+AJ23</f>
        <v>1</v>
      </c>
      <c r="AK25" s="441">
        <f aca="true" t="shared" si="7" ref="AK25">+AK21+AK23</f>
        <v>0.04</v>
      </c>
      <c r="AL25" s="415"/>
      <c r="AM25" s="416"/>
      <c r="AN25" s="416"/>
      <c r="AO25" s="415"/>
      <c r="AP25" s="417"/>
      <c r="AR25" s="103"/>
    </row>
    <row r="26" spans="1:44" s="5" customFormat="1" ht="49.5" customHeight="1" thickBot="1">
      <c r="A26" s="396"/>
      <c r="B26" s="400"/>
      <c r="C26" s="401"/>
      <c r="D26" s="402"/>
      <c r="E26" s="402"/>
      <c r="F26" s="402"/>
      <c r="G26" s="62" t="s">
        <v>14</v>
      </c>
      <c r="H26" s="449">
        <f>H22+H24</f>
        <v>9653424084.264618</v>
      </c>
      <c r="I26" s="449">
        <f>+I22</f>
        <v>211877645</v>
      </c>
      <c r="J26" s="449">
        <v>107547645</v>
      </c>
      <c r="K26" s="450">
        <f aca="true" t="shared" si="8" ref="K26:AA26">+K22</f>
        <v>65502409</v>
      </c>
      <c r="L26" s="449">
        <f t="shared" si="8"/>
        <v>4743533538.24478</v>
      </c>
      <c r="M26" s="449">
        <f t="shared" si="8"/>
        <v>0</v>
      </c>
      <c r="N26" s="449">
        <f t="shared" si="8"/>
        <v>0</v>
      </c>
      <c r="O26" s="449">
        <f t="shared" si="8"/>
        <v>0</v>
      </c>
      <c r="P26" s="449">
        <f t="shared" si="8"/>
        <v>0</v>
      </c>
      <c r="Q26" s="449">
        <f t="shared" si="8"/>
        <v>3447172507.2644</v>
      </c>
      <c r="R26" s="449">
        <f t="shared" si="8"/>
        <v>0</v>
      </c>
      <c r="S26" s="449">
        <f t="shared" si="8"/>
        <v>0</v>
      </c>
      <c r="T26" s="449">
        <f t="shared" si="8"/>
        <v>0</v>
      </c>
      <c r="U26" s="449">
        <f t="shared" si="8"/>
        <v>0</v>
      </c>
      <c r="V26" s="449">
        <v>1561358544.1781003</v>
      </c>
      <c r="W26" s="449"/>
      <c r="X26" s="449">
        <f t="shared" si="8"/>
        <v>0</v>
      </c>
      <c r="Y26" s="449">
        <f t="shared" si="8"/>
        <v>0</v>
      </c>
      <c r="Z26" s="449">
        <f t="shared" si="8"/>
        <v>0</v>
      </c>
      <c r="AA26" s="449">
        <f t="shared" si="8"/>
        <v>673579246.9943427</v>
      </c>
      <c r="AB26" s="449"/>
      <c r="AC26" s="449"/>
      <c r="AD26" s="449"/>
      <c r="AE26" s="449"/>
      <c r="AF26" s="449"/>
      <c r="AG26" s="449"/>
      <c r="AH26" s="148">
        <v>0</v>
      </c>
      <c r="AI26" s="450">
        <f aca="true" t="shared" si="9" ref="AI26">+AI22</f>
        <v>65502409</v>
      </c>
      <c r="AJ26" s="452">
        <f aca="true" t="shared" si="10" ref="AJ26:AK26">AJ22</f>
        <v>0.6090547961324491</v>
      </c>
      <c r="AK26" s="452">
        <f t="shared" si="10"/>
        <v>0.006785406756010126</v>
      </c>
      <c r="AL26" s="418"/>
      <c r="AM26" s="419"/>
      <c r="AN26" s="419"/>
      <c r="AO26" s="418"/>
      <c r="AP26" s="420"/>
      <c r="AR26" s="103"/>
    </row>
    <row r="27" spans="1:44" s="5" customFormat="1" ht="45" customHeight="1">
      <c r="A27" s="407"/>
      <c r="B27" s="393">
        <v>4</v>
      </c>
      <c r="C27" s="394" t="s">
        <v>141</v>
      </c>
      <c r="D27" s="395" t="s">
        <v>132</v>
      </c>
      <c r="E27" s="395">
        <v>466</v>
      </c>
      <c r="F27" s="395">
        <v>177</v>
      </c>
      <c r="G27" s="63" t="s">
        <v>9</v>
      </c>
      <c r="H27" s="453">
        <v>5</v>
      </c>
      <c r="I27" s="454"/>
      <c r="J27" s="454"/>
      <c r="K27" s="454"/>
      <c r="L27" s="454">
        <v>1</v>
      </c>
      <c r="M27" s="454"/>
      <c r="N27" s="454"/>
      <c r="O27" s="454"/>
      <c r="P27" s="454"/>
      <c r="Q27" s="454">
        <v>3</v>
      </c>
      <c r="R27" s="454"/>
      <c r="S27" s="454"/>
      <c r="T27" s="454"/>
      <c r="U27" s="454"/>
      <c r="V27" s="454">
        <v>5</v>
      </c>
      <c r="W27" s="454"/>
      <c r="X27" s="454"/>
      <c r="Y27" s="454"/>
      <c r="Z27" s="454"/>
      <c r="AA27" s="474">
        <v>0</v>
      </c>
      <c r="AB27" s="475"/>
      <c r="AC27" s="454"/>
      <c r="AD27" s="454"/>
      <c r="AE27" s="454"/>
      <c r="AF27" s="421"/>
      <c r="AG27" s="421"/>
      <c r="AH27" s="422"/>
      <c r="AI27" s="454"/>
      <c r="AJ27" s="456"/>
      <c r="AK27" s="456"/>
      <c r="AL27" s="423"/>
      <c r="AM27" s="424"/>
      <c r="AN27" s="424"/>
      <c r="AO27" s="423"/>
      <c r="AP27" s="425"/>
      <c r="AR27" s="103"/>
    </row>
    <row r="28" spans="1:44" s="5" customFormat="1" ht="36" customHeight="1">
      <c r="A28" s="407"/>
      <c r="B28" s="397"/>
      <c r="C28" s="398"/>
      <c r="D28" s="399"/>
      <c r="E28" s="399"/>
      <c r="F28" s="399"/>
      <c r="G28" s="61" t="s">
        <v>10</v>
      </c>
      <c r="H28" s="461">
        <v>436225000</v>
      </c>
      <c r="I28" s="443"/>
      <c r="J28" s="443"/>
      <c r="K28" s="443"/>
      <c r="L28" s="442">
        <v>97000000</v>
      </c>
      <c r="M28" s="442"/>
      <c r="N28" s="442"/>
      <c r="O28" s="442"/>
      <c r="P28" s="442"/>
      <c r="Q28" s="442">
        <v>233000000</v>
      </c>
      <c r="R28" s="442"/>
      <c r="S28" s="442"/>
      <c r="T28" s="442"/>
      <c r="U28" s="442"/>
      <c r="V28" s="442">
        <v>105900000</v>
      </c>
      <c r="W28" s="442"/>
      <c r="X28" s="442"/>
      <c r="Y28" s="442"/>
      <c r="Z28" s="442"/>
      <c r="AA28" s="476">
        <v>0</v>
      </c>
      <c r="AB28" s="477"/>
      <c r="AC28" s="442"/>
      <c r="AD28" s="442"/>
      <c r="AE28" s="442"/>
      <c r="AF28" s="442"/>
      <c r="AG28" s="442"/>
      <c r="AH28" s="13"/>
      <c r="AI28" s="443"/>
      <c r="AJ28" s="441"/>
      <c r="AK28" s="441"/>
      <c r="AL28" s="415"/>
      <c r="AM28" s="426"/>
      <c r="AN28" s="426"/>
      <c r="AO28" s="415"/>
      <c r="AP28" s="417"/>
      <c r="AR28" s="103"/>
    </row>
    <row r="29" spans="1:44" s="5" customFormat="1" ht="40.5" customHeight="1">
      <c r="A29" s="407"/>
      <c r="B29" s="397"/>
      <c r="C29" s="398"/>
      <c r="D29" s="399"/>
      <c r="E29" s="399"/>
      <c r="F29" s="399"/>
      <c r="G29" s="61" t="s">
        <v>11</v>
      </c>
      <c r="H29" s="445"/>
      <c r="I29" s="445"/>
      <c r="J29" s="445"/>
      <c r="K29" s="445"/>
      <c r="L29" s="445"/>
      <c r="M29" s="445"/>
      <c r="N29" s="445"/>
      <c r="O29" s="445"/>
      <c r="P29" s="445"/>
      <c r="Q29" s="445"/>
      <c r="R29" s="445"/>
      <c r="S29" s="445"/>
      <c r="T29" s="445"/>
      <c r="U29" s="445"/>
      <c r="V29" s="445"/>
      <c r="W29" s="445"/>
      <c r="X29" s="445"/>
      <c r="Y29" s="445"/>
      <c r="Z29" s="445"/>
      <c r="AA29" s="478"/>
      <c r="AB29" s="479"/>
      <c r="AC29" s="445"/>
      <c r="AD29" s="445"/>
      <c r="AE29" s="445"/>
      <c r="AF29" s="19"/>
      <c r="AG29" s="19"/>
      <c r="AH29" s="13"/>
      <c r="AI29" s="445"/>
      <c r="AJ29" s="441"/>
      <c r="AK29" s="441"/>
      <c r="AL29" s="415"/>
      <c r="AM29" s="426"/>
      <c r="AN29" s="426"/>
      <c r="AO29" s="415"/>
      <c r="AP29" s="417"/>
      <c r="AR29" s="103"/>
    </row>
    <row r="30" spans="1:44" s="5" customFormat="1" ht="33" customHeight="1">
      <c r="A30" s="407"/>
      <c r="B30" s="397"/>
      <c r="C30" s="398"/>
      <c r="D30" s="399"/>
      <c r="E30" s="399"/>
      <c r="F30" s="399"/>
      <c r="G30" s="61" t="s">
        <v>12</v>
      </c>
      <c r="H30" s="459"/>
      <c r="I30" s="459"/>
      <c r="J30" s="459"/>
      <c r="K30" s="459"/>
      <c r="L30" s="459"/>
      <c r="M30" s="459"/>
      <c r="N30" s="459"/>
      <c r="O30" s="459"/>
      <c r="P30" s="459"/>
      <c r="Q30" s="459"/>
      <c r="R30" s="459"/>
      <c r="S30" s="459"/>
      <c r="T30" s="459"/>
      <c r="U30" s="459"/>
      <c r="V30" s="459"/>
      <c r="W30" s="459"/>
      <c r="X30" s="459"/>
      <c r="Y30" s="459"/>
      <c r="Z30" s="459"/>
      <c r="AA30" s="480"/>
      <c r="AB30" s="481"/>
      <c r="AC30" s="459"/>
      <c r="AD30" s="459"/>
      <c r="AE30" s="459"/>
      <c r="AF30" s="442"/>
      <c r="AG30" s="442"/>
      <c r="AH30" s="442"/>
      <c r="AI30" s="459"/>
      <c r="AJ30" s="441"/>
      <c r="AK30" s="441"/>
      <c r="AL30" s="415"/>
      <c r="AM30" s="426"/>
      <c r="AN30" s="426"/>
      <c r="AO30" s="415"/>
      <c r="AP30" s="417"/>
      <c r="AR30" s="103"/>
    </row>
    <row r="31" spans="1:44" s="5" customFormat="1" ht="36" customHeight="1">
      <c r="A31" s="407"/>
      <c r="B31" s="397"/>
      <c r="C31" s="398"/>
      <c r="D31" s="399"/>
      <c r="E31" s="399"/>
      <c r="F31" s="399"/>
      <c r="G31" s="61" t="s">
        <v>13</v>
      </c>
      <c r="H31" s="448">
        <v>5</v>
      </c>
      <c r="I31" s="472"/>
      <c r="J31" s="472"/>
      <c r="K31" s="472"/>
      <c r="L31" s="472">
        <v>1</v>
      </c>
      <c r="M31" s="472"/>
      <c r="N31" s="472"/>
      <c r="O31" s="472"/>
      <c r="P31" s="472"/>
      <c r="Q31" s="472">
        <v>3</v>
      </c>
      <c r="R31" s="472"/>
      <c r="S31" s="472"/>
      <c r="T31" s="472"/>
      <c r="U31" s="472"/>
      <c r="V31" s="472">
        <v>5</v>
      </c>
      <c r="W31" s="472"/>
      <c r="X31" s="472"/>
      <c r="Y31" s="472"/>
      <c r="Z31" s="472"/>
      <c r="AA31" s="482"/>
      <c r="AB31" s="483"/>
      <c r="AC31" s="460"/>
      <c r="AD31" s="460"/>
      <c r="AE31" s="460"/>
      <c r="AF31" s="19"/>
      <c r="AG31" s="19"/>
      <c r="AH31" s="13"/>
      <c r="AI31" s="472"/>
      <c r="AJ31" s="441"/>
      <c r="AK31" s="441"/>
      <c r="AL31" s="415"/>
      <c r="AM31" s="426"/>
      <c r="AN31" s="426"/>
      <c r="AO31" s="415"/>
      <c r="AP31" s="417"/>
      <c r="AR31" s="103"/>
    </row>
    <row r="32" spans="1:44" s="5" customFormat="1" ht="49.5" customHeight="1" thickBot="1">
      <c r="A32" s="407"/>
      <c r="B32" s="405"/>
      <c r="C32" s="401"/>
      <c r="D32" s="406"/>
      <c r="E32" s="406"/>
      <c r="F32" s="406"/>
      <c r="G32" s="112" t="s">
        <v>14</v>
      </c>
      <c r="H32" s="461">
        <f>+H28+H30</f>
        <v>436225000</v>
      </c>
      <c r="I32" s="462"/>
      <c r="J32" s="462"/>
      <c r="K32" s="462"/>
      <c r="L32" s="461">
        <f>+L28+L30</f>
        <v>97000000</v>
      </c>
      <c r="M32" s="484"/>
      <c r="N32" s="484"/>
      <c r="O32" s="484"/>
      <c r="P32" s="484"/>
      <c r="Q32" s="461">
        <f>+Q28+Q30</f>
        <v>233000000</v>
      </c>
      <c r="R32" s="484"/>
      <c r="S32" s="484"/>
      <c r="T32" s="484"/>
      <c r="U32" s="484"/>
      <c r="V32" s="461">
        <f>+V28+V30</f>
        <v>105900000</v>
      </c>
      <c r="W32" s="484"/>
      <c r="X32" s="484"/>
      <c r="Y32" s="484"/>
      <c r="Z32" s="484"/>
      <c r="AA32" s="461">
        <f>+AA28+AA30</f>
        <v>0</v>
      </c>
      <c r="AB32" s="485"/>
      <c r="AC32" s="461"/>
      <c r="AD32" s="461"/>
      <c r="AE32" s="461"/>
      <c r="AF32" s="461"/>
      <c r="AG32" s="461"/>
      <c r="AH32" s="145"/>
      <c r="AI32" s="462"/>
      <c r="AJ32" s="463"/>
      <c r="AK32" s="463"/>
      <c r="AL32" s="427"/>
      <c r="AM32" s="428"/>
      <c r="AN32" s="428"/>
      <c r="AO32" s="427"/>
      <c r="AP32" s="429"/>
      <c r="AR32" s="103"/>
    </row>
    <row r="33" spans="1:44" s="5" customFormat="1" ht="45" customHeight="1">
      <c r="A33" s="408" t="s">
        <v>142</v>
      </c>
      <c r="B33" s="395">
        <v>5</v>
      </c>
      <c r="C33" s="394" t="s">
        <v>143</v>
      </c>
      <c r="D33" s="395" t="s">
        <v>133</v>
      </c>
      <c r="E33" s="395">
        <v>466</v>
      </c>
      <c r="F33" s="395">
        <v>177</v>
      </c>
      <c r="G33" s="60" t="s">
        <v>9</v>
      </c>
      <c r="H33" s="466">
        <v>10</v>
      </c>
      <c r="I33" s="464">
        <v>1</v>
      </c>
      <c r="J33" s="464">
        <v>1</v>
      </c>
      <c r="K33" s="464">
        <v>0.5</v>
      </c>
      <c r="L33" s="465">
        <v>2</v>
      </c>
      <c r="M33" s="466"/>
      <c r="N33" s="466"/>
      <c r="O33" s="466"/>
      <c r="P33" s="466"/>
      <c r="Q33" s="465">
        <v>1</v>
      </c>
      <c r="R33" s="439"/>
      <c r="S33" s="439"/>
      <c r="T33" s="439"/>
      <c r="U33" s="439"/>
      <c r="V33" s="465">
        <v>1</v>
      </c>
      <c r="W33" s="467"/>
      <c r="X33" s="439"/>
      <c r="Y33" s="439"/>
      <c r="Z33" s="439"/>
      <c r="AA33" s="465">
        <v>5</v>
      </c>
      <c r="AB33" s="466"/>
      <c r="AC33" s="466"/>
      <c r="AD33" s="466"/>
      <c r="AE33" s="466"/>
      <c r="AF33" s="14"/>
      <c r="AG33" s="14"/>
      <c r="AH33" s="435">
        <v>0</v>
      </c>
      <c r="AI33" s="464">
        <v>0.5</v>
      </c>
      <c r="AJ33" s="440">
        <f>+K33/J33</f>
        <v>0.5</v>
      </c>
      <c r="AK33" s="440">
        <f>+K33/H33</f>
        <v>0.05</v>
      </c>
      <c r="AL33" s="412" t="s">
        <v>234</v>
      </c>
      <c r="AM33" s="412" t="s">
        <v>179</v>
      </c>
      <c r="AN33" s="413" t="s">
        <v>180</v>
      </c>
      <c r="AO33" s="412" t="s">
        <v>181</v>
      </c>
      <c r="AP33" s="414" t="s">
        <v>226</v>
      </c>
      <c r="AR33" s="103"/>
    </row>
    <row r="34" spans="1:44" s="5" customFormat="1" ht="36" customHeight="1">
      <c r="A34" s="409"/>
      <c r="B34" s="399"/>
      <c r="C34" s="398"/>
      <c r="D34" s="399"/>
      <c r="E34" s="399"/>
      <c r="F34" s="399"/>
      <c r="G34" s="61" t="s">
        <v>10</v>
      </c>
      <c r="H34" s="457">
        <v>1380005323.84815</v>
      </c>
      <c r="I34" s="457">
        <v>97471587</v>
      </c>
      <c r="J34" s="457">
        <v>48971587</v>
      </c>
      <c r="K34" s="468">
        <v>25436478</v>
      </c>
      <c r="L34" s="457">
        <v>466401116.8</v>
      </c>
      <c r="M34" s="457"/>
      <c r="N34" s="457"/>
      <c r="O34" s="457"/>
      <c r="P34" s="457"/>
      <c r="Q34" s="457">
        <v>372934172.64</v>
      </c>
      <c r="R34" s="457"/>
      <c r="S34" s="457"/>
      <c r="T34" s="457"/>
      <c r="U34" s="457"/>
      <c r="V34" s="457">
        <v>383925881.272</v>
      </c>
      <c r="W34" s="457"/>
      <c r="X34" s="457"/>
      <c r="Y34" s="457"/>
      <c r="Z34" s="457"/>
      <c r="AA34" s="457">
        <v>172781087.6678</v>
      </c>
      <c r="AB34" s="457"/>
      <c r="AC34" s="457"/>
      <c r="AD34" s="457"/>
      <c r="AE34" s="457"/>
      <c r="AF34" s="457"/>
      <c r="AG34" s="457"/>
      <c r="AH34" s="110"/>
      <c r="AI34" s="468">
        <v>25436478</v>
      </c>
      <c r="AJ34" s="441">
        <f>+K34/J34</f>
        <v>0.5194129812456354</v>
      </c>
      <c r="AK34" s="441">
        <f>+K34/H34</f>
        <v>0.0184321593260744</v>
      </c>
      <c r="AL34" s="415"/>
      <c r="AM34" s="415"/>
      <c r="AN34" s="426"/>
      <c r="AO34" s="415"/>
      <c r="AP34" s="417"/>
      <c r="AQ34" s="81"/>
      <c r="AR34" s="103"/>
    </row>
    <row r="35" spans="1:44" s="5" customFormat="1" ht="40.5" customHeight="1">
      <c r="A35" s="409"/>
      <c r="B35" s="399"/>
      <c r="C35" s="398"/>
      <c r="D35" s="399"/>
      <c r="E35" s="399"/>
      <c r="F35" s="399"/>
      <c r="G35" s="61" t="s">
        <v>11</v>
      </c>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19"/>
      <c r="AG35" s="19"/>
      <c r="AH35" s="13"/>
      <c r="AI35" s="445"/>
      <c r="AJ35" s="441"/>
      <c r="AK35" s="441"/>
      <c r="AL35" s="415"/>
      <c r="AM35" s="415"/>
      <c r="AN35" s="426"/>
      <c r="AO35" s="415"/>
      <c r="AP35" s="417"/>
      <c r="AR35" s="103"/>
    </row>
    <row r="36" spans="1:44" s="5" customFormat="1" ht="33" customHeight="1">
      <c r="A36" s="409"/>
      <c r="B36" s="399"/>
      <c r="C36" s="398"/>
      <c r="D36" s="399"/>
      <c r="E36" s="399"/>
      <c r="F36" s="399"/>
      <c r="G36" s="61" t="s">
        <v>12</v>
      </c>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42"/>
      <c r="AG36" s="442"/>
      <c r="AH36" s="442"/>
      <c r="AI36" s="459"/>
      <c r="AJ36" s="441"/>
      <c r="AK36" s="441"/>
      <c r="AL36" s="415"/>
      <c r="AM36" s="415"/>
      <c r="AN36" s="426"/>
      <c r="AO36" s="415"/>
      <c r="AP36" s="417"/>
      <c r="AR36" s="103"/>
    </row>
    <row r="37" spans="1:44" s="5" customFormat="1" ht="36" customHeight="1">
      <c r="A37" s="409"/>
      <c r="B37" s="399"/>
      <c r="C37" s="398"/>
      <c r="D37" s="399"/>
      <c r="E37" s="399"/>
      <c r="F37" s="399"/>
      <c r="G37" s="61" t="s">
        <v>13</v>
      </c>
      <c r="H37" s="448">
        <v>10</v>
      </c>
      <c r="I37" s="470">
        <v>1</v>
      </c>
      <c r="J37" s="470">
        <v>1</v>
      </c>
      <c r="K37" s="470">
        <f>+K33</f>
        <v>0.5</v>
      </c>
      <c r="L37" s="471">
        <v>2</v>
      </c>
      <c r="M37" s="472"/>
      <c r="N37" s="472"/>
      <c r="O37" s="472"/>
      <c r="P37" s="472"/>
      <c r="Q37" s="471">
        <v>1</v>
      </c>
      <c r="R37" s="448"/>
      <c r="S37" s="448"/>
      <c r="T37" s="448"/>
      <c r="U37" s="448"/>
      <c r="V37" s="471">
        <v>1</v>
      </c>
      <c r="W37" s="473"/>
      <c r="X37" s="448"/>
      <c r="Y37" s="448"/>
      <c r="Z37" s="448"/>
      <c r="AA37" s="471">
        <v>5</v>
      </c>
      <c r="AB37" s="472"/>
      <c r="AC37" s="472"/>
      <c r="AD37" s="472"/>
      <c r="AE37" s="472"/>
      <c r="AF37" s="19"/>
      <c r="AG37" s="19"/>
      <c r="AH37" s="13">
        <v>0</v>
      </c>
      <c r="AI37" s="470">
        <f>+AI33</f>
        <v>0.5</v>
      </c>
      <c r="AJ37" s="441">
        <f>+AJ33+AJ35</f>
        <v>0.5</v>
      </c>
      <c r="AK37" s="441">
        <f aca="true" t="shared" si="11" ref="AK37">+AK33+AK35</f>
        <v>0.05</v>
      </c>
      <c r="AL37" s="415"/>
      <c r="AM37" s="415"/>
      <c r="AN37" s="426"/>
      <c r="AO37" s="415"/>
      <c r="AP37" s="417"/>
      <c r="AR37" s="103"/>
    </row>
    <row r="38" spans="1:44" s="5" customFormat="1" ht="41.25" customHeight="1" thickBot="1">
      <c r="A38" s="410"/>
      <c r="B38" s="406"/>
      <c r="C38" s="401"/>
      <c r="D38" s="406"/>
      <c r="E38" s="406"/>
      <c r="F38" s="406"/>
      <c r="G38" s="112" t="s">
        <v>14</v>
      </c>
      <c r="H38" s="461">
        <f>H34+H36</f>
        <v>1380005323.84815</v>
      </c>
      <c r="I38" s="461">
        <f aca="true" t="shared" si="12" ref="I38">I34+I36</f>
        <v>97471587</v>
      </c>
      <c r="J38" s="461">
        <v>48971587</v>
      </c>
      <c r="K38" s="462">
        <f aca="true" t="shared" si="13" ref="K38:AA38">K34+K36</f>
        <v>25436478</v>
      </c>
      <c r="L38" s="461">
        <f t="shared" si="13"/>
        <v>466401116.8</v>
      </c>
      <c r="M38" s="461">
        <f t="shared" si="13"/>
        <v>0</v>
      </c>
      <c r="N38" s="461">
        <f t="shared" si="13"/>
        <v>0</v>
      </c>
      <c r="O38" s="461">
        <f t="shared" si="13"/>
        <v>0</v>
      </c>
      <c r="P38" s="461">
        <f t="shared" si="13"/>
        <v>0</v>
      </c>
      <c r="Q38" s="461">
        <f t="shared" si="13"/>
        <v>372934172.64</v>
      </c>
      <c r="R38" s="461">
        <f t="shared" si="13"/>
        <v>0</v>
      </c>
      <c r="S38" s="461">
        <f t="shared" si="13"/>
        <v>0</v>
      </c>
      <c r="T38" s="461">
        <f t="shared" si="13"/>
        <v>0</v>
      </c>
      <c r="U38" s="461">
        <f t="shared" si="13"/>
        <v>0</v>
      </c>
      <c r="V38" s="461">
        <v>383725881.272</v>
      </c>
      <c r="W38" s="461"/>
      <c r="X38" s="461">
        <f t="shared" si="13"/>
        <v>0</v>
      </c>
      <c r="Y38" s="461">
        <f t="shared" si="13"/>
        <v>0</v>
      </c>
      <c r="Z38" s="461">
        <f t="shared" si="13"/>
        <v>0</v>
      </c>
      <c r="AA38" s="461">
        <f t="shared" si="13"/>
        <v>172781087.6678</v>
      </c>
      <c r="AB38" s="461"/>
      <c r="AC38" s="461"/>
      <c r="AD38" s="461"/>
      <c r="AE38" s="461"/>
      <c r="AF38" s="461"/>
      <c r="AG38" s="461"/>
      <c r="AH38" s="145">
        <f>AH34</f>
        <v>0</v>
      </c>
      <c r="AI38" s="462">
        <f aca="true" t="shared" si="14" ref="AI38">AI34+AI36</f>
        <v>25436478</v>
      </c>
      <c r="AJ38" s="463">
        <f aca="true" t="shared" si="15" ref="AJ38:AK38">AJ34</f>
        <v>0.5194129812456354</v>
      </c>
      <c r="AK38" s="463">
        <f t="shared" si="15"/>
        <v>0.0184321593260744</v>
      </c>
      <c r="AL38" s="427"/>
      <c r="AM38" s="427"/>
      <c r="AN38" s="428"/>
      <c r="AO38" s="427"/>
      <c r="AP38" s="429"/>
      <c r="AQ38" s="81"/>
      <c r="AR38" s="103"/>
    </row>
    <row r="39" spans="1:44" s="5" customFormat="1" ht="45" customHeight="1">
      <c r="A39" s="399" t="s">
        <v>144</v>
      </c>
      <c r="B39" s="399">
        <v>6</v>
      </c>
      <c r="C39" s="394" t="s">
        <v>145</v>
      </c>
      <c r="D39" s="399" t="s">
        <v>133</v>
      </c>
      <c r="E39" s="399">
        <v>466</v>
      </c>
      <c r="F39" s="399">
        <v>177</v>
      </c>
      <c r="G39" s="61" t="s">
        <v>9</v>
      </c>
      <c r="H39" s="448">
        <v>80</v>
      </c>
      <c r="I39" s="470">
        <v>1</v>
      </c>
      <c r="J39" s="470">
        <v>1</v>
      </c>
      <c r="K39" s="470">
        <v>0.6</v>
      </c>
      <c r="L39" s="471">
        <v>9</v>
      </c>
      <c r="M39" s="472"/>
      <c r="N39" s="472"/>
      <c r="O39" s="472"/>
      <c r="P39" s="472"/>
      <c r="Q39" s="471">
        <v>40</v>
      </c>
      <c r="R39" s="448"/>
      <c r="S39" s="448"/>
      <c r="T39" s="448"/>
      <c r="U39" s="448"/>
      <c r="V39" s="471">
        <v>20</v>
      </c>
      <c r="W39" s="473"/>
      <c r="X39" s="448"/>
      <c r="Y39" s="448"/>
      <c r="Z39" s="448"/>
      <c r="AA39" s="471">
        <v>10</v>
      </c>
      <c r="AB39" s="472"/>
      <c r="AC39" s="472"/>
      <c r="AD39" s="472"/>
      <c r="AE39" s="472"/>
      <c r="AF39" s="19"/>
      <c r="AG39" s="19"/>
      <c r="AH39" s="13">
        <v>0</v>
      </c>
      <c r="AI39" s="470">
        <v>0.6</v>
      </c>
      <c r="AJ39" s="441">
        <f>+K39/J39</f>
        <v>0.6</v>
      </c>
      <c r="AK39" s="486">
        <f>+K39/H39</f>
        <v>0.0075</v>
      </c>
      <c r="AL39" s="431" t="s">
        <v>235</v>
      </c>
      <c r="AM39" s="431" t="s">
        <v>220</v>
      </c>
      <c r="AN39" s="431" t="s">
        <v>221</v>
      </c>
      <c r="AO39" s="431" t="s">
        <v>236</v>
      </c>
      <c r="AP39" s="431" t="s">
        <v>228</v>
      </c>
      <c r="AR39" s="103"/>
    </row>
    <row r="40" spans="1:44" s="5" customFormat="1" ht="36" customHeight="1">
      <c r="A40" s="399"/>
      <c r="B40" s="399"/>
      <c r="C40" s="398"/>
      <c r="D40" s="399"/>
      <c r="E40" s="399"/>
      <c r="F40" s="399"/>
      <c r="G40" s="61" t="s">
        <v>10</v>
      </c>
      <c r="H40" s="457">
        <v>5466158381.883377</v>
      </c>
      <c r="I40" s="457">
        <v>176451330</v>
      </c>
      <c r="J40" s="457">
        <v>136451330</v>
      </c>
      <c r="K40" s="457">
        <v>117519395</v>
      </c>
      <c r="L40" s="442">
        <v>796230218.084475</v>
      </c>
      <c r="M40" s="442"/>
      <c r="N40" s="442"/>
      <c r="O40" s="442"/>
      <c r="P40" s="442"/>
      <c r="Q40" s="442">
        <v>2120066785.0019</v>
      </c>
      <c r="R40" s="442"/>
      <c r="S40" s="442"/>
      <c r="T40" s="442"/>
      <c r="U40" s="442"/>
      <c r="V40" s="442">
        <v>1239277220.44215</v>
      </c>
      <c r="W40" s="442"/>
      <c r="X40" s="442"/>
      <c r="Y40" s="442"/>
      <c r="Z40" s="442"/>
      <c r="AA40" s="442">
        <v>780717421.431905</v>
      </c>
      <c r="AB40" s="442"/>
      <c r="AC40" s="442"/>
      <c r="AD40" s="442"/>
      <c r="AE40" s="442"/>
      <c r="AF40" s="442"/>
      <c r="AG40" s="442"/>
      <c r="AH40" s="110">
        <v>31567080</v>
      </c>
      <c r="AI40" s="457">
        <v>117519395</v>
      </c>
      <c r="AJ40" s="441">
        <f>+K40/J40</f>
        <v>0.8612550350370348</v>
      </c>
      <c r="AK40" s="441">
        <f>+K40/H40</f>
        <v>0.021499449300535715</v>
      </c>
      <c r="AL40" s="432"/>
      <c r="AM40" s="431"/>
      <c r="AN40" s="431"/>
      <c r="AO40" s="432"/>
      <c r="AP40" s="431"/>
      <c r="AR40" s="103"/>
    </row>
    <row r="41" spans="1:44" s="5" customFormat="1" ht="40.5" customHeight="1">
      <c r="A41" s="399"/>
      <c r="B41" s="399"/>
      <c r="C41" s="398"/>
      <c r="D41" s="399"/>
      <c r="E41" s="399"/>
      <c r="F41" s="399"/>
      <c r="G41" s="61" t="s">
        <v>11</v>
      </c>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19"/>
      <c r="AG41" s="19"/>
      <c r="AH41" s="13"/>
      <c r="AI41" s="445"/>
      <c r="AJ41" s="441"/>
      <c r="AK41" s="441"/>
      <c r="AL41" s="432"/>
      <c r="AM41" s="431"/>
      <c r="AN41" s="431"/>
      <c r="AO41" s="432"/>
      <c r="AP41" s="431"/>
      <c r="AR41" s="103"/>
    </row>
    <row r="42" spans="1:44" s="5" customFormat="1" ht="33" customHeight="1">
      <c r="A42" s="399"/>
      <c r="B42" s="399"/>
      <c r="C42" s="398"/>
      <c r="D42" s="399"/>
      <c r="E42" s="399"/>
      <c r="F42" s="399"/>
      <c r="G42" s="61" t="s">
        <v>12</v>
      </c>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42"/>
      <c r="AG42" s="442"/>
      <c r="AH42" s="442"/>
      <c r="AI42" s="459"/>
      <c r="AJ42" s="441"/>
      <c r="AK42" s="441"/>
      <c r="AL42" s="432"/>
      <c r="AM42" s="431"/>
      <c r="AN42" s="431"/>
      <c r="AO42" s="432"/>
      <c r="AP42" s="431"/>
      <c r="AR42" s="103"/>
    </row>
    <row r="43" spans="1:44" s="5" customFormat="1" ht="36" customHeight="1">
      <c r="A43" s="399"/>
      <c r="B43" s="399"/>
      <c r="C43" s="398"/>
      <c r="D43" s="399"/>
      <c r="E43" s="399"/>
      <c r="F43" s="399"/>
      <c r="G43" s="61" t="s">
        <v>13</v>
      </c>
      <c r="H43" s="448">
        <f>+H39+H41</f>
        <v>80</v>
      </c>
      <c r="I43" s="470">
        <f aca="true" t="shared" si="16" ref="I43">+I39+I41</f>
        <v>1</v>
      </c>
      <c r="J43" s="470">
        <v>1</v>
      </c>
      <c r="K43" s="470">
        <f aca="true" t="shared" si="17" ref="K43:AA43">+K39+K41</f>
        <v>0.6</v>
      </c>
      <c r="L43" s="471">
        <f t="shared" si="17"/>
        <v>9</v>
      </c>
      <c r="M43" s="472">
        <f t="shared" si="17"/>
        <v>0</v>
      </c>
      <c r="N43" s="472">
        <f t="shared" si="17"/>
        <v>0</v>
      </c>
      <c r="O43" s="472">
        <f t="shared" si="17"/>
        <v>0</v>
      </c>
      <c r="P43" s="472">
        <f t="shared" si="17"/>
        <v>0</v>
      </c>
      <c r="Q43" s="471">
        <f t="shared" si="17"/>
        <v>40</v>
      </c>
      <c r="R43" s="448">
        <f t="shared" si="17"/>
        <v>0</v>
      </c>
      <c r="S43" s="448">
        <f t="shared" si="17"/>
        <v>0</v>
      </c>
      <c r="T43" s="448">
        <f t="shared" si="17"/>
        <v>0</v>
      </c>
      <c r="U43" s="448">
        <f t="shared" si="17"/>
        <v>0</v>
      </c>
      <c r="V43" s="471">
        <v>20</v>
      </c>
      <c r="W43" s="473"/>
      <c r="X43" s="448">
        <f t="shared" si="17"/>
        <v>0</v>
      </c>
      <c r="Y43" s="448">
        <f t="shared" si="17"/>
        <v>0</v>
      </c>
      <c r="Z43" s="448">
        <f t="shared" si="17"/>
        <v>0</v>
      </c>
      <c r="AA43" s="471">
        <f t="shared" si="17"/>
        <v>10</v>
      </c>
      <c r="AB43" s="472"/>
      <c r="AC43" s="472"/>
      <c r="AD43" s="472"/>
      <c r="AE43" s="472"/>
      <c r="AF43" s="19"/>
      <c r="AG43" s="19"/>
      <c r="AH43" s="13">
        <v>0</v>
      </c>
      <c r="AI43" s="470">
        <f aca="true" t="shared" si="18" ref="AI43">+AI39+AI41</f>
        <v>0.6</v>
      </c>
      <c r="AJ43" s="441">
        <f aca="true" t="shared" si="19" ref="AJ43">+AJ39+AJ41</f>
        <v>0.6</v>
      </c>
      <c r="AK43" s="486">
        <f>+AK39+AK41</f>
        <v>0.0075</v>
      </c>
      <c r="AL43" s="432"/>
      <c r="AM43" s="431"/>
      <c r="AN43" s="431"/>
      <c r="AO43" s="432"/>
      <c r="AP43" s="431"/>
      <c r="AR43" s="103"/>
    </row>
    <row r="44" spans="1:44" s="5" customFormat="1" ht="49.5" customHeight="1" thickBot="1">
      <c r="A44" s="399"/>
      <c r="B44" s="406"/>
      <c r="C44" s="401"/>
      <c r="D44" s="406"/>
      <c r="E44" s="406"/>
      <c r="F44" s="406"/>
      <c r="G44" s="112" t="s">
        <v>14</v>
      </c>
      <c r="H44" s="461">
        <f>H40+H42</f>
        <v>5466158381.883377</v>
      </c>
      <c r="I44" s="461">
        <f>I40+I42</f>
        <v>176451330</v>
      </c>
      <c r="J44" s="461">
        <v>136451330</v>
      </c>
      <c r="K44" s="461">
        <f aca="true" t="shared" si="20" ref="K44:AA44">K40+K42</f>
        <v>117519395</v>
      </c>
      <c r="L44" s="484">
        <f t="shared" si="20"/>
        <v>796230218.084475</v>
      </c>
      <c r="M44" s="484">
        <f t="shared" si="20"/>
        <v>0</v>
      </c>
      <c r="N44" s="484">
        <f t="shared" si="20"/>
        <v>0</v>
      </c>
      <c r="O44" s="484">
        <f t="shared" si="20"/>
        <v>0</v>
      </c>
      <c r="P44" s="484">
        <f t="shared" si="20"/>
        <v>0</v>
      </c>
      <c r="Q44" s="484">
        <f t="shared" si="20"/>
        <v>2120066785.0019</v>
      </c>
      <c r="R44" s="484">
        <f t="shared" si="20"/>
        <v>0</v>
      </c>
      <c r="S44" s="484">
        <f t="shared" si="20"/>
        <v>0</v>
      </c>
      <c r="T44" s="484">
        <f t="shared" si="20"/>
        <v>0</v>
      </c>
      <c r="U44" s="484">
        <f t="shared" si="20"/>
        <v>0</v>
      </c>
      <c r="V44" s="484">
        <v>1239177220.44215</v>
      </c>
      <c r="W44" s="484"/>
      <c r="X44" s="484">
        <f t="shared" si="20"/>
        <v>0</v>
      </c>
      <c r="Y44" s="484">
        <f t="shared" si="20"/>
        <v>0</v>
      </c>
      <c r="Z44" s="484">
        <f t="shared" si="20"/>
        <v>0</v>
      </c>
      <c r="AA44" s="484">
        <f t="shared" si="20"/>
        <v>780717421.431905</v>
      </c>
      <c r="AB44" s="484"/>
      <c r="AC44" s="484"/>
      <c r="AD44" s="484"/>
      <c r="AE44" s="484"/>
      <c r="AF44" s="484"/>
      <c r="AG44" s="484"/>
      <c r="AH44" s="145">
        <f>AH40</f>
        <v>31567080</v>
      </c>
      <c r="AI44" s="461">
        <f aca="true" t="shared" si="21" ref="AI44">AI40+AI42</f>
        <v>117519395</v>
      </c>
      <c r="AJ44" s="463">
        <f aca="true" t="shared" si="22" ref="AJ44">AJ40</f>
        <v>0.8612550350370348</v>
      </c>
      <c r="AK44" s="463">
        <f>AK40</f>
        <v>0.021499449300535715</v>
      </c>
      <c r="AL44" s="433"/>
      <c r="AM44" s="434"/>
      <c r="AN44" s="434"/>
      <c r="AO44" s="433"/>
      <c r="AP44" s="434"/>
      <c r="AR44" s="103"/>
    </row>
    <row r="45" spans="1:44" s="5" customFormat="1" ht="45" customHeight="1">
      <c r="A45" s="411"/>
      <c r="B45" s="393">
        <v>7</v>
      </c>
      <c r="C45" s="394" t="s">
        <v>151</v>
      </c>
      <c r="D45" s="395" t="s">
        <v>133</v>
      </c>
      <c r="E45" s="395">
        <v>466</v>
      </c>
      <c r="F45" s="395">
        <v>177</v>
      </c>
      <c r="G45" s="60" t="s">
        <v>9</v>
      </c>
      <c r="H45" s="439">
        <v>80</v>
      </c>
      <c r="I45" s="464">
        <v>30</v>
      </c>
      <c r="J45" s="464">
        <v>30</v>
      </c>
      <c r="K45" s="464">
        <v>1</v>
      </c>
      <c r="L45" s="439">
        <v>20</v>
      </c>
      <c r="M45" s="439"/>
      <c r="N45" s="439"/>
      <c r="O45" s="439"/>
      <c r="P45" s="439"/>
      <c r="Q45" s="439">
        <v>15</v>
      </c>
      <c r="R45" s="439"/>
      <c r="S45" s="439"/>
      <c r="T45" s="439"/>
      <c r="U45" s="439"/>
      <c r="V45" s="439">
        <v>10</v>
      </c>
      <c r="W45" s="439"/>
      <c r="X45" s="439"/>
      <c r="Y45" s="439"/>
      <c r="Z45" s="439"/>
      <c r="AA45" s="439">
        <v>5</v>
      </c>
      <c r="AB45" s="439"/>
      <c r="AC45" s="439"/>
      <c r="AD45" s="439"/>
      <c r="AE45" s="439"/>
      <c r="AF45" s="487"/>
      <c r="AG45" s="487"/>
      <c r="AH45" s="488">
        <v>0</v>
      </c>
      <c r="AI45" s="464">
        <v>1</v>
      </c>
      <c r="AJ45" s="440">
        <f>+K45/J45</f>
        <v>0.03333333333333333</v>
      </c>
      <c r="AK45" s="440">
        <f>+K45/H45</f>
        <v>0.0125</v>
      </c>
      <c r="AL45" s="412" t="s">
        <v>216</v>
      </c>
      <c r="AM45" s="413" t="s">
        <v>237</v>
      </c>
      <c r="AN45" s="413" t="s">
        <v>175</v>
      </c>
      <c r="AO45" s="413" t="s">
        <v>244</v>
      </c>
      <c r="AP45" s="413" t="s">
        <v>229</v>
      </c>
      <c r="AR45" s="103"/>
    </row>
    <row r="46" spans="1:44" s="5" customFormat="1" ht="36" customHeight="1">
      <c r="A46" s="411"/>
      <c r="B46" s="397"/>
      <c r="C46" s="398"/>
      <c r="D46" s="399"/>
      <c r="E46" s="399"/>
      <c r="F46" s="399"/>
      <c r="G46" s="61" t="s">
        <v>10</v>
      </c>
      <c r="H46" s="457">
        <v>8024185282.424075</v>
      </c>
      <c r="I46" s="457">
        <v>526558414</v>
      </c>
      <c r="J46" s="457">
        <v>509388414</v>
      </c>
      <c r="K46" s="457">
        <v>438170282</v>
      </c>
      <c r="L46" s="442">
        <v>2053730558.4</v>
      </c>
      <c r="M46" s="442"/>
      <c r="N46" s="442"/>
      <c r="O46" s="442"/>
      <c r="P46" s="442"/>
      <c r="Q46" s="442">
        <v>2208917086.3199997</v>
      </c>
      <c r="R46" s="442"/>
      <c r="S46" s="442"/>
      <c r="T46" s="442"/>
      <c r="U46" s="442"/>
      <c r="V46" s="442">
        <v>2414362940.636</v>
      </c>
      <c r="W46" s="442"/>
      <c r="X46" s="442"/>
      <c r="Y46" s="442"/>
      <c r="Z46" s="442"/>
      <c r="AA46" s="442">
        <v>1210040543.8339</v>
      </c>
      <c r="AB46" s="442"/>
      <c r="AC46" s="442"/>
      <c r="AD46" s="442"/>
      <c r="AE46" s="442"/>
      <c r="AF46" s="442"/>
      <c r="AG46" s="442"/>
      <c r="AH46" s="108"/>
      <c r="AI46" s="457">
        <v>438170282</v>
      </c>
      <c r="AJ46" s="441">
        <f>+K46/J46</f>
        <v>0.8601889441482271</v>
      </c>
      <c r="AK46" s="441">
        <f>+K46/H46</f>
        <v>0.05460620194797278</v>
      </c>
      <c r="AL46" s="415"/>
      <c r="AM46" s="426"/>
      <c r="AN46" s="426"/>
      <c r="AO46" s="426"/>
      <c r="AP46" s="426"/>
      <c r="AR46" s="103"/>
    </row>
    <row r="47" spans="1:44" s="5" customFormat="1" ht="40.5" customHeight="1">
      <c r="A47" s="411"/>
      <c r="B47" s="397"/>
      <c r="C47" s="398"/>
      <c r="D47" s="399"/>
      <c r="E47" s="399"/>
      <c r="F47" s="399"/>
      <c r="G47" s="61" t="s">
        <v>11</v>
      </c>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19"/>
      <c r="AG47" s="19"/>
      <c r="AH47" s="108"/>
      <c r="AI47" s="445"/>
      <c r="AJ47" s="441"/>
      <c r="AK47" s="441"/>
      <c r="AL47" s="415"/>
      <c r="AM47" s="426"/>
      <c r="AN47" s="426"/>
      <c r="AO47" s="426"/>
      <c r="AP47" s="426"/>
      <c r="AR47" s="103"/>
    </row>
    <row r="48" spans="1:44" s="5" customFormat="1" ht="33" customHeight="1" thickBot="1">
      <c r="A48" s="411"/>
      <c r="B48" s="397"/>
      <c r="C48" s="398"/>
      <c r="D48" s="399"/>
      <c r="E48" s="399"/>
      <c r="F48" s="399"/>
      <c r="G48" s="61" t="s">
        <v>12</v>
      </c>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42"/>
      <c r="AG48" s="442"/>
      <c r="AH48" s="443"/>
      <c r="AI48" s="459"/>
      <c r="AJ48" s="441"/>
      <c r="AK48" s="441"/>
      <c r="AL48" s="415"/>
      <c r="AM48" s="426"/>
      <c r="AN48" s="426"/>
      <c r="AO48" s="426"/>
      <c r="AP48" s="426"/>
      <c r="AR48" s="103"/>
    </row>
    <row r="49" spans="1:44" s="5" customFormat="1" ht="36" customHeight="1">
      <c r="A49" s="411"/>
      <c r="B49" s="397"/>
      <c r="C49" s="398"/>
      <c r="D49" s="399"/>
      <c r="E49" s="399"/>
      <c r="F49" s="399"/>
      <c r="G49" s="61" t="s">
        <v>13</v>
      </c>
      <c r="H49" s="448">
        <f>+H45+H47</f>
        <v>80</v>
      </c>
      <c r="I49" s="470">
        <f aca="true" t="shared" si="23" ref="I49">+I45+I47</f>
        <v>30</v>
      </c>
      <c r="J49" s="470">
        <v>30</v>
      </c>
      <c r="K49" s="464">
        <f aca="true" t="shared" si="24" ref="K49:AA49">+K45+K47</f>
        <v>1</v>
      </c>
      <c r="L49" s="439">
        <f t="shared" si="24"/>
        <v>20</v>
      </c>
      <c r="M49" s="439">
        <f t="shared" si="24"/>
        <v>0</v>
      </c>
      <c r="N49" s="439">
        <f t="shared" si="24"/>
        <v>0</v>
      </c>
      <c r="O49" s="439">
        <f t="shared" si="24"/>
        <v>0</v>
      </c>
      <c r="P49" s="439">
        <f t="shared" si="24"/>
        <v>0</v>
      </c>
      <c r="Q49" s="439">
        <f t="shared" si="24"/>
        <v>15</v>
      </c>
      <c r="R49" s="439">
        <f t="shared" si="24"/>
        <v>0</v>
      </c>
      <c r="S49" s="439">
        <f t="shared" si="24"/>
        <v>0</v>
      </c>
      <c r="T49" s="439">
        <f t="shared" si="24"/>
        <v>0</v>
      </c>
      <c r="U49" s="439">
        <f t="shared" si="24"/>
        <v>0</v>
      </c>
      <c r="V49" s="439">
        <v>10</v>
      </c>
      <c r="W49" s="439"/>
      <c r="X49" s="439">
        <f t="shared" si="24"/>
        <v>0</v>
      </c>
      <c r="Y49" s="439">
        <f t="shared" si="24"/>
        <v>0</v>
      </c>
      <c r="Z49" s="439">
        <f t="shared" si="24"/>
        <v>0</v>
      </c>
      <c r="AA49" s="439">
        <f t="shared" si="24"/>
        <v>5</v>
      </c>
      <c r="AB49" s="439"/>
      <c r="AC49" s="439"/>
      <c r="AD49" s="439"/>
      <c r="AE49" s="439"/>
      <c r="AF49" s="487"/>
      <c r="AG49" s="487"/>
      <c r="AH49" s="488">
        <v>0</v>
      </c>
      <c r="AI49" s="464">
        <f aca="true" t="shared" si="25" ref="AI49">+AI45+AI47</f>
        <v>1</v>
      </c>
      <c r="AJ49" s="440">
        <f>+AJ45+AJ47</f>
        <v>0.03333333333333333</v>
      </c>
      <c r="AK49" s="440">
        <f aca="true" t="shared" si="26" ref="AK49">+AK45+AK47</f>
        <v>0.0125</v>
      </c>
      <c r="AL49" s="415"/>
      <c r="AM49" s="426"/>
      <c r="AN49" s="426"/>
      <c r="AO49" s="426"/>
      <c r="AP49" s="426"/>
      <c r="AR49" s="103"/>
    </row>
    <row r="50" spans="1:44" s="5" customFormat="1" ht="49.5" customHeight="1" thickBot="1">
      <c r="A50" s="411"/>
      <c r="B50" s="405"/>
      <c r="C50" s="401"/>
      <c r="D50" s="406"/>
      <c r="E50" s="406"/>
      <c r="F50" s="406"/>
      <c r="G50" s="112" t="s">
        <v>14</v>
      </c>
      <c r="H50" s="461">
        <f>H46+H48</f>
        <v>8024185282.424075</v>
      </c>
      <c r="I50" s="461">
        <f aca="true" t="shared" si="27" ref="I50">I46+I48</f>
        <v>526558414</v>
      </c>
      <c r="J50" s="461">
        <v>509388414</v>
      </c>
      <c r="K50" s="461">
        <f aca="true" t="shared" si="28" ref="K50:AA50">K46+K48</f>
        <v>438170282</v>
      </c>
      <c r="L50" s="484">
        <f t="shared" si="28"/>
        <v>2053730558.4</v>
      </c>
      <c r="M50" s="484">
        <f t="shared" si="28"/>
        <v>0</v>
      </c>
      <c r="N50" s="484">
        <f t="shared" si="28"/>
        <v>0</v>
      </c>
      <c r="O50" s="484">
        <f t="shared" si="28"/>
        <v>0</v>
      </c>
      <c r="P50" s="484">
        <f t="shared" si="28"/>
        <v>0</v>
      </c>
      <c r="Q50" s="484">
        <f t="shared" si="28"/>
        <v>2208917086.3199997</v>
      </c>
      <c r="R50" s="484">
        <f t="shared" si="28"/>
        <v>0</v>
      </c>
      <c r="S50" s="484">
        <f t="shared" si="28"/>
        <v>0</v>
      </c>
      <c r="T50" s="484">
        <f t="shared" si="28"/>
        <v>0</v>
      </c>
      <c r="U50" s="484">
        <f t="shared" si="28"/>
        <v>0</v>
      </c>
      <c r="V50" s="484">
        <v>2414362940.636</v>
      </c>
      <c r="W50" s="484"/>
      <c r="X50" s="484">
        <f t="shared" si="28"/>
        <v>0</v>
      </c>
      <c r="Y50" s="484">
        <f t="shared" si="28"/>
        <v>0</v>
      </c>
      <c r="Z50" s="484">
        <f t="shared" si="28"/>
        <v>0</v>
      </c>
      <c r="AA50" s="484">
        <f t="shared" si="28"/>
        <v>1210040543.8339</v>
      </c>
      <c r="AB50" s="484"/>
      <c r="AC50" s="484"/>
      <c r="AD50" s="484"/>
      <c r="AE50" s="484"/>
      <c r="AF50" s="484"/>
      <c r="AG50" s="484"/>
      <c r="AH50" s="146"/>
      <c r="AI50" s="461">
        <f aca="true" t="shared" si="29" ref="AI50">AI46+AI48</f>
        <v>438170282</v>
      </c>
      <c r="AJ50" s="463">
        <f>AJ46</f>
        <v>0.8601889441482271</v>
      </c>
      <c r="AK50" s="463">
        <f aca="true" t="shared" si="30" ref="AK50">AK46</f>
        <v>0.05460620194797278</v>
      </c>
      <c r="AL50" s="427"/>
      <c r="AM50" s="428"/>
      <c r="AN50" s="428"/>
      <c r="AO50" s="428"/>
      <c r="AP50" s="428"/>
      <c r="AR50" s="103"/>
    </row>
    <row r="51" spans="1:44" s="5" customFormat="1" ht="45" customHeight="1">
      <c r="A51" s="411"/>
      <c r="B51" s="393">
        <v>8</v>
      </c>
      <c r="C51" s="394" t="s">
        <v>146</v>
      </c>
      <c r="D51" s="395" t="s">
        <v>133</v>
      </c>
      <c r="E51" s="395">
        <v>466</v>
      </c>
      <c r="F51" s="395">
        <v>177</v>
      </c>
      <c r="G51" s="60" t="s">
        <v>9</v>
      </c>
      <c r="H51" s="439">
        <f>2+8+15+10+5</f>
        <v>40</v>
      </c>
      <c r="I51" s="464">
        <v>2</v>
      </c>
      <c r="J51" s="464">
        <v>2</v>
      </c>
      <c r="K51" s="464">
        <v>2</v>
      </c>
      <c r="L51" s="466">
        <v>8</v>
      </c>
      <c r="M51" s="466"/>
      <c r="N51" s="466"/>
      <c r="O51" s="466"/>
      <c r="P51" s="466"/>
      <c r="Q51" s="466">
        <v>15</v>
      </c>
      <c r="R51" s="466"/>
      <c r="S51" s="466"/>
      <c r="T51" s="466"/>
      <c r="U51" s="466"/>
      <c r="V51" s="466">
        <v>10</v>
      </c>
      <c r="W51" s="466"/>
      <c r="X51" s="466"/>
      <c r="Y51" s="466"/>
      <c r="Z51" s="466"/>
      <c r="AA51" s="466">
        <v>5</v>
      </c>
      <c r="AB51" s="466"/>
      <c r="AC51" s="466"/>
      <c r="AD51" s="466"/>
      <c r="AE51" s="466"/>
      <c r="AF51" s="14"/>
      <c r="AG51" s="14"/>
      <c r="AH51" s="435">
        <v>0</v>
      </c>
      <c r="AI51" s="464">
        <v>2</v>
      </c>
      <c r="AJ51" s="440">
        <f>+K51/J51</f>
        <v>1</v>
      </c>
      <c r="AK51" s="440">
        <f>+K51/H51</f>
        <v>0.05</v>
      </c>
      <c r="AL51" s="412" t="s">
        <v>182</v>
      </c>
      <c r="AM51" s="413" t="s">
        <v>242</v>
      </c>
      <c r="AN51" s="413" t="s">
        <v>242</v>
      </c>
      <c r="AO51" s="412" t="s">
        <v>225</v>
      </c>
      <c r="AP51" s="414" t="s">
        <v>230</v>
      </c>
      <c r="AR51" s="103"/>
    </row>
    <row r="52" spans="1:44" s="5" customFormat="1" ht="36" customHeight="1">
      <c r="A52" s="411"/>
      <c r="B52" s="397"/>
      <c r="C52" s="398"/>
      <c r="D52" s="399"/>
      <c r="E52" s="399"/>
      <c r="F52" s="399"/>
      <c r="G52" s="61" t="s">
        <v>10</v>
      </c>
      <c r="H52" s="457">
        <v>738160180.7865562</v>
      </c>
      <c r="I52" s="461">
        <v>67600549</v>
      </c>
      <c r="J52" s="461">
        <v>67600549</v>
      </c>
      <c r="K52" s="461">
        <v>57654260</v>
      </c>
      <c r="L52" s="442">
        <v>191961150.8</v>
      </c>
      <c r="M52" s="442"/>
      <c r="N52" s="442"/>
      <c r="O52" s="442"/>
      <c r="P52" s="442"/>
      <c r="Q52" s="442">
        <v>224059208.34</v>
      </c>
      <c r="R52" s="442"/>
      <c r="S52" s="442"/>
      <c r="T52" s="442"/>
      <c r="U52" s="442"/>
      <c r="V52" s="442">
        <v>206512168.75700003</v>
      </c>
      <c r="W52" s="442"/>
      <c r="X52" s="442"/>
      <c r="Y52" s="442"/>
      <c r="Z52" s="442"/>
      <c r="AA52" s="442">
        <v>92168888.597425</v>
      </c>
      <c r="AB52" s="442"/>
      <c r="AC52" s="442"/>
      <c r="AD52" s="442"/>
      <c r="AE52" s="442"/>
      <c r="AF52" s="442"/>
      <c r="AG52" s="442"/>
      <c r="AH52" s="457">
        <v>40457421</v>
      </c>
      <c r="AI52" s="461">
        <v>57654260</v>
      </c>
      <c r="AJ52" s="463">
        <f>+K52/J52</f>
        <v>0.8528667422508655</v>
      </c>
      <c r="AK52" s="463">
        <f>+K52/H52</f>
        <v>0.07810535098027876</v>
      </c>
      <c r="AL52" s="436"/>
      <c r="AM52" s="426"/>
      <c r="AN52" s="426"/>
      <c r="AO52" s="415"/>
      <c r="AP52" s="417"/>
      <c r="AR52" s="103"/>
    </row>
    <row r="53" spans="1:44" s="5" customFormat="1" ht="40.5" customHeight="1">
      <c r="A53" s="411"/>
      <c r="B53" s="397"/>
      <c r="C53" s="398"/>
      <c r="D53" s="399"/>
      <c r="E53" s="399"/>
      <c r="F53" s="399"/>
      <c r="G53" s="61" t="s">
        <v>11</v>
      </c>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19"/>
      <c r="AG53" s="19"/>
      <c r="AH53" s="13"/>
      <c r="AI53" s="445"/>
      <c r="AJ53" s="441"/>
      <c r="AK53" s="441"/>
      <c r="AL53" s="436"/>
      <c r="AM53" s="426"/>
      <c r="AN53" s="426"/>
      <c r="AO53" s="415"/>
      <c r="AP53" s="417"/>
      <c r="AR53" s="103"/>
    </row>
    <row r="54" spans="1:44" s="5" customFormat="1" ht="33" customHeight="1" thickBot="1">
      <c r="A54" s="411"/>
      <c r="B54" s="397"/>
      <c r="C54" s="398"/>
      <c r="D54" s="399"/>
      <c r="E54" s="399"/>
      <c r="F54" s="399"/>
      <c r="G54" s="61" t="s">
        <v>12</v>
      </c>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42"/>
      <c r="AG54" s="442"/>
      <c r="AH54" s="442"/>
      <c r="AI54" s="459"/>
      <c r="AJ54" s="441"/>
      <c r="AK54" s="441"/>
      <c r="AL54" s="436"/>
      <c r="AM54" s="426"/>
      <c r="AN54" s="426"/>
      <c r="AO54" s="415"/>
      <c r="AP54" s="417"/>
      <c r="AR54" s="103"/>
    </row>
    <row r="55" spans="1:44" s="5" customFormat="1" ht="36" customHeight="1">
      <c r="A55" s="411"/>
      <c r="B55" s="397"/>
      <c r="C55" s="398"/>
      <c r="D55" s="399"/>
      <c r="E55" s="399"/>
      <c r="F55" s="399"/>
      <c r="G55" s="61" t="s">
        <v>13</v>
      </c>
      <c r="H55" s="448">
        <f>+H51+H53</f>
        <v>40</v>
      </c>
      <c r="I55" s="470">
        <f aca="true" t="shared" si="31" ref="I55">+I51+I53</f>
        <v>2</v>
      </c>
      <c r="J55" s="470">
        <v>2</v>
      </c>
      <c r="K55" s="464">
        <f aca="true" t="shared" si="32" ref="K55:AA55">+K51+K53</f>
        <v>2</v>
      </c>
      <c r="L55" s="466">
        <f t="shared" si="32"/>
        <v>8</v>
      </c>
      <c r="M55" s="466">
        <f t="shared" si="32"/>
        <v>0</v>
      </c>
      <c r="N55" s="466">
        <f t="shared" si="32"/>
        <v>0</v>
      </c>
      <c r="O55" s="466">
        <f t="shared" si="32"/>
        <v>0</v>
      </c>
      <c r="P55" s="466">
        <f t="shared" si="32"/>
        <v>0</v>
      </c>
      <c r="Q55" s="466">
        <f t="shared" si="32"/>
        <v>15</v>
      </c>
      <c r="R55" s="466">
        <f t="shared" si="32"/>
        <v>0</v>
      </c>
      <c r="S55" s="466">
        <f t="shared" si="32"/>
        <v>0</v>
      </c>
      <c r="T55" s="466">
        <f t="shared" si="32"/>
        <v>0</v>
      </c>
      <c r="U55" s="466">
        <f t="shared" si="32"/>
        <v>0</v>
      </c>
      <c r="V55" s="466">
        <v>10</v>
      </c>
      <c r="W55" s="466"/>
      <c r="X55" s="466">
        <f t="shared" si="32"/>
        <v>0</v>
      </c>
      <c r="Y55" s="466">
        <f t="shared" si="32"/>
        <v>0</v>
      </c>
      <c r="Z55" s="466">
        <f t="shared" si="32"/>
        <v>0</v>
      </c>
      <c r="AA55" s="466">
        <f t="shared" si="32"/>
        <v>5</v>
      </c>
      <c r="AB55" s="466"/>
      <c r="AC55" s="466"/>
      <c r="AD55" s="466"/>
      <c r="AE55" s="466"/>
      <c r="AF55" s="14"/>
      <c r="AG55" s="14"/>
      <c r="AH55" s="435" t="s">
        <v>174</v>
      </c>
      <c r="AI55" s="464">
        <f aca="true" t="shared" si="33" ref="AI55">+AI51+AI53</f>
        <v>2</v>
      </c>
      <c r="AJ55" s="440">
        <f aca="true" t="shared" si="34" ref="AJ55:AK55">+AJ51+AJ53</f>
        <v>1</v>
      </c>
      <c r="AK55" s="440">
        <f t="shared" si="34"/>
        <v>0.05</v>
      </c>
      <c r="AL55" s="436"/>
      <c r="AM55" s="426"/>
      <c r="AN55" s="426"/>
      <c r="AO55" s="415"/>
      <c r="AP55" s="417"/>
      <c r="AR55" s="103"/>
    </row>
    <row r="56" spans="1:44" s="5" customFormat="1" ht="49.5" customHeight="1" thickBot="1">
      <c r="A56" s="411"/>
      <c r="B56" s="400"/>
      <c r="C56" s="401"/>
      <c r="D56" s="402"/>
      <c r="E56" s="402"/>
      <c r="F56" s="402"/>
      <c r="G56" s="62" t="s">
        <v>14</v>
      </c>
      <c r="H56" s="449">
        <f>H52+H54</f>
        <v>738160180.7865562</v>
      </c>
      <c r="I56" s="449">
        <f>I52+I54</f>
        <v>67600549</v>
      </c>
      <c r="J56" s="449">
        <v>67600549</v>
      </c>
      <c r="K56" s="449">
        <f aca="true" t="shared" si="35" ref="K56:AA56">K52+K54</f>
        <v>57654260</v>
      </c>
      <c r="L56" s="451">
        <f t="shared" si="35"/>
        <v>191961150.8</v>
      </c>
      <c r="M56" s="451">
        <f t="shared" si="35"/>
        <v>0</v>
      </c>
      <c r="N56" s="451">
        <f t="shared" si="35"/>
        <v>0</v>
      </c>
      <c r="O56" s="451">
        <f t="shared" si="35"/>
        <v>0</v>
      </c>
      <c r="P56" s="451">
        <f t="shared" si="35"/>
        <v>0</v>
      </c>
      <c r="Q56" s="451">
        <f t="shared" si="35"/>
        <v>224059208.34</v>
      </c>
      <c r="R56" s="451">
        <f t="shared" si="35"/>
        <v>0</v>
      </c>
      <c r="S56" s="451">
        <f t="shared" si="35"/>
        <v>0</v>
      </c>
      <c r="T56" s="451">
        <f t="shared" si="35"/>
        <v>0</v>
      </c>
      <c r="U56" s="451">
        <f t="shared" si="35"/>
        <v>0</v>
      </c>
      <c r="V56" s="451">
        <v>206512168.75700003</v>
      </c>
      <c r="W56" s="451"/>
      <c r="X56" s="451">
        <f t="shared" si="35"/>
        <v>0</v>
      </c>
      <c r="Y56" s="451">
        <f t="shared" si="35"/>
        <v>0</v>
      </c>
      <c r="Z56" s="451">
        <f t="shared" si="35"/>
        <v>0</v>
      </c>
      <c r="AA56" s="451">
        <f t="shared" si="35"/>
        <v>92168888.597425</v>
      </c>
      <c r="AB56" s="451"/>
      <c r="AC56" s="451"/>
      <c r="AD56" s="451"/>
      <c r="AE56" s="451"/>
      <c r="AF56" s="451"/>
      <c r="AG56" s="451"/>
      <c r="AH56" s="449">
        <f>AH52</f>
        <v>40457421</v>
      </c>
      <c r="AI56" s="449">
        <f aca="true" t="shared" si="36" ref="AI56">AI52+AI54</f>
        <v>57654260</v>
      </c>
      <c r="AJ56" s="452">
        <f aca="true" t="shared" si="37" ref="AJ56:AK56">AJ52</f>
        <v>0.8528667422508655</v>
      </c>
      <c r="AK56" s="452">
        <f t="shared" si="37"/>
        <v>0.07810535098027876</v>
      </c>
      <c r="AL56" s="437"/>
      <c r="AM56" s="438"/>
      <c r="AN56" s="438"/>
      <c r="AO56" s="418"/>
      <c r="AP56" s="420"/>
      <c r="AR56" s="103"/>
    </row>
    <row r="57" spans="1:42" ht="31.5" customHeight="1">
      <c r="A57" s="248" t="s">
        <v>15</v>
      </c>
      <c r="B57" s="249"/>
      <c r="C57" s="249"/>
      <c r="D57" s="249"/>
      <c r="E57" s="249"/>
      <c r="F57" s="250"/>
      <c r="G57" s="63" t="s">
        <v>10</v>
      </c>
      <c r="H57" s="489">
        <f>+H10+H16+H22+H28+H34+H40+H46+H52</f>
        <v>31690889630.571682</v>
      </c>
      <c r="I57" s="490">
        <f>+I10+I16+I22+I28+I34+I40+I46+I52</f>
        <v>1261547053</v>
      </c>
      <c r="J57" s="490">
        <f aca="true" t="shared" si="38" ref="J57:AA57">+J10+J16+J22+J28+J34+J40+J46+J52</f>
        <v>1051547053</v>
      </c>
      <c r="K57" s="490">
        <f t="shared" si="38"/>
        <v>867743009</v>
      </c>
      <c r="L57" s="491">
        <f t="shared" si="38"/>
        <v>8466170824.329255</v>
      </c>
      <c r="M57" s="22">
        <f t="shared" si="38"/>
        <v>0</v>
      </c>
      <c r="N57" s="22">
        <f t="shared" si="38"/>
        <v>0</v>
      </c>
      <c r="O57" s="22">
        <f t="shared" si="38"/>
        <v>0</v>
      </c>
      <c r="P57" s="22">
        <f t="shared" si="38"/>
        <v>0</v>
      </c>
      <c r="Q57" s="491">
        <f t="shared" si="38"/>
        <v>8694574713.6663</v>
      </c>
      <c r="R57" s="22">
        <f t="shared" si="38"/>
        <v>0</v>
      </c>
      <c r="S57" s="22">
        <f t="shared" si="38"/>
        <v>0</v>
      </c>
      <c r="T57" s="22">
        <f t="shared" si="38"/>
        <v>0</v>
      </c>
      <c r="U57" s="22">
        <f t="shared" si="38"/>
        <v>0</v>
      </c>
      <c r="V57" s="491">
        <f t="shared" si="38"/>
        <v>6004182957.09025</v>
      </c>
      <c r="W57" s="22">
        <f t="shared" si="38"/>
        <v>0</v>
      </c>
      <c r="X57" s="22">
        <f t="shared" si="38"/>
        <v>0</v>
      </c>
      <c r="Y57" s="22">
        <f t="shared" si="38"/>
        <v>0</v>
      </c>
      <c r="Z57" s="22">
        <f t="shared" si="38"/>
        <v>0</v>
      </c>
      <c r="AA57" s="491">
        <f t="shared" si="38"/>
        <v>2978031444.4729977</v>
      </c>
      <c r="AB57" s="22"/>
      <c r="AC57" s="22"/>
      <c r="AD57" s="22"/>
      <c r="AE57" s="22"/>
      <c r="AF57" s="23"/>
      <c r="AG57" s="23"/>
      <c r="AH57" s="491">
        <f aca="true" t="shared" si="39" ref="AH57:AI57">+AH10+AH16+AH22+AH28+AH34+AH40+AH46+AH52</f>
        <v>108784686</v>
      </c>
      <c r="AI57" s="491">
        <f t="shared" si="39"/>
        <v>867743009</v>
      </c>
      <c r="AJ57" s="107"/>
      <c r="AK57" s="64"/>
      <c r="AL57" s="65"/>
      <c r="AM57" s="65"/>
      <c r="AN57" s="65"/>
      <c r="AO57" s="65"/>
      <c r="AP57" s="66"/>
    </row>
    <row r="58" spans="1:42" ht="28.5" customHeight="1">
      <c r="A58" s="248"/>
      <c r="B58" s="249"/>
      <c r="C58" s="249"/>
      <c r="D58" s="249"/>
      <c r="E58" s="249"/>
      <c r="F58" s="250"/>
      <c r="G58" s="61" t="s">
        <v>12</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24"/>
      <c r="AG58" s="24"/>
      <c r="AH58" s="18"/>
      <c r="AI58" s="18"/>
      <c r="AJ58" s="64"/>
      <c r="AK58" s="64"/>
      <c r="AL58" s="65"/>
      <c r="AM58" s="65"/>
      <c r="AN58" s="65"/>
      <c r="AO58" s="65"/>
      <c r="AP58" s="66"/>
    </row>
    <row r="59" spans="1:46" ht="35.25" customHeight="1" thickBot="1">
      <c r="A59" s="251"/>
      <c r="B59" s="252"/>
      <c r="C59" s="252"/>
      <c r="D59" s="252"/>
      <c r="E59" s="252"/>
      <c r="F59" s="253"/>
      <c r="G59" s="62" t="s">
        <v>15</v>
      </c>
      <c r="H59" s="147">
        <f>+H57</f>
        <v>31690889630.571682</v>
      </c>
      <c r="I59" s="430">
        <f>+I57</f>
        <v>1261547053</v>
      </c>
      <c r="J59" s="430">
        <f>J57+J58</f>
        <v>1051547053</v>
      </c>
      <c r="K59" s="490">
        <f aca="true" t="shared" si="40" ref="K59">K57+K58</f>
        <v>867743009</v>
      </c>
      <c r="L59" s="147">
        <f>+L57</f>
        <v>8466170824.329255</v>
      </c>
      <c r="M59" s="492">
        <f aca="true" t="shared" si="41" ref="M59:Z59">+M57</f>
        <v>0</v>
      </c>
      <c r="N59" s="492">
        <f t="shared" si="41"/>
        <v>0</v>
      </c>
      <c r="O59" s="492">
        <f t="shared" si="41"/>
        <v>0</v>
      </c>
      <c r="P59" s="492">
        <f t="shared" si="41"/>
        <v>0</v>
      </c>
      <c r="Q59" s="147">
        <f>+Q57</f>
        <v>8694574713.6663</v>
      </c>
      <c r="R59" s="492">
        <f t="shared" si="41"/>
        <v>0</v>
      </c>
      <c r="S59" s="492">
        <f t="shared" si="41"/>
        <v>0</v>
      </c>
      <c r="T59" s="492">
        <f t="shared" si="41"/>
        <v>0</v>
      </c>
      <c r="U59" s="492">
        <f t="shared" si="41"/>
        <v>0</v>
      </c>
      <c r="V59" s="147">
        <f>+V57</f>
        <v>6004182957.09025</v>
      </c>
      <c r="W59" s="492">
        <f t="shared" si="41"/>
        <v>0</v>
      </c>
      <c r="X59" s="492">
        <f t="shared" si="41"/>
        <v>0</v>
      </c>
      <c r="Y59" s="492">
        <f t="shared" si="41"/>
        <v>0</v>
      </c>
      <c r="Z59" s="492">
        <f t="shared" si="41"/>
        <v>0</v>
      </c>
      <c r="AA59" s="147">
        <f>+AA57</f>
        <v>2978031444.4729977</v>
      </c>
      <c r="AB59" s="492"/>
      <c r="AC59" s="492"/>
      <c r="AD59" s="492"/>
      <c r="AE59" s="492"/>
      <c r="AF59" s="493"/>
      <c r="AG59" s="493"/>
      <c r="AH59" s="147">
        <f aca="true" t="shared" si="42" ref="AH59:AI59">AH57+AH58</f>
        <v>108784686</v>
      </c>
      <c r="AI59" s="147">
        <f t="shared" si="42"/>
        <v>867743009</v>
      </c>
      <c r="AJ59" s="67"/>
      <c r="AK59" s="67"/>
      <c r="AL59" s="68"/>
      <c r="AM59" s="68"/>
      <c r="AN59" s="68"/>
      <c r="AO59" s="68"/>
      <c r="AP59" s="69"/>
      <c r="AQ59" s="6"/>
      <c r="AR59" s="105"/>
      <c r="AS59" s="6"/>
      <c r="AT59" s="6"/>
    </row>
    <row r="60" spans="1:42" ht="71.25" customHeight="1">
      <c r="A60" s="247" t="s">
        <v>131</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row>
    <row r="63" spans="9:43" ht="15">
      <c r="I63" s="92"/>
      <c r="J63" s="92"/>
      <c r="K63" s="92"/>
      <c r="L63" s="92"/>
      <c r="M63" s="92"/>
      <c r="N63" s="92"/>
      <c r="O63" s="92"/>
      <c r="P63" s="92"/>
      <c r="Q63" s="92"/>
      <c r="R63" s="92"/>
      <c r="S63" s="92"/>
      <c r="T63" s="92"/>
      <c r="U63" s="92"/>
      <c r="V63" s="92"/>
      <c r="W63" s="92"/>
      <c r="X63" s="92"/>
      <c r="Y63" s="92"/>
      <c r="Z63" s="92"/>
      <c r="AA63" s="92"/>
      <c r="AQ63" s="94"/>
    </row>
    <row r="64" spans="9:43" ht="15">
      <c r="I64" s="95"/>
      <c r="J64" s="93"/>
      <c r="K64" s="93"/>
      <c r="L64" s="93"/>
      <c r="M64" s="93"/>
      <c r="N64" s="93"/>
      <c r="O64" s="93"/>
      <c r="P64" s="93"/>
      <c r="Q64" s="93"/>
      <c r="R64" s="93"/>
      <c r="S64" s="93"/>
      <c r="T64" s="93"/>
      <c r="U64" s="93"/>
      <c r="V64" s="93"/>
      <c r="W64" s="93"/>
      <c r="X64" s="93"/>
      <c r="Y64" s="93"/>
      <c r="Z64" s="93"/>
      <c r="AA64" s="93"/>
      <c r="AQ64" s="94"/>
    </row>
    <row r="65" spans="9:43" ht="15">
      <c r="I65" s="93"/>
      <c r="J65" s="93"/>
      <c r="K65" s="93"/>
      <c r="L65" s="93"/>
      <c r="M65" s="93"/>
      <c r="N65" s="93"/>
      <c r="O65" s="93"/>
      <c r="P65" s="93"/>
      <c r="Q65" s="93"/>
      <c r="R65" s="93"/>
      <c r="S65" s="93"/>
      <c r="T65" s="93"/>
      <c r="U65" s="93"/>
      <c r="V65" s="93"/>
      <c r="W65" s="93"/>
      <c r="X65" s="93"/>
      <c r="Y65" s="93"/>
      <c r="Z65" s="93"/>
      <c r="AA65" s="93"/>
      <c r="AQ65" s="94"/>
    </row>
    <row r="66" spans="9:43" ht="15">
      <c r="I66" s="92"/>
      <c r="J66" s="92"/>
      <c r="K66" s="92"/>
      <c r="L66" s="92"/>
      <c r="M66" s="92"/>
      <c r="N66" s="92"/>
      <c r="O66" s="92"/>
      <c r="P66" s="92"/>
      <c r="Q66" s="92"/>
      <c r="R66" s="92"/>
      <c r="S66" s="92"/>
      <c r="T66" s="92"/>
      <c r="U66" s="92"/>
      <c r="V66" s="92"/>
      <c r="W66" s="92"/>
      <c r="X66" s="92"/>
      <c r="Y66" s="92"/>
      <c r="Z66" s="92"/>
      <c r="AA66" s="92"/>
      <c r="AQ66" s="94"/>
    </row>
    <row r="67" spans="9:27" ht="15">
      <c r="I67" s="92"/>
      <c r="J67" s="92"/>
      <c r="K67" s="92"/>
      <c r="L67" s="92"/>
      <c r="M67" s="92"/>
      <c r="N67" s="92"/>
      <c r="O67" s="92"/>
      <c r="P67" s="92"/>
      <c r="Q67" s="92"/>
      <c r="R67" s="92"/>
      <c r="S67" s="92"/>
      <c r="T67" s="92"/>
      <c r="U67" s="92"/>
      <c r="V67" s="92"/>
      <c r="W67" s="92"/>
      <c r="X67" s="92"/>
      <c r="Y67" s="92"/>
      <c r="Z67" s="92"/>
      <c r="AA67" s="92"/>
    </row>
    <row r="69" spans="9:43" ht="15">
      <c r="I69" s="142"/>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row>
    <row r="70" spans="9:43" ht="15">
      <c r="I70" s="142"/>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row>
    <row r="71" spans="9:43" ht="15">
      <c r="I71" s="142"/>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row>
    <row r="72" spans="9:43" ht="15">
      <c r="I72" s="96"/>
      <c r="J72" s="96"/>
      <c r="K72" s="96"/>
      <c r="L72" s="96"/>
      <c r="M72" s="96"/>
      <c r="N72" s="96"/>
      <c r="O72" s="96"/>
      <c r="P72" s="96"/>
      <c r="Q72" s="96"/>
      <c r="R72" s="96"/>
      <c r="S72" s="96"/>
      <c r="T72" s="96"/>
      <c r="U72" s="96"/>
      <c r="V72" s="96"/>
      <c r="W72" s="96"/>
      <c r="X72" s="96"/>
      <c r="Y72" s="96"/>
      <c r="Z72" s="96"/>
      <c r="AA72" s="96"/>
      <c r="AB72" s="96"/>
      <c r="AC72" s="96"/>
      <c r="AD72" s="96"/>
      <c r="AE72" s="96"/>
      <c r="AF72" s="97"/>
      <c r="AG72" s="97"/>
      <c r="AH72" s="98"/>
      <c r="AI72" s="98"/>
      <c r="AJ72" s="97"/>
      <c r="AK72" s="97"/>
      <c r="AL72" s="97"/>
      <c r="AM72" s="97"/>
      <c r="AN72" s="97"/>
      <c r="AO72" s="97"/>
      <c r="AP72" s="97"/>
      <c r="AQ72" s="97"/>
    </row>
    <row r="73" spans="9:43" ht="15">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row>
  </sheetData>
  <mergeCells count="113">
    <mergeCell ref="AP33:AP38"/>
    <mergeCell ref="AL51:AL56"/>
    <mergeCell ref="AM51:AM56"/>
    <mergeCell ref="AN51:AN56"/>
    <mergeCell ref="AO51:AO56"/>
    <mergeCell ref="AP51:AP56"/>
    <mergeCell ref="AO27:AO32"/>
    <mergeCell ref="AP27:AP32"/>
    <mergeCell ref="AP9:AP14"/>
    <mergeCell ref="AM9:AM14"/>
    <mergeCell ref="AN9:AN14"/>
    <mergeCell ref="AO9:AO14"/>
    <mergeCell ref="AP21:AP26"/>
    <mergeCell ref="AM27:AM32"/>
    <mergeCell ref="AN27:AN32"/>
    <mergeCell ref="B51:B56"/>
    <mergeCell ref="C51:C56"/>
    <mergeCell ref="D51:D56"/>
    <mergeCell ref="E51:E56"/>
    <mergeCell ref="F51:F56"/>
    <mergeCell ref="AP39:AP44"/>
    <mergeCell ref="B39:B44"/>
    <mergeCell ref="C39:C44"/>
    <mergeCell ref="D39:D44"/>
    <mergeCell ref="E39:E44"/>
    <mergeCell ref="F39:F44"/>
    <mergeCell ref="AL45:AL50"/>
    <mergeCell ref="AM45:AM50"/>
    <mergeCell ref="AN45:AN50"/>
    <mergeCell ref="AO45:AO50"/>
    <mergeCell ref="AP45:AP50"/>
    <mergeCell ref="B45:B50"/>
    <mergeCell ref="C45:C50"/>
    <mergeCell ref="D45:D50"/>
    <mergeCell ref="E45:E50"/>
    <mergeCell ref="F45:F50"/>
    <mergeCell ref="B33:B38"/>
    <mergeCell ref="C33:C38"/>
    <mergeCell ref="D33:D38"/>
    <mergeCell ref="E33:E38"/>
    <mergeCell ref="F33:F38"/>
    <mergeCell ref="AL39:AL44"/>
    <mergeCell ref="AM39:AM44"/>
    <mergeCell ref="AN39:AN44"/>
    <mergeCell ref="AO39:AO44"/>
    <mergeCell ref="AL33:AL38"/>
    <mergeCell ref="AM33:AM38"/>
    <mergeCell ref="AN33:AN38"/>
    <mergeCell ref="AO33:AO38"/>
    <mergeCell ref="A1:E4"/>
    <mergeCell ref="AF7:AI7"/>
    <mergeCell ref="L7:P7"/>
    <mergeCell ref="Q7:U7"/>
    <mergeCell ref="F3:N3"/>
    <mergeCell ref="F4:N4"/>
    <mergeCell ref="O3:AP3"/>
    <mergeCell ref="O4:AP4"/>
    <mergeCell ref="F1:AP1"/>
    <mergeCell ref="F2:AP2"/>
    <mergeCell ref="F6:F8"/>
    <mergeCell ref="AF6:AI6"/>
    <mergeCell ref="AJ6:AJ8"/>
    <mergeCell ref="AM6:AM8"/>
    <mergeCell ref="A6:A8"/>
    <mergeCell ref="AN6:AN8"/>
    <mergeCell ref="AO6:AO8"/>
    <mergeCell ref="AP6:AP8"/>
    <mergeCell ref="I7:K7"/>
    <mergeCell ref="F9:F14"/>
    <mergeCell ref="C9:C14"/>
    <mergeCell ref="E6:E8"/>
    <mergeCell ref="AA7:AE7"/>
    <mergeCell ref="A9:A32"/>
    <mergeCell ref="B9:B14"/>
    <mergeCell ref="D9:D14"/>
    <mergeCell ref="E9:E14"/>
    <mergeCell ref="AL6:AL8"/>
    <mergeCell ref="G6:G8"/>
    <mergeCell ref="H6:H8"/>
    <mergeCell ref="AK6:AK8"/>
    <mergeCell ref="B6:D7"/>
    <mergeCell ref="J6:AE6"/>
    <mergeCell ref="V7:Z7"/>
    <mergeCell ref="B27:B32"/>
    <mergeCell ref="C27:C32"/>
    <mergeCell ref="D27:D32"/>
    <mergeCell ref="F27:F32"/>
    <mergeCell ref="AL27:AL32"/>
    <mergeCell ref="AL9:AL14"/>
    <mergeCell ref="A33:A38"/>
    <mergeCell ref="A39:A56"/>
    <mergeCell ref="A60:AP60"/>
    <mergeCell ref="AO15:AO20"/>
    <mergeCell ref="AP15:AP20"/>
    <mergeCell ref="A57:F59"/>
    <mergeCell ref="AN15:AN20"/>
    <mergeCell ref="D15:D20"/>
    <mergeCell ref="F15:F20"/>
    <mergeCell ref="B15:B20"/>
    <mergeCell ref="E15:E20"/>
    <mergeCell ref="AL15:AL20"/>
    <mergeCell ref="AM15:AM20"/>
    <mergeCell ref="F21:F26"/>
    <mergeCell ref="AL21:AL26"/>
    <mergeCell ref="AM21:AM26"/>
    <mergeCell ref="C15:C20"/>
    <mergeCell ref="B21:B26"/>
    <mergeCell ref="C21:C26"/>
    <mergeCell ref="D21:D26"/>
    <mergeCell ref="E21:E26"/>
    <mergeCell ref="AN21:AN26"/>
    <mergeCell ref="AO21:AO26"/>
    <mergeCell ref="E27:E32"/>
  </mergeCells>
  <dataValidations count="2">
    <dataValidation type="list" allowBlank="1" showInputMessage="1" showErrorMessage="1" sqref="D9:D14">
      <formula1>GESTIÓN!$AR$8:$AR$11</formula1>
    </dataValidation>
    <dataValidation type="list" allowBlank="1" showInputMessage="1" showErrorMessage="1" sqref="D15:D56">
      <formula1>[1]GESTIÓN!#REF!</formula1>
    </dataValidation>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80" zoomScaleSheetLayoutView="80" workbookViewId="0" topLeftCell="A1">
      <selection activeCell="V29" sqref="V29"/>
    </sheetView>
  </sheetViews>
  <sheetFormatPr defaultColWidth="11.421875" defaultRowHeight="15"/>
  <cols>
    <col min="1" max="1" width="12.28125" style="153" customWidth="1"/>
    <col min="2" max="2" width="15.28125" style="153" customWidth="1"/>
    <col min="3" max="3" width="27.57421875" style="184" customWidth="1"/>
    <col min="4" max="4" width="6.140625" style="153" customWidth="1"/>
    <col min="5" max="5" width="7.8515625" style="153" customWidth="1"/>
    <col min="6" max="6" width="9.421875" style="153" customWidth="1"/>
    <col min="7" max="7" width="7.00390625" style="153" hidden="1" customWidth="1"/>
    <col min="8" max="8" width="6.7109375" style="153" hidden="1" customWidth="1"/>
    <col min="9" max="12" width="7.00390625" style="153" hidden="1" customWidth="1"/>
    <col min="13" max="13" width="7.00390625" style="153" customWidth="1"/>
    <col min="14" max="14" width="7.00390625" style="155" customWidth="1"/>
    <col min="15" max="16" width="9.57421875" style="155" customWidth="1"/>
    <col min="17" max="18" width="9.57421875" style="156" customWidth="1"/>
    <col min="19" max="19" width="11.7109375" style="156" customWidth="1"/>
    <col min="20" max="20" width="14.140625" style="155" customWidth="1"/>
    <col min="21" max="21" width="16.7109375" style="156" customWidth="1"/>
    <col min="22" max="22" width="84.7109375" style="165" customWidth="1"/>
    <col min="23" max="23" width="15.7109375" style="165" customWidth="1"/>
    <col min="24" max="60" width="11.421875" style="165" customWidth="1"/>
    <col min="61" max="16384" width="11.421875" style="153" customWidth="1"/>
  </cols>
  <sheetData>
    <row r="1" spans="1:22" s="149" customFormat="1" ht="33" customHeight="1">
      <c r="A1" s="280"/>
      <c r="B1" s="281"/>
      <c r="C1" s="286" t="s">
        <v>0</v>
      </c>
      <c r="D1" s="286"/>
      <c r="E1" s="286"/>
      <c r="F1" s="286"/>
      <c r="G1" s="286"/>
      <c r="H1" s="286"/>
      <c r="I1" s="286"/>
      <c r="J1" s="286"/>
      <c r="K1" s="286"/>
      <c r="L1" s="286"/>
      <c r="M1" s="286"/>
      <c r="N1" s="286"/>
      <c r="O1" s="286"/>
      <c r="P1" s="286"/>
      <c r="Q1" s="286"/>
      <c r="R1" s="286"/>
      <c r="S1" s="286"/>
      <c r="T1" s="286"/>
      <c r="U1" s="286"/>
      <c r="V1" s="287"/>
    </row>
    <row r="2" spans="1:22" s="149" customFormat="1" ht="30" customHeight="1">
      <c r="A2" s="282"/>
      <c r="B2" s="283"/>
      <c r="C2" s="288" t="s">
        <v>127</v>
      </c>
      <c r="D2" s="288"/>
      <c r="E2" s="288"/>
      <c r="F2" s="288"/>
      <c r="G2" s="288"/>
      <c r="H2" s="288"/>
      <c r="I2" s="288"/>
      <c r="J2" s="288"/>
      <c r="K2" s="288"/>
      <c r="L2" s="288"/>
      <c r="M2" s="288"/>
      <c r="N2" s="288"/>
      <c r="O2" s="288"/>
      <c r="P2" s="288"/>
      <c r="Q2" s="288"/>
      <c r="R2" s="288"/>
      <c r="S2" s="288"/>
      <c r="T2" s="288"/>
      <c r="U2" s="288"/>
      <c r="V2" s="289"/>
    </row>
    <row r="3" spans="1:22" s="149" customFormat="1" ht="27.75" customHeight="1">
      <c r="A3" s="282"/>
      <c r="B3" s="283"/>
      <c r="C3" s="150" t="s">
        <v>1</v>
      </c>
      <c r="D3" s="290" t="s">
        <v>150</v>
      </c>
      <c r="E3" s="290"/>
      <c r="F3" s="290"/>
      <c r="G3" s="290"/>
      <c r="H3" s="290"/>
      <c r="I3" s="290"/>
      <c r="J3" s="290"/>
      <c r="K3" s="290"/>
      <c r="L3" s="290"/>
      <c r="M3" s="290"/>
      <c r="N3" s="290"/>
      <c r="O3" s="290"/>
      <c r="P3" s="290"/>
      <c r="Q3" s="290"/>
      <c r="R3" s="290"/>
      <c r="S3" s="290"/>
      <c r="T3" s="290"/>
      <c r="U3" s="290"/>
      <c r="V3" s="291"/>
    </row>
    <row r="4" spans="1:22" s="149" customFormat="1" ht="33" customHeight="1" thickBot="1">
      <c r="A4" s="284"/>
      <c r="B4" s="285"/>
      <c r="C4" s="151" t="s">
        <v>16</v>
      </c>
      <c r="D4" s="292" t="s">
        <v>149</v>
      </c>
      <c r="E4" s="292"/>
      <c r="F4" s="292"/>
      <c r="G4" s="292"/>
      <c r="H4" s="292"/>
      <c r="I4" s="292"/>
      <c r="J4" s="292"/>
      <c r="K4" s="292"/>
      <c r="L4" s="292"/>
      <c r="M4" s="292"/>
      <c r="N4" s="292"/>
      <c r="O4" s="292"/>
      <c r="P4" s="292"/>
      <c r="Q4" s="292"/>
      <c r="R4" s="292"/>
      <c r="S4" s="292"/>
      <c r="T4" s="292"/>
      <c r="U4" s="292"/>
      <c r="V4" s="293"/>
    </row>
    <row r="5" spans="1:21" s="149" customFormat="1" ht="12.75" thickBot="1">
      <c r="A5" s="152"/>
      <c r="B5" s="153"/>
      <c r="C5" s="154"/>
      <c r="D5" s="153"/>
      <c r="E5" s="153"/>
      <c r="F5" s="153"/>
      <c r="G5" s="153"/>
      <c r="H5" s="153"/>
      <c r="I5" s="153"/>
      <c r="J5" s="153"/>
      <c r="K5" s="153"/>
      <c r="L5" s="153"/>
      <c r="M5" s="153"/>
      <c r="N5" s="155"/>
      <c r="O5" s="155"/>
      <c r="P5" s="155"/>
      <c r="Q5" s="156"/>
      <c r="R5" s="156"/>
      <c r="S5" s="156"/>
      <c r="T5" s="155"/>
      <c r="U5" s="156"/>
    </row>
    <row r="6" spans="1:22" s="157" customFormat="1" ht="42.75" customHeight="1">
      <c r="A6" s="299" t="s">
        <v>81</v>
      </c>
      <c r="B6" s="279" t="s">
        <v>82</v>
      </c>
      <c r="C6" s="296" t="s">
        <v>83</v>
      </c>
      <c r="D6" s="297" t="s">
        <v>84</v>
      </c>
      <c r="E6" s="298"/>
      <c r="F6" s="279" t="s">
        <v>173</v>
      </c>
      <c r="G6" s="279"/>
      <c r="H6" s="279"/>
      <c r="I6" s="279"/>
      <c r="J6" s="279"/>
      <c r="K6" s="279"/>
      <c r="L6" s="279"/>
      <c r="M6" s="279"/>
      <c r="N6" s="279"/>
      <c r="O6" s="279"/>
      <c r="P6" s="279"/>
      <c r="Q6" s="279"/>
      <c r="R6" s="279"/>
      <c r="S6" s="279"/>
      <c r="T6" s="279" t="s">
        <v>88</v>
      </c>
      <c r="U6" s="279"/>
      <c r="V6" s="294" t="s">
        <v>248</v>
      </c>
    </row>
    <row r="7" spans="1:22" s="157" customFormat="1" ht="44.25" customHeight="1" thickBot="1">
      <c r="A7" s="300"/>
      <c r="B7" s="301"/>
      <c r="C7" s="278"/>
      <c r="D7" s="158" t="s">
        <v>85</v>
      </c>
      <c r="E7" s="158" t="s">
        <v>86</v>
      </c>
      <c r="F7" s="158" t="s">
        <v>87</v>
      </c>
      <c r="G7" s="159" t="s">
        <v>17</v>
      </c>
      <c r="H7" s="159" t="s">
        <v>18</v>
      </c>
      <c r="I7" s="159" t="s">
        <v>19</v>
      </c>
      <c r="J7" s="159" t="s">
        <v>20</v>
      </c>
      <c r="K7" s="159" t="s">
        <v>21</v>
      </c>
      <c r="L7" s="159" t="s">
        <v>22</v>
      </c>
      <c r="M7" s="159" t="s">
        <v>23</v>
      </c>
      <c r="N7" s="159" t="s">
        <v>24</v>
      </c>
      <c r="O7" s="159" t="s">
        <v>25</v>
      </c>
      <c r="P7" s="159" t="s">
        <v>26</v>
      </c>
      <c r="Q7" s="159" t="s">
        <v>27</v>
      </c>
      <c r="R7" s="159" t="s">
        <v>28</v>
      </c>
      <c r="S7" s="160" t="s">
        <v>29</v>
      </c>
      <c r="T7" s="160" t="s">
        <v>89</v>
      </c>
      <c r="U7" s="160" t="s">
        <v>90</v>
      </c>
      <c r="V7" s="295"/>
    </row>
    <row r="8" spans="1:22" s="165" customFormat="1" ht="51" customHeight="1">
      <c r="A8" s="520" t="s">
        <v>137</v>
      </c>
      <c r="B8" s="507" t="s">
        <v>138</v>
      </c>
      <c r="C8" s="516" t="s">
        <v>158</v>
      </c>
      <c r="D8" s="497" t="s">
        <v>153</v>
      </c>
      <c r="E8" s="497"/>
      <c r="F8" s="161" t="s">
        <v>30</v>
      </c>
      <c r="G8" s="162"/>
      <c r="H8" s="162"/>
      <c r="I8" s="162"/>
      <c r="J8" s="162"/>
      <c r="K8" s="162"/>
      <c r="L8" s="163"/>
      <c r="M8" s="162">
        <v>0.02</v>
      </c>
      <c r="N8" s="162">
        <v>0.08</v>
      </c>
      <c r="O8" s="162">
        <v>0.15</v>
      </c>
      <c r="P8" s="162">
        <v>0.2</v>
      </c>
      <c r="Q8" s="162">
        <v>0.25</v>
      </c>
      <c r="R8" s="162">
        <v>0.3</v>
      </c>
      <c r="S8" s="164">
        <f aca="true" t="shared" si="0" ref="S8:S23">SUM(M8:R8)</f>
        <v>1</v>
      </c>
      <c r="T8" s="531">
        <f>U8</f>
        <v>0.15</v>
      </c>
      <c r="U8" s="531">
        <f>+S9*0.15</f>
        <v>0.15</v>
      </c>
      <c r="V8" s="538" t="s">
        <v>247</v>
      </c>
    </row>
    <row r="9" spans="1:22" s="165" customFormat="1" ht="89.25" customHeight="1" thickBot="1">
      <c r="A9" s="521"/>
      <c r="B9" s="514"/>
      <c r="C9" s="522"/>
      <c r="D9" s="505"/>
      <c r="E9" s="505"/>
      <c r="F9" s="185" t="s">
        <v>31</v>
      </c>
      <c r="G9" s="186"/>
      <c r="H9" s="186"/>
      <c r="I9" s="186"/>
      <c r="J9" s="186"/>
      <c r="K9" s="186"/>
      <c r="L9" s="186"/>
      <c r="M9" s="186">
        <v>0.01</v>
      </c>
      <c r="N9" s="186">
        <v>0.04</v>
      </c>
      <c r="O9" s="186">
        <v>0.15</v>
      </c>
      <c r="P9" s="186">
        <v>0.2</v>
      </c>
      <c r="Q9" s="186">
        <v>0.25</v>
      </c>
      <c r="R9" s="186">
        <v>0.35</v>
      </c>
      <c r="S9" s="187">
        <f t="shared" si="0"/>
        <v>1</v>
      </c>
      <c r="T9" s="532"/>
      <c r="U9" s="532"/>
      <c r="V9" s="539"/>
    </row>
    <row r="10" spans="1:22" s="165" customFormat="1" ht="52.5" customHeight="1">
      <c r="A10" s="494"/>
      <c r="B10" s="523" t="s">
        <v>140</v>
      </c>
      <c r="C10" s="516" t="s">
        <v>159</v>
      </c>
      <c r="D10" s="497" t="s">
        <v>153</v>
      </c>
      <c r="E10" s="497"/>
      <c r="F10" s="161" t="s">
        <v>30</v>
      </c>
      <c r="G10" s="162"/>
      <c r="H10" s="162"/>
      <c r="I10" s="162"/>
      <c r="J10" s="162"/>
      <c r="K10" s="162"/>
      <c r="L10" s="163"/>
      <c r="M10" s="162">
        <v>0.02</v>
      </c>
      <c r="N10" s="162">
        <v>0.02</v>
      </c>
      <c r="O10" s="162">
        <v>0.15</v>
      </c>
      <c r="P10" s="162">
        <v>0.3</v>
      </c>
      <c r="Q10" s="162">
        <v>0.35</v>
      </c>
      <c r="R10" s="162">
        <v>0.16</v>
      </c>
      <c r="S10" s="164">
        <f t="shared" si="0"/>
        <v>1</v>
      </c>
      <c r="T10" s="533">
        <f>U10+U12</f>
        <v>0.15</v>
      </c>
      <c r="U10" s="531">
        <f>S11*0.075</f>
        <v>0.075</v>
      </c>
      <c r="V10" s="540" t="s">
        <v>238</v>
      </c>
    </row>
    <row r="11" spans="1:22" s="165" customFormat="1" ht="93.75" customHeight="1">
      <c r="A11" s="494"/>
      <c r="B11" s="524"/>
      <c r="C11" s="525"/>
      <c r="D11" s="501"/>
      <c r="E11" s="501"/>
      <c r="F11" s="169" t="s">
        <v>31</v>
      </c>
      <c r="G11" s="170"/>
      <c r="H11" s="170"/>
      <c r="I11" s="170"/>
      <c r="J11" s="170"/>
      <c r="K11" s="170"/>
      <c r="L11" s="170"/>
      <c r="M11" s="170">
        <v>0</v>
      </c>
      <c r="N11" s="170">
        <v>0</v>
      </c>
      <c r="O11" s="170">
        <v>0.05</v>
      </c>
      <c r="P11" s="170">
        <v>0</v>
      </c>
      <c r="Q11" s="170">
        <v>0.95</v>
      </c>
      <c r="R11" s="170">
        <v>0</v>
      </c>
      <c r="S11" s="171">
        <f t="shared" si="0"/>
        <v>1</v>
      </c>
      <c r="T11" s="534"/>
      <c r="U11" s="535"/>
      <c r="V11" s="541"/>
    </row>
    <row r="12" spans="1:22" s="165" customFormat="1" ht="52.5" customHeight="1">
      <c r="A12" s="494"/>
      <c r="B12" s="524"/>
      <c r="C12" s="525" t="s">
        <v>160</v>
      </c>
      <c r="D12" s="501" t="s">
        <v>153</v>
      </c>
      <c r="E12" s="501"/>
      <c r="F12" s="188" t="s">
        <v>30</v>
      </c>
      <c r="G12" s="170"/>
      <c r="H12" s="170"/>
      <c r="I12" s="170"/>
      <c r="J12" s="170"/>
      <c r="K12" s="170"/>
      <c r="L12" s="170"/>
      <c r="M12" s="170">
        <v>0.02</v>
      </c>
      <c r="N12" s="170">
        <v>0.02</v>
      </c>
      <c r="O12" s="170">
        <v>0.15</v>
      </c>
      <c r="P12" s="170">
        <v>0.3</v>
      </c>
      <c r="Q12" s="170">
        <v>0.35</v>
      </c>
      <c r="R12" s="170">
        <v>0.16</v>
      </c>
      <c r="S12" s="189">
        <f t="shared" si="0"/>
        <v>1</v>
      </c>
      <c r="T12" s="534"/>
      <c r="U12" s="535">
        <f>S13*0.075</f>
        <v>0.075</v>
      </c>
      <c r="V12" s="541" t="s">
        <v>239</v>
      </c>
    </row>
    <row r="13" spans="1:22" s="165" customFormat="1" ht="106.5" customHeight="1" thickBot="1">
      <c r="A13" s="494"/>
      <c r="B13" s="526"/>
      <c r="C13" s="522"/>
      <c r="D13" s="505"/>
      <c r="E13" s="505"/>
      <c r="F13" s="185" t="s">
        <v>31</v>
      </c>
      <c r="G13" s="186"/>
      <c r="H13" s="186"/>
      <c r="I13" s="186"/>
      <c r="J13" s="186"/>
      <c r="K13" s="186"/>
      <c r="L13" s="186"/>
      <c r="M13" s="186">
        <v>0</v>
      </c>
      <c r="N13" s="186">
        <v>0</v>
      </c>
      <c r="O13" s="186">
        <v>0</v>
      </c>
      <c r="P13" s="186">
        <v>0</v>
      </c>
      <c r="Q13" s="186">
        <v>0.4</v>
      </c>
      <c r="R13" s="186">
        <v>0.6</v>
      </c>
      <c r="S13" s="187">
        <f t="shared" si="0"/>
        <v>1</v>
      </c>
      <c r="T13" s="536"/>
      <c r="U13" s="532"/>
      <c r="V13" s="542"/>
    </row>
    <row r="14" spans="1:22" s="165" customFormat="1" ht="42.75" customHeight="1">
      <c r="A14" s="523" t="s">
        <v>142</v>
      </c>
      <c r="B14" s="527" t="s">
        <v>143</v>
      </c>
      <c r="C14" s="516" t="s">
        <v>161</v>
      </c>
      <c r="D14" s="497" t="s">
        <v>153</v>
      </c>
      <c r="E14" s="497"/>
      <c r="F14" s="161" t="s">
        <v>30</v>
      </c>
      <c r="G14" s="162"/>
      <c r="H14" s="162"/>
      <c r="I14" s="162"/>
      <c r="J14" s="162"/>
      <c r="K14" s="162"/>
      <c r="L14" s="163"/>
      <c r="M14" s="162">
        <v>0.02</v>
      </c>
      <c r="N14" s="162">
        <v>0.1</v>
      </c>
      <c r="O14" s="162">
        <v>0.2</v>
      </c>
      <c r="P14" s="162">
        <v>0.2</v>
      </c>
      <c r="Q14" s="162">
        <v>0.3</v>
      </c>
      <c r="R14" s="162">
        <v>0.18</v>
      </c>
      <c r="S14" s="164">
        <f t="shared" si="0"/>
        <v>1</v>
      </c>
      <c r="T14" s="531">
        <f>U14+U16</f>
        <v>0.11249999999999999</v>
      </c>
      <c r="U14" s="531">
        <f>+S15*0.075</f>
        <v>0.075</v>
      </c>
      <c r="V14" s="540" t="s">
        <v>176</v>
      </c>
    </row>
    <row r="15" spans="1:22" s="165" customFormat="1" ht="42.75" customHeight="1">
      <c r="A15" s="524"/>
      <c r="B15" s="528"/>
      <c r="C15" s="525"/>
      <c r="D15" s="501"/>
      <c r="E15" s="501"/>
      <c r="F15" s="169" t="s">
        <v>31</v>
      </c>
      <c r="G15" s="170"/>
      <c r="H15" s="170"/>
      <c r="I15" s="170"/>
      <c r="J15" s="170"/>
      <c r="K15" s="170"/>
      <c r="L15" s="170"/>
      <c r="M15" s="170">
        <v>0</v>
      </c>
      <c r="N15" s="170">
        <v>0</v>
      </c>
      <c r="O15" s="170">
        <v>0.1</v>
      </c>
      <c r="P15" s="170">
        <v>0.2</v>
      </c>
      <c r="Q15" s="170">
        <v>0.3</v>
      </c>
      <c r="R15" s="170">
        <v>0.4</v>
      </c>
      <c r="S15" s="171">
        <f t="shared" si="0"/>
        <v>1</v>
      </c>
      <c r="T15" s="535"/>
      <c r="U15" s="535"/>
      <c r="V15" s="541"/>
    </row>
    <row r="16" spans="1:22" s="165" customFormat="1" ht="29.25" customHeight="1">
      <c r="A16" s="524"/>
      <c r="B16" s="528"/>
      <c r="C16" s="528" t="s">
        <v>162</v>
      </c>
      <c r="D16" s="501" t="s">
        <v>153</v>
      </c>
      <c r="E16" s="501"/>
      <c r="F16" s="188" t="s">
        <v>30</v>
      </c>
      <c r="G16" s="170"/>
      <c r="H16" s="170"/>
      <c r="I16" s="170"/>
      <c r="J16" s="170"/>
      <c r="K16" s="170"/>
      <c r="L16" s="170"/>
      <c r="M16" s="170">
        <v>0.02</v>
      </c>
      <c r="N16" s="170">
        <v>0.1</v>
      </c>
      <c r="O16" s="170">
        <v>0.2</v>
      </c>
      <c r="P16" s="170">
        <v>0.2</v>
      </c>
      <c r="Q16" s="170">
        <v>0.3</v>
      </c>
      <c r="R16" s="170">
        <v>0.18</v>
      </c>
      <c r="S16" s="189">
        <f t="shared" si="0"/>
        <v>1</v>
      </c>
      <c r="T16" s="535"/>
      <c r="U16" s="535">
        <f>S17*0.075</f>
        <v>0.0375</v>
      </c>
      <c r="V16" s="543" t="s">
        <v>240</v>
      </c>
    </row>
    <row r="17" spans="1:22" s="165" customFormat="1" ht="29.25" customHeight="1" thickBot="1">
      <c r="A17" s="529"/>
      <c r="B17" s="530"/>
      <c r="C17" s="530"/>
      <c r="D17" s="505"/>
      <c r="E17" s="505"/>
      <c r="F17" s="185" t="s">
        <v>31</v>
      </c>
      <c r="G17" s="186"/>
      <c r="H17" s="186"/>
      <c r="I17" s="186"/>
      <c r="J17" s="186"/>
      <c r="K17" s="186"/>
      <c r="L17" s="186"/>
      <c r="M17" s="186">
        <v>0</v>
      </c>
      <c r="N17" s="186">
        <v>0</v>
      </c>
      <c r="O17" s="186">
        <v>0</v>
      </c>
      <c r="P17" s="186">
        <v>0</v>
      </c>
      <c r="Q17" s="186">
        <v>0.2</v>
      </c>
      <c r="R17" s="186">
        <v>0.3</v>
      </c>
      <c r="S17" s="187">
        <f t="shared" si="0"/>
        <v>0.5</v>
      </c>
      <c r="T17" s="532"/>
      <c r="U17" s="532"/>
      <c r="V17" s="544"/>
    </row>
    <row r="18" spans="1:22" s="175" customFormat="1" ht="37.5" customHeight="1">
      <c r="A18" s="494" t="s">
        <v>147</v>
      </c>
      <c r="B18" s="495" t="s">
        <v>145</v>
      </c>
      <c r="C18" s="496" t="s">
        <v>154</v>
      </c>
      <c r="D18" s="497" t="s">
        <v>153</v>
      </c>
      <c r="E18" s="498"/>
      <c r="F18" s="172" t="s">
        <v>30</v>
      </c>
      <c r="G18" s="173"/>
      <c r="H18" s="173"/>
      <c r="I18" s="173"/>
      <c r="J18" s="173"/>
      <c r="K18" s="173"/>
      <c r="L18" s="174"/>
      <c r="M18" s="162">
        <v>0.02</v>
      </c>
      <c r="N18" s="162">
        <v>0.03</v>
      </c>
      <c r="O18" s="162">
        <v>0.25</v>
      </c>
      <c r="P18" s="162">
        <v>0.25</v>
      </c>
      <c r="Q18" s="162">
        <v>0.25</v>
      </c>
      <c r="R18" s="162">
        <v>0.2</v>
      </c>
      <c r="S18" s="164">
        <f t="shared" si="0"/>
        <v>1</v>
      </c>
      <c r="T18" s="531">
        <f>U18+U20</f>
        <v>0.2</v>
      </c>
      <c r="U18" s="531">
        <f>+S19*0.1</f>
        <v>0.1</v>
      </c>
      <c r="V18" s="540" t="s">
        <v>202</v>
      </c>
    </row>
    <row r="19" spans="1:22" s="175" customFormat="1" ht="52.5" customHeight="1">
      <c r="A19" s="494"/>
      <c r="B19" s="499"/>
      <c r="C19" s="500"/>
      <c r="D19" s="501"/>
      <c r="E19" s="502"/>
      <c r="F19" s="176" t="s">
        <v>31</v>
      </c>
      <c r="G19" s="177"/>
      <c r="H19" s="177"/>
      <c r="I19" s="177"/>
      <c r="J19" s="177"/>
      <c r="K19" s="177"/>
      <c r="L19" s="177"/>
      <c r="M19" s="170">
        <v>0</v>
      </c>
      <c r="N19" s="170">
        <v>0</v>
      </c>
      <c r="O19" s="170">
        <v>0</v>
      </c>
      <c r="P19" s="170">
        <v>0</v>
      </c>
      <c r="Q19" s="170">
        <v>0.4</v>
      </c>
      <c r="R19" s="170">
        <v>0.6</v>
      </c>
      <c r="S19" s="171">
        <f t="shared" si="0"/>
        <v>1</v>
      </c>
      <c r="T19" s="535"/>
      <c r="U19" s="535"/>
      <c r="V19" s="541"/>
    </row>
    <row r="20" spans="1:22" s="175" customFormat="1" ht="37.5" customHeight="1">
      <c r="A20" s="494"/>
      <c r="B20" s="499"/>
      <c r="C20" s="500" t="s">
        <v>155</v>
      </c>
      <c r="D20" s="501" t="s">
        <v>153</v>
      </c>
      <c r="E20" s="502"/>
      <c r="F20" s="190" t="s">
        <v>30</v>
      </c>
      <c r="G20" s="177"/>
      <c r="H20" s="177"/>
      <c r="I20" s="177"/>
      <c r="J20" s="177"/>
      <c r="K20" s="177"/>
      <c r="L20" s="177"/>
      <c r="M20" s="170">
        <v>0.02</v>
      </c>
      <c r="N20" s="170">
        <v>0.02</v>
      </c>
      <c r="O20" s="170">
        <v>0.15</v>
      </c>
      <c r="P20" s="170">
        <v>0.3</v>
      </c>
      <c r="Q20" s="170">
        <v>0.35</v>
      </c>
      <c r="R20" s="170">
        <v>0.16</v>
      </c>
      <c r="S20" s="189">
        <f t="shared" si="0"/>
        <v>1</v>
      </c>
      <c r="T20" s="535"/>
      <c r="U20" s="535">
        <f>+S21*0.1</f>
        <v>0.1</v>
      </c>
      <c r="V20" s="545" t="s">
        <v>241</v>
      </c>
    </row>
    <row r="21" spans="1:22" s="175" customFormat="1" ht="37.5" customHeight="1" thickBot="1">
      <c r="A21" s="494"/>
      <c r="B21" s="503"/>
      <c r="C21" s="504"/>
      <c r="D21" s="505"/>
      <c r="E21" s="506"/>
      <c r="F21" s="191" t="s">
        <v>31</v>
      </c>
      <c r="G21" s="192"/>
      <c r="H21" s="192"/>
      <c r="I21" s="192"/>
      <c r="J21" s="192"/>
      <c r="K21" s="192"/>
      <c r="L21" s="192"/>
      <c r="M21" s="186">
        <v>0</v>
      </c>
      <c r="N21" s="186">
        <v>0</v>
      </c>
      <c r="O21" s="186">
        <v>0</v>
      </c>
      <c r="P21" s="186">
        <v>0</v>
      </c>
      <c r="Q21" s="186">
        <v>0.3</v>
      </c>
      <c r="R21" s="186">
        <v>0.7</v>
      </c>
      <c r="S21" s="187">
        <f t="shared" si="0"/>
        <v>1</v>
      </c>
      <c r="T21" s="532"/>
      <c r="U21" s="532"/>
      <c r="V21" s="546"/>
    </row>
    <row r="22" spans="1:22" s="165" customFormat="1" ht="66" customHeight="1">
      <c r="A22" s="494"/>
      <c r="B22" s="507" t="s">
        <v>152</v>
      </c>
      <c r="C22" s="508" t="s">
        <v>163</v>
      </c>
      <c r="D22" s="497" t="s">
        <v>153</v>
      </c>
      <c r="E22" s="509"/>
      <c r="F22" s="161" t="s">
        <v>30</v>
      </c>
      <c r="G22" s="194"/>
      <c r="H22" s="194"/>
      <c r="I22" s="194"/>
      <c r="J22" s="194"/>
      <c r="K22" s="194"/>
      <c r="L22" s="195"/>
      <c r="M22" s="162">
        <v>0.025</v>
      </c>
      <c r="N22" s="162">
        <v>0.025</v>
      </c>
      <c r="O22" s="162">
        <v>0.15</v>
      </c>
      <c r="P22" s="162">
        <v>0.25</v>
      </c>
      <c r="Q22" s="162">
        <v>0.275</v>
      </c>
      <c r="R22" s="162">
        <v>0.275</v>
      </c>
      <c r="S22" s="164">
        <f t="shared" si="0"/>
        <v>1</v>
      </c>
      <c r="T22" s="531">
        <f>U22+U24</f>
        <v>0.015250000000000001</v>
      </c>
      <c r="U22" s="531">
        <f>+S23*0.15</f>
        <v>0.012750000000000001</v>
      </c>
      <c r="V22" s="540" t="s">
        <v>217</v>
      </c>
    </row>
    <row r="23" spans="1:22" s="165" customFormat="1" ht="49.5" customHeight="1">
      <c r="A23" s="494"/>
      <c r="B23" s="510"/>
      <c r="C23" s="511"/>
      <c r="D23" s="501"/>
      <c r="E23" s="511"/>
      <c r="F23" s="169" t="s">
        <v>31</v>
      </c>
      <c r="G23" s="193"/>
      <c r="H23" s="193"/>
      <c r="I23" s="193"/>
      <c r="J23" s="193"/>
      <c r="K23" s="193"/>
      <c r="L23" s="193"/>
      <c r="M23" s="170">
        <v>0.005</v>
      </c>
      <c r="N23" s="170">
        <v>0.01</v>
      </c>
      <c r="O23" s="170">
        <v>0.03</v>
      </c>
      <c r="P23" s="170">
        <v>0.01</v>
      </c>
      <c r="Q23" s="170">
        <v>0.01</v>
      </c>
      <c r="R23" s="170">
        <v>0.02</v>
      </c>
      <c r="S23" s="171">
        <f t="shared" si="0"/>
        <v>0.085</v>
      </c>
      <c r="T23" s="535"/>
      <c r="U23" s="535"/>
      <c r="V23" s="541"/>
    </row>
    <row r="24" spans="1:22" s="165" customFormat="1" ht="31.5" customHeight="1">
      <c r="A24" s="494"/>
      <c r="B24" s="510"/>
      <c r="C24" s="512" t="s">
        <v>156</v>
      </c>
      <c r="D24" s="501" t="s">
        <v>153</v>
      </c>
      <c r="E24" s="513"/>
      <c r="F24" s="188" t="s">
        <v>30</v>
      </c>
      <c r="G24" s="193"/>
      <c r="H24" s="193"/>
      <c r="I24" s="193"/>
      <c r="J24" s="193"/>
      <c r="K24" s="193"/>
      <c r="L24" s="193"/>
      <c r="M24" s="170" t="s">
        <v>157</v>
      </c>
      <c r="N24" s="170" t="s">
        <v>157</v>
      </c>
      <c r="O24" s="170">
        <v>0.15</v>
      </c>
      <c r="P24" s="170">
        <v>0.25</v>
      </c>
      <c r="Q24" s="170">
        <v>0.3</v>
      </c>
      <c r="R24" s="170">
        <v>0.25</v>
      </c>
      <c r="S24" s="189">
        <v>1</v>
      </c>
      <c r="T24" s="535"/>
      <c r="U24" s="535">
        <f>+S25*0.05</f>
        <v>0.0025000000000000005</v>
      </c>
      <c r="V24" s="547" t="s">
        <v>218</v>
      </c>
    </row>
    <row r="25" spans="1:22" s="165" customFormat="1" ht="31.5" customHeight="1" thickBot="1">
      <c r="A25" s="494"/>
      <c r="B25" s="514"/>
      <c r="C25" s="515"/>
      <c r="D25" s="505"/>
      <c r="E25" s="515"/>
      <c r="F25" s="185" t="s">
        <v>31</v>
      </c>
      <c r="G25" s="196"/>
      <c r="H25" s="196"/>
      <c r="I25" s="196"/>
      <c r="J25" s="196"/>
      <c r="K25" s="196"/>
      <c r="L25" s="196"/>
      <c r="M25" s="186">
        <v>0</v>
      </c>
      <c r="N25" s="186">
        <v>0.01</v>
      </c>
      <c r="O25" s="186">
        <v>0.01</v>
      </c>
      <c r="P25" s="186">
        <v>0.01</v>
      </c>
      <c r="Q25" s="186">
        <v>0.01</v>
      </c>
      <c r="R25" s="186">
        <v>0.01</v>
      </c>
      <c r="S25" s="187">
        <f>SUM(G25:R25)</f>
        <v>0.05</v>
      </c>
      <c r="T25" s="532"/>
      <c r="U25" s="532"/>
      <c r="V25" s="548"/>
    </row>
    <row r="26" spans="1:57" s="149" customFormat="1" ht="46.5" customHeight="1">
      <c r="A26" s="494"/>
      <c r="B26" s="507" t="s">
        <v>146</v>
      </c>
      <c r="C26" s="516" t="s">
        <v>164</v>
      </c>
      <c r="D26" s="497" t="s">
        <v>153</v>
      </c>
      <c r="E26" s="497"/>
      <c r="F26" s="161" t="s">
        <v>30</v>
      </c>
      <c r="G26" s="162"/>
      <c r="H26" s="162"/>
      <c r="I26" s="162"/>
      <c r="J26" s="162"/>
      <c r="K26" s="162"/>
      <c r="L26" s="163"/>
      <c r="M26" s="162">
        <v>0.02</v>
      </c>
      <c r="N26" s="162">
        <v>0.1</v>
      </c>
      <c r="O26" s="162">
        <v>0.2</v>
      </c>
      <c r="P26" s="162">
        <v>0.2</v>
      </c>
      <c r="Q26" s="162">
        <v>0.25</v>
      </c>
      <c r="R26" s="162">
        <v>0.23</v>
      </c>
      <c r="S26" s="164">
        <f>SUM(M26:R26)</f>
        <v>1</v>
      </c>
      <c r="T26" s="531">
        <f>SUM(U26)</f>
        <v>0.15</v>
      </c>
      <c r="U26" s="531">
        <f>+S27*0.15</f>
        <v>0.15</v>
      </c>
      <c r="V26" s="540" t="s">
        <v>177</v>
      </c>
      <c r="W26" s="165"/>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row>
    <row r="27" spans="1:57" s="149" customFormat="1" ht="92.25" customHeight="1" thickBot="1">
      <c r="A27" s="494"/>
      <c r="B27" s="517"/>
      <c r="C27" s="518"/>
      <c r="D27" s="519"/>
      <c r="E27" s="519"/>
      <c r="F27" s="166" t="s">
        <v>31</v>
      </c>
      <c r="G27" s="167"/>
      <c r="H27" s="167"/>
      <c r="I27" s="167"/>
      <c r="J27" s="167"/>
      <c r="K27" s="167"/>
      <c r="L27" s="167"/>
      <c r="M27" s="167">
        <v>0.01</v>
      </c>
      <c r="N27" s="167">
        <v>0.05</v>
      </c>
      <c r="O27" s="167">
        <v>0.1</v>
      </c>
      <c r="P27" s="167">
        <v>0.2</v>
      </c>
      <c r="Q27" s="167">
        <v>0.25</v>
      </c>
      <c r="R27" s="167">
        <v>0.39</v>
      </c>
      <c r="S27" s="168">
        <f>SUM(M27:R27)</f>
        <v>1</v>
      </c>
      <c r="T27" s="537"/>
      <c r="U27" s="537"/>
      <c r="V27" s="549"/>
      <c r="W27" s="165"/>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row>
    <row r="28" spans="1:22" ht="18.75" customHeight="1" thickBot="1">
      <c r="A28" s="277" t="s">
        <v>32</v>
      </c>
      <c r="B28" s="278"/>
      <c r="C28" s="278"/>
      <c r="D28" s="278"/>
      <c r="E28" s="278"/>
      <c r="F28" s="278"/>
      <c r="G28" s="278"/>
      <c r="H28" s="278"/>
      <c r="I28" s="278"/>
      <c r="J28" s="278"/>
      <c r="K28" s="278"/>
      <c r="L28" s="278"/>
      <c r="M28" s="278"/>
      <c r="N28" s="278"/>
      <c r="O28" s="278"/>
      <c r="P28" s="278"/>
      <c r="Q28" s="278"/>
      <c r="R28" s="278"/>
      <c r="S28" s="278"/>
      <c r="T28" s="197">
        <f>SUM(T8:T27)</f>
        <v>0.77775</v>
      </c>
      <c r="U28" s="197">
        <f>SUM(U8:U27)</f>
        <v>0.7777499999999999</v>
      </c>
      <c r="V28" s="198"/>
    </row>
    <row r="29" spans="1:22" ht="30.75" customHeight="1">
      <c r="A29" s="178"/>
      <c r="B29" s="178"/>
      <c r="C29" s="179"/>
      <c r="D29" s="178"/>
      <c r="E29" s="178"/>
      <c r="F29" s="178"/>
      <c r="G29" s="178"/>
      <c r="H29" s="178"/>
      <c r="I29" s="178"/>
      <c r="J29" s="178"/>
      <c r="K29" s="178"/>
      <c r="L29" s="178"/>
      <c r="M29" s="178"/>
      <c r="N29" s="178"/>
      <c r="O29" s="178"/>
      <c r="P29" s="178"/>
      <c r="Q29" s="178"/>
      <c r="R29" s="178"/>
      <c r="S29" s="178"/>
      <c r="T29" s="180"/>
      <c r="U29" s="180"/>
      <c r="V29" s="181" t="s">
        <v>131</v>
      </c>
    </row>
    <row r="30" spans="1:21" ht="29.25" customHeight="1">
      <c r="A30" s="165"/>
      <c r="B30" s="165"/>
      <c r="C30" s="175"/>
      <c r="D30" s="165"/>
      <c r="E30" s="165"/>
      <c r="F30" s="165"/>
      <c r="G30" s="165"/>
      <c r="H30" s="165"/>
      <c r="I30" s="165"/>
      <c r="J30" s="165"/>
      <c r="K30" s="165"/>
      <c r="L30" s="165"/>
      <c r="M30" s="165"/>
      <c r="N30" s="182"/>
      <c r="O30" s="182"/>
      <c r="P30" s="182"/>
      <c r="Q30" s="183"/>
      <c r="R30" s="183"/>
      <c r="S30" s="183"/>
      <c r="T30" s="182"/>
      <c r="U30" s="183"/>
    </row>
    <row r="31" spans="1:21" ht="15">
      <c r="A31" s="165"/>
      <c r="B31" s="165"/>
      <c r="C31" s="175"/>
      <c r="D31" s="165"/>
      <c r="E31" s="165"/>
      <c r="F31" s="165"/>
      <c r="G31" s="165"/>
      <c r="H31" s="165"/>
      <c r="I31" s="165"/>
      <c r="J31" s="165"/>
      <c r="K31" s="165"/>
      <c r="L31" s="165"/>
      <c r="M31" s="165"/>
      <c r="N31" s="182"/>
      <c r="O31" s="182"/>
      <c r="P31" s="182"/>
      <c r="Q31" s="183"/>
      <c r="R31" s="183"/>
      <c r="S31" s="183"/>
      <c r="T31" s="182"/>
      <c r="U31" s="183"/>
    </row>
    <row r="32" spans="1:21" ht="15">
      <c r="A32" s="165"/>
      <c r="B32" s="165"/>
      <c r="C32" s="175"/>
      <c r="D32" s="165"/>
      <c r="E32" s="165"/>
      <c r="F32" s="165"/>
      <c r="G32" s="165"/>
      <c r="H32" s="165"/>
      <c r="I32" s="165"/>
      <c r="J32" s="165"/>
      <c r="K32" s="165"/>
      <c r="L32" s="165"/>
      <c r="M32" s="165"/>
      <c r="N32" s="182"/>
      <c r="O32" s="182"/>
      <c r="P32" s="182"/>
      <c r="Q32" s="183"/>
      <c r="R32" s="183"/>
      <c r="S32" s="183"/>
      <c r="T32" s="182"/>
      <c r="U32" s="183"/>
    </row>
    <row r="33" spans="1:21" ht="15">
      <c r="A33" s="165"/>
      <c r="B33" s="165"/>
      <c r="C33" s="175"/>
      <c r="D33" s="165"/>
      <c r="E33" s="165"/>
      <c r="F33" s="165"/>
      <c r="G33" s="165"/>
      <c r="H33" s="165"/>
      <c r="I33" s="165"/>
      <c r="J33" s="165"/>
      <c r="K33" s="165"/>
      <c r="L33" s="165"/>
      <c r="M33" s="165"/>
      <c r="N33" s="182"/>
      <c r="O33" s="182"/>
      <c r="P33" s="182"/>
      <c r="Q33" s="183"/>
      <c r="R33" s="183"/>
      <c r="S33" s="183"/>
      <c r="T33" s="182"/>
      <c r="U33" s="183"/>
    </row>
    <row r="34" spans="1:21" ht="15">
      <c r="A34" s="165"/>
      <c r="B34" s="165"/>
      <c r="C34" s="175"/>
      <c r="D34" s="165"/>
      <c r="E34" s="165"/>
      <c r="F34" s="165"/>
      <c r="G34" s="165"/>
      <c r="H34" s="165"/>
      <c r="I34" s="165"/>
      <c r="J34" s="165"/>
      <c r="K34" s="165"/>
      <c r="L34" s="165"/>
      <c r="M34" s="165"/>
      <c r="N34" s="182"/>
      <c r="O34" s="182"/>
      <c r="P34" s="182"/>
      <c r="Q34" s="183"/>
      <c r="R34" s="183"/>
      <c r="S34" s="183"/>
      <c r="T34" s="182"/>
      <c r="U34" s="183"/>
    </row>
    <row r="35" spans="1:21" ht="15">
      <c r="A35" s="165"/>
      <c r="B35" s="165"/>
      <c r="C35" s="175"/>
      <c r="D35" s="165"/>
      <c r="E35" s="165"/>
      <c r="F35" s="165"/>
      <c r="G35" s="165"/>
      <c r="H35" s="165"/>
      <c r="I35" s="165"/>
      <c r="J35" s="165"/>
      <c r="K35" s="165"/>
      <c r="L35" s="165"/>
      <c r="M35" s="165"/>
      <c r="N35" s="182"/>
      <c r="O35" s="182"/>
      <c r="P35" s="182"/>
      <c r="Q35" s="183"/>
      <c r="R35" s="183"/>
      <c r="S35" s="183"/>
      <c r="T35" s="182"/>
      <c r="U35" s="183"/>
    </row>
    <row r="36" spans="1:21" ht="15">
      <c r="A36" s="165"/>
      <c r="B36" s="165"/>
      <c r="C36" s="175"/>
      <c r="D36" s="165"/>
      <c r="E36" s="165"/>
      <c r="F36" s="165"/>
      <c r="G36" s="165"/>
      <c r="H36" s="165"/>
      <c r="I36" s="165"/>
      <c r="J36" s="165"/>
      <c r="K36" s="165"/>
      <c r="L36" s="165"/>
      <c r="M36" s="165"/>
      <c r="N36" s="182"/>
      <c r="O36" s="182"/>
      <c r="P36" s="182"/>
      <c r="Q36" s="183"/>
      <c r="R36" s="183"/>
      <c r="S36" s="183"/>
      <c r="T36" s="182"/>
      <c r="U36" s="183"/>
    </row>
    <row r="37" spans="1:21" ht="15">
      <c r="A37" s="165"/>
      <c r="B37" s="165"/>
      <c r="C37" s="175"/>
      <c r="D37" s="165"/>
      <c r="E37" s="165"/>
      <c r="F37" s="165"/>
      <c r="G37" s="165"/>
      <c r="H37" s="165"/>
      <c r="I37" s="165"/>
      <c r="J37" s="165"/>
      <c r="K37" s="165"/>
      <c r="L37" s="165"/>
      <c r="M37" s="165"/>
      <c r="N37" s="182"/>
      <c r="O37" s="182"/>
      <c r="P37" s="182"/>
      <c r="Q37" s="183"/>
      <c r="R37" s="183"/>
      <c r="S37" s="183"/>
      <c r="T37" s="182"/>
      <c r="U37" s="183"/>
    </row>
    <row r="38" spans="1:21" ht="15">
      <c r="A38" s="165"/>
      <c r="B38" s="165"/>
      <c r="C38" s="175"/>
      <c r="D38" s="165"/>
      <c r="E38" s="165"/>
      <c r="F38" s="165"/>
      <c r="G38" s="165"/>
      <c r="H38" s="165"/>
      <c r="I38" s="165"/>
      <c r="J38" s="165"/>
      <c r="K38" s="165"/>
      <c r="L38" s="165"/>
      <c r="M38" s="165"/>
      <c r="N38" s="182"/>
      <c r="O38" s="182"/>
      <c r="P38" s="182"/>
      <c r="Q38" s="183"/>
      <c r="R38" s="183"/>
      <c r="S38" s="183"/>
      <c r="T38" s="182"/>
      <c r="U38" s="183"/>
    </row>
    <row r="39" spans="1:21" ht="15">
      <c r="A39" s="165"/>
      <c r="B39" s="165"/>
      <c r="C39" s="175"/>
      <c r="D39" s="165"/>
      <c r="E39" s="165"/>
      <c r="F39" s="165"/>
      <c r="G39" s="165"/>
      <c r="H39" s="165"/>
      <c r="I39" s="165"/>
      <c r="J39" s="165"/>
      <c r="K39" s="165"/>
      <c r="L39" s="165"/>
      <c r="M39" s="165"/>
      <c r="N39" s="182"/>
      <c r="O39" s="182"/>
      <c r="P39" s="182"/>
      <c r="Q39" s="183"/>
      <c r="R39" s="183"/>
      <c r="S39" s="183"/>
      <c r="T39" s="182"/>
      <c r="U39" s="183"/>
    </row>
    <row r="40" spans="1:21" ht="15">
      <c r="A40" s="165"/>
      <c r="B40" s="165"/>
      <c r="C40" s="175"/>
      <c r="D40" s="165"/>
      <c r="E40" s="165"/>
      <c r="F40" s="165"/>
      <c r="G40" s="165"/>
      <c r="H40" s="165"/>
      <c r="I40" s="165"/>
      <c r="J40" s="165"/>
      <c r="K40" s="165"/>
      <c r="L40" s="165"/>
      <c r="M40" s="165"/>
      <c r="N40" s="182"/>
      <c r="O40" s="182"/>
      <c r="P40" s="182"/>
      <c r="Q40" s="183"/>
      <c r="R40" s="183"/>
      <c r="S40" s="183"/>
      <c r="T40" s="182"/>
      <c r="U40" s="183"/>
    </row>
    <row r="41" spans="1:21" ht="15">
      <c r="A41" s="165"/>
      <c r="B41" s="165"/>
      <c r="C41" s="175"/>
      <c r="D41" s="165"/>
      <c r="E41" s="165"/>
      <c r="F41" s="165"/>
      <c r="G41" s="165"/>
      <c r="H41" s="165"/>
      <c r="I41" s="165"/>
      <c r="J41" s="165"/>
      <c r="K41" s="165"/>
      <c r="L41" s="165"/>
      <c r="M41" s="165"/>
      <c r="N41" s="182"/>
      <c r="O41" s="182"/>
      <c r="P41" s="182"/>
      <c r="Q41" s="183"/>
      <c r="R41" s="183"/>
      <c r="S41" s="183"/>
      <c r="T41" s="182"/>
      <c r="U41" s="183"/>
    </row>
    <row r="42" spans="1:21" ht="15">
      <c r="A42" s="165"/>
      <c r="B42" s="165"/>
      <c r="C42" s="175"/>
      <c r="D42" s="165"/>
      <c r="E42" s="165"/>
      <c r="F42" s="165"/>
      <c r="G42" s="165"/>
      <c r="H42" s="165"/>
      <c r="I42" s="165"/>
      <c r="J42" s="165"/>
      <c r="K42" s="165"/>
      <c r="L42" s="165"/>
      <c r="M42" s="165"/>
      <c r="N42" s="182"/>
      <c r="O42" s="182"/>
      <c r="P42" s="182"/>
      <c r="Q42" s="183"/>
      <c r="R42" s="183"/>
      <c r="S42" s="183"/>
      <c r="T42" s="182"/>
      <c r="U42" s="183"/>
    </row>
    <row r="43" spans="1:21" ht="15">
      <c r="A43" s="165"/>
      <c r="B43" s="165"/>
      <c r="C43" s="175"/>
      <c r="D43" s="165"/>
      <c r="E43" s="165"/>
      <c r="F43" s="165"/>
      <c r="G43" s="165"/>
      <c r="H43" s="165"/>
      <c r="I43" s="165"/>
      <c r="J43" s="165"/>
      <c r="K43" s="165"/>
      <c r="L43" s="165"/>
      <c r="M43" s="165"/>
      <c r="N43" s="182"/>
      <c r="O43" s="182"/>
      <c r="P43" s="182"/>
      <c r="Q43" s="183"/>
      <c r="R43" s="183"/>
      <c r="S43" s="183"/>
      <c r="T43" s="182"/>
      <c r="U43" s="183"/>
    </row>
    <row r="44" spans="1:21" ht="15">
      <c r="A44" s="165"/>
      <c r="B44" s="165"/>
      <c r="C44" s="175"/>
      <c r="D44" s="165"/>
      <c r="E44" s="165"/>
      <c r="F44" s="165"/>
      <c r="G44" s="165"/>
      <c r="H44" s="165"/>
      <c r="I44" s="165"/>
      <c r="J44" s="165"/>
      <c r="K44" s="165"/>
      <c r="L44" s="165"/>
      <c r="M44" s="165"/>
      <c r="N44" s="182"/>
      <c r="O44" s="182"/>
      <c r="P44" s="182"/>
      <c r="Q44" s="183"/>
      <c r="R44" s="183"/>
      <c r="S44" s="183"/>
      <c r="T44" s="182"/>
      <c r="U44" s="183"/>
    </row>
    <row r="45" spans="1:21" ht="15">
      <c r="A45" s="165"/>
      <c r="B45" s="165"/>
      <c r="C45" s="175"/>
      <c r="D45" s="165"/>
      <c r="E45" s="165"/>
      <c r="F45" s="165"/>
      <c r="G45" s="165"/>
      <c r="H45" s="165"/>
      <c r="I45" s="165"/>
      <c r="J45" s="165"/>
      <c r="K45" s="165"/>
      <c r="L45" s="165"/>
      <c r="M45" s="165"/>
      <c r="N45" s="182"/>
      <c r="O45" s="182"/>
      <c r="P45" s="182"/>
      <c r="Q45" s="183"/>
      <c r="R45" s="183"/>
      <c r="S45" s="183"/>
      <c r="T45" s="182"/>
      <c r="U45" s="183"/>
    </row>
    <row r="46" spans="1:21" ht="15">
      <c r="A46" s="165"/>
      <c r="B46" s="165"/>
      <c r="C46" s="175"/>
      <c r="D46" s="165"/>
      <c r="E46" s="165"/>
      <c r="F46" s="165"/>
      <c r="G46" s="165"/>
      <c r="H46" s="165"/>
      <c r="I46" s="165"/>
      <c r="J46" s="165"/>
      <c r="K46" s="165"/>
      <c r="L46" s="165"/>
      <c r="M46" s="165"/>
      <c r="N46" s="182"/>
      <c r="O46" s="182"/>
      <c r="P46" s="182"/>
      <c r="Q46" s="183"/>
      <c r="R46" s="183"/>
      <c r="S46" s="183"/>
      <c r="T46" s="182"/>
      <c r="U46" s="183"/>
    </row>
    <row r="47" spans="1:21" ht="15">
      <c r="A47" s="165"/>
      <c r="B47" s="165"/>
      <c r="C47" s="175"/>
      <c r="D47" s="165"/>
      <c r="E47" s="165"/>
      <c r="F47" s="165"/>
      <c r="G47" s="165"/>
      <c r="H47" s="165"/>
      <c r="I47" s="165"/>
      <c r="J47" s="165"/>
      <c r="K47" s="165"/>
      <c r="L47" s="165"/>
      <c r="M47" s="165"/>
      <c r="N47" s="182"/>
      <c r="O47" s="182"/>
      <c r="P47" s="182"/>
      <c r="Q47" s="183"/>
      <c r="R47" s="183"/>
      <c r="S47" s="183"/>
      <c r="T47" s="182"/>
      <c r="U47" s="183"/>
    </row>
    <row r="48" spans="1:21" ht="15">
      <c r="A48" s="165"/>
      <c r="B48" s="165"/>
      <c r="C48" s="175"/>
      <c r="D48" s="165"/>
      <c r="E48" s="165"/>
      <c r="F48" s="165"/>
      <c r="G48" s="165"/>
      <c r="H48" s="165"/>
      <c r="I48" s="165"/>
      <c r="J48" s="165"/>
      <c r="K48" s="165"/>
      <c r="L48" s="165"/>
      <c r="M48" s="165"/>
      <c r="N48" s="182"/>
      <c r="O48" s="182"/>
      <c r="P48" s="182"/>
      <c r="Q48" s="183"/>
      <c r="R48" s="183"/>
      <c r="S48" s="183"/>
      <c r="T48" s="182"/>
      <c r="U48" s="183"/>
    </row>
    <row r="49" spans="1:21" ht="15">
      <c r="A49" s="165"/>
      <c r="B49" s="165"/>
      <c r="C49" s="175"/>
      <c r="D49" s="165"/>
      <c r="E49" s="165"/>
      <c r="F49" s="165"/>
      <c r="G49" s="165"/>
      <c r="H49" s="165"/>
      <c r="I49" s="165"/>
      <c r="J49" s="165"/>
      <c r="K49" s="165"/>
      <c r="L49" s="165"/>
      <c r="M49" s="165"/>
      <c r="N49" s="182"/>
      <c r="O49" s="182"/>
      <c r="P49" s="182"/>
      <c r="Q49" s="183"/>
      <c r="R49" s="183"/>
      <c r="S49" s="183"/>
      <c r="T49" s="182"/>
      <c r="U49" s="183"/>
    </row>
    <row r="50" spans="1:21" ht="15">
      <c r="A50" s="165"/>
      <c r="B50" s="165"/>
      <c r="C50" s="175"/>
      <c r="D50" s="165"/>
      <c r="E50" s="165"/>
      <c r="F50" s="165"/>
      <c r="G50" s="165"/>
      <c r="H50" s="165"/>
      <c r="I50" s="165"/>
      <c r="J50" s="165"/>
      <c r="K50" s="165"/>
      <c r="L50" s="165"/>
      <c r="M50" s="165"/>
      <c r="N50" s="182"/>
      <c r="O50" s="182"/>
      <c r="P50" s="182"/>
      <c r="Q50" s="183"/>
      <c r="R50" s="183"/>
      <c r="S50" s="183"/>
      <c r="T50" s="182"/>
      <c r="U50" s="183"/>
    </row>
    <row r="51" spans="1:21" ht="15">
      <c r="A51" s="165"/>
      <c r="B51" s="165"/>
      <c r="C51" s="175"/>
      <c r="D51" s="165"/>
      <c r="E51" s="165"/>
      <c r="F51" s="165"/>
      <c r="G51" s="165"/>
      <c r="H51" s="165"/>
      <c r="I51" s="165"/>
      <c r="J51" s="165"/>
      <c r="K51" s="165"/>
      <c r="L51" s="165"/>
      <c r="M51" s="165"/>
      <c r="N51" s="182"/>
      <c r="O51" s="182"/>
      <c r="P51" s="182"/>
      <c r="Q51" s="183"/>
      <c r="R51" s="183"/>
      <c r="S51" s="183"/>
      <c r="T51" s="182"/>
      <c r="U51" s="183"/>
    </row>
    <row r="52" spans="1:21" ht="15">
      <c r="A52" s="165"/>
      <c r="B52" s="165"/>
      <c r="C52" s="175"/>
      <c r="D52" s="165"/>
      <c r="E52" s="165"/>
      <c r="F52" s="165"/>
      <c r="G52" s="165"/>
      <c r="H52" s="165"/>
      <c r="I52" s="165"/>
      <c r="J52" s="165"/>
      <c r="K52" s="165"/>
      <c r="L52" s="165"/>
      <c r="M52" s="165"/>
      <c r="N52" s="182"/>
      <c r="O52" s="182"/>
      <c r="P52" s="182"/>
      <c r="Q52" s="183"/>
      <c r="R52" s="183"/>
      <c r="S52" s="183"/>
      <c r="T52" s="182"/>
      <c r="U52" s="183"/>
    </row>
    <row r="53" spans="1:21" ht="15">
      <c r="A53" s="165"/>
      <c r="B53" s="165"/>
      <c r="C53" s="175"/>
      <c r="D53" s="165"/>
      <c r="E53" s="165"/>
      <c r="F53" s="165"/>
      <c r="G53" s="165"/>
      <c r="H53" s="165"/>
      <c r="I53" s="165"/>
      <c r="J53" s="165"/>
      <c r="K53" s="165"/>
      <c r="L53" s="165"/>
      <c r="M53" s="165"/>
      <c r="N53" s="182"/>
      <c r="O53" s="182"/>
      <c r="P53" s="182"/>
      <c r="Q53" s="183"/>
      <c r="R53" s="183"/>
      <c r="S53" s="183"/>
      <c r="T53" s="182"/>
      <c r="U53" s="183"/>
    </row>
    <row r="54" spans="1:21" ht="15">
      <c r="A54" s="165"/>
      <c r="B54" s="165"/>
      <c r="C54" s="175"/>
      <c r="D54" s="165"/>
      <c r="E54" s="165"/>
      <c r="F54" s="165"/>
      <c r="G54" s="165"/>
      <c r="H54" s="165"/>
      <c r="I54" s="165"/>
      <c r="J54" s="165"/>
      <c r="K54" s="165"/>
      <c r="L54" s="165"/>
      <c r="M54" s="165"/>
      <c r="N54" s="182"/>
      <c r="O54" s="182"/>
      <c r="P54" s="182"/>
      <c r="Q54" s="183"/>
      <c r="R54" s="183"/>
      <c r="S54" s="183"/>
      <c r="T54" s="182"/>
      <c r="U54" s="183"/>
    </row>
    <row r="55" spans="1:21" ht="15">
      <c r="A55" s="165"/>
      <c r="B55" s="165"/>
      <c r="C55" s="175"/>
      <c r="D55" s="165"/>
      <c r="E55" s="165"/>
      <c r="F55" s="165"/>
      <c r="G55" s="165"/>
      <c r="H55" s="165"/>
      <c r="I55" s="165"/>
      <c r="J55" s="165"/>
      <c r="K55" s="165"/>
      <c r="L55" s="165"/>
      <c r="M55" s="165"/>
      <c r="N55" s="182"/>
      <c r="O55" s="182"/>
      <c r="P55" s="182"/>
      <c r="Q55" s="183"/>
      <c r="R55" s="183"/>
      <c r="S55" s="183"/>
      <c r="T55" s="182"/>
      <c r="U55" s="183"/>
    </row>
    <row r="56" spans="1:21" ht="15">
      <c r="A56" s="165"/>
      <c r="B56" s="165"/>
      <c r="C56" s="175"/>
      <c r="D56" s="165"/>
      <c r="E56" s="165"/>
      <c r="F56" s="165"/>
      <c r="G56" s="165"/>
      <c r="H56" s="165"/>
      <c r="I56" s="165"/>
      <c r="J56" s="165"/>
      <c r="K56" s="165"/>
      <c r="L56" s="165"/>
      <c r="M56" s="165"/>
      <c r="N56" s="182"/>
      <c r="O56" s="182"/>
      <c r="P56" s="182"/>
      <c r="Q56" s="183"/>
      <c r="R56" s="183"/>
      <c r="S56" s="183"/>
      <c r="T56" s="182"/>
      <c r="U56" s="183"/>
    </row>
    <row r="57" spans="1:21" ht="15">
      <c r="A57" s="165"/>
      <c r="B57" s="165"/>
      <c r="C57" s="175"/>
      <c r="D57" s="165"/>
      <c r="E57" s="165"/>
      <c r="F57" s="165"/>
      <c r="G57" s="165"/>
      <c r="H57" s="165"/>
      <c r="I57" s="165"/>
      <c r="J57" s="165"/>
      <c r="K57" s="165"/>
      <c r="L57" s="165"/>
      <c r="M57" s="165"/>
      <c r="N57" s="182"/>
      <c r="O57" s="182"/>
      <c r="P57" s="182"/>
      <c r="Q57" s="183"/>
      <c r="R57" s="183"/>
      <c r="S57" s="183"/>
      <c r="T57" s="182"/>
      <c r="U57" s="183"/>
    </row>
    <row r="58" spans="1:21" ht="15">
      <c r="A58" s="165"/>
      <c r="B58" s="165"/>
      <c r="C58" s="175"/>
      <c r="D58" s="165"/>
      <c r="E58" s="165"/>
      <c r="F58" s="165"/>
      <c r="G58" s="165"/>
      <c r="H58" s="165"/>
      <c r="I58" s="165"/>
      <c r="J58" s="165"/>
      <c r="K58" s="165"/>
      <c r="L58" s="165"/>
      <c r="M58" s="165"/>
      <c r="N58" s="182"/>
      <c r="O58" s="182"/>
      <c r="P58" s="182"/>
      <c r="Q58" s="183"/>
      <c r="R58" s="183"/>
      <c r="S58" s="183"/>
      <c r="T58" s="182"/>
      <c r="U58" s="183"/>
    </row>
    <row r="59" spans="1:21" ht="15">
      <c r="A59" s="165"/>
      <c r="B59" s="165"/>
      <c r="C59" s="175"/>
      <c r="D59" s="165"/>
      <c r="E59" s="165"/>
      <c r="F59" s="165"/>
      <c r="G59" s="165"/>
      <c r="H59" s="165"/>
      <c r="I59" s="165"/>
      <c r="J59" s="165"/>
      <c r="K59" s="165"/>
      <c r="L59" s="165"/>
      <c r="M59" s="165"/>
      <c r="N59" s="182"/>
      <c r="O59" s="182"/>
      <c r="P59" s="182"/>
      <c r="Q59" s="183"/>
      <c r="R59" s="183"/>
      <c r="S59" s="183"/>
      <c r="T59" s="182"/>
      <c r="U59" s="183"/>
    </row>
    <row r="60" spans="1:21" ht="15">
      <c r="A60" s="165"/>
      <c r="B60" s="165"/>
      <c r="C60" s="175"/>
      <c r="D60" s="165"/>
      <c r="E60" s="165"/>
      <c r="F60" s="165"/>
      <c r="G60" s="165"/>
      <c r="H60" s="165"/>
      <c r="I60" s="165"/>
      <c r="J60" s="165"/>
      <c r="K60" s="165"/>
      <c r="L60" s="165"/>
      <c r="M60" s="165"/>
      <c r="N60" s="182"/>
      <c r="O60" s="182"/>
      <c r="P60" s="182"/>
      <c r="Q60" s="183"/>
      <c r="R60" s="183"/>
      <c r="S60" s="183"/>
      <c r="T60" s="182"/>
      <c r="U60" s="183"/>
    </row>
    <row r="61" spans="1:21" ht="15">
      <c r="A61" s="165"/>
      <c r="B61" s="165"/>
      <c r="C61" s="175"/>
      <c r="D61" s="165"/>
      <c r="E61" s="165"/>
      <c r="F61" s="165"/>
      <c r="G61" s="165"/>
      <c r="H61" s="165"/>
      <c r="I61" s="165"/>
      <c r="J61" s="165"/>
      <c r="K61" s="165"/>
      <c r="L61" s="165"/>
      <c r="M61" s="165"/>
      <c r="N61" s="182"/>
      <c r="O61" s="182"/>
      <c r="P61" s="182"/>
      <c r="Q61" s="183"/>
      <c r="R61" s="183"/>
      <c r="S61" s="183"/>
      <c r="T61" s="182"/>
      <c r="U61" s="183"/>
    </row>
    <row r="62" spans="1:21" ht="15">
      <c r="A62" s="165"/>
      <c r="B62" s="165"/>
      <c r="C62" s="175"/>
      <c r="D62" s="165"/>
      <c r="E62" s="165"/>
      <c r="F62" s="165"/>
      <c r="G62" s="165"/>
      <c r="H62" s="165"/>
      <c r="I62" s="165"/>
      <c r="J62" s="165"/>
      <c r="K62" s="165"/>
      <c r="L62" s="165"/>
      <c r="M62" s="165"/>
      <c r="N62" s="182"/>
      <c r="O62" s="182"/>
      <c r="P62" s="182"/>
      <c r="Q62" s="183"/>
      <c r="R62" s="183"/>
      <c r="S62" s="183"/>
      <c r="T62" s="182"/>
      <c r="U62" s="183"/>
    </row>
    <row r="63" spans="1:21" ht="15">
      <c r="A63" s="165"/>
      <c r="B63" s="165"/>
      <c r="C63" s="175"/>
      <c r="D63" s="165"/>
      <c r="E63" s="165"/>
      <c r="F63" s="165"/>
      <c r="G63" s="165"/>
      <c r="H63" s="165"/>
      <c r="I63" s="165"/>
      <c r="J63" s="165"/>
      <c r="K63" s="165"/>
      <c r="L63" s="165"/>
      <c r="M63" s="165"/>
      <c r="N63" s="182"/>
      <c r="O63" s="182"/>
      <c r="P63" s="182"/>
      <c r="Q63" s="183"/>
      <c r="R63" s="183"/>
      <c r="S63" s="183"/>
      <c r="T63" s="182"/>
      <c r="U63" s="183"/>
    </row>
    <row r="64" spans="1:21" ht="15">
      <c r="A64" s="165"/>
      <c r="B64" s="165"/>
      <c r="C64" s="175"/>
      <c r="D64" s="165"/>
      <c r="E64" s="165"/>
      <c r="F64" s="165"/>
      <c r="G64" s="165"/>
      <c r="H64" s="165"/>
      <c r="I64" s="165"/>
      <c r="J64" s="165"/>
      <c r="K64" s="165"/>
      <c r="L64" s="165"/>
      <c r="M64" s="165"/>
      <c r="N64" s="182"/>
      <c r="O64" s="182"/>
      <c r="P64" s="182"/>
      <c r="Q64" s="183"/>
      <c r="R64" s="183"/>
      <c r="S64" s="183"/>
      <c r="T64" s="182"/>
      <c r="U64" s="183"/>
    </row>
    <row r="65" spans="1:21" ht="15">
      <c r="A65" s="165"/>
      <c r="B65" s="165"/>
      <c r="C65" s="175"/>
      <c r="D65" s="165"/>
      <c r="E65" s="165"/>
      <c r="F65" s="165"/>
      <c r="G65" s="165"/>
      <c r="H65" s="165"/>
      <c r="I65" s="165"/>
      <c r="J65" s="165"/>
      <c r="K65" s="165"/>
      <c r="L65" s="165"/>
      <c r="M65" s="165"/>
      <c r="N65" s="182"/>
      <c r="O65" s="182"/>
      <c r="P65" s="182"/>
      <c r="Q65" s="183"/>
      <c r="R65" s="183"/>
      <c r="S65" s="183"/>
      <c r="T65" s="182"/>
      <c r="U65" s="183"/>
    </row>
    <row r="66" spans="1:21" ht="15">
      <c r="A66" s="165"/>
      <c r="B66" s="165"/>
      <c r="C66" s="175"/>
      <c r="D66" s="165"/>
      <c r="E66" s="165"/>
      <c r="F66" s="165"/>
      <c r="G66" s="165"/>
      <c r="H66" s="165"/>
      <c r="I66" s="165"/>
      <c r="J66" s="165"/>
      <c r="K66" s="165"/>
      <c r="L66" s="165"/>
      <c r="M66" s="165"/>
      <c r="N66" s="182"/>
      <c r="O66" s="182"/>
      <c r="P66" s="182"/>
      <c r="Q66" s="183"/>
      <c r="R66" s="183"/>
      <c r="S66" s="183"/>
      <c r="T66" s="182"/>
      <c r="U66" s="183"/>
    </row>
    <row r="67" spans="1:21" ht="15">
      <c r="A67" s="165"/>
      <c r="B67" s="165"/>
      <c r="C67" s="175"/>
      <c r="D67" s="165"/>
      <c r="E67" s="165"/>
      <c r="F67" s="165"/>
      <c r="G67" s="165"/>
      <c r="H67" s="165"/>
      <c r="I67" s="165"/>
      <c r="J67" s="165"/>
      <c r="K67" s="165"/>
      <c r="L67" s="165"/>
      <c r="M67" s="165"/>
      <c r="N67" s="182"/>
      <c r="O67" s="182"/>
      <c r="P67" s="182"/>
      <c r="Q67" s="183"/>
      <c r="R67" s="183"/>
      <c r="S67" s="183"/>
      <c r="T67" s="182"/>
      <c r="U67" s="183"/>
    </row>
    <row r="68" spans="1:21" ht="15">
      <c r="A68" s="165"/>
      <c r="B68" s="165"/>
      <c r="C68" s="175"/>
      <c r="D68" s="165"/>
      <c r="E68" s="165"/>
      <c r="F68" s="165"/>
      <c r="G68" s="165"/>
      <c r="H68" s="165"/>
      <c r="I68" s="165"/>
      <c r="J68" s="165"/>
      <c r="K68" s="165"/>
      <c r="L68" s="165"/>
      <c r="M68" s="165"/>
      <c r="N68" s="182"/>
      <c r="O68" s="182"/>
      <c r="P68" s="182"/>
      <c r="Q68" s="183"/>
      <c r="R68" s="183"/>
      <c r="S68" s="183"/>
      <c r="T68" s="182"/>
      <c r="U68" s="183"/>
    </row>
    <row r="69" spans="1:21" ht="15">
      <c r="A69" s="165"/>
      <c r="B69" s="165"/>
      <c r="C69" s="175"/>
      <c r="D69" s="165"/>
      <c r="E69" s="165"/>
      <c r="F69" s="165"/>
      <c r="G69" s="165"/>
      <c r="H69" s="165"/>
      <c r="I69" s="165"/>
      <c r="J69" s="165"/>
      <c r="K69" s="165"/>
      <c r="L69" s="165"/>
      <c r="M69" s="165"/>
      <c r="N69" s="182"/>
      <c r="O69" s="182"/>
      <c r="P69" s="182"/>
      <c r="Q69" s="183"/>
      <c r="R69" s="183"/>
      <c r="S69" s="183"/>
      <c r="T69" s="182"/>
      <c r="U69" s="183"/>
    </row>
    <row r="70" spans="1:21" ht="15">
      <c r="A70" s="165"/>
      <c r="B70" s="165"/>
      <c r="C70" s="175"/>
      <c r="D70" s="165"/>
      <c r="E70" s="165"/>
      <c r="F70" s="165"/>
      <c r="G70" s="165"/>
      <c r="H70" s="165"/>
      <c r="I70" s="165"/>
      <c r="J70" s="165"/>
      <c r="K70" s="165"/>
      <c r="L70" s="165"/>
      <c r="M70" s="165"/>
      <c r="N70" s="182"/>
      <c r="O70" s="182"/>
      <c r="P70" s="182"/>
      <c r="Q70" s="183"/>
      <c r="R70" s="183"/>
      <c r="S70" s="183"/>
      <c r="T70" s="182"/>
      <c r="U70" s="183"/>
    </row>
    <row r="71" spans="1:21" ht="15">
      <c r="A71" s="165"/>
      <c r="B71" s="165"/>
      <c r="C71" s="175"/>
      <c r="D71" s="165"/>
      <c r="E71" s="165"/>
      <c r="F71" s="165"/>
      <c r="G71" s="165"/>
      <c r="H71" s="165"/>
      <c r="I71" s="165"/>
      <c r="J71" s="165"/>
      <c r="K71" s="165"/>
      <c r="L71" s="165"/>
      <c r="M71" s="165"/>
      <c r="N71" s="182"/>
      <c r="O71" s="182"/>
      <c r="P71" s="182"/>
      <c r="Q71" s="183"/>
      <c r="R71" s="183"/>
      <c r="S71" s="183"/>
      <c r="T71" s="182"/>
      <c r="U71" s="183"/>
    </row>
    <row r="72" spans="1:21" ht="15">
      <c r="A72" s="165"/>
      <c r="B72" s="165"/>
      <c r="C72" s="175"/>
      <c r="D72" s="165"/>
      <c r="E72" s="165"/>
      <c r="F72" s="165"/>
      <c r="G72" s="165"/>
      <c r="H72" s="165"/>
      <c r="I72" s="165"/>
      <c r="J72" s="165"/>
      <c r="K72" s="165"/>
      <c r="L72" s="165"/>
      <c r="M72" s="165"/>
      <c r="N72" s="182"/>
      <c r="O72" s="182"/>
      <c r="P72" s="182"/>
      <c r="Q72" s="183"/>
      <c r="R72" s="183"/>
      <c r="S72" s="183"/>
      <c r="T72" s="182"/>
      <c r="U72" s="183"/>
    </row>
    <row r="73" spans="1:21" ht="15">
      <c r="A73" s="165"/>
      <c r="B73" s="165"/>
      <c r="C73" s="175"/>
      <c r="D73" s="165"/>
      <c r="E73" s="165"/>
      <c r="F73" s="165"/>
      <c r="G73" s="165"/>
      <c r="H73" s="165"/>
      <c r="I73" s="165"/>
      <c r="J73" s="165"/>
      <c r="K73" s="165"/>
      <c r="L73" s="165"/>
      <c r="M73" s="165"/>
      <c r="N73" s="182"/>
      <c r="O73" s="182"/>
      <c r="P73" s="182"/>
      <c r="Q73" s="183"/>
      <c r="R73" s="183"/>
      <c r="S73" s="183"/>
      <c r="T73" s="182"/>
      <c r="U73" s="183"/>
    </row>
    <row r="74" spans="1:21" ht="15">
      <c r="A74" s="165"/>
      <c r="B74" s="165"/>
      <c r="C74" s="175"/>
      <c r="D74" s="165"/>
      <c r="E74" s="165"/>
      <c r="F74" s="165"/>
      <c r="G74" s="165"/>
      <c r="H74" s="165"/>
      <c r="I74" s="165"/>
      <c r="J74" s="165"/>
      <c r="K74" s="165"/>
      <c r="L74" s="165"/>
      <c r="M74" s="165"/>
      <c r="N74" s="182"/>
      <c r="O74" s="182"/>
      <c r="P74" s="182"/>
      <c r="Q74" s="183"/>
      <c r="R74" s="183"/>
      <c r="S74" s="183"/>
      <c r="T74" s="182"/>
      <c r="U74" s="183"/>
    </row>
    <row r="75" spans="1:21" ht="15">
      <c r="A75" s="165"/>
      <c r="B75" s="165"/>
      <c r="C75" s="175"/>
      <c r="D75" s="165"/>
      <c r="E75" s="165"/>
      <c r="F75" s="165"/>
      <c r="G75" s="165"/>
      <c r="H75" s="165"/>
      <c r="I75" s="165"/>
      <c r="J75" s="165"/>
      <c r="K75" s="165"/>
      <c r="L75" s="165"/>
      <c r="M75" s="165"/>
      <c r="N75" s="182"/>
      <c r="O75" s="182"/>
      <c r="P75" s="182"/>
      <c r="Q75" s="183"/>
      <c r="R75" s="183"/>
      <c r="S75" s="183"/>
      <c r="T75" s="182"/>
      <c r="U75" s="183"/>
    </row>
    <row r="76" spans="1:21" ht="15">
      <c r="A76" s="165"/>
      <c r="B76" s="165"/>
      <c r="C76" s="175"/>
      <c r="D76" s="165"/>
      <c r="E76" s="165"/>
      <c r="F76" s="165"/>
      <c r="G76" s="165"/>
      <c r="H76" s="165"/>
      <c r="I76" s="165"/>
      <c r="J76" s="165"/>
      <c r="K76" s="165"/>
      <c r="L76" s="165"/>
      <c r="M76" s="165"/>
      <c r="N76" s="182"/>
      <c r="O76" s="182"/>
      <c r="P76" s="182"/>
      <c r="Q76" s="183"/>
      <c r="R76" s="183"/>
      <c r="S76" s="183"/>
      <c r="T76" s="182"/>
      <c r="U76" s="183"/>
    </row>
    <row r="77" spans="1:21" ht="15">
      <c r="A77" s="165"/>
      <c r="B77" s="165"/>
      <c r="C77" s="175"/>
      <c r="D77" s="165"/>
      <c r="E77" s="165"/>
      <c r="F77" s="165"/>
      <c r="G77" s="165"/>
      <c r="H77" s="165"/>
      <c r="I77" s="165"/>
      <c r="J77" s="165"/>
      <c r="K77" s="165"/>
      <c r="L77" s="165"/>
      <c r="M77" s="165"/>
      <c r="N77" s="182"/>
      <c r="O77" s="182"/>
      <c r="P77" s="182"/>
      <c r="Q77" s="183"/>
      <c r="R77" s="183"/>
      <c r="S77" s="183"/>
      <c r="T77" s="182"/>
      <c r="U77" s="183"/>
    </row>
    <row r="78" spans="1:21" ht="15">
      <c r="A78" s="165"/>
      <c r="B78" s="165"/>
      <c r="C78" s="175"/>
      <c r="D78" s="165"/>
      <c r="E78" s="165"/>
      <c r="F78" s="165"/>
      <c r="G78" s="165"/>
      <c r="H78" s="165"/>
      <c r="I78" s="165"/>
      <c r="J78" s="165"/>
      <c r="K78" s="165"/>
      <c r="L78" s="165"/>
      <c r="M78" s="165"/>
      <c r="N78" s="182"/>
      <c r="O78" s="182"/>
      <c r="P78" s="182"/>
      <c r="Q78" s="183"/>
      <c r="R78" s="183"/>
      <c r="S78" s="183"/>
      <c r="T78" s="182"/>
      <c r="U78" s="183"/>
    </row>
    <row r="79" spans="1:21" ht="15">
      <c r="A79" s="165"/>
      <c r="B79" s="165"/>
      <c r="C79" s="175"/>
      <c r="D79" s="165"/>
      <c r="E79" s="165"/>
      <c r="F79" s="165"/>
      <c r="G79" s="165"/>
      <c r="H79" s="165"/>
      <c r="I79" s="165"/>
      <c r="J79" s="165"/>
      <c r="K79" s="165"/>
      <c r="L79" s="165"/>
      <c r="M79" s="165"/>
      <c r="N79" s="182"/>
      <c r="O79" s="182"/>
      <c r="P79" s="182"/>
      <c r="Q79" s="183"/>
      <c r="R79" s="183"/>
      <c r="S79" s="183"/>
      <c r="T79" s="182"/>
      <c r="U79" s="183"/>
    </row>
    <row r="80" spans="1:21" ht="15">
      <c r="A80" s="165"/>
      <c r="B80" s="165"/>
      <c r="C80" s="175"/>
      <c r="D80" s="165"/>
      <c r="E80" s="165"/>
      <c r="F80" s="165"/>
      <c r="G80" s="165"/>
      <c r="H80" s="165"/>
      <c r="I80" s="165"/>
      <c r="J80" s="165"/>
      <c r="K80" s="165"/>
      <c r="L80" s="165"/>
      <c r="M80" s="165"/>
      <c r="N80" s="182"/>
      <c r="O80" s="182"/>
      <c r="P80" s="182"/>
      <c r="Q80" s="183"/>
      <c r="R80" s="183"/>
      <c r="S80" s="183"/>
      <c r="T80" s="182"/>
      <c r="U80" s="183"/>
    </row>
    <row r="81" spans="1:21" ht="15">
      <c r="A81" s="165"/>
      <c r="B81" s="165"/>
      <c r="C81" s="175"/>
      <c r="D81" s="165"/>
      <c r="E81" s="165"/>
      <c r="F81" s="165"/>
      <c r="G81" s="165"/>
      <c r="H81" s="165"/>
      <c r="I81" s="165"/>
      <c r="J81" s="165"/>
      <c r="K81" s="165"/>
      <c r="L81" s="165"/>
      <c r="M81" s="165"/>
      <c r="N81" s="182"/>
      <c r="O81" s="182"/>
      <c r="P81" s="182"/>
      <c r="Q81" s="183"/>
      <c r="R81" s="183"/>
      <c r="S81" s="183"/>
      <c r="T81" s="182"/>
      <c r="U81" s="183"/>
    </row>
    <row r="82" spans="1:21" ht="15">
      <c r="A82" s="165"/>
      <c r="B82" s="165"/>
      <c r="C82" s="175"/>
      <c r="D82" s="165"/>
      <c r="E82" s="165"/>
      <c r="F82" s="165"/>
      <c r="G82" s="165"/>
      <c r="H82" s="165"/>
      <c r="I82" s="165"/>
      <c r="J82" s="165"/>
      <c r="K82" s="165"/>
      <c r="L82" s="165"/>
      <c r="M82" s="165"/>
      <c r="N82" s="182"/>
      <c r="O82" s="182"/>
      <c r="P82" s="182"/>
      <c r="Q82" s="183"/>
      <c r="R82" s="183"/>
      <c r="S82" s="183"/>
      <c r="T82" s="182"/>
      <c r="U82" s="183"/>
    </row>
    <row r="83" spans="1:21" ht="15">
      <c r="A83" s="165"/>
      <c r="B83" s="165"/>
      <c r="C83" s="175"/>
      <c r="D83" s="165"/>
      <c r="E83" s="165"/>
      <c r="F83" s="165"/>
      <c r="G83" s="165"/>
      <c r="H83" s="165"/>
      <c r="I83" s="165"/>
      <c r="J83" s="165"/>
      <c r="K83" s="165"/>
      <c r="L83" s="165"/>
      <c r="M83" s="165"/>
      <c r="N83" s="182"/>
      <c r="O83" s="182"/>
      <c r="P83" s="182"/>
      <c r="Q83" s="183"/>
      <c r="R83" s="183"/>
      <c r="S83" s="183"/>
      <c r="T83" s="182"/>
      <c r="U83" s="183"/>
    </row>
    <row r="84" spans="1:21" ht="15">
      <c r="A84" s="165"/>
      <c r="B84" s="165"/>
      <c r="C84" s="175"/>
      <c r="D84" s="165"/>
      <c r="E84" s="165"/>
      <c r="F84" s="165"/>
      <c r="G84" s="165"/>
      <c r="H84" s="165"/>
      <c r="I84" s="165"/>
      <c r="J84" s="165"/>
      <c r="K84" s="165"/>
      <c r="L84" s="165"/>
      <c r="M84" s="165"/>
      <c r="N84" s="182"/>
      <c r="O84" s="182"/>
      <c r="P84" s="182"/>
      <c r="Q84" s="183"/>
      <c r="R84" s="183"/>
      <c r="S84" s="183"/>
      <c r="T84" s="182"/>
      <c r="U84" s="183"/>
    </row>
    <row r="85" spans="1:21" ht="15">
      <c r="A85" s="165"/>
      <c r="B85" s="165"/>
      <c r="C85" s="175"/>
      <c r="D85" s="165"/>
      <c r="E85" s="165"/>
      <c r="F85" s="165"/>
      <c r="G85" s="165"/>
      <c r="H85" s="165"/>
      <c r="I85" s="165"/>
      <c r="J85" s="165"/>
      <c r="K85" s="165"/>
      <c r="L85" s="165"/>
      <c r="M85" s="165"/>
      <c r="N85" s="182"/>
      <c r="O85" s="182"/>
      <c r="P85" s="182"/>
      <c r="Q85" s="183"/>
      <c r="R85" s="183"/>
      <c r="S85" s="183"/>
      <c r="T85" s="182"/>
      <c r="U85" s="183"/>
    </row>
    <row r="86" spans="1:21" ht="15">
      <c r="A86" s="165"/>
      <c r="B86" s="165"/>
      <c r="C86" s="175"/>
      <c r="D86" s="165"/>
      <c r="E86" s="165"/>
      <c r="F86" s="165"/>
      <c r="G86" s="165"/>
      <c r="H86" s="165"/>
      <c r="I86" s="165"/>
      <c r="J86" s="165"/>
      <c r="K86" s="165"/>
      <c r="L86" s="165"/>
      <c r="M86" s="165"/>
      <c r="N86" s="182"/>
      <c r="O86" s="182"/>
      <c r="P86" s="182"/>
      <c r="Q86" s="183"/>
      <c r="R86" s="183"/>
      <c r="S86" s="183"/>
      <c r="T86" s="182"/>
      <c r="U86" s="183"/>
    </row>
    <row r="87" spans="1:21" ht="15">
      <c r="A87" s="165"/>
      <c r="B87" s="165"/>
      <c r="C87" s="175"/>
      <c r="D87" s="165"/>
      <c r="E87" s="165"/>
      <c r="F87" s="165"/>
      <c r="G87" s="165"/>
      <c r="H87" s="165"/>
      <c r="I87" s="165"/>
      <c r="J87" s="165"/>
      <c r="K87" s="165"/>
      <c r="L87" s="165"/>
      <c r="M87" s="165"/>
      <c r="N87" s="182"/>
      <c r="O87" s="182"/>
      <c r="P87" s="182"/>
      <c r="Q87" s="183"/>
      <c r="R87" s="183"/>
      <c r="S87" s="183"/>
      <c r="T87" s="182"/>
      <c r="U87" s="183"/>
    </row>
    <row r="88" spans="1:21" ht="15">
      <c r="A88" s="165"/>
      <c r="B88" s="165"/>
      <c r="C88" s="175"/>
      <c r="D88" s="165"/>
      <c r="E88" s="165"/>
      <c r="F88" s="165"/>
      <c r="G88" s="165"/>
      <c r="H88" s="165"/>
      <c r="I88" s="165"/>
      <c r="J88" s="165"/>
      <c r="K88" s="165"/>
      <c r="L88" s="165"/>
      <c r="M88" s="165"/>
      <c r="N88" s="182"/>
      <c r="O88" s="182"/>
      <c r="P88" s="182"/>
      <c r="Q88" s="183"/>
      <c r="R88" s="183"/>
      <c r="S88" s="183"/>
      <c r="T88" s="182"/>
      <c r="U88" s="183"/>
    </row>
    <row r="89" spans="1:21" ht="15">
      <c r="A89" s="165"/>
      <c r="B89" s="165"/>
      <c r="C89" s="175"/>
      <c r="D89" s="165"/>
      <c r="E89" s="165"/>
      <c r="F89" s="165"/>
      <c r="G89" s="165"/>
      <c r="H89" s="165"/>
      <c r="I89" s="165"/>
      <c r="J89" s="165"/>
      <c r="K89" s="165"/>
      <c r="L89" s="165"/>
      <c r="M89" s="165"/>
      <c r="N89" s="182"/>
      <c r="O89" s="182"/>
      <c r="P89" s="182"/>
      <c r="Q89" s="183"/>
      <c r="R89" s="183"/>
      <c r="S89" s="183"/>
      <c r="T89" s="182"/>
      <c r="U89" s="183"/>
    </row>
    <row r="90" spans="1:21" ht="15">
      <c r="A90" s="165"/>
      <c r="B90" s="165"/>
      <c r="C90" s="175"/>
      <c r="D90" s="165"/>
      <c r="E90" s="165"/>
      <c r="F90" s="165"/>
      <c r="G90" s="165"/>
      <c r="H90" s="165"/>
      <c r="I90" s="165"/>
      <c r="J90" s="165"/>
      <c r="K90" s="165"/>
      <c r="L90" s="165"/>
      <c r="M90" s="165"/>
      <c r="N90" s="182"/>
      <c r="O90" s="182"/>
      <c r="P90" s="182"/>
      <c r="Q90" s="183"/>
      <c r="R90" s="183"/>
      <c r="S90" s="183"/>
      <c r="T90" s="182"/>
      <c r="U90" s="183"/>
    </row>
    <row r="91" spans="1:21" ht="15">
      <c r="A91" s="165"/>
      <c r="B91" s="165"/>
      <c r="C91" s="175"/>
      <c r="D91" s="165"/>
      <c r="E91" s="165"/>
      <c r="F91" s="165"/>
      <c r="G91" s="165"/>
      <c r="H91" s="165"/>
      <c r="I91" s="165"/>
      <c r="J91" s="165"/>
      <c r="K91" s="165"/>
      <c r="L91" s="165"/>
      <c r="M91" s="165"/>
      <c r="N91" s="182"/>
      <c r="O91" s="182"/>
      <c r="P91" s="182"/>
      <c r="Q91" s="183"/>
      <c r="R91" s="183"/>
      <c r="S91" s="183"/>
      <c r="T91" s="182"/>
      <c r="U91" s="183"/>
    </row>
    <row r="92" spans="1:21" ht="15">
      <c r="A92" s="165"/>
      <c r="B92" s="165"/>
      <c r="C92" s="175"/>
      <c r="D92" s="165"/>
      <c r="E92" s="165"/>
      <c r="F92" s="165"/>
      <c r="G92" s="165"/>
      <c r="H92" s="165"/>
      <c r="I92" s="165"/>
      <c r="J92" s="165"/>
      <c r="K92" s="165"/>
      <c r="L92" s="165"/>
      <c r="M92" s="165"/>
      <c r="N92" s="182"/>
      <c r="O92" s="182"/>
      <c r="P92" s="182"/>
      <c r="Q92" s="183"/>
      <c r="R92" s="183"/>
      <c r="S92" s="183"/>
      <c r="T92" s="182"/>
      <c r="U92" s="183"/>
    </row>
    <row r="93" spans="1:21" ht="15">
      <c r="A93" s="165"/>
      <c r="B93" s="165"/>
      <c r="C93" s="175"/>
      <c r="D93" s="165"/>
      <c r="E93" s="165"/>
      <c r="F93" s="165"/>
      <c r="G93" s="165"/>
      <c r="H93" s="165"/>
      <c r="I93" s="165"/>
      <c r="J93" s="165"/>
      <c r="K93" s="165"/>
      <c r="L93" s="165"/>
      <c r="M93" s="165"/>
      <c r="N93" s="182"/>
      <c r="O93" s="182"/>
      <c r="P93" s="182"/>
      <c r="Q93" s="183"/>
      <c r="R93" s="183"/>
      <c r="S93" s="183"/>
      <c r="T93" s="182"/>
      <c r="U93" s="183"/>
    </row>
    <row r="94" spans="1:21" ht="15">
      <c r="A94" s="165"/>
      <c r="B94" s="165"/>
      <c r="C94" s="175"/>
      <c r="D94" s="165"/>
      <c r="E94" s="165"/>
      <c r="F94" s="165"/>
      <c r="G94" s="165"/>
      <c r="H94" s="165"/>
      <c r="I94" s="165"/>
      <c r="J94" s="165"/>
      <c r="K94" s="165"/>
      <c r="L94" s="165"/>
      <c r="M94" s="165"/>
      <c r="N94" s="182"/>
      <c r="O94" s="182"/>
      <c r="P94" s="182"/>
      <c r="Q94" s="183"/>
      <c r="R94" s="183"/>
      <c r="S94" s="183"/>
      <c r="T94" s="182"/>
      <c r="U94" s="183"/>
    </row>
    <row r="95" spans="1:21" ht="15">
      <c r="A95" s="165"/>
      <c r="B95" s="165"/>
      <c r="C95" s="175"/>
      <c r="D95" s="165"/>
      <c r="E95" s="165"/>
      <c r="F95" s="165"/>
      <c r="G95" s="165"/>
      <c r="H95" s="165"/>
      <c r="I95" s="165"/>
      <c r="J95" s="165"/>
      <c r="K95" s="165"/>
      <c r="L95" s="165"/>
      <c r="M95" s="165"/>
      <c r="N95" s="182"/>
      <c r="O95" s="182"/>
      <c r="P95" s="182"/>
      <c r="Q95" s="183"/>
      <c r="R95" s="183"/>
      <c r="S95" s="183"/>
      <c r="T95" s="182"/>
      <c r="U95" s="183"/>
    </row>
    <row r="96" spans="1:21" ht="15">
      <c r="A96" s="165"/>
      <c r="B96" s="165"/>
      <c r="C96" s="175"/>
      <c r="D96" s="165"/>
      <c r="E96" s="165"/>
      <c r="F96" s="165"/>
      <c r="G96" s="165"/>
      <c r="H96" s="165"/>
      <c r="I96" s="165"/>
      <c r="J96" s="165"/>
      <c r="K96" s="165"/>
      <c r="L96" s="165"/>
      <c r="M96" s="165"/>
      <c r="N96" s="182"/>
      <c r="O96" s="182"/>
      <c r="P96" s="182"/>
      <c r="Q96" s="183"/>
      <c r="R96" s="183"/>
      <c r="S96" s="183"/>
      <c r="T96" s="182"/>
      <c r="U96" s="183"/>
    </row>
    <row r="97" spans="1:21" ht="15">
      <c r="A97" s="165"/>
      <c r="B97" s="165"/>
      <c r="C97" s="175"/>
      <c r="D97" s="165"/>
      <c r="E97" s="165"/>
      <c r="F97" s="165"/>
      <c r="G97" s="165"/>
      <c r="H97" s="165"/>
      <c r="I97" s="165"/>
      <c r="J97" s="165"/>
      <c r="K97" s="165"/>
      <c r="L97" s="165"/>
      <c r="M97" s="165"/>
      <c r="N97" s="182"/>
      <c r="O97" s="182"/>
      <c r="P97" s="182"/>
      <c r="Q97" s="183"/>
      <c r="R97" s="183"/>
      <c r="S97" s="183"/>
      <c r="T97" s="182"/>
      <c r="U97" s="183"/>
    </row>
    <row r="98" spans="3:14" ht="15">
      <c r="C98" s="175"/>
      <c r="D98" s="165"/>
      <c r="E98" s="165"/>
      <c r="F98" s="165"/>
      <c r="G98" s="165"/>
      <c r="H98" s="165"/>
      <c r="I98" s="165"/>
      <c r="J98" s="165"/>
      <c r="K98" s="165"/>
      <c r="L98" s="165"/>
      <c r="M98" s="165"/>
      <c r="N98" s="182"/>
    </row>
    <row r="99" spans="3:14" ht="15">
      <c r="C99" s="175"/>
      <c r="D99" s="165"/>
      <c r="E99" s="165"/>
      <c r="F99" s="165"/>
      <c r="G99" s="165"/>
      <c r="H99" s="165"/>
      <c r="I99" s="165"/>
      <c r="J99" s="165"/>
      <c r="K99" s="165"/>
      <c r="L99" s="165"/>
      <c r="M99" s="165"/>
      <c r="N99" s="182"/>
    </row>
    <row r="100" spans="3:14" ht="15">
      <c r="C100" s="175"/>
      <c r="D100" s="165"/>
      <c r="E100" s="165"/>
      <c r="F100" s="165"/>
      <c r="G100" s="165"/>
      <c r="H100" s="165"/>
      <c r="I100" s="165"/>
      <c r="J100" s="165"/>
      <c r="K100" s="165"/>
      <c r="L100" s="165"/>
      <c r="M100" s="165"/>
      <c r="N100" s="182"/>
    </row>
    <row r="101" spans="3:14" ht="15">
      <c r="C101" s="175"/>
      <c r="D101" s="165"/>
      <c r="E101" s="165"/>
      <c r="F101" s="165"/>
      <c r="G101" s="165"/>
      <c r="H101" s="165"/>
      <c r="I101" s="165"/>
      <c r="J101" s="165"/>
      <c r="K101" s="165"/>
      <c r="L101" s="165"/>
      <c r="M101" s="165"/>
      <c r="N101" s="182"/>
    </row>
  </sheetData>
  <mergeCells count="78">
    <mergeCell ref="V8:V9"/>
    <mergeCell ref="D10:D11"/>
    <mergeCell ref="C12:C13"/>
    <mergeCell ref="U8:U9"/>
    <mergeCell ref="A8:A13"/>
    <mergeCell ref="T10:T13"/>
    <mergeCell ref="C8:C9"/>
    <mergeCell ref="D8:D9"/>
    <mergeCell ref="E8:E9"/>
    <mergeCell ref="B8:B9"/>
    <mergeCell ref="D12:D13"/>
    <mergeCell ref="T8:T9"/>
    <mergeCell ref="E10:E11"/>
    <mergeCell ref="C10:C11"/>
    <mergeCell ref="U10:U11"/>
    <mergeCell ref="V10:V11"/>
    <mergeCell ref="T6:U6"/>
    <mergeCell ref="A1:B4"/>
    <mergeCell ref="C1:V1"/>
    <mergeCell ref="C2:V2"/>
    <mergeCell ref="D3:V3"/>
    <mergeCell ref="D4:V4"/>
    <mergeCell ref="V6:V7"/>
    <mergeCell ref="C6:C7"/>
    <mergeCell ref="D6:E6"/>
    <mergeCell ref="F6:S6"/>
    <mergeCell ref="A6:A7"/>
    <mergeCell ref="B6:B7"/>
    <mergeCell ref="V26:V27"/>
    <mergeCell ref="U26:U27"/>
    <mergeCell ref="D18:D19"/>
    <mergeCell ref="D14:D15"/>
    <mergeCell ref="D20:D21"/>
    <mergeCell ref="V14:V15"/>
    <mergeCell ref="U18:U19"/>
    <mergeCell ref="U24:U25"/>
    <mergeCell ref="D16:D17"/>
    <mergeCell ref="U14:U15"/>
    <mergeCell ref="D22:D23"/>
    <mergeCell ref="E22:E23"/>
    <mergeCell ref="D24:D25"/>
    <mergeCell ref="E24:E25"/>
    <mergeCell ref="U16:U17"/>
    <mergeCell ref="T14:T17"/>
    <mergeCell ref="A28:S28"/>
    <mergeCell ref="B26:B27"/>
    <mergeCell ref="C26:C27"/>
    <mergeCell ref="E20:E21"/>
    <mergeCell ref="A18:A27"/>
    <mergeCell ref="C22:C23"/>
    <mergeCell ref="C24:C25"/>
    <mergeCell ref="V22:V23"/>
    <mergeCell ref="V24:V25"/>
    <mergeCell ref="B10:B13"/>
    <mergeCell ref="U22:U23"/>
    <mergeCell ref="B22:B25"/>
    <mergeCell ref="V12:V13"/>
    <mergeCell ref="C16:C17"/>
    <mergeCell ref="U12:U13"/>
    <mergeCell ref="C14:C15"/>
    <mergeCell ref="V16:V17"/>
    <mergeCell ref="E14:E15"/>
    <mergeCell ref="V18:V19"/>
    <mergeCell ref="U20:U21"/>
    <mergeCell ref="V20:V21"/>
    <mergeCell ref="E12:E13"/>
    <mergeCell ref="E16:E17"/>
    <mergeCell ref="T26:T27"/>
    <mergeCell ref="D26:D27"/>
    <mergeCell ref="A14:A17"/>
    <mergeCell ref="B14:B17"/>
    <mergeCell ref="B18:B21"/>
    <mergeCell ref="C18:C19"/>
    <mergeCell ref="E18:E19"/>
    <mergeCell ref="T18:T21"/>
    <mergeCell ref="C20:C21"/>
    <mergeCell ref="E26:E27"/>
    <mergeCell ref="T22:T25"/>
  </mergeCells>
  <printOptions horizontalCentered="1" verticalCentered="1"/>
  <pageMargins left="0" right="0" top="0.5511811023622047" bottom="0" header="0.31496062992125984" footer="0"/>
  <pageSetup fitToHeight="0" horizontalDpi="600" verticalDpi="600" orientation="landscape" scale="44" r:id="rId3"/>
  <headerFooter>
    <oddFooter>&amp;C&amp;G</oddFooter>
  </headerFooter>
  <ignoredErrors>
    <ignoredError sqref="U26" unlockedFormula="1"/>
  </ignoredErrors>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2"/>
  <sheetViews>
    <sheetView view="pageBreakPreview" zoomScaleSheetLayoutView="100" workbookViewId="0" topLeftCell="A1">
      <selection activeCell="C22" sqref="C22:C26"/>
    </sheetView>
  </sheetViews>
  <sheetFormatPr defaultColWidth="11.421875" defaultRowHeight="15"/>
  <cols>
    <col min="1" max="1" width="8.7109375" style="30" customWidth="1"/>
    <col min="2" max="2" width="12.140625" style="30" customWidth="1"/>
    <col min="3" max="3" width="21.28125" style="30" customWidth="1"/>
    <col min="4" max="5" width="16.00390625" style="30" customWidth="1"/>
    <col min="6" max="9" width="16.00390625" style="30" hidden="1" customWidth="1"/>
    <col min="10" max="10" width="13.421875" style="30" hidden="1" customWidth="1"/>
    <col min="11" max="11" width="13.57421875" style="30" hidden="1" customWidth="1"/>
    <col min="12" max="12" width="14.57421875" style="30" hidden="1" customWidth="1"/>
    <col min="13" max="13" width="12.00390625" style="30" customWidth="1"/>
    <col min="14" max="14" width="14.8515625" style="30" customWidth="1"/>
    <col min="15" max="15" width="17.8515625" style="30" bestFit="1" customWidth="1"/>
    <col min="16" max="16" width="18.28125" style="30" customWidth="1"/>
    <col min="17" max="17" width="14.421875" style="30" customWidth="1"/>
    <col min="18" max="18" width="12.421875" style="30" customWidth="1"/>
    <col min="19" max="21" width="16.7109375" style="30" customWidth="1"/>
    <col min="22" max="22" width="32.00390625" style="30" customWidth="1"/>
    <col min="23" max="23" width="22.28125" style="45" customWidth="1"/>
    <col min="24" max="24" width="17.8515625" style="30" customWidth="1"/>
    <col min="25" max="25" width="29.7109375" style="27" customWidth="1"/>
    <col min="26" max="26" width="4.8515625" style="27" customWidth="1"/>
    <col min="27" max="27" width="7.7109375" style="28" hidden="1" customWidth="1"/>
    <col min="28" max="28" width="14.140625" style="28" hidden="1" customWidth="1"/>
    <col min="29" max="29" width="1.8515625" style="28" hidden="1" customWidth="1"/>
    <col min="30" max="30" width="14.28125" style="28" hidden="1" customWidth="1"/>
    <col min="31" max="31" width="1.8515625" style="28" hidden="1" customWidth="1"/>
    <col min="32" max="32" width="16.8515625" style="28" hidden="1" customWidth="1"/>
    <col min="33" max="34" width="1.8515625" style="28" hidden="1" customWidth="1"/>
    <col min="35" max="35" width="14.140625" style="28" hidden="1" customWidth="1"/>
    <col min="36" max="38" width="11.421875" style="29" customWidth="1"/>
    <col min="39" max="82" width="11.421875" style="27" customWidth="1"/>
    <col min="83" max="16384" width="11.421875" style="30" customWidth="1"/>
  </cols>
  <sheetData>
    <row r="1" spans="1:24" ht="15">
      <c r="A1" s="342"/>
      <c r="B1" s="343"/>
      <c r="C1" s="343"/>
      <c r="D1" s="344"/>
      <c r="E1" s="354" t="s">
        <v>0</v>
      </c>
      <c r="F1" s="355"/>
      <c r="G1" s="355"/>
      <c r="H1" s="355"/>
      <c r="I1" s="355"/>
      <c r="J1" s="355"/>
      <c r="K1" s="355"/>
      <c r="L1" s="355"/>
      <c r="M1" s="355"/>
      <c r="N1" s="355"/>
      <c r="O1" s="355"/>
      <c r="P1" s="355"/>
      <c r="Q1" s="355"/>
      <c r="R1" s="355"/>
      <c r="S1" s="355"/>
      <c r="T1" s="355"/>
      <c r="U1" s="355"/>
      <c r="V1" s="355"/>
      <c r="W1" s="355"/>
      <c r="X1" s="356"/>
    </row>
    <row r="2" spans="1:24" ht="15">
      <c r="A2" s="345"/>
      <c r="B2" s="346"/>
      <c r="C2" s="346"/>
      <c r="D2" s="347"/>
      <c r="E2" s="357" t="s">
        <v>128</v>
      </c>
      <c r="F2" s="358"/>
      <c r="G2" s="358"/>
      <c r="H2" s="358"/>
      <c r="I2" s="358"/>
      <c r="J2" s="358"/>
      <c r="K2" s="358"/>
      <c r="L2" s="358"/>
      <c r="M2" s="358"/>
      <c r="N2" s="358"/>
      <c r="O2" s="358"/>
      <c r="P2" s="358"/>
      <c r="Q2" s="358"/>
      <c r="R2" s="358"/>
      <c r="S2" s="358"/>
      <c r="T2" s="358"/>
      <c r="U2" s="358"/>
      <c r="V2" s="358"/>
      <c r="W2" s="358"/>
      <c r="X2" s="359"/>
    </row>
    <row r="3" spans="1:24" ht="12.75">
      <c r="A3" s="345"/>
      <c r="B3" s="346"/>
      <c r="C3" s="346"/>
      <c r="D3" s="347"/>
      <c r="E3" s="360" t="s">
        <v>34</v>
      </c>
      <c r="F3" s="361"/>
      <c r="G3" s="360" t="s">
        <v>149</v>
      </c>
      <c r="H3" s="362"/>
      <c r="I3" s="362"/>
      <c r="J3" s="362"/>
      <c r="K3" s="362"/>
      <c r="L3" s="362"/>
      <c r="M3" s="362"/>
      <c r="N3" s="362"/>
      <c r="O3" s="362"/>
      <c r="P3" s="362"/>
      <c r="Q3" s="362"/>
      <c r="R3" s="362"/>
      <c r="S3" s="362"/>
      <c r="T3" s="362"/>
      <c r="U3" s="362"/>
      <c r="V3" s="362"/>
      <c r="W3" s="362"/>
      <c r="X3" s="363"/>
    </row>
    <row r="4" spans="1:24" ht="23.25" customHeight="1" thickBot="1">
      <c r="A4" s="345"/>
      <c r="B4" s="346"/>
      <c r="C4" s="346"/>
      <c r="D4" s="347"/>
      <c r="E4" s="364" t="s">
        <v>35</v>
      </c>
      <c r="F4" s="365"/>
      <c r="G4" s="364"/>
      <c r="H4" s="366"/>
      <c r="I4" s="366"/>
      <c r="J4" s="366"/>
      <c r="K4" s="366"/>
      <c r="L4" s="366"/>
      <c r="M4" s="366"/>
      <c r="N4" s="366"/>
      <c r="O4" s="366"/>
      <c r="P4" s="366"/>
      <c r="Q4" s="366"/>
      <c r="R4" s="366"/>
      <c r="S4" s="366"/>
      <c r="T4" s="366"/>
      <c r="U4" s="366"/>
      <c r="V4" s="366"/>
      <c r="W4" s="366"/>
      <c r="X4" s="367"/>
    </row>
    <row r="5" spans="1:82" s="34" customFormat="1" ht="10.5" customHeight="1" thickBot="1">
      <c r="A5" s="348" t="s">
        <v>53</v>
      </c>
      <c r="B5" s="348" t="s">
        <v>54</v>
      </c>
      <c r="C5" s="348" t="s">
        <v>55</v>
      </c>
      <c r="D5" s="302" t="s">
        <v>56</v>
      </c>
      <c r="E5" s="352" t="s">
        <v>57</v>
      </c>
      <c r="F5" s="352" t="s">
        <v>58</v>
      </c>
      <c r="G5" s="352"/>
      <c r="H5" s="352"/>
      <c r="I5" s="352"/>
      <c r="J5" s="352" t="s">
        <v>63</v>
      </c>
      <c r="K5" s="352"/>
      <c r="L5" s="352"/>
      <c r="M5" s="352"/>
      <c r="N5" s="368" t="s">
        <v>68</v>
      </c>
      <c r="O5" s="368"/>
      <c r="P5" s="368"/>
      <c r="Q5" s="368"/>
      <c r="R5" s="369"/>
      <c r="S5" s="303" t="s">
        <v>74</v>
      </c>
      <c r="T5" s="303"/>
      <c r="U5" s="368"/>
      <c r="V5" s="368"/>
      <c r="W5" s="368"/>
      <c r="X5" s="369"/>
      <c r="Y5" s="31"/>
      <c r="Z5" s="31"/>
      <c r="AA5" s="32"/>
      <c r="AB5" s="32"/>
      <c r="AC5" s="32"/>
      <c r="AD5" s="32"/>
      <c r="AE5" s="32"/>
      <c r="AF5" s="32"/>
      <c r="AG5" s="32"/>
      <c r="AH5" s="32"/>
      <c r="AI5" s="32"/>
      <c r="AJ5" s="33"/>
      <c r="AK5" s="33"/>
      <c r="AL5" s="33"/>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row>
    <row r="6" spans="1:82" s="34" customFormat="1" ht="33.75" customHeight="1" thickBot="1">
      <c r="A6" s="349" t="s">
        <v>36</v>
      </c>
      <c r="B6" s="349"/>
      <c r="C6" s="350"/>
      <c r="D6" s="351"/>
      <c r="E6" s="353"/>
      <c r="F6" s="212" t="s">
        <v>59</v>
      </c>
      <c r="G6" s="212" t="s">
        <v>60</v>
      </c>
      <c r="H6" s="212" t="s">
        <v>61</v>
      </c>
      <c r="I6" s="212" t="s">
        <v>62</v>
      </c>
      <c r="J6" s="212" t="s">
        <v>64</v>
      </c>
      <c r="K6" s="212" t="s">
        <v>65</v>
      </c>
      <c r="L6" s="212" t="s">
        <v>66</v>
      </c>
      <c r="M6" s="212" t="s">
        <v>67</v>
      </c>
      <c r="N6" s="75" t="s">
        <v>69</v>
      </c>
      <c r="O6" s="76" t="s">
        <v>70</v>
      </c>
      <c r="P6" s="76" t="s">
        <v>71</v>
      </c>
      <c r="Q6" s="76" t="s">
        <v>72</v>
      </c>
      <c r="R6" s="76" t="s">
        <v>73</v>
      </c>
      <c r="S6" s="212" t="s">
        <v>75</v>
      </c>
      <c r="T6" s="212" t="s">
        <v>76</v>
      </c>
      <c r="U6" s="75" t="s">
        <v>77</v>
      </c>
      <c r="V6" s="75" t="s">
        <v>78</v>
      </c>
      <c r="W6" s="77" t="s">
        <v>79</v>
      </c>
      <c r="X6" s="78" t="s">
        <v>80</v>
      </c>
      <c r="Y6" s="31"/>
      <c r="Z6" s="31"/>
      <c r="AA6" s="35" t="s">
        <v>39</v>
      </c>
      <c r="AB6" s="35" t="s">
        <v>40</v>
      </c>
      <c r="AC6" s="36"/>
      <c r="AD6" s="35" t="s">
        <v>41</v>
      </c>
      <c r="AE6" s="36"/>
      <c r="AF6" s="35" t="s">
        <v>37</v>
      </c>
      <c r="AG6" s="32"/>
      <c r="AH6" s="32"/>
      <c r="AI6" s="37" t="s">
        <v>38</v>
      </c>
      <c r="AJ6" s="33"/>
      <c r="AK6" s="33"/>
      <c r="AL6" s="33"/>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row>
    <row r="7" spans="1:35" ht="13.5" customHeight="1">
      <c r="A7" s="372">
        <v>1</v>
      </c>
      <c r="B7" s="316" t="s">
        <v>138</v>
      </c>
      <c r="C7" s="329" t="s">
        <v>188</v>
      </c>
      <c r="D7" s="46" t="s">
        <v>42</v>
      </c>
      <c r="E7" s="557">
        <v>5</v>
      </c>
      <c r="F7" s="557"/>
      <c r="G7" s="557"/>
      <c r="H7" s="558">
        <v>20</v>
      </c>
      <c r="I7" s="557"/>
      <c r="J7" s="557"/>
      <c r="K7" s="557"/>
      <c r="L7" s="557">
        <f>+'[3]INVERSIÓN'!AH9</f>
        <v>0</v>
      </c>
      <c r="M7" s="557">
        <v>5</v>
      </c>
      <c r="N7" s="580" t="s">
        <v>190</v>
      </c>
      <c r="O7" s="307" t="s">
        <v>203</v>
      </c>
      <c r="P7" s="309" t="s">
        <v>204</v>
      </c>
      <c r="Q7" s="307" t="s">
        <v>249</v>
      </c>
      <c r="R7" s="309" t="s">
        <v>205</v>
      </c>
      <c r="S7" s="311">
        <v>53381.28</v>
      </c>
      <c r="T7" s="311">
        <v>57829.72</v>
      </c>
      <c r="U7" s="311" t="s">
        <v>183</v>
      </c>
      <c r="V7" s="311" t="s">
        <v>184</v>
      </c>
      <c r="W7" s="311" t="s">
        <v>185</v>
      </c>
      <c r="X7" s="314">
        <v>111211</v>
      </c>
      <c r="AA7" s="38">
        <v>12</v>
      </c>
      <c r="AB7" s="38" t="s">
        <v>44</v>
      </c>
      <c r="AC7" s="39"/>
      <c r="AD7" s="39"/>
      <c r="AE7" s="39"/>
      <c r="AF7" s="38" t="s">
        <v>43</v>
      </c>
      <c r="AG7" s="39"/>
      <c r="AH7" s="39"/>
      <c r="AI7" s="39"/>
    </row>
    <row r="8" spans="1:35" ht="13.5" customHeight="1">
      <c r="A8" s="373"/>
      <c r="B8" s="317"/>
      <c r="C8" s="330"/>
      <c r="D8" s="47" t="s">
        <v>45</v>
      </c>
      <c r="E8" s="550">
        <v>40865046.25</v>
      </c>
      <c r="F8" s="578"/>
      <c r="G8" s="578"/>
      <c r="H8" s="111">
        <f>+E8</f>
        <v>40865046.25</v>
      </c>
      <c r="I8" s="578"/>
      <c r="J8" s="578"/>
      <c r="K8" s="578"/>
      <c r="L8" s="550">
        <f>+'[3]INVERSIÓN'!AH10</f>
        <v>36760185</v>
      </c>
      <c r="M8" s="550">
        <v>40865046.25</v>
      </c>
      <c r="N8" s="571"/>
      <c r="O8" s="308"/>
      <c r="P8" s="310"/>
      <c r="Q8" s="308"/>
      <c r="R8" s="310"/>
      <c r="S8" s="312"/>
      <c r="T8" s="312"/>
      <c r="U8" s="312"/>
      <c r="V8" s="312"/>
      <c r="W8" s="312"/>
      <c r="X8" s="315"/>
      <c r="AA8" s="38">
        <v>13</v>
      </c>
      <c r="AB8" s="38" t="s">
        <v>46</v>
      </c>
      <c r="AC8" s="39"/>
      <c r="AD8" s="39"/>
      <c r="AE8" s="39"/>
      <c r="AF8" s="38" t="s">
        <v>47</v>
      </c>
      <c r="AG8" s="39"/>
      <c r="AH8" s="39"/>
      <c r="AI8" s="39"/>
    </row>
    <row r="9" spans="1:35" ht="14.25" customHeight="1">
      <c r="A9" s="373"/>
      <c r="B9" s="317"/>
      <c r="C9" s="330"/>
      <c r="D9" s="47" t="s">
        <v>48</v>
      </c>
      <c r="E9" s="577"/>
      <c r="F9" s="550"/>
      <c r="G9" s="550"/>
      <c r="H9" s="577"/>
      <c r="I9" s="550"/>
      <c r="J9" s="550"/>
      <c r="K9" s="550"/>
      <c r="L9" s="550"/>
      <c r="M9" s="550"/>
      <c r="N9" s="571"/>
      <c r="O9" s="308"/>
      <c r="P9" s="310"/>
      <c r="Q9" s="308"/>
      <c r="R9" s="310"/>
      <c r="S9" s="312"/>
      <c r="T9" s="312"/>
      <c r="U9" s="312"/>
      <c r="V9" s="312"/>
      <c r="W9" s="312"/>
      <c r="X9" s="315"/>
      <c r="AA9" s="38">
        <v>14</v>
      </c>
      <c r="AB9" s="38" t="s">
        <v>49</v>
      </c>
      <c r="AC9" s="39"/>
      <c r="AD9" s="39"/>
      <c r="AE9" s="39"/>
      <c r="AF9" s="38" t="s">
        <v>200</v>
      </c>
      <c r="AG9" s="39"/>
      <c r="AH9" s="39"/>
      <c r="AI9" s="39"/>
    </row>
    <row r="10" spans="1:35" ht="11.25" customHeight="1">
      <c r="A10" s="373"/>
      <c r="B10" s="317"/>
      <c r="C10" s="330"/>
      <c r="D10" s="334" t="s">
        <v>50</v>
      </c>
      <c r="E10" s="592"/>
      <c r="F10" s="575"/>
      <c r="G10" s="575"/>
      <c r="H10" s="592"/>
      <c r="I10" s="575"/>
      <c r="J10" s="564"/>
      <c r="K10" s="564"/>
      <c r="L10" s="564"/>
      <c r="M10" s="564"/>
      <c r="N10" s="571"/>
      <c r="O10" s="308"/>
      <c r="P10" s="310"/>
      <c r="Q10" s="308"/>
      <c r="R10" s="310"/>
      <c r="S10" s="312"/>
      <c r="T10" s="312"/>
      <c r="U10" s="312"/>
      <c r="V10" s="312"/>
      <c r="W10" s="312"/>
      <c r="X10" s="315"/>
      <c r="AA10" s="38"/>
      <c r="AB10" s="38"/>
      <c r="AC10" s="39"/>
      <c r="AD10" s="39"/>
      <c r="AE10" s="39"/>
      <c r="AF10" s="38"/>
      <c r="AG10" s="39"/>
      <c r="AH10" s="39"/>
      <c r="AI10" s="39"/>
    </row>
    <row r="11" spans="1:35" ht="21.75" customHeight="1" thickBot="1">
      <c r="A11" s="373"/>
      <c r="B11" s="317"/>
      <c r="C11" s="331"/>
      <c r="D11" s="335"/>
      <c r="E11" s="595"/>
      <c r="F11" s="594"/>
      <c r="G11" s="594"/>
      <c r="H11" s="595"/>
      <c r="I11" s="594"/>
      <c r="J11" s="563"/>
      <c r="K11" s="563"/>
      <c r="L11" s="563"/>
      <c r="M11" s="563"/>
      <c r="N11" s="593"/>
      <c r="O11" s="332"/>
      <c r="P11" s="333"/>
      <c r="Q11" s="332"/>
      <c r="R11" s="333"/>
      <c r="S11" s="320"/>
      <c r="T11" s="320"/>
      <c r="U11" s="320"/>
      <c r="V11" s="320"/>
      <c r="W11" s="320"/>
      <c r="X11" s="321"/>
      <c r="AA11" s="38"/>
      <c r="AB11" s="38"/>
      <c r="AC11" s="39"/>
      <c r="AD11" s="39"/>
      <c r="AE11" s="39"/>
      <c r="AF11" s="38"/>
      <c r="AG11" s="39"/>
      <c r="AH11" s="39"/>
      <c r="AI11" s="39"/>
    </row>
    <row r="12" spans="1:35" ht="14.25" customHeight="1">
      <c r="A12" s="373"/>
      <c r="B12" s="317"/>
      <c r="C12" s="329" t="s">
        <v>258</v>
      </c>
      <c r="D12" s="46" t="s">
        <v>42</v>
      </c>
      <c r="E12" s="558">
        <v>5</v>
      </c>
      <c r="F12" s="557"/>
      <c r="G12" s="557"/>
      <c r="H12" s="558">
        <v>0</v>
      </c>
      <c r="I12" s="557"/>
      <c r="J12" s="557"/>
      <c r="K12" s="557"/>
      <c r="L12" s="557">
        <v>0</v>
      </c>
      <c r="M12" s="557">
        <v>5</v>
      </c>
      <c r="N12" s="580" t="s">
        <v>206</v>
      </c>
      <c r="O12" s="307" t="s">
        <v>207</v>
      </c>
      <c r="P12" s="309" t="s">
        <v>208</v>
      </c>
      <c r="Q12" s="307" t="s">
        <v>249</v>
      </c>
      <c r="R12" s="309" t="s">
        <v>205</v>
      </c>
      <c r="S12" s="311">
        <v>7236</v>
      </c>
      <c r="T12" s="311">
        <v>7839</v>
      </c>
      <c r="U12" s="311" t="s">
        <v>183</v>
      </c>
      <c r="V12" s="311" t="s">
        <v>184</v>
      </c>
      <c r="W12" s="311" t="s">
        <v>185</v>
      </c>
      <c r="X12" s="562">
        <v>15075</v>
      </c>
      <c r="AA12" s="38"/>
      <c r="AB12" s="38"/>
      <c r="AC12" s="39"/>
      <c r="AD12" s="39"/>
      <c r="AE12" s="39"/>
      <c r="AF12" s="38"/>
      <c r="AG12" s="39"/>
      <c r="AH12" s="39"/>
      <c r="AI12" s="39"/>
    </row>
    <row r="13" spans="1:35" ht="14.25" customHeight="1">
      <c r="A13" s="373"/>
      <c r="B13" s="317"/>
      <c r="C13" s="330"/>
      <c r="D13" s="47" t="s">
        <v>45</v>
      </c>
      <c r="E13" s="111">
        <v>40865046.25</v>
      </c>
      <c r="F13" s="578"/>
      <c r="G13" s="578"/>
      <c r="H13" s="111">
        <v>0</v>
      </c>
      <c r="I13" s="578"/>
      <c r="J13" s="578"/>
      <c r="K13" s="578"/>
      <c r="L13" s="550">
        <v>0</v>
      </c>
      <c r="M13" s="550">
        <v>40865046.25</v>
      </c>
      <c r="N13" s="571"/>
      <c r="O13" s="308"/>
      <c r="P13" s="310"/>
      <c r="Q13" s="308"/>
      <c r="R13" s="310"/>
      <c r="S13" s="312"/>
      <c r="T13" s="312"/>
      <c r="U13" s="312"/>
      <c r="V13" s="312"/>
      <c r="W13" s="312"/>
      <c r="X13" s="561"/>
      <c r="AA13" s="38"/>
      <c r="AB13" s="38"/>
      <c r="AC13" s="39"/>
      <c r="AD13" s="39"/>
      <c r="AE13" s="39"/>
      <c r="AF13" s="38"/>
      <c r="AG13" s="39"/>
      <c r="AH13" s="39"/>
      <c r="AI13" s="39"/>
    </row>
    <row r="14" spans="1:35" ht="14.25" customHeight="1">
      <c r="A14" s="373"/>
      <c r="B14" s="317"/>
      <c r="C14" s="330"/>
      <c r="D14" s="47" t="s">
        <v>48</v>
      </c>
      <c r="E14" s="577"/>
      <c r="F14" s="550"/>
      <c r="G14" s="550"/>
      <c r="H14" s="577"/>
      <c r="I14" s="550"/>
      <c r="J14" s="550"/>
      <c r="K14" s="550"/>
      <c r="L14" s="550"/>
      <c r="M14" s="550"/>
      <c r="N14" s="571"/>
      <c r="O14" s="308"/>
      <c r="P14" s="310"/>
      <c r="Q14" s="308"/>
      <c r="R14" s="310"/>
      <c r="S14" s="312"/>
      <c r="T14" s="312"/>
      <c r="U14" s="312"/>
      <c r="V14" s="312"/>
      <c r="W14" s="312"/>
      <c r="X14" s="561"/>
      <c r="AA14" s="38"/>
      <c r="AB14" s="38"/>
      <c r="AC14" s="39"/>
      <c r="AD14" s="39"/>
      <c r="AE14" s="39"/>
      <c r="AF14" s="38"/>
      <c r="AG14" s="39"/>
      <c r="AH14" s="39"/>
      <c r="AI14" s="39"/>
    </row>
    <row r="15" spans="1:35" ht="34.5" customHeight="1">
      <c r="A15" s="373"/>
      <c r="B15" s="317"/>
      <c r="C15" s="330"/>
      <c r="D15" s="334" t="s">
        <v>50</v>
      </c>
      <c r="E15" s="592"/>
      <c r="F15" s="575"/>
      <c r="G15" s="575"/>
      <c r="H15" s="592"/>
      <c r="I15" s="575"/>
      <c r="J15" s="564"/>
      <c r="K15" s="564"/>
      <c r="L15" s="564"/>
      <c r="M15" s="564"/>
      <c r="N15" s="571"/>
      <c r="O15" s="308"/>
      <c r="P15" s="310"/>
      <c r="Q15" s="308"/>
      <c r="R15" s="310"/>
      <c r="S15" s="312"/>
      <c r="T15" s="312"/>
      <c r="U15" s="312"/>
      <c r="V15" s="312"/>
      <c r="W15" s="312"/>
      <c r="X15" s="561"/>
      <c r="AA15" s="38"/>
      <c r="AB15" s="38"/>
      <c r="AC15" s="39"/>
      <c r="AD15" s="39"/>
      <c r="AE15" s="39"/>
      <c r="AF15" s="38"/>
      <c r="AG15" s="39"/>
      <c r="AH15" s="39"/>
      <c r="AI15" s="39"/>
    </row>
    <row r="16" spans="1:35" ht="12.75" customHeight="1" thickBot="1">
      <c r="A16" s="373"/>
      <c r="B16" s="317"/>
      <c r="C16" s="330"/>
      <c r="D16" s="371"/>
      <c r="E16" s="591"/>
      <c r="F16" s="573"/>
      <c r="G16" s="573"/>
      <c r="H16" s="591"/>
      <c r="I16" s="573"/>
      <c r="J16" s="572"/>
      <c r="K16" s="572"/>
      <c r="L16" s="572"/>
      <c r="M16" s="572"/>
      <c r="N16" s="571"/>
      <c r="O16" s="308"/>
      <c r="P16" s="310"/>
      <c r="Q16" s="332"/>
      <c r="R16" s="333"/>
      <c r="S16" s="312"/>
      <c r="T16" s="312"/>
      <c r="U16" s="320"/>
      <c r="V16" s="320"/>
      <c r="W16" s="320"/>
      <c r="X16" s="561"/>
      <c r="AA16" s="38"/>
      <c r="AB16" s="38"/>
      <c r="AC16" s="39"/>
      <c r="AD16" s="39"/>
      <c r="AE16" s="39"/>
      <c r="AF16" s="38"/>
      <c r="AG16" s="39"/>
      <c r="AH16" s="39"/>
      <c r="AI16" s="39"/>
    </row>
    <row r="17" spans="1:35" ht="13.5" customHeight="1">
      <c r="A17" s="373"/>
      <c r="B17" s="317"/>
      <c r="C17" s="329" t="s">
        <v>209</v>
      </c>
      <c r="D17" s="46" t="s">
        <v>42</v>
      </c>
      <c r="E17" s="590">
        <v>5</v>
      </c>
      <c r="F17" s="557"/>
      <c r="G17" s="557"/>
      <c r="H17" s="589">
        <v>0</v>
      </c>
      <c r="I17" s="557"/>
      <c r="J17" s="588"/>
      <c r="K17" s="588"/>
      <c r="L17" s="588">
        <v>0</v>
      </c>
      <c r="M17" s="557">
        <v>5</v>
      </c>
      <c r="N17" s="580" t="s">
        <v>209</v>
      </c>
      <c r="O17" s="307" t="s">
        <v>210</v>
      </c>
      <c r="P17" s="307" t="s">
        <v>211</v>
      </c>
      <c r="Q17" s="307" t="s">
        <v>249</v>
      </c>
      <c r="R17" s="309" t="s">
        <v>205</v>
      </c>
      <c r="S17" s="311">
        <v>13002.72</v>
      </c>
      <c r="T17" s="311">
        <v>14086.28</v>
      </c>
      <c r="U17" s="311" t="s">
        <v>183</v>
      </c>
      <c r="V17" s="311" t="s">
        <v>184</v>
      </c>
      <c r="W17" s="311" t="s">
        <v>185</v>
      </c>
      <c r="X17" s="579">
        <v>27089</v>
      </c>
      <c r="AA17" s="38"/>
      <c r="AB17" s="38"/>
      <c r="AC17" s="39"/>
      <c r="AD17" s="39"/>
      <c r="AE17" s="39"/>
      <c r="AF17" s="38"/>
      <c r="AG17" s="39"/>
      <c r="AH17" s="39"/>
      <c r="AI17" s="39"/>
    </row>
    <row r="18" spans="1:35" ht="13.5" customHeight="1">
      <c r="A18" s="373"/>
      <c r="B18" s="317"/>
      <c r="C18" s="330"/>
      <c r="D18" s="47" t="s">
        <v>45</v>
      </c>
      <c r="E18" s="111">
        <v>40865046.25</v>
      </c>
      <c r="F18" s="550"/>
      <c r="G18" s="550"/>
      <c r="H18" s="587">
        <v>0</v>
      </c>
      <c r="I18" s="550"/>
      <c r="J18" s="586"/>
      <c r="K18" s="586"/>
      <c r="L18" s="586">
        <v>0</v>
      </c>
      <c r="M18" s="586">
        <v>40865046.25</v>
      </c>
      <c r="N18" s="571"/>
      <c r="O18" s="308"/>
      <c r="P18" s="308"/>
      <c r="Q18" s="308"/>
      <c r="R18" s="310"/>
      <c r="S18" s="312"/>
      <c r="T18" s="312"/>
      <c r="U18" s="312"/>
      <c r="V18" s="312"/>
      <c r="W18" s="312"/>
      <c r="X18" s="571"/>
      <c r="AA18" s="38"/>
      <c r="AB18" s="38"/>
      <c r="AC18" s="39"/>
      <c r="AD18" s="39"/>
      <c r="AE18" s="39"/>
      <c r="AF18" s="38"/>
      <c r="AG18" s="39"/>
      <c r="AH18" s="39"/>
      <c r="AI18" s="39"/>
    </row>
    <row r="19" spans="1:35" ht="13.5" customHeight="1">
      <c r="A19" s="373"/>
      <c r="B19" s="317"/>
      <c r="C19" s="330"/>
      <c r="D19" s="47" t="s">
        <v>48</v>
      </c>
      <c r="E19" s="587"/>
      <c r="F19" s="550"/>
      <c r="G19" s="550"/>
      <c r="H19" s="587"/>
      <c r="I19" s="550"/>
      <c r="J19" s="586"/>
      <c r="K19" s="586"/>
      <c r="L19" s="586"/>
      <c r="M19" s="586"/>
      <c r="N19" s="571"/>
      <c r="O19" s="308"/>
      <c r="P19" s="308"/>
      <c r="Q19" s="308"/>
      <c r="R19" s="310"/>
      <c r="S19" s="312"/>
      <c r="T19" s="312"/>
      <c r="U19" s="312"/>
      <c r="V19" s="312"/>
      <c r="W19" s="312"/>
      <c r="X19" s="571"/>
      <c r="AA19" s="38"/>
      <c r="AB19" s="38"/>
      <c r="AC19" s="39"/>
      <c r="AD19" s="39"/>
      <c r="AE19" s="39"/>
      <c r="AF19" s="38"/>
      <c r="AG19" s="39"/>
      <c r="AH19" s="39"/>
      <c r="AI19" s="39"/>
    </row>
    <row r="20" spans="1:35" ht="13.5" customHeight="1">
      <c r="A20" s="373"/>
      <c r="B20" s="317"/>
      <c r="C20" s="330"/>
      <c r="D20" s="334" t="s">
        <v>50</v>
      </c>
      <c r="E20" s="587"/>
      <c r="F20" s="550"/>
      <c r="G20" s="550"/>
      <c r="H20" s="587"/>
      <c r="I20" s="550"/>
      <c r="J20" s="586"/>
      <c r="K20" s="586"/>
      <c r="L20" s="586"/>
      <c r="M20" s="586"/>
      <c r="N20" s="571"/>
      <c r="O20" s="308"/>
      <c r="P20" s="308"/>
      <c r="Q20" s="308"/>
      <c r="R20" s="310"/>
      <c r="S20" s="312"/>
      <c r="T20" s="312"/>
      <c r="U20" s="312"/>
      <c r="V20" s="312"/>
      <c r="W20" s="312"/>
      <c r="X20" s="571"/>
      <c r="AA20" s="38"/>
      <c r="AB20" s="38"/>
      <c r="AC20" s="39"/>
      <c r="AD20" s="39"/>
      <c r="AE20" s="39"/>
      <c r="AF20" s="38"/>
      <c r="AG20" s="39"/>
      <c r="AH20" s="39"/>
      <c r="AI20" s="39"/>
    </row>
    <row r="21" spans="1:35" ht="13.5" customHeight="1" thickBot="1">
      <c r="A21" s="373"/>
      <c r="B21" s="317"/>
      <c r="C21" s="331"/>
      <c r="D21" s="335"/>
      <c r="E21" s="585"/>
      <c r="F21" s="584"/>
      <c r="G21" s="584"/>
      <c r="H21" s="585"/>
      <c r="I21" s="584"/>
      <c r="J21" s="583"/>
      <c r="K21" s="583"/>
      <c r="L21" s="583"/>
      <c r="M21" s="583"/>
      <c r="N21" s="571"/>
      <c r="O21" s="308"/>
      <c r="P21" s="308"/>
      <c r="Q21" s="332"/>
      <c r="R21" s="333"/>
      <c r="S21" s="312"/>
      <c r="T21" s="312"/>
      <c r="U21" s="320"/>
      <c r="V21" s="320"/>
      <c r="W21" s="320"/>
      <c r="X21" s="571"/>
      <c r="AA21" s="38"/>
      <c r="AB21" s="38"/>
      <c r="AC21" s="39"/>
      <c r="AD21" s="39"/>
      <c r="AE21" s="39"/>
      <c r="AF21" s="38"/>
      <c r="AG21" s="39"/>
      <c r="AH21" s="39"/>
      <c r="AI21" s="39"/>
    </row>
    <row r="22" spans="1:35" ht="9" customHeight="1">
      <c r="A22" s="373"/>
      <c r="B22" s="317"/>
      <c r="C22" s="330" t="s">
        <v>189</v>
      </c>
      <c r="D22" s="116" t="s">
        <v>42</v>
      </c>
      <c r="E22" s="582">
        <v>5</v>
      </c>
      <c r="F22" s="581"/>
      <c r="G22" s="581"/>
      <c r="H22" s="582">
        <v>0</v>
      </c>
      <c r="I22" s="581"/>
      <c r="J22" s="581"/>
      <c r="K22" s="581"/>
      <c r="L22" s="581">
        <v>0</v>
      </c>
      <c r="M22" s="581">
        <v>5</v>
      </c>
      <c r="N22" s="580" t="s">
        <v>189</v>
      </c>
      <c r="O22" s="307" t="s">
        <v>212</v>
      </c>
      <c r="P22" s="307" t="s">
        <v>213</v>
      </c>
      <c r="Q22" s="307" t="s">
        <v>249</v>
      </c>
      <c r="R22" s="309" t="s">
        <v>205</v>
      </c>
      <c r="S22" s="311">
        <v>3060.48</v>
      </c>
      <c r="T22" s="311">
        <v>3315.52</v>
      </c>
      <c r="U22" s="311" t="s">
        <v>183</v>
      </c>
      <c r="V22" s="311" t="s">
        <v>184</v>
      </c>
      <c r="W22" s="311" t="s">
        <v>185</v>
      </c>
      <c r="X22" s="579">
        <v>6376</v>
      </c>
      <c r="AA22" s="38"/>
      <c r="AB22" s="38"/>
      <c r="AC22" s="39"/>
      <c r="AD22" s="39"/>
      <c r="AE22" s="39"/>
      <c r="AF22" s="38"/>
      <c r="AG22" s="39"/>
      <c r="AH22" s="39"/>
      <c r="AI22" s="39"/>
    </row>
    <row r="23" spans="1:35" ht="9" customHeight="1">
      <c r="A23" s="373"/>
      <c r="B23" s="317"/>
      <c r="C23" s="330"/>
      <c r="D23" s="47" t="s">
        <v>45</v>
      </c>
      <c r="E23" s="111">
        <v>40865046.25</v>
      </c>
      <c r="F23" s="578"/>
      <c r="G23" s="578"/>
      <c r="H23" s="111">
        <v>0</v>
      </c>
      <c r="I23" s="578"/>
      <c r="J23" s="578"/>
      <c r="K23" s="578"/>
      <c r="L23" s="550">
        <v>0</v>
      </c>
      <c r="M23" s="550">
        <v>40865046.25</v>
      </c>
      <c r="N23" s="571"/>
      <c r="O23" s="308"/>
      <c r="P23" s="308"/>
      <c r="Q23" s="308"/>
      <c r="R23" s="310"/>
      <c r="S23" s="312"/>
      <c r="T23" s="312"/>
      <c r="U23" s="312"/>
      <c r="V23" s="312"/>
      <c r="W23" s="312"/>
      <c r="X23" s="571"/>
      <c r="AA23" s="38"/>
      <c r="AB23" s="38"/>
      <c r="AC23" s="39"/>
      <c r="AD23" s="39"/>
      <c r="AE23" s="39"/>
      <c r="AF23" s="38"/>
      <c r="AG23" s="39"/>
      <c r="AH23" s="39"/>
      <c r="AI23" s="39"/>
    </row>
    <row r="24" spans="1:35" ht="9" customHeight="1">
      <c r="A24" s="373"/>
      <c r="B24" s="317"/>
      <c r="C24" s="330"/>
      <c r="D24" s="47" t="s">
        <v>48</v>
      </c>
      <c r="E24" s="577"/>
      <c r="F24" s="550"/>
      <c r="G24" s="550"/>
      <c r="H24" s="577"/>
      <c r="I24" s="550"/>
      <c r="J24" s="550"/>
      <c r="K24" s="550"/>
      <c r="L24" s="550"/>
      <c r="M24" s="550"/>
      <c r="N24" s="571"/>
      <c r="O24" s="308"/>
      <c r="P24" s="308"/>
      <c r="Q24" s="308"/>
      <c r="R24" s="310"/>
      <c r="S24" s="312"/>
      <c r="T24" s="312"/>
      <c r="U24" s="312"/>
      <c r="V24" s="312"/>
      <c r="W24" s="312"/>
      <c r="X24" s="571"/>
      <c r="AA24" s="38"/>
      <c r="AB24" s="38"/>
      <c r="AC24" s="39"/>
      <c r="AD24" s="39"/>
      <c r="AE24" s="39"/>
      <c r="AF24" s="38"/>
      <c r="AG24" s="39"/>
      <c r="AH24" s="39"/>
      <c r="AI24" s="39"/>
    </row>
    <row r="25" spans="1:35" ht="9" customHeight="1">
      <c r="A25" s="373"/>
      <c r="B25" s="317"/>
      <c r="C25" s="330"/>
      <c r="D25" s="334" t="s">
        <v>50</v>
      </c>
      <c r="E25" s="576"/>
      <c r="F25" s="575"/>
      <c r="G25" s="575"/>
      <c r="H25" s="576"/>
      <c r="I25" s="575"/>
      <c r="J25" s="564"/>
      <c r="K25" s="564"/>
      <c r="L25" s="564"/>
      <c r="M25" s="564"/>
      <c r="N25" s="571"/>
      <c r="O25" s="308"/>
      <c r="P25" s="308"/>
      <c r="Q25" s="308"/>
      <c r="R25" s="310"/>
      <c r="S25" s="312"/>
      <c r="T25" s="312"/>
      <c r="U25" s="312"/>
      <c r="V25" s="312"/>
      <c r="W25" s="312"/>
      <c r="X25" s="571"/>
      <c r="AA25" s="38"/>
      <c r="AB25" s="38"/>
      <c r="AC25" s="39"/>
      <c r="AD25" s="39"/>
      <c r="AE25" s="39"/>
      <c r="AF25" s="38"/>
      <c r="AG25" s="39"/>
      <c r="AH25" s="39"/>
      <c r="AI25" s="39"/>
    </row>
    <row r="26" spans="1:35" ht="9" customHeight="1" thickBot="1">
      <c r="A26" s="373"/>
      <c r="B26" s="317"/>
      <c r="C26" s="331"/>
      <c r="D26" s="335"/>
      <c r="E26" s="574"/>
      <c r="F26" s="573"/>
      <c r="G26" s="573"/>
      <c r="H26" s="574"/>
      <c r="I26" s="573"/>
      <c r="J26" s="572"/>
      <c r="K26" s="572"/>
      <c r="L26" s="572"/>
      <c r="M26" s="572"/>
      <c r="N26" s="571"/>
      <c r="O26" s="308"/>
      <c r="P26" s="308"/>
      <c r="Q26" s="332"/>
      <c r="R26" s="333"/>
      <c r="S26" s="312"/>
      <c r="T26" s="312"/>
      <c r="U26" s="320"/>
      <c r="V26" s="320"/>
      <c r="W26" s="320"/>
      <c r="X26" s="571"/>
      <c r="AA26" s="38"/>
      <c r="AB26" s="38"/>
      <c r="AC26" s="39"/>
      <c r="AD26" s="39"/>
      <c r="AE26" s="39"/>
      <c r="AF26" s="38"/>
      <c r="AG26" s="39"/>
      <c r="AH26" s="39"/>
      <c r="AI26" s="39"/>
    </row>
    <row r="27" spans="1:35" ht="9" customHeight="1">
      <c r="A27" s="373"/>
      <c r="B27" s="317"/>
      <c r="C27" s="326" t="s">
        <v>215</v>
      </c>
      <c r="D27" s="133" t="s">
        <v>42</v>
      </c>
      <c r="E27" s="570">
        <f>E22+E17+E12+E7</f>
        <v>20</v>
      </c>
      <c r="F27" s="129"/>
      <c r="G27" s="129"/>
      <c r="H27" s="130"/>
      <c r="I27" s="129"/>
      <c r="J27" s="117"/>
      <c r="K27" s="117"/>
      <c r="L27" s="117"/>
      <c r="M27" s="569">
        <v>20</v>
      </c>
      <c r="N27" s="200"/>
      <c r="O27" s="200"/>
      <c r="P27" s="200"/>
      <c r="Q27" s="200"/>
      <c r="R27" s="202"/>
      <c r="S27" s="207"/>
      <c r="T27" s="207"/>
      <c r="U27" s="207"/>
      <c r="V27" s="207"/>
      <c r="W27" s="207"/>
      <c r="X27" s="566"/>
      <c r="AA27" s="38"/>
      <c r="AB27" s="38"/>
      <c r="AC27" s="39"/>
      <c r="AD27" s="39"/>
      <c r="AE27" s="39"/>
      <c r="AF27" s="38"/>
      <c r="AG27" s="39"/>
      <c r="AH27" s="39"/>
      <c r="AI27" s="39"/>
    </row>
    <row r="28" spans="1:35" ht="9" customHeight="1">
      <c r="A28" s="373"/>
      <c r="B28" s="317"/>
      <c r="C28" s="327"/>
      <c r="D28" s="134" t="s">
        <v>45</v>
      </c>
      <c r="E28" s="567">
        <f>E23+E18+E13+E8</f>
        <v>163460185</v>
      </c>
      <c r="F28" s="128"/>
      <c r="G28" s="128"/>
      <c r="H28" s="109"/>
      <c r="I28" s="128"/>
      <c r="J28" s="115"/>
      <c r="K28" s="115"/>
      <c r="L28" s="115"/>
      <c r="M28" s="568">
        <v>163460185</v>
      </c>
      <c r="N28" s="200"/>
      <c r="O28" s="200"/>
      <c r="P28" s="200"/>
      <c r="Q28" s="200"/>
      <c r="R28" s="202"/>
      <c r="S28" s="207"/>
      <c r="T28" s="207"/>
      <c r="U28" s="207"/>
      <c r="V28" s="207"/>
      <c r="W28" s="207"/>
      <c r="X28" s="566"/>
      <c r="AA28" s="38"/>
      <c r="AB28" s="38"/>
      <c r="AC28" s="39"/>
      <c r="AD28" s="39"/>
      <c r="AE28" s="39"/>
      <c r="AF28" s="38"/>
      <c r="AG28" s="39"/>
      <c r="AH28" s="39"/>
      <c r="AI28" s="39"/>
    </row>
    <row r="29" spans="1:35" ht="9" customHeight="1">
      <c r="A29" s="373"/>
      <c r="B29" s="317"/>
      <c r="C29" s="327"/>
      <c r="D29" s="134" t="s">
        <v>48</v>
      </c>
      <c r="E29" s="567"/>
      <c r="F29" s="128"/>
      <c r="G29" s="128"/>
      <c r="H29" s="109"/>
      <c r="I29" s="128"/>
      <c r="J29" s="115"/>
      <c r="K29" s="115"/>
      <c r="L29" s="115"/>
      <c r="M29" s="136"/>
      <c r="N29" s="200"/>
      <c r="O29" s="200"/>
      <c r="P29" s="200"/>
      <c r="Q29" s="200"/>
      <c r="R29" s="202"/>
      <c r="S29" s="207"/>
      <c r="T29" s="207"/>
      <c r="U29" s="207"/>
      <c r="V29" s="207"/>
      <c r="W29" s="207"/>
      <c r="X29" s="566"/>
      <c r="AA29" s="38"/>
      <c r="AB29" s="38"/>
      <c r="AC29" s="39"/>
      <c r="AD29" s="39"/>
      <c r="AE29" s="39"/>
      <c r="AF29" s="38"/>
      <c r="AG29" s="39"/>
      <c r="AH29" s="39"/>
      <c r="AI29" s="39"/>
    </row>
    <row r="30" spans="1:35" ht="9" customHeight="1">
      <c r="A30" s="373"/>
      <c r="B30" s="317"/>
      <c r="C30" s="327"/>
      <c r="D30" s="340" t="s">
        <v>50</v>
      </c>
      <c r="E30" s="135"/>
      <c r="F30" s="128"/>
      <c r="G30" s="128"/>
      <c r="H30" s="131"/>
      <c r="I30" s="128"/>
      <c r="J30" s="115"/>
      <c r="K30" s="115"/>
      <c r="L30" s="115"/>
      <c r="M30" s="136"/>
      <c r="N30" s="200"/>
      <c r="O30" s="200"/>
      <c r="P30" s="200"/>
      <c r="Q30" s="200"/>
      <c r="R30" s="202"/>
      <c r="S30" s="207"/>
      <c r="T30" s="207"/>
      <c r="U30" s="207"/>
      <c r="V30" s="207"/>
      <c r="W30" s="207"/>
      <c r="X30" s="566"/>
      <c r="AA30" s="38"/>
      <c r="AB30" s="38"/>
      <c r="AC30" s="39"/>
      <c r="AD30" s="39"/>
      <c r="AE30" s="39"/>
      <c r="AF30" s="38"/>
      <c r="AG30" s="39"/>
      <c r="AH30" s="39"/>
      <c r="AI30" s="39"/>
    </row>
    <row r="31" spans="1:35" ht="9" customHeight="1" thickBot="1">
      <c r="A31" s="374"/>
      <c r="B31" s="375"/>
      <c r="C31" s="328"/>
      <c r="D31" s="341"/>
      <c r="E31" s="137"/>
      <c r="F31" s="118"/>
      <c r="G31" s="118"/>
      <c r="H31" s="132"/>
      <c r="I31" s="118"/>
      <c r="J31" s="119"/>
      <c r="K31" s="119"/>
      <c r="L31" s="119"/>
      <c r="M31" s="138"/>
      <c r="N31" s="200"/>
      <c r="O31" s="200"/>
      <c r="P31" s="200"/>
      <c r="Q31" s="200"/>
      <c r="R31" s="202"/>
      <c r="S31" s="207"/>
      <c r="T31" s="207"/>
      <c r="U31" s="207"/>
      <c r="V31" s="207"/>
      <c r="W31" s="207"/>
      <c r="X31" s="566"/>
      <c r="AA31" s="38"/>
      <c r="AB31" s="38"/>
      <c r="AC31" s="39"/>
      <c r="AD31" s="39"/>
      <c r="AE31" s="39"/>
      <c r="AF31" s="38"/>
      <c r="AG31" s="39"/>
      <c r="AH31" s="39"/>
      <c r="AI31" s="39"/>
    </row>
    <row r="32" spans="1:35" ht="13.5" customHeight="1">
      <c r="A32" s="326">
        <v>3</v>
      </c>
      <c r="B32" s="329" t="s">
        <v>140</v>
      </c>
      <c r="C32" s="329" t="s">
        <v>165</v>
      </c>
      <c r="D32" s="46" t="s">
        <v>42</v>
      </c>
      <c r="E32" s="80">
        <v>0.16</v>
      </c>
      <c r="F32" s="114"/>
      <c r="G32" s="114"/>
      <c r="H32" s="80"/>
      <c r="I32" s="114"/>
      <c r="J32" s="114"/>
      <c r="K32" s="114"/>
      <c r="L32" s="114">
        <f>+'[3]INVERSIÓN'!AH21</f>
        <v>0</v>
      </c>
      <c r="M32" s="565">
        <v>0.16</v>
      </c>
      <c r="N32" s="307" t="s">
        <v>165</v>
      </c>
      <c r="O32" s="307" t="s">
        <v>257</v>
      </c>
      <c r="P32" s="309" t="s">
        <v>256</v>
      </c>
      <c r="Q32" s="307" t="s">
        <v>249</v>
      </c>
      <c r="R32" s="309" t="s">
        <v>255</v>
      </c>
      <c r="S32" s="311">
        <v>10020</v>
      </c>
      <c r="T32" s="311">
        <v>10428</v>
      </c>
      <c r="U32" s="311" t="s">
        <v>197</v>
      </c>
      <c r="V32" s="311" t="s">
        <v>198</v>
      </c>
      <c r="W32" s="311" t="s">
        <v>199</v>
      </c>
      <c r="X32" s="562">
        <f>SUM(S32:W36)</f>
        <v>20448</v>
      </c>
      <c r="AA32" s="38">
        <v>12</v>
      </c>
      <c r="AB32" s="38" t="s">
        <v>44</v>
      </c>
      <c r="AC32" s="39"/>
      <c r="AD32" s="39"/>
      <c r="AE32" s="39"/>
      <c r="AF32" s="38" t="s">
        <v>43</v>
      </c>
      <c r="AG32" s="39"/>
      <c r="AH32" s="39"/>
      <c r="AI32" s="39"/>
    </row>
    <row r="33" spans="1:35" ht="13.5" customHeight="1">
      <c r="A33" s="327"/>
      <c r="B33" s="330"/>
      <c r="C33" s="330"/>
      <c r="D33" s="47" t="s">
        <v>45</v>
      </c>
      <c r="E33" s="109">
        <v>65502409</v>
      </c>
      <c r="F33" s="40"/>
      <c r="G33" s="40"/>
      <c r="H33" s="109"/>
      <c r="I33" s="40"/>
      <c r="J33" s="40"/>
      <c r="K33" s="40"/>
      <c r="L33" s="128">
        <f>+'[3]INVERSIÓN'!AH22</f>
        <v>0</v>
      </c>
      <c r="M33" s="550">
        <v>65502409</v>
      </c>
      <c r="N33" s="308"/>
      <c r="O33" s="308"/>
      <c r="P33" s="310"/>
      <c r="Q33" s="308"/>
      <c r="R33" s="310"/>
      <c r="S33" s="312"/>
      <c r="T33" s="312"/>
      <c r="U33" s="312"/>
      <c r="V33" s="312"/>
      <c r="W33" s="312"/>
      <c r="X33" s="561"/>
      <c r="AA33" s="38">
        <v>13</v>
      </c>
      <c r="AB33" s="38" t="s">
        <v>46</v>
      </c>
      <c r="AC33" s="39"/>
      <c r="AD33" s="39"/>
      <c r="AE33" s="39"/>
      <c r="AF33" s="38" t="s">
        <v>47</v>
      </c>
      <c r="AG33" s="39"/>
      <c r="AH33" s="39"/>
      <c r="AI33" s="39"/>
    </row>
    <row r="34" spans="1:35" ht="14.25" customHeight="1">
      <c r="A34" s="327"/>
      <c r="B34" s="330"/>
      <c r="C34" s="330"/>
      <c r="D34" s="47" t="s">
        <v>48</v>
      </c>
      <c r="E34" s="128"/>
      <c r="F34" s="128"/>
      <c r="G34" s="128"/>
      <c r="H34" s="128"/>
      <c r="I34" s="128"/>
      <c r="J34" s="128"/>
      <c r="K34" s="128"/>
      <c r="L34" s="128"/>
      <c r="M34" s="128"/>
      <c r="N34" s="308"/>
      <c r="O34" s="308"/>
      <c r="P34" s="310"/>
      <c r="Q34" s="308"/>
      <c r="R34" s="310"/>
      <c r="S34" s="312"/>
      <c r="T34" s="312"/>
      <c r="U34" s="312"/>
      <c r="V34" s="312"/>
      <c r="W34" s="312"/>
      <c r="X34" s="561"/>
      <c r="AA34" s="38">
        <v>14</v>
      </c>
      <c r="AB34" s="38" t="s">
        <v>49</v>
      </c>
      <c r="AC34" s="39"/>
      <c r="AD34" s="39"/>
      <c r="AE34" s="39"/>
      <c r="AF34" s="38" t="s">
        <v>200</v>
      </c>
      <c r="AG34" s="39"/>
      <c r="AH34" s="39"/>
      <c r="AI34" s="39"/>
    </row>
    <row r="35" spans="1:35" ht="11.25" customHeight="1">
      <c r="A35" s="327"/>
      <c r="B35" s="330"/>
      <c r="C35" s="330"/>
      <c r="D35" s="334" t="s">
        <v>50</v>
      </c>
      <c r="E35" s="324"/>
      <c r="F35" s="324"/>
      <c r="G35" s="324"/>
      <c r="H35" s="324"/>
      <c r="I35" s="71"/>
      <c r="J35" s="324"/>
      <c r="K35" s="324"/>
      <c r="L35" s="324"/>
      <c r="M35" s="324"/>
      <c r="N35" s="308"/>
      <c r="O35" s="308"/>
      <c r="P35" s="310"/>
      <c r="Q35" s="308"/>
      <c r="R35" s="310"/>
      <c r="S35" s="312"/>
      <c r="T35" s="312"/>
      <c r="U35" s="312"/>
      <c r="V35" s="312"/>
      <c r="W35" s="312"/>
      <c r="X35" s="561"/>
      <c r="AA35" s="38"/>
      <c r="AB35" s="38"/>
      <c r="AC35" s="39"/>
      <c r="AD35" s="39"/>
      <c r="AE35" s="39"/>
      <c r="AF35" s="38"/>
      <c r="AG35" s="39"/>
      <c r="AH35" s="39"/>
      <c r="AI35" s="39"/>
    </row>
    <row r="36" spans="1:35" ht="24" customHeight="1" thickBot="1">
      <c r="A36" s="328"/>
      <c r="B36" s="331"/>
      <c r="C36" s="331"/>
      <c r="D36" s="335"/>
      <c r="E36" s="325"/>
      <c r="F36" s="325"/>
      <c r="G36" s="325"/>
      <c r="H36" s="325"/>
      <c r="I36" s="72"/>
      <c r="J36" s="325"/>
      <c r="K36" s="325"/>
      <c r="L36" s="325"/>
      <c r="M36" s="325"/>
      <c r="N36" s="332"/>
      <c r="O36" s="332"/>
      <c r="P36" s="333"/>
      <c r="Q36" s="332"/>
      <c r="R36" s="333"/>
      <c r="S36" s="320"/>
      <c r="T36" s="320"/>
      <c r="U36" s="320"/>
      <c r="V36" s="320"/>
      <c r="W36" s="320"/>
      <c r="X36" s="560"/>
      <c r="AA36" s="38"/>
      <c r="AB36" s="38"/>
      <c r="AC36" s="39"/>
      <c r="AD36" s="39"/>
      <c r="AE36" s="39"/>
      <c r="AF36" s="38"/>
      <c r="AG36" s="39"/>
      <c r="AH36" s="39"/>
      <c r="AI36" s="39"/>
    </row>
    <row r="37" spans="1:35" ht="13.5" customHeight="1">
      <c r="A37" s="326">
        <v>5</v>
      </c>
      <c r="B37" s="329" t="s">
        <v>148</v>
      </c>
      <c r="C37" s="329" t="s">
        <v>188</v>
      </c>
      <c r="D37" s="46" t="s">
        <v>42</v>
      </c>
      <c r="E37" s="17">
        <v>1</v>
      </c>
      <c r="F37" s="129"/>
      <c r="G37" s="129"/>
      <c r="H37" s="17"/>
      <c r="I37" s="129"/>
      <c r="J37" s="129"/>
      <c r="K37" s="129"/>
      <c r="L37" s="129">
        <f>+'[2]INVERSIÓN'!AH33</f>
        <v>0</v>
      </c>
      <c r="M37" s="129">
        <v>1</v>
      </c>
      <c r="N37" s="307" t="s">
        <v>190</v>
      </c>
      <c r="O37" s="307" t="s">
        <v>191</v>
      </c>
      <c r="P37" s="309" t="s">
        <v>194</v>
      </c>
      <c r="Q37" s="307" t="s">
        <v>196</v>
      </c>
      <c r="R37" s="309" t="s">
        <v>195</v>
      </c>
      <c r="S37" s="311">
        <v>37445</v>
      </c>
      <c r="T37" s="311">
        <v>38908</v>
      </c>
      <c r="U37" s="311" t="s">
        <v>183</v>
      </c>
      <c r="V37" s="311" t="s">
        <v>184</v>
      </c>
      <c r="W37" s="311" t="s">
        <v>185</v>
      </c>
      <c r="X37" s="562">
        <f>SUM(S37:W41)</f>
        <v>76353</v>
      </c>
      <c r="AA37" s="38">
        <v>12</v>
      </c>
      <c r="AB37" s="38" t="s">
        <v>44</v>
      </c>
      <c r="AC37" s="39"/>
      <c r="AD37" s="39"/>
      <c r="AE37" s="39"/>
      <c r="AF37" s="38" t="s">
        <v>43</v>
      </c>
      <c r="AG37" s="39"/>
      <c r="AH37" s="39"/>
      <c r="AI37" s="39"/>
    </row>
    <row r="38" spans="1:35" ht="13.5" customHeight="1">
      <c r="A38" s="327"/>
      <c r="B38" s="330"/>
      <c r="C38" s="330"/>
      <c r="D38" s="47" t="s">
        <v>45</v>
      </c>
      <c r="E38" s="128">
        <v>48971587</v>
      </c>
      <c r="F38" s="40"/>
      <c r="G38" s="40"/>
      <c r="H38" s="109"/>
      <c r="I38" s="40"/>
      <c r="J38" s="40"/>
      <c r="K38" s="40"/>
      <c r="L38" s="128">
        <f>+'[2]INVERSIÓN'!AH34</f>
        <v>0</v>
      </c>
      <c r="M38" s="113">
        <v>25436478</v>
      </c>
      <c r="N38" s="308"/>
      <c r="O38" s="308"/>
      <c r="P38" s="310"/>
      <c r="Q38" s="308"/>
      <c r="R38" s="310"/>
      <c r="S38" s="312"/>
      <c r="T38" s="312"/>
      <c r="U38" s="312"/>
      <c r="V38" s="312"/>
      <c r="W38" s="312"/>
      <c r="X38" s="561"/>
      <c r="AA38" s="38">
        <v>13</v>
      </c>
      <c r="AB38" s="38" t="s">
        <v>46</v>
      </c>
      <c r="AC38" s="39"/>
      <c r="AD38" s="39"/>
      <c r="AE38" s="39"/>
      <c r="AF38" s="38" t="s">
        <v>47</v>
      </c>
      <c r="AG38" s="39"/>
      <c r="AH38" s="39"/>
      <c r="AI38" s="39"/>
    </row>
    <row r="39" spans="1:35" ht="14.25" customHeight="1">
      <c r="A39" s="327"/>
      <c r="B39" s="330"/>
      <c r="C39" s="330"/>
      <c r="D39" s="47" t="s">
        <v>48</v>
      </c>
      <c r="E39" s="20"/>
      <c r="F39" s="128"/>
      <c r="G39" s="128"/>
      <c r="H39" s="20"/>
      <c r="I39" s="128"/>
      <c r="J39" s="128"/>
      <c r="K39" s="128"/>
      <c r="L39" s="128"/>
      <c r="M39" s="128"/>
      <c r="N39" s="308"/>
      <c r="O39" s="308"/>
      <c r="P39" s="310"/>
      <c r="Q39" s="308"/>
      <c r="R39" s="310"/>
      <c r="S39" s="312"/>
      <c r="T39" s="312"/>
      <c r="U39" s="312"/>
      <c r="V39" s="312"/>
      <c r="W39" s="312"/>
      <c r="X39" s="561"/>
      <c r="AA39" s="38">
        <v>14</v>
      </c>
      <c r="AB39" s="38" t="s">
        <v>49</v>
      </c>
      <c r="AC39" s="39"/>
      <c r="AD39" s="39"/>
      <c r="AE39" s="39"/>
      <c r="AF39" s="38" t="s">
        <v>200</v>
      </c>
      <c r="AG39" s="39"/>
      <c r="AH39" s="39"/>
      <c r="AI39" s="39"/>
    </row>
    <row r="40" spans="1:35" ht="11.25" customHeight="1">
      <c r="A40" s="327"/>
      <c r="B40" s="330"/>
      <c r="C40" s="330"/>
      <c r="D40" s="334" t="s">
        <v>50</v>
      </c>
      <c r="E40" s="338"/>
      <c r="F40" s="71"/>
      <c r="G40" s="71"/>
      <c r="H40" s="338"/>
      <c r="I40" s="71"/>
      <c r="J40" s="324"/>
      <c r="K40" s="324"/>
      <c r="L40" s="324"/>
      <c r="M40" s="324"/>
      <c r="N40" s="308"/>
      <c r="O40" s="308"/>
      <c r="P40" s="310"/>
      <c r="Q40" s="308"/>
      <c r="R40" s="310"/>
      <c r="S40" s="312"/>
      <c r="T40" s="312"/>
      <c r="U40" s="312"/>
      <c r="V40" s="312"/>
      <c r="W40" s="312"/>
      <c r="X40" s="561"/>
      <c r="AA40" s="38"/>
      <c r="AB40" s="38"/>
      <c r="AC40" s="39"/>
      <c r="AD40" s="39"/>
      <c r="AE40" s="39"/>
      <c r="AF40" s="38"/>
      <c r="AG40" s="39"/>
      <c r="AH40" s="39"/>
      <c r="AI40" s="39"/>
    </row>
    <row r="41" spans="1:35" ht="49.5" customHeight="1" thickBot="1">
      <c r="A41" s="328"/>
      <c r="B41" s="331"/>
      <c r="C41" s="331"/>
      <c r="D41" s="335"/>
      <c r="E41" s="339"/>
      <c r="F41" s="72"/>
      <c r="G41" s="72"/>
      <c r="H41" s="339"/>
      <c r="I41" s="72"/>
      <c r="J41" s="325"/>
      <c r="K41" s="325"/>
      <c r="L41" s="325"/>
      <c r="M41" s="325"/>
      <c r="N41" s="332"/>
      <c r="O41" s="332"/>
      <c r="P41" s="333"/>
      <c r="Q41" s="332"/>
      <c r="R41" s="333"/>
      <c r="S41" s="320"/>
      <c r="T41" s="320"/>
      <c r="U41" s="320"/>
      <c r="V41" s="320"/>
      <c r="W41" s="320"/>
      <c r="X41" s="560"/>
      <c r="AA41" s="38"/>
      <c r="AB41" s="38"/>
      <c r="AC41" s="39"/>
      <c r="AD41" s="39"/>
      <c r="AE41" s="39"/>
      <c r="AF41" s="38"/>
      <c r="AG41" s="39"/>
      <c r="AH41" s="39"/>
      <c r="AI41" s="39"/>
    </row>
    <row r="42" spans="1:35" ht="13.5" customHeight="1">
      <c r="A42" s="326">
        <v>6</v>
      </c>
      <c r="B42" s="329" t="s">
        <v>145</v>
      </c>
      <c r="C42" s="329" t="str">
        <f>+N42</f>
        <v xml:space="preserve">Santa Fe </v>
      </c>
      <c r="D42" s="46" t="s">
        <v>42</v>
      </c>
      <c r="E42" s="558">
        <v>1</v>
      </c>
      <c r="F42" s="129"/>
      <c r="G42" s="129"/>
      <c r="H42" s="17">
        <v>1</v>
      </c>
      <c r="I42" s="129"/>
      <c r="J42" s="129"/>
      <c r="K42" s="129"/>
      <c r="L42" s="129">
        <f>+'[3]INVERSIÓN'!AH39</f>
        <v>0</v>
      </c>
      <c r="M42" s="557">
        <v>1</v>
      </c>
      <c r="N42" s="307" t="s">
        <v>254</v>
      </c>
      <c r="O42" s="307" t="s">
        <v>253</v>
      </c>
      <c r="P42" s="309" t="s">
        <v>252</v>
      </c>
      <c r="Q42" s="307" t="s">
        <v>251</v>
      </c>
      <c r="R42" s="309" t="s">
        <v>250</v>
      </c>
      <c r="S42" s="311">
        <v>6968</v>
      </c>
      <c r="T42" s="311">
        <v>7253</v>
      </c>
      <c r="U42" s="311" t="s">
        <v>197</v>
      </c>
      <c r="V42" s="311" t="s">
        <v>198</v>
      </c>
      <c r="W42" s="311" t="s">
        <v>199</v>
      </c>
      <c r="X42" s="562">
        <f>SUM(S42:W46)</f>
        <v>14221</v>
      </c>
      <c r="AA42" s="38">
        <v>12</v>
      </c>
      <c r="AB42" s="38" t="s">
        <v>44</v>
      </c>
      <c r="AC42" s="39"/>
      <c r="AD42" s="39"/>
      <c r="AE42" s="39"/>
      <c r="AF42" s="38" t="s">
        <v>43</v>
      </c>
      <c r="AG42" s="39"/>
      <c r="AH42" s="39"/>
      <c r="AI42" s="39"/>
    </row>
    <row r="43" spans="1:35" ht="13.5" customHeight="1">
      <c r="A43" s="327"/>
      <c r="B43" s="330"/>
      <c r="C43" s="330"/>
      <c r="D43" s="47" t="s">
        <v>45</v>
      </c>
      <c r="E43" s="111">
        <f>+'[3]INVERSIÓN'!I40</f>
        <v>136451330</v>
      </c>
      <c r="F43" s="40"/>
      <c r="G43" s="40"/>
      <c r="H43" s="109">
        <f>+E43</f>
        <v>136451330</v>
      </c>
      <c r="I43" s="40"/>
      <c r="J43" s="40"/>
      <c r="K43" s="40"/>
      <c r="L43" s="128">
        <f>+'[3]INVERSIÓN'!AH40</f>
        <v>31567080</v>
      </c>
      <c r="M43" s="550">
        <v>117519395</v>
      </c>
      <c r="N43" s="308"/>
      <c r="O43" s="308"/>
      <c r="P43" s="310"/>
      <c r="Q43" s="308"/>
      <c r="R43" s="310"/>
      <c r="S43" s="312"/>
      <c r="T43" s="312"/>
      <c r="U43" s="312"/>
      <c r="V43" s="312"/>
      <c r="W43" s="312"/>
      <c r="X43" s="561"/>
      <c r="AA43" s="38">
        <v>13</v>
      </c>
      <c r="AB43" s="38" t="s">
        <v>46</v>
      </c>
      <c r="AC43" s="39"/>
      <c r="AD43" s="39"/>
      <c r="AE43" s="39"/>
      <c r="AF43" s="38" t="s">
        <v>47</v>
      </c>
      <c r="AG43" s="39"/>
      <c r="AH43" s="39"/>
      <c r="AI43" s="39"/>
    </row>
    <row r="44" spans="1:35" ht="26.25" customHeight="1">
      <c r="A44" s="327"/>
      <c r="B44" s="330"/>
      <c r="C44" s="330"/>
      <c r="D44" s="47" t="s">
        <v>48</v>
      </c>
      <c r="E44" s="21"/>
      <c r="F44" s="128"/>
      <c r="G44" s="128"/>
      <c r="H44" s="21"/>
      <c r="I44" s="128"/>
      <c r="J44" s="128"/>
      <c r="K44" s="128"/>
      <c r="L44" s="128"/>
      <c r="M44" s="128"/>
      <c r="N44" s="308"/>
      <c r="O44" s="308"/>
      <c r="P44" s="310"/>
      <c r="Q44" s="308"/>
      <c r="R44" s="310"/>
      <c r="S44" s="312"/>
      <c r="T44" s="312"/>
      <c r="U44" s="312"/>
      <c r="V44" s="312"/>
      <c r="W44" s="312"/>
      <c r="X44" s="561"/>
      <c r="AA44" s="38">
        <v>14</v>
      </c>
      <c r="AB44" s="38" t="s">
        <v>49</v>
      </c>
      <c r="AC44" s="39"/>
      <c r="AD44" s="39"/>
      <c r="AE44" s="39"/>
      <c r="AF44" s="38" t="s">
        <v>200</v>
      </c>
      <c r="AG44" s="39"/>
      <c r="AH44" s="39"/>
      <c r="AI44" s="39"/>
    </row>
    <row r="45" spans="1:35" ht="11.25" customHeight="1">
      <c r="A45" s="327"/>
      <c r="B45" s="330"/>
      <c r="C45" s="330"/>
      <c r="D45" s="334" t="s">
        <v>50</v>
      </c>
      <c r="E45" s="322"/>
      <c r="F45" s="71"/>
      <c r="G45" s="71"/>
      <c r="H45" s="322"/>
      <c r="I45" s="71"/>
      <c r="J45" s="324"/>
      <c r="K45" s="324"/>
      <c r="L45" s="324"/>
      <c r="M45" s="564"/>
      <c r="N45" s="308"/>
      <c r="O45" s="308"/>
      <c r="P45" s="310"/>
      <c r="Q45" s="308"/>
      <c r="R45" s="310"/>
      <c r="S45" s="312"/>
      <c r="T45" s="312"/>
      <c r="U45" s="312"/>
      <c r="V45" s="312"/>
      <c r="W45" s="312"/>
      <c r="X45" s="561"/>
      <c r="AA45" s="38"/>
      <c r="AB45" s="38"/>
      <c r="AC45" s="39"/>
      <c r="AD45" s="39"/>
      <c r="AE45" s="39"/>
      <c r="AF45" s="38"/>
      <c r="AG45" s="39"/>
      <c r="AH45" s="39"/>
      <c r="AI45" s="39"/>
    </row>
    <row r="46" spans="1:35" ht="37.5" customHeight="1" thickBot="1">
      <c r="A46" s="328"/>
      <c r="B46" s="331"/>
      <c r="C46" s="331"/>
      <c r="D46" s="335"/>
      <c r="E46" s="323"/>
      <c r="F46" s="72"/>
      <c r="G46" s="72"/>
      <c r="H46" s="323"/>
      <c r="I46" s="72"/>
      <c r="J46" s="325"/>
      <c r="K46" s="325"/>
      <c r="L46" s="325"/>
      <c r="M46" s="563"/>
      <c r="N46" s="332"/>
      <c r="O46" s="332"/>
      <c r="P46" s="333"/>
      <c r="Q46" s="332"/>
      <c r="R46" s="333"/>
      <c r="S46" s="320"/>
      <c r="T46" s="320"/>
      <c r="U46" s="320"/>
      <c r="V46" s="320"/>
      <c r="W46" s="320"/>
      <c r="X46" s="560"/>
      <c r="AA46" s="38"/>
      <c r="AB46" s="38"/>
      <c r="AC46" s="39"/>
      <c r="AD46" s="39"/>
      <c r="AE46" s="39"/>
      <c r="AF46" s="38"/>
      <c r="AG46" s="39"/>
      <c r="AH46" s="39"/>
      <c r="AI46" s="39"/>
    </row>
    <row r="47" spans="1:82" s="86" customFormat="1" ht="19.5" customHeight="1">
      <c r="A47" s="326">
        <v>7</v>
      </c>
      <c r="B47" s="329" t="s">
        <v>151</v>
      </c>
      <c r="C47" s="329" t="str">
        <f>+N47</f>
        <v>San Cristóbal</v>
      </c>
      <c r="D47" s="46" t="s">
        <v>42</v>
      </c>
      <c r="E47" s="558">
        <v>30</v>
      </c>
      <c r="F47" s="129"/>
      <c r="G47" s="129"/>
      <c r="H47" s="17">
        <v>30</v>
      </c>
      <c r="I47" s="129"/>
      <c r="J47" s="129"/>
      <c r="K47" s="129"/>
      <c r="L47" s="17">
        <f>+'[3]INVERSIÓN'!AH45</f>
        <v>0</v>
      </c>
      <c r="M47" s="558">
        <v>1</v>
      </c>
      <c r="N47" s="307" t="s">
        <v>165</v>
      </c>
      <c r="O47" s="307" t="s">
        <v>167</v>
      </c>
      <c r="P47" s="309" t="s">
        <v>168</v>
      </c>
      <c r="Q47" s="307" t="s">
        <v>249</v>
      </c>
      <c r="R47" s="309" t="s">
        <v>169</v>
      </c>
      <c r="S47" s="311">
        <v>3595</v>
      </c>
      <c r="T47" s="311">
        <v>3112</v>
      </c>
      <c r="U47" s="311" t="s">
        <v>187</v>
      </c>
      <c r="V47" s="311" t="s">
        <v>184</v>
      </c>
      <c r="W47" s="311" t="s">
        <v>185</v>
      </c>
      <c r="X47" s="562">
        <f>SUM(S47:W51)</f>
        <v>6707</v>
      </c>
      <c r="Y47" s="82"/>
      <c r="Z47" s="82"/>
      <c r="AA47" s="83">
        <v>12</v>
      </c>
      <c r="AB47" s="83" t="s">
        <v>44</v>
      </c>
      <c r="AC47" s="84"/>
      <c r="AD47" s="84"/>
      <c r="AE47" s="84"/>
      <c r="AF47" s="83" t="s">
        <v>43</v>
      </c>
      <c r="AG47" s="84"/>
      <c r="AH47" s="84"/>
      <c r="AI47" s="84"/>
      <c r="AJ47" s="85"/>
      <c r="AK47" s="85"/>
      <c r="AL47" s="85"/>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row>
    <row r="48" spans="1:82" s="86" customFormat="1" ht="19.5" customHeight="1">
      <c r="A48" s="327"/>
      <c r="B48" s="330"/>
      <c r="C48" s="330"/>
      <c r="D48" s="47" t="s">
        <v>45</v>
      </c>
      <c r="E48" s="111">
        <f>+'[3]INVERSIÓN'!I46</f>
        <v>509388414</v>
      </c>
      <c r="F48" s="40"/>
      <c r="G48" s="40"/>
      <c r="H48" s="109">
        <f>+E48</f>
        <v>509388414</v>
      </c>
      <c r="I48" s="40"/>
      <c r="J48" s="40"/>
      <c r="K48" s="40"/>
      <c r="L48" s="109">
        <v>0</v>
      </c>
      <c r="M48" s="111">
        <v>438170282</v>
      </c>
      <c r="N48" s="308"/>
      <c r="O48" s="308"/>
      <c r="P48" s="310"/>
      <c r="Q48" s="308"/>
      <c r="R48" s="310"/>
      <c r="S48" s="312"/>
      <c r="T48" s="312"/>
      <c r="U48" s="312"/>
      <c r="V48" s="312"/>
      <c r="W48" s="312"/>
      <c r="X48" s="561"/>
      <c r="Y48" s="82"/>
      <c r="Z48" s="82"/>
      <c r="AA48" s="83">
        <v>13</v>
      </c>
      <c r="AB48" s="83" t="s">
        <v>46</v>
      </c>
      <c r="AC48" s="84"/>
      <c r="AD48" s="84"/>
      <c r="AE48" s="84"/>
      <c r="AF48" s="83" t="s">
        <v>47</v>
      </c>
      <c r="AG48" s="84"/>
      <c r="AH48" s="84"/>
      <c r="AI48" s="84"/>
      <c r="AJ48" s="85"/>
      <c r="AK48" s="85"/>
      <c r="AL48" s="85"/>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row>
    <row r="49" spans="1:82" s="86" customFormat="1" ht="19.5" customHeight="1">
      <c r="A49" s="327"/>
      <c r="B49" s="330"/>
      <c r="C49" s="330"/>
      <c r="D49" s="47" t="s">
        <v>48</v>
      </c>
      <c r="E49" s="18"/>
      <c r="F49" s="128"/>
      <c r="G49" s="128"/>
      <c r="H49" s="18"/>
      <c r="I49" s="128"/>
      <c r="J49" s="128"/>
      <c r="K49" s="128"/>
      <c r="L49" s="18"/>
      <c r="M49" s="18"/>
      <c r="N49" s="308"/>
      <c r="O49" s="308"/>
      <c r="P49" s="310"/>
      <c r="Q49" s="308"/>
      <c r="R49" s="310"/>
      <c r="S49" s="312"/>
      <c r="T49" s="312"/>
      <c r="U49" s="312"/>
      <c r="V49" s="312"/>
      <c r="W49" s="312"/>
      <c r="X49" s="561"/>
      <c r="Y49" s="82"/>
      <c r="Z49" s="82"/>
      <c r="AA49" s="83">
        <v>14</v>
      </c>
      <c r="AB49" s="83" t="s">
        <v>49</v>
      </c>
      <c r="AC49" s="84"/>
      <c r="AD49" s="84"/>
      <c r="AE49" s="84"/>
      <c r="AF49" s="83" t="s">
        <v>200</v>
      </c>
      <c r="AG49" s="84"/>
      <c r="AH49" s="84"/>
      <c r="AI49" s="84"/>
      <c r="AJ49" s="85"/>
      <c r="AK49" s="85"/>
      <c r="AL49" s="85"/>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row>
    <row r="50" spans="1:82" s="86" customFormat="1" ht="19.5" customHeight="1">
      <c r="A50" s="327"/>
      <c r="B50" s="330"/>
      <c r="C50" s="330"/>
      <c r="D50" s="334" t="s">
        <v>50</v>
      </c>
      <c r="E50" s="336"/>
      <c r="F50" s="71"/>
      <c r="G50" s="71"/>
      <c r="H50" s="336"/>
      <c r="I50" s="71"/>
      <c r="J50" s="324"/>
      <c r="K50" s="324"/>
      <c r="L50" s="336"/>
      <c r="M50" s="336"/>
      <c r="N50" s="308"/>
      <c r="O50" s="308"/>
      <c r="P50" s="310"/>
      <c r="Q50" s="308"/>
      <c r="R50" s="310"/>
      <c r="S50" s="312"/>
      <c r="T50" s="312"/>
      <c r="U50" s="312"/>
      <c r="V50" s="312"/>
      <c r="W50" s="312"/>
      <c r="X50" s="561"/>
      <c r="Y50" s="82"/>
      <c r="Z50" s="82"/>
      <c r="AA50" s="83"/>
      <c r="AB50" s="83"/>
      <c r="AC50" s="84"/>
      <c r="AD50" s="84"/>
      <c r="AE50" s="84"/>
      <c r="AF50" s="83"/>
      <c r="AG50" s="84"/>
      <c r="AH50" s="84"/>
      <c r="AI50" s="84"/>
      <c r="AJ50" s="85"/>
      <c r="AK50" s="85"/>
      <c r="AL50" s="85"/>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row>
    <row r="51" spans="1:82" s="86" customFormat="1" ht="19.5" customHeight="1" thickBot="1">
      <c r="A51" s="328"/>
      <c r="B51" s="331"/>
      <c r="C51" s="331"/>
      <c r="D51" s="335"/>
      <c r="E51" s="337"/>
      <c r="F51" s="72"/>
      <c r="G51" s="72"/>
      <c r="H51" s="337"/>
      <c r="I51" s="72"/>
      <c r="J51" s="325"/>
      <c r="K51" s="325"/>
      <c r="L51" s="337"/>
      <c r="M51" s="337"/>
      <c r="N51" s="332"/>
      <c r="O51" s="332"/>
      <c r="P51" s="333"/>
      <c r="Q51" s="332"/>
      <c r="R51" s="333"/>
      <c r="S51" s="320"/>
      <c r="T51" s="320"/>
      <c r="U51" s="320"/>
      <c r="V51" s="320"/>
      <c r="W51" s="320"/>
      <c r="X51" s="560"/>
      <c r="Y51" s="82"/>
      <c r="Z51" s="82"/>
      <c r="AA51" s="83"/>
      <c r="AB51" s="83"/>
      <c r="AC51" s="84"/>
      <c r="AD51" s="84"/>
      <c r="AE51" s="84"/>
      <c r="AF51" s="83"/>
      <c r="AG51" s="84"/>
      <c r="AH51" s="84"/>
      <c r="AI51" s="84"/>
      <c r="AJ51" s="85"/>
      <c r="AK51" s="85"/>
      <c r="AL51" s="85"/>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row>
    <row r="52" spans="1:35" ht="0.75" customHeight="1" thickBot="1">
      <c r="A52" s="209"/>
      <c r="B52" s="211"/>
      <c r="C52" s="211"/>
      <c r="D52" s="74"/>
      <c r="E52" s="132">
        <f>E43+E50</f>
        <v>136451330</v>
      </c>
      <c r="F52" s="72"/>
      <c r="G52" s="72"/>
      <c r="H52" s="132">
        <f>H43+H50</f>
        <v>136451330</v>
      </c>
      <c r="I52" s="72"/>
      <c r="J52" s="210"/>
      <c r="K52" s="210"/>
      <c r="L52" s="210"/>
      <c r="M52" s="210"/>
      <c r="N52" s="73"/>
      <c r="O52" s="201"/>
      <c r="P52" s="73"/>
      <c r="Q52" s="201"/>
      <c r="R52" s="203"/>
      <c r="S52" s="139"/>
      <c r="T52" s="139"/>
      <c r="U52" s="139"/>
      <c r="V52" s="208"/>
      <c r="W52" s="208"/>
      <c r="X52" s="140"/>
      <c r="AA52" s="38"/>
      <c r="AB52" s="38"/>
      <c r="AC52" s="39"/>
      <c r="AD52" s="39"/>
      <c r="AE52" s="39"/>
      <c r="AF52" s="38"/>
      <c r="AG52" s="39"/>
      <c r="AH52" s="39"/>
      <c r="AI52" s="39"/>
    </row>
    <row r="53" spans="1:35" ht="13.5" customHeight="1">
      <c r="A53" s="318">
        <v>8</v>
      </c>
      <c r="B53" s="559" t="s">
        <v>146</v>
      </c>
      <c r="C53" s="559" t="s">
        <v>188</v>
      </c>
      <c r="D53" s="46" t="s">
        <v>42</v>
      </c>
      <c r="E53" s="558">
        <v>2</v>
      </c>
      <c r="F53" s="129"/>
      <c r="G53" s="129"/>
      <c r="H53" s="17">
        <v>2</v>
      </c>
      <c r="I53" s="120"/>
      <c r="J53" s="121"/>
      <c r="K53" s="129"/>
      <c r="L53" s="129">
        <f>+'[2]INVERSIÓN'!AH51</f>
        <v>0</v>
      </c>
      <c r="M53" s="557">
        <v>2</v>
      </c>
      <c r="N53" s="307" t="s">
        <v>190</v>
      </c>
      <c r="O53" s="307" t="s">
        <v>191</v>
      </c>
      <c r="P53" s="309" t="s">
        <v>192</v>
      </c>
      <c r="Q53" s="307" t="s">
        <v>196</v>
      </c>
      <c r="R53" s="309" t="s">
        <v>193</v>
      </c>
      <c r="S53" s="311">
        <v>37445</v>
      </c>
      <c r="T53" s="311">
        <v>38908</v>
      </c>
      <c r="U53" s="311" t="s">
        <v>183</v>
      </c>
      <c r="V53" s="311" t="s">
        <v>184</v>
      </c>
      <c r="W53" s="311" t="s">
        <v>186</v>
      </c>
      <c r="X53" s="314">
        <f>SUM(S53:W56)</f>
        <v>76353</v>
      </c>
      <c r="AA53" s="38">
        <v>12</v>
      </c>
      <c r="AB53" s="38" t="s">
        <v>44</v>
      </c>
      <c r="AC53" s="39"/>
      <c r="AD53" s="39"/>
      <c r="AE53" s="39"/>
      <c r="AF53" s="38" t="s">
        <v>43</v>
      </c>
      <c r="AG53" s="39"/>
      <c r="AH53" s="39"/>
      <c r="AI53" s="39"/>
    </row>
    <row r="54" spans="1:35" ht="13.5" customHeight="1">
      <c r="A54" s="370"/>
      <c r="B54" s="556"/>
      <c r="C54" s="556"/>
      <c r="D54" s="47" t="s">
        <v>45</v>
      </c>
      <c r="E54" s="111">
        <f>+'[2]INVERSIÓN'!I52</f>
        <v>67600549</v>
      </c>
      <c r="F54" s="40"/>
      <c r="G54" s="40"/>
      <c r="H54" s="109">
        <f>+E54</f>
        <v>67600549</v>
      </c>
      <c r="I54" s="122"/>
      <c r="J54" s="123"/>
      <c r="K54" s="40"/>
      <c r="L54" s="128">
        <f>+'[2]INVERSIÓN'!AH52</f>
        <v>40457421</v>
      </c>
      <c r="M54" s="550">
        <v>57654260</v>
      </c>
      <c r="N54" s="308"/>
      <c r="O54" s="308"/>
      <c r="P54" s="310"/>
      <c r="Q54" s="308"/>
      <c r="R54" s="310"/>
      <c r="S54" s="312"/>
      <c r="T54" s="312"/>
      <c r="U54" s="312"/>
      <c r="V54" s="312"/>
      <c r="W54" s="312"/>
      <c r="X54" s="315"/>
      <c r="AA54" s="38">
        <v>13</v>
      </c>
      <c r="AB54" s="38" t="s">
        <v>46</v>
      </c>
      <c r="AC54" s="39"/>
      <c r="AD54" s="39"/>
      <c r="AE54" s="39"/>
      <c r="AF54" s="38" t="s">
        <v>47</v>
      </c>
      <c r="AG54" s="39"/>
      <c r="AH54" s="39"/>
      <c r="AI54" s="39"/>
    </row>
    <row r="55" spans="1:35" ht="18" customHeight="1">
      <c r="A55" s="370"/>
      <c r="B55" s="556"/>
      <c r="C55" s="556"/>
      <c r="D55" s="47" t="s">
        <v>48</v>
      </c>
      <c r="E55" s="48"/>
      <c r="F55" s="128"/>
      <c r="G55" s="128"/>
      <c r="H55" s="48"/>
      <c r="I55" s="124"/>
      <c r="J55" s="125"/>
      <c r="K55" s="128"/>
      <c r="L55" s="128"/>
      <c r="M55" s="128"/>
      <c r="N55" s="308"/>
      <c r="O55" s="308"/>
      <c r="P55" s="310"/>
      <c r="Q55" s="308"/>
      <c r="R55" s="310"/>
      <c r="S55" s="312"/>
      <c r="T55" s="312"/>
      <c r="U55" s="312"/>
      <c r="V55" s="312"/>
      <c r="W55" s="312"/>
      <c r="X55" s="315"/>
      <c r="AA55" s="38">
        <v>14</v>
      </c>
      <c r="AB55" s="38" t="s">
        <v>49</v>
      </c>
      <c r="AC55" s="39"/>
      <c r="AD55" s="39"/>
      <c r="AE55" s="39"/>
      <c r="AF55" s="38" t="s">
        <v>200</v>
      </c>
      <c r="AG55" s="39"/>
      <c r="AH55" s="39"/>
      <c r="AI55" s="39"/>
    </row>
    <row r="56" spans="1:35" ht="132.75" customHeight="1" thickBot="1">
      <c r="A56" s="319"/>
      <c r="B56" s="555"/>
      <c r="C56" s="555"/>
      <c r="D56" s="204" t="s">
        <v>50</v>
      </c>
      <c r="E56" s="205"/>
      <c r="F56" s="71"/>
      <c r="G56" s="71"/>
      <c r="H56" s="205"/>
      <c r="I56" s="126"/>
      <c r="J56" s="127"/>
      <c r="K56" s="206"/>
      <c r="L56" s="206"/>
      <c r="M56" s="206"/>
      <c r="N56" s="308"/>
      <c r="O56" s="308"/>
      <c r="P56" s="310"/>
      <c r="Q56" s="308"/>
      <c r="R56" s="310"/>
      <c r="S56" s="312"/>
      <c r="T56" s="312"/>
      <c r="U56" s="313"/>
      <c r="V56" s="313"/>
      <c r="W56" s="313"/>
      <c r="X56" s="315"/>
      <c r="AA56" s="38"/>
      <c r="AB56" s="38"/>
      <c r="AC56" s="39"/>
      <c r="AD56" s="39"/>
      <c r="AE56" s="39"/>
      <c r="AF56" s="38"/>
      <c r="AG56" s="39"/>
      <c r="AH56" s="39"/>
      <c r="AI56" s="39"/>
    </row>
    <row r="57" spans="1:82" s="41" customFormat="1" ht="3.75" customHeight="1" thickBot="1">
      <c r="A57" s="302" t="s">
        <v>51</v>
      </c>
      <c r="B57" s="303"/>
      <c r="C57" s="303"/>
      <c r="D57" s="554"/>
      <c r="E57" s="553"/>
      <c r="F57" s="90"/>
      <c r="G57" s="90"/>
      <c r="H57" s="553"/>
      <c r="I57" s="90"/>
      <c r="J57" s="90"/>
      <c r="K57" s="90"/>
      <c r="L57" s="553"/>
      <c r="M57" s="553"/>
      <c r="N57" s="552"/>
      <c r="O57" s="552"/>
      <c r="P57" s="552"/>
      <c r="Q57" s="552"/>
      <c r="R57" s="552"/>
      <c r="S57" s="552"/>
      <c r="T57" s="552"/>
      <c r="U57" s="552"/>
      <c r="V57" s="552"/>
      <c r="W57" s="552"/>
      <c r="X57" s="551"/>
      <c r="Y57" s="50"/>
      <c r="Z57" s="48"/>
      <c r="AA57" s="51"/>
      <c r="AB57" s="51"/>
      <c r="AC57" s="51"/>
      <c r="AD57" s="51"/>
      <c r="AE57" s="51"/>
      <c r="AF57" s="51"/>
      <c r="AG57" s="51"/>
      <c r="AH57" s="51"/>
      <c r="AI57" s="51"/>
      <c r="AJ57" s="49"/>
      <c r="AK57" s="49"/>
      <c r="AL57" s="49"/>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2"/>
      <c r="BX57" s="42"/>
      <c r="BY57" s="42"/>
      <c r="BZ57" s="42"/>
      <c r="CA57" s="42"/>
      <c r="CB57" s="42"/>
      <c r="CC57" s="42"/>
      <c r="CD57" s="42"/>
    </row>
    <row r="58" spans="1:82" s="41" customFormat="1" ht="35.45" customHeight="1" thickBot="1">
      <c r="A58" s="304"/>
      <c r="B58" s="305"/>
      <c r="C58" s="306"/>
      <c r="D58" s="79" t="s">
        <v>52</v>
      </c>
      <c r="E58" s="550">
        <v>1051547053</v>
      </c>
      <c r="F58" s="550"/>
      <c r="G58" s="550"/>
      <c r="H58" s="550"/>
      <c r="I58" s="550"/>
      <c r="J58" s="550"/>
      <c r="K58" s="550"/>
      <c r="L58" s="550"/>
      <c r="M58" s="550">
        <v>867743009</v>
      </c>
      <c r="N58" s="88"/>
      <c r="O58" s="88"/>
      <c r="P58" s="88"/>
      <c r="Q58" s="88"/>
      <c r="R58" s="88"/>
      <c r="S58" s="88"/>
      <c r="T58" s="88"/>
      <c r="U58" s="88"/>
      <c r="V58" s="88"/>
      <c r="W58" s="88"/>
      <c r="X58" s="89"/>
      <c r="Y58" s="50"/>
      <c r="Z58" s="48"/>
      <c r="AA58" s="51"/>
      <c r="AB58" s="51"/>
      <c r="AC58" s="51"/>
      <c r="AD58" s="51"/>
      <c r="AE58" s="51"/>
      <c r="AF58" s="51"/>
      <c r="AG58" s="51"/>
      <c r="AH58" s="51"/>
      <c r="AI58" s="51"/>
      <c r="AJ58" s="49"/>
      <c r="AK58" s="49"/>
      <c r="AL58" s="49"/>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2"/>
      <c r="BX58" s="42"/>
      <c r="BY58" s="42"/>
      <c r="BZ58" s="42"/>
      <c r="CA58" s="42"/>
      <c r="CB58" s="42"/>
      <c r="CC58" s="42"/>
      <c r="CD58" s="42"/>
    </row>
    <row r="59" spans="1:24" ht="15" customHeight="1">
      <c r="A59" s="596" t="s">
        <v>131</v>
      </c>
      <c r="B59" s="596"/>
      <c r="C59" s="596"/>
      <c r="D59" s="596"/>
      <c r="E59" s="596"/>
      <c r="F59" s="596"/>
      <c r="G59" s="596"/>
      <c r="H59" s="596"/>
      <c r="I59" s="596"/>
      <c r="J59" s="596"/>
      <c r="K59" s="596"/>
      <c r="L59" s="596"/>
      <c r="M59" s="596"/>
      <c r="N59" s="596"/>
      <c r="O59" s="596"/>
      <c r="P59" s="596"/>
      <c r="Q59" s="596"/>
      <c r="R59" s="596"/>
      <c r="S59" s="596"/>
      <c r="T59" s="596"/>
      <c r="U59" s="596"/>
      <c r="V59" s="596"/>
      <c r="W59" s="596"/>
      <c r="X59" s="596"/>
    </row>
    <row r="60" spans="1:24" ht="15" customHeight="1">
      <c r="A60" s="596"/>
      <c r="B60" s="596"/>
      <c r="C60" s="596"/>
      <c r="D60" s="596"/>
      <c r="E60" s="596"/>
      <c r="F60" s="596"/>
      <c r="G60" s="596"/>
      <c r="H60" s="596"/>
      <c r="I60" s="596"/>
      <c r="J60" s="596"/>
      <c r="K60" s="596"/>
      <c r="L60" s="596"/>
      <c r="M60" s="596"/>
      <c r="N60" s="596"/>
      <c r="O60" s="596"/>
      <c r="P60" s="596"/>
      <c r="Q60" s="596"/>
      <c r="R60" s="596"/>
      <c r="S60" s="596"/>
      <c r="T60" s="596"/>
      <c r="U60" s="596"/>
      <c r="V60" s="596"/>
      <c r="W60" s="596"/>
      <c r="X60" s="596"/>
    </row>
    <row r="61" spans="1:24" ht="15" customHeight="1">
      <c r="A61" s="596"/>
      <c r="B61" s="596"/>
      <c r="C61" s="596"/>
      <c r="D61" s="596"/>
      <c r="E61" s="596"/>
      <c r="F61" s="596"/>
      <c r="G61" s="596"/>
      <c r="H61" s="596"/>
      <c r="I61" s="596"/>
      <c r="J61" s="596"/>
      <c r="K61" s="596"/>
      <c r="L61" s="596"/>
      <c r="M61" s="596"/>
      <c r="N61" s="596"/>
      <c r="O61" s="596"/>
      <c r="P61" s="596"/>
      <c r="Q61" s="596"/>
      <c r="R61" s="596"/>
      <c r="S61" s="596"/>
      <c r="T61" s="596"/>
      <c r="U61" s="596"/>
      <c r="V61" s="596"/>
      <c r="W61" s="596"/>
      <c r="X61" s="596"/>
    </row>
    <row r="62" spans="5:24" ht="18">
      <c r="E62" s="43"/>
      <c r="F62" s="43"/>
      <c r="G62" s="43"/>
      <c r="H62" s="43"/>
      <c r="I62" s="43"/>
      <c r="J62" s="43"/>
      <c r="K62" s="43"/>
      <c r="L62" s="43"/>
      <c r="M62" s="43"/>
      <c r="V62" s="44"/>
      <c r="W62" s="44"/>
      <c r="X62" s="44"/>
    </row>
  </sheetData>
  <mergeCells count="192">
    <mergeCell ref="B53:B56"/>
    <mergeCell ref="C53:C56"/>
    <mergeCell ref="N53:N56"/>
    <mergeCell ref="O53:O56"/>
    <mergeCell ref="P53:P56"/>
    <mergeCell ref="A59:X61"/>
    <mergeCell ref="W53:W56"/>
    <mergeCell ref="X53:X56"/>
    <mergeCell ref="A57:C58"/>
    <mergeCell ref="Q53:Q56"/>
    <mergeCell ref="R53:R56"/>
    <mergeCell ref="S53:S56"/>
    <mergeCell ref="T53:T56"/>
    <mergeCell ref="U53:U56"/>
    <mergeCell ref="V53:V56"/>
    <mergeCell ref="A53:A56"/>
    <mergeCell ref="X47:X51"/>
    <mergeCell ref="D50:D51"/>
    <mergeCell ref="E50:E51"/>
    <mergeCell ref="H50:H51"/>
    <mergeCell ref="J50:J51"/>
    <mergeCell ref="K50:K51"/>
    <mergeCell ref="L50:L51"/>
    <mergeCell ref="M50:M51"/>
    <mergeCell ref="Q47:Q51"/>
    <mergeCell ref="R47:R51"/>
    <mergeCell ref="U42:U46"/>
    <mergeCell ref="V42:V46"/>
    <mergeCell ref="A42:A46"/>
    <mergeCell ref="B42:B46"/>
    <mergeCell ref="C42:C46"/>
    <mergeCell ref="W47:W51"/>
    <mergeCell ref="S47:S51"/>
    <mergeCell ref="T47:T51"/>
    <mergeCell ref="U47:U51"/>
    <mergeCell ref="V47:V51"/>
    <mergeCell ref="W42:W46"/>
    <mergeCell ref="X42:X46"/>
    <mergeCell ref="D45:D46"/>
    <mergeCell ref="E45:E46"/>
    <mergeCell ref="H45:H46"/>
    <mergeCell ref="J45:J46"/>
    <mergeCell ref="K45:K46"/>
    <mergeCell ref="L45:L46"/>
    <mergeCell ref="M45:M46"/>
    <mergeCell ref="Q42:Q46"/>
    <mergeCell ref="V37:V41"/>
    <mergeCell ref="A47:A51"/>
    <mergeCell ref="B47:B51"/>
    <mergeCell ref="C47:C51"/>
    <mergeCell ref="N47:N51"/>
    <mergeCell ref="O47:O51"/>
    <mergeCell ref="P47:P51"/>
    <mergeCell ref="R42:R46"/>
    <mergeCell ref="S42:S46"/>
    <mergeCell ref="T42:T46"/>
    <mergeCell ref="W37:W41"/>
    <mergeCell ref="X37:X41"/>
    <mergeCell ref="D40:D41"/>
    <mergeCell ref="E40:E41"/>
    <mergeCell ref="H40:H41"/>
    <mergeCell ref="J40:J41"/>
    <mergeCell ref="K40:K41"/>
    <mergeCell ref="L40:L41"/>
    <mergeCell ref="M40:M41"/>
    <mergeCell ref="Q37:Q41"/>
    <mergeCell ref="T32:T36"/>
    <mergeCell ref="U32:U36"/>
    <mergeCell ref="V32:V36"/>
    <mergeCell ref="N42:N46"/>
    <mergeCell ref="O42:O46"/>
    <mergeCell ref="P42:P46"/>
    <mergeCell ref="R37:R41"/>
    <mergeCell ref="S37:S41"/>
    <mergeCell ref="T37:T41"/>
    <mergeCell ref="U37:U41"/>
    <mergeCell ref="Q32:Q36"/>
    <mergeCell ref="R32:R36"/>
    <mergeCell ref="S32:S36"/>
    <mergeCell ref="A37:A41"/>
    <mergeCell ref="B37:B41"/>
    <mergeCell ref="C37:C41"/>
    <mergeCell ref="N37:N41"/>
    <mergeCell ref="O37:O41"/>
    <mergeCell ref="P37:P41"/>
    <mergeCell ref="W32:W36"/>
    <mergeCell ref="X32:X36"/>
    <mergeCell ref="D35:D36"/>
    <mergeCell ref="E35:E36"/>
    <mergeCell ref="F35:F36"/>
    <mergeCell ref="G35:G36"/>
    <mergeCell ref="H35:H36"/>
    <mergeCell ref="N32:N36"/>
    <mergeCell ref="O32:O36"/>
    <mergeCell ref="P32:P36"/>
    <mergeCell ref="D25:D26"/>
    <mergeCell ref="E25:E26"/>
    <mergeCell ref="H25:H26"/>
    <mergeCell ref="J25:J26"/>
    <mergeCell ref="K25:K26"/>
    <mergeCell ref="L25:L26"/>
    <mergeCell ref="M25:M26"/>
    <mergeCell ref="C27:C31"/>
    <mergeCell ref="D30:D31"/>
    <mergeCell ref="A32:A36"/>
    <mergeCell ref="B32:B36"/>
    <mergeCell ref="C32:C36"/>
    <mergeCell ref="J35:J36"/>
    <mergeCell ref="K35:K36"/>
    <mergeCell ref="L35:L36"/>
    <mergeCell ref="M35:M36"/>
    <mergeCell ref="U22:U26"/>
    <mergeCell ref="V22:V26"/>
    <mergeCell ref="W22:W26"/>
    <mergeCell ref="X22:X26"/>
    <mergeCell ref="V17:V21"/>
    <mergeCell ref="W17:W21"/>
    <mergeCell ref="X17:X21"/>
    <mergeCell ref="U17:U21"/>
    <mergeCell ref="R22:R26"/>
    <mergeCell ref="P17:P21"/>
    <mergeCell ref="Q17:Q21"/>
    <mergeCell ref="R17:R21"/>
    <mergeCell ref="S22:S26"/>
    <mergeCell ref="T22:T26"/>
    <mergeCell ref="S17:S21"/>
    <mergeCell ref="T17:T21"/>
    <mergeCell ref="O17:O21"/>
    <mergeCell ref="S12:S16"/>
    <mergeCell ref="T12:T16"/>
    <mergeCell ref="U12:U16"/>
    <mergeCell ref="D20:D21"/>
    <mergeCell ref="C22:C26"/>
    <mergeCell ref="N22:N26"/>
    <mergeCell ref="O22:O26"/>
    <mergeCell ref="P22:P26"/>
    <mergeCell ref="Q22:Q26"/>
    <mergeCell ref="J15:J16"/>
    <mergeCell ref="K15:K16"/>
    <mergeCell ref="L15:L16"/>
    <mergeCell ref="M15:M16"/>
    <mergeCell ref="C17:C21"/>
    <mergeCell ref="N17:N21"/>
    <mergeCell ref="X12:X16"/>
    <mergeCell ref="C12:C16"/>
    <mergeCell ref="N12:N16"/>
    <mergeCell ref="O12:O16"/>
    <mergeCell ref="P12:P16"/>
    <mergeCell ref="Q12:Q16"/>
    <mergeCell ref="R12:R16"/>
    <mergeCell ref="D15:D16"/>
    <mergeCell ref="E15:E16"/>
    <mergeCell ref="H15:H16"/>
    <mergeCell ref="T7:T11"/>
    <mergeCell ref="U7:U11"/>
    <mergeCell ref="V7:V11"/>
    <mergeCell ref="W7:W11"/>
    <mergeCell ref="V12:V16"/>
    <mergeCell ref="W12:W16"/>
    <mergeCell ref="X7:X11"/>
    <mergeCell ref="D10:D11"/>
    <mergeCell ref="E10:E11"/>
    <mergeCell ref="H10:H11"/>
    <mergeCell ref="J10:J11"/>
    <mergeCell ref="K10:K11"/>
    <mergeCell ref="L10:L11"/>
    <mergeCell ref="M10:M11"/>
    <mergeCell ref="R7:R11"/>
    <mergeCell ref="S7:S11"/>
    <mergeCell ref="A5:A6"/>
    <mergeCell ref="B5:B6"/>
    <mergeCell ref="C5:C6"/>
    <mergeCell ref="D5:D6"/>
    <mergeCell ref="E5:E6"/>
    <mergeCell ref="F5:I5"/>
    <mergeCell ref="J5:M5"/>
    <mergeCell ref="N5:R5"/>
    <mergeCell ref="S5:X5"/>
    <mergeCell ref="A7:A31"/>
    <mergeCell ref="B7:B31"/>
    <mergeCell ref="C7:C11"/>
    <mergeCell ref="N7:N11"/>
    <mergeCell ref="O7:O11"/>
    <mergeCell ref="P7:P11"/>
    <mergeCell ref="Q7:Q11"/>
    <mergeCell ref="A1:D4"/>
    <mergeCell ref="E1:X1"/>
    <mergeCell ref="E2:X2"/>
    <mergeCell ref="E3:F3"/>
    <mergeCell ref="G3:X3"/>
    <mergeCell ref="E4:F4"/>
    <mergeCell ref="G4:X4"/>
  </mergeCells>
  <printOptions/>
  <pageMargins left="0.7086614173228347" right="0.7086614173228347" top="0.7480314960629921" bottom="0.7480314960629921" header="0.31496062992125984" footer="0.31496062992125984"/>
  <pageSetup horizontalDpi="600" verticalDpi="600" orientation="portrait" scale="24" r:id="rId3"/>
  <headerFooter>
    <oddFooter>&amp;C&amp;G</oddFooter>
  </headerFooter>
  <colBreaks count="1" manualBreakCount="1">
    <brk id="24" max="16383"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2017-01-31T21:29:02Z</dcterms:modified>
  <cp:category/>
  <cp:version/>
  <cp:contentType/>
  <cp:contentStatus/>
</cp:coreProperties>
</file>