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PLATAFORMA-SDA\4. 3. PLAN DE ACCION\BOGOTA MEJOR PARA TODOS\1-PLAN DE ACCION-PROYECTOS DE INVERSION\P-1150-PLAN DE MANEJO\"/>
    </mc:Choice>
  </mc:AlternateContent>
  <xr:revisionPtr revIDLastSave="0" documentId="8_{4A10D84A-C838-4074-864C-7FBB0C48805C}" xr6:coauthVersionLast="47" xr6:coauthVersionMax="47" xr10:uidLastSave="{00000000-0000-0000-0000-000000000000}"/>
  <bookViews>
    <workbookView xWindow="0" yWindow="945" windowWidth="20490" windowHeight="10575" tabRatio="603" xr2:uid="{00000000-000D-0000-FFFF-FFFF00000000}"/>
  </bookViews>
  <sheets>
    <sheet name="GESTIÓN " sheetId="10" r:id="rId1"/>
    <sheet name="INVERSIÓN" sheetId="6" r:id="rId2"/>
    <sheet name="ACTIVIDADES " sheetId="11" r:id="rId3"/>
    <sheet name="TERRITORIALIZACIÓN2" sheetId="14" r:id="rId4"/>
    <sheet name="TERRITORIALIZACIÓN" sheetId="13" state="hidden" r:id="rId5"/>
  </sheets>
  <externalReferences>
    <externalReference r:id="rId6"/>
    <externalReference r:id="rId7"/>
    <externalReference r:id="rId8"/>
    <externalReference r:id="rId9"/>
    <externalReference r:id="rId10"/>
  </externalReferences>
  <definedNames>
    <definedName name="_xlnm._FilterDatabase" localSheetId="2" hidden="1">'ACTIVIDADES '!$A$6:$AZ$7</definedName>
    <definedName name="_xlnm._FilterDatabase" localSheetId="4" hidden="1">TERRITORIALIZACIÓN!$A$1:$V$99</definedName>
    <definedName name="_xlnm._FilterDatabase" localSheetId="3" hidden="1">TERRITORIALIZACIÓN2!$A$1:$V$99</definedName>
    <definedName name="_xlnm.Print_Area" localSheetId="2">'ACTIVIDADES '!$A$1:$N$54</definedName>
    <definedName name="_xlnm.Print_Area" localSheetId="0">'GESTIÓN '!$A$1:$AY$18</definedName>
    <definedName name="_xlnm.Print_Area" localSheetId="1">INVERSIÓN!$A$1:$AU$60</definedName>
    <definedName name="_xlnm.Print_Area" localSheetId="4">TERRITORIALIZACIÓN!$A$1:$Y$116</definedName>
    <definedName name="_xlnm.Print_Area" localSheetId="3">TERRITORIALIZACIÓN2!$A$1:$Y$117</definedName>
    <definedName name="CONDICION_POBLACIONAL" localSheetId="2">[1]Variables!$C$1:$C$24</definedName>
    <definedName name="CONDICION_POBLACIONAL" localSheetId="0">[1]Variables!$C$1:$C$24</definedName>
    <definedName name="CONDICION_POBLACIONAL" localSheetId="4">[1]Variables!$C$1:$C$24</definedName>
    <definedName name="CONDICION_POBLACIONAL" localSheetId="3">[1]Variables!$C$1:$C$24</definedName>
    <definedName name="CONDICION_POBLACIONAL">[2]Variables!$C$1:$C$24</definedName>
    <definedName name="GRUPO_ETAREO" localSheetId="2">[1]Variables!$A$1:$A$8</definedName>
    <definedName name="GRUPO_ETAREO" localSheetId="0">[1]Variables!$A$1:$A$8</definedName>
    <definedName name="GRUPO_ETAREO" localSheetId="4">[1]Variables!$A$1:$A$8</definedName>
    <definedName name="GRUPO_ETAREO" localSheetId="3">[1]Variables!$A$1:$A$8</definedName>
    <definedName name="GRUPO_ETAREO">[2]Variables!$A$1:$A$8</definedName>
    <definedName name="GRUPO_ETAREOS" localSheetId="2">#REF!</definedName>
    <definedName name="GRUPO_ETAREOS" localSheetId="0">#REF!</definedName>
    <definedName name="GRUPO_ETAREOS" localSheetId="4">#REF!</definedName>
    <definedName name="GRUPO_ETAREOS" localSheetId="3">#REF!</definedName>
    <definedName name="GRUPO_ETAREOS">#REF!</definedName>
    <definedName name="GRUPO_ETARIO" localSheetId="2">#REF!</definedName>
    <definedName name="GRUPO_ETARIO" localSheetId="0">#REF!</definedName>
    <definedName name="GRUPO_ETARIO" localSheetId="4">#REF!</definedName>
    <definedName name="GRUPO_ETARIO" localSheetId="3">#REF!</definedName>
    <definedName name="GRUPO_ETARIO">#REF!</definedName>
    <definedName name="GRUPO_ETNICO" localSheetId="2">#REF!</definedName>
    <definedName name="GRUPO_ETNICO" localSheetId="0">#REF!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 localSheetId="2">[1]Variables!$H$1:$H$8</definedName>
    <definedName name="GRUPOS_ETNICOS" localSheetId="0">[1]Variables!$H$1:$H$8</definedName>
    <definedName name="GRUPOS_ETNICOS" localSheetId="4">[1]Variables!$H$1:$H$8</definedName>
    <definedName name="GRUPOS_ETNICOS" localSheetId="3">[1]Variables!$H$1:$H$8</definedName>
    <definedName name="GRUPOS_ETNICOS">[2]Variables!$H$1:$H$8</definedName>
    <definedName name="LOCALIDAD" localSheetId="2">#REF!</definedName>
    <definedName name="LOCALIDAD" localSheetId="0">#REF!</definedName>
    <definedName name="LOCALIDAD" localSheetId="4">#REF!</definedName>
    <definedName name="LOCALIDAD" localSheetId="3">#REF!</definedName>
    <definedName name="LOCALIDAD">#REF!</definedName>
    <definedName name="LOCALIZACION" localSheetId="2">#REF!</definedName>
    <definedName name="LOCALIZACION" localSheetId="0">#REF!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4" l="1"/>
  <c r="E18" i="14" s="1"/>
  <c r="E23" i="14" s="1"/>
  <c r="E28" i="14" s="1"/>
  <c r="E113" i="14" s="1"/>
  <c r="E15" i="14"/>
  <c r="E20" i="14" s="1"/>
  <c r="E27" i="14"/>
  <c r="F27" i="14"/>
  <c r="F7" i="14" s="1"/>
  <c r="H27" i="14"/>
  <c r="J27" i="14"/>
  <c r="F28" i="14"/>
  <c r="F8" i="14" s="1"/>
  <c r="H28" i="14"/>
  <c r="H8" i="14" s="1"/>
  <c r="H13" i="14" s="1"/>
  <c r="H18" i="14" s="1"/>
  <c r="H23" i="14" s="1"/>
  <c r="J28" i="14"/>
  <c r="J8" i="14" s="1"/>
  <c r="J13" i="14" s="1"/>
  <c r="J18" i="14" s="1"/>
  <c r="J23" i="14" s="1"/>
  <c r="F29" i="14"/>
  <c r="F9" i="14" s="1"/>
  <c r="H29" i="14"/>
  <c r="J29" i="14"/>
  <c r="F30" i="14"/>
  <c r="F10" i="14" s="1"/>
  <c r="H30" i="14"/>
  <c r="J30" i="14"/>
  <c r="J10" i="14" s="1"/>
  <c r="J15" i="14" s="1"/>
  <c r="J20" i="14" s="1"/>
  <c r="J25" i="14" s="1"/>
  <c r="L30" i="14"/>
  <c r="E32" i="14"/>
  <c r="F32" i="14" s="1"/>
  <c r="E33" i="14"/>
  <c r="F33" i="14"/>
  <c r="F34" i="14"/>
  <c r="G34" i="14"/>
  <c r="F35" i="14"/>
  <c r="G35" i="14"/>
  <c r="E38" i="14"/>
  <c r="E43" i="14" s="1"/>
  <c r="F39" i="14"/>
  <c r="G39" i="14"/>
  <c r="F40" i="14"/>
  <c r="G40" i="14"/>
  <c r="H43" i="14"/>
  <c r="H48" i="14" s="1"/>
  <c r="F44" i="14"/>
  <c r="G44" i="14"/>
  <c r="F45" i="14"/>
  <c r="G45" i="14"/>
  <c r="F49" i="14"/>
  <c r="G49" i="14"/>
  <c r="F50" i="14"/>
  <c r="G50" i="14"/>
  <c r="F52" i="14"/>
  <c r="G52" i="14"/>
  <c r="J52" i="14"/>
  <c r="F53" i="14"/>
  <c r="G53" i="14"/>
  <c r="H53" i="14"/>
  <c r="H33" i="14" s="1"/>
  <c r="J53" i="14"/>
  <c r="F54" i="14"/>
  <c r="J54" i="14"/>
  <c r="F55" i="14"/>
  <c r="G55" i="14"/>
  <c r="G116" i="14" s="1"/>
  <c r="J55" i="14"/>
  <c r="E56" i="14"/>
  <c r="F57" i="14"/>
  <c r="H57" i="14"/>
  <c r="J57" i="14"/>
  <c r="F58" i="14"/>
  <c r="H58" i="14"/>
  <c r="J58" i="14"/>
  <c r="J59" i="14"/>
  <c r="F60" i="14"/>
  <c r="H60" i="14"/>
  <c r="J60" i="14"/>
  <c r="F62" i="14"/>
  <c r="H62" i="14"/>
  <c r="J62" i="14"/>
  <c r="F63" i="14"/>
  <c r="H63" i="14"/>
  <c r="J63" i="14"/>
  <c r="J64" i="14"/>
  <c r="J65" i="14"/>
  <c r="J116" i="14" s="1"/>
  <c r="E67" i="14"/>
  <c r="F67" i="14" s="1"/>
  <c r="F82" i="14" s="1"/>
  <c r="H67" i="14"/>
  <c r="H72" i="14" s="1"/>
  <c r="H77" i="14" s="1"/>
  <c r="J67" i="14"/>
  <c r="Y67" i="14"/>
  <c r="F68" i="14"/>
  <c r="J68" i="14"/>
  <c r="J83" i="14" s="1"/>
  <c r="E69" i="14"/>
  <c r="F69" i="14"/>
  <c r="F84" i="14" s="1"/>
  <c r="J69" i="14"/>
  <c r="F70" i="14"/>
  <c r="F85" i="14" s="1"/>
  <c r="J70" i="14"/>
  <c r="E82" i="14"/>
  <c r="H82" i="14"/>
  <c r="L82" i="14"/>
  <c r="E83" i="14"/>
  <c r="F83" i="14"/>
  <c r="H83" i="14"/>
  <c r="H68" i="14" s="1"/>
  <c r="H73" i="14" s="1"/>
  <c r="H78" i="14" s="1"/>
  <c r="I83" i="14"/>
  <c r="E84" i="14"/>
  <c r="H84" i="14"/>
  <c r="H69" i="14" s="1"/>
  <c r="J84" i="14"/>
  <c r="E85" i="14"/>
  <c r="H85" i="14"/>
  <c r="H70" i="14" s="1"/>
  <c r="H75" i="14" s="1"/>
  <c r="H80" i="14" s="1"/>
  <c r="J85" i="14"/>
  <c r="L85" i="14"/>
  <c r="F87" i="14"/>
  <c r="H87" i="14"/>
  <c r="J87" i="14"/>
  <c r="F88" i="14"/>
  <c r="H88" i="14"/>
  <c r="J88" i="14"/>
  <c r="F89" i="14"/>
  <c r="E89" i="14" s="1"/>
  <c r="H89" i="14"/>
  <c r="J89" i="14"/>
  <c r="F90" i="14"/>
  <c r="H90" i="14"/>
  <c r="J90" i="14"/>
  <c r="F92" i="14"/>
  <c r="E92" i="14" s="1"/>
  <c r="H92" i="14"/>
  <c r="J92" i="14"/>
  <c r="S92" i="14"/>
  <c r="T92" i="14"/>
  <c r="Y92" i="14"/>
  <c r="F93" i="14"/>
  <c r="H93" i="14"/>
  <c r="J93" i="14"/>
  <c r="E94" i="14"/>
  <c r="F94" i="14"/>
  <c r="H94" i="14"/>
  <c r="J94" i="14"/>
  <c r="F95" i="14"/>
  <c r="H95" i="14"/>
  <c r="J95" i="14"/>
  <c r="F97" i="14"/>
  <c r="F109" i="14" s="1"/>
  <c r="J97" i="14"/>
  <c r="J109" i="14" s="1"/>
  <c r="Y97" i="14"/>
  <c r="F98" i="14"/>
  <c r="F110" i="14" s="1"/>
  <c r="J98" i="14"/>
  <c r="J110" i="14" s="1"/>
  <c r="J99" i="14"/>
  <c r="J111" i="14" s="1"/>
  <c r="F100" i="14"/>
  <c r="J100" i="14"/>
  <c r="Y101" i="14"/>
  <c r="E109" i="14"/>
  <c r="H109" i="14"/>
  <c r="E110" i="14"/>
  <c r="H110" i="14"/>
  <c r="E111" i="14"/>
  <c r="F111" i="14"/>
  <c r="E112" i="14"/>
  <c r="F112" i="14"/>
  <c r="H112" i="14"/>
  <c r="J112" i="14"/>
  <c r="G113" i="14"/>
  <c r="K113" i="14"/>
  <c r="M113" i="14"/>
  <c r="K116" i="14"/>
  <c r="M116" i="14"/>
  <c r="F113" i="14" l="1"/>
  <c r="J113" i="14"/>
  <c r="F38" i="14"/>
  <c r="F43" i="14"/>
  <c r="E48" i="14"/>
  <c r="F48" i="14" s="1"/>
  <c r="F116" i="14"/>
  <c r="H113" i="14"/>
  <c r="H116" i="14"/>
  <c r="E25" i="14"/>
  <c r="E30" i="14" s="1"/>
  <c r="E116" i="14"/>
  <c r="E37" i="14"/>
  <c r="AM58" i="6"/>
  <c r="AM57" i="6"/>
  <c r="AO9" i="6"/>
  <c r="AP9" i="6"/>
  <c r="AO10" i="6"/>
  <c r="AP10" i="6"/>
  <c r="AS17" i="10"/>
  <c r="AT17" i="10"/>
  <c r="AM59" i="6" l="1"/>
  <c r="F37" i="14"/>
  <c r="E42" i="14"/>
  <c r="P58" i="6"/>
  <c r="P57" i="6"/>
  <c r="P59" i="6" s="1"/>
  <c r="F42" i="14" l="1"/>
  <c r="E47" i="14"/>
  <c r="F47" i="14" s="1"/>
  <c r="I108" i="13"/>
  <c r="H108" i="13"/>
  <c r="I107" i="13"/>
  <c r="H107" i="13"/>
  <c r="F107" i="13"/>
  <c r="E107" i="13"/>
  <c r="I106" i="13"/>
  <c r="H106" i="13"/>
  <c r="I105" i="13"/>
  <c r="H105" i="13"/>
  <c r="K100" i="13"/>
  <c r="K108" i="13" s="1"/>
  <c r="J100" i="13"/>
  <c r="J108" i="13" s="1"/>
  <c r="F100" i="13"/>
  <c r="F108" i="13" s="1"/>
  <c r="E100" i="13"/>
  <c r="E108" i="13" s="1"/>
  <c r="K99" i="13"/>
  <c r="K107" i="13" s="1"/>
  <c r="J99" i="13"/>
  <c r="J107" i="13" s="1"/>
  <c r="K98" i="13"/>
  <c r="K106" i="13" s="1"/>
  <c r="J98" i="13"/>
  <c r="J106" i="13" s="1"/>
  <c r="G98" i="13"/>
  <c r="F98" i="13"/>
  <c r="F106" i="13" s="1"/>
  <c r="E98" i="13"/>
  <c r="E106" i="13" s="1"/>
  <c r="K97" i="13"/>
  <c r="K105" i="13" s="1"/>
  <c r="J97" i="13"/>
  <c r="J105" i="13" s="1"/>
  <c r="F97" i="13"/>
  <c r="F105" i="13" s="1"/>
  <c r="E97" i="13"/>
  <c r="E105" i="13" s="1"/>
  <c r="K95" i="13"/>
  <c r="J95" i="13"/>
  <c r="F95" i="13"/>
  <c r="J94" i="13"/>
  <c r="F94" i="13"/>
  <c r="E94" i="13" s="1"/>
  <c r="K93" i="13"/>
  <c r="J93" i="13"/>
  <c r="F93" i="13"/>
  <c r="U92" i="13"/>
  <c r="T92" i="13"/>
  <c r="Y92" i="13" s="1"/>
  <c r="K92" i="13"/>
  <c r="J92" i="13"/>
  <c r="F92" i="13"/>
  <c r="E92" i="13" s="1"/>
  <c r="K90" i="13"/>
  <c r="J90" i="13"/>
  <c r="F90" i="13"/>
  <c r="E90" i="13"/>
  <c r="K89" i="13"/>
  <c r="J89" i="13"/>
  <c r="F89" i="13"/>
  <c r="E89" i="13"/>
  <c r="K88" i="13"/>
  <c r="J88" i="13"/>
  <c r="F88" i="13"/>
  <c r="E88" i="13"/>
  <c r="K87" i="13"/>
  <c r="J87" i="13"/>
  <c r="F87" i="13"/>
  <c r="E87" i="13"/>
  <c r="K85" i="13"/>
  <c r="E85" i="13"/>
  <c r="K84" i="13"/>
  <c r="G84" i="13"/>
  <c r="E84" i="13"/>
  <c r="K83" i="13"/>
  <c r="I83" i="13"/>
  <c r="H83" i="13"/>
  <c r="L82" i="13"/>
  <c r="K82" i="13"/>
  <c r="E82" i="13"/>
  <c r="K70" i="13"/>
  <c r="J70" i="13"/>
  <c r="E70" i="13"/>
  <c r="F70" i="13" s="1"/>
  <c r="K69" i="13"/>
  <c r="J69" i="13"/>
  <c r="E69" i="13"/>
  <c r="F69" i="13" s="1"/>
  <c r="L68" i="13"/>
  <c r="L83" i="13" s="1"/>
  <c r="J68" i="13"/>
  <c r="J83" i="13" s="1"/>
  <c r="E68" i="13"/>
  <c r="E83" i="13" s="1"/>
  <c r="J67" i="13"/>
  <c r="E67" i="13"/>
  <c r="F67" i="13" s="1"/>
  <c r="J65" i="13"/>
  <c r="J64" i="13"/>
  <c r="K63" i="13"/>
  <c r="J63" i="13"/>
  <c r="F63" i="13"/>
  <c r="E63" i="13"/>
  <c r="K62" i="13"/>
  <c r="J62" i="13"/>
  <c r="F62" i="13"/>
  <c r="E62" i="13"/>
  <c r="K60" i="13"/>
  <c r="J60" i="13"/>
  <c r="F60" i="13"/>
  <c r="E60" i="13"/>
  <c r="J59" i="13"/>
  <c r="K58" i="13"/>
  <c r="J58" i="13"/>
  <c r="F58" i="13"/>
  <c r="E58" i="13"/>
  <c r="K57" i="13"/>
  <c r="J57" i="13"/>
  <c r="F57" i="13"/>
  <c r="E57" i="13"/>
  <c r="C57" i="13"/>
  <c r="J55" i="13"/>
  <c r="F55" i="13"/>
  <c r="J54" i="13"/>
  <c r="F54" i="13"/>
  <c r="J53" i="13"/>
  <c r="F53" i="13"/>
  <c r="E53" i="13"/>
  <c r="J52" i="13"/>
  <c r="F52" i="13"/>
  <c r="E51" i="13"/>
  <c r="E56" i="13" s="1"/>
  <c r="F50" i="13"/>
  <c r="F49" i="13"/>
  <c r="F45" i="13"/>
  <c r="F44" i="13"/>
  <c r="F40" i="13"/>
  <c r="F39" i="13"/>
  <c r="F35" i="13"/>
  <c r="F34" i="13"/>
  <c r="E33" i="13"/>
  <c r="F33" i="13" s="1"/>
  <c r="E32" i="13"/>
  <c r="E37" i="13" s="1"/>
  <c r="F37" i="13" s="1"/>
  <c r="L30" i="13"/>
  <c r="K30" i="13"/>
  <c r="J30" i="13"/>
  <c r="F30" i="13"/>
  <c r="F10" i="13" s="1"/>
  <c r="K29" i="13"/>
  <c r="J29" i="13"/>
  <c r="F29" i="13"/>
  <c r="F9" i="13" s="1"/>
  <c r="L28" i="13"/>
  <c r="K28" i="13"/>
  <c r="K8" i="13" s="1"/>
  <c r="K13" i="13" s="1"/>
  <c r="K18" i="13" s="1"/>
  <c r="K23" i="13" s="1"/>
  <c r="J28" i="13"/>
  <c r="J109" i="13" s="1"/>
  <c r="F28" i="13"/>
  <c r="L27" i="13"/>
  <c r="K27" i="13"/>
  <c r="J27" i="13"/>
  <c r="G27" i="13"/>
  <c r="F27" i="13"/>
  <c r="F7" i="13" s="1"/>
  <c r="E27" i="13"/>
  <c r="G23" i="13"/>
  <c r="C22" i="13"/>
  <c r="C17" i="13"/>
  <c r="C12" i="13"/>
  <c r="J10" i="13"/>
  <c r="J15" i="13" s="1"/>
  <c r="J20" i="13" s="1"/>
  <c r="J25" i="13" s="1"/>
  <c r="E10" i="13"/>
  <c r="E15" i="13" s="1"/>
  <c r="E20" i="13" s="1"/>
  <c r="E25" i="13" s="1"/>
  <c r="E30" i="13" s="1"/>
  <c r="F8" i="13"/>
  <c r="E8" i="13"/>
  <c r="E13" i="13" s="1"/>
  <c r="E18" i="13" s="1"/>
  <c r="E23" i="13" s="1"/>
  <c r="E28" i="13" s="1"/>
  <c r="E109" i="13" l="1"/>
  <c r="K112" i="13"/>
  <c r="K10" i="13"/>
  <c r="K15" i="13" s="1"/>
  <c r="K20" i="13" s="1"/>
  <c r="K25" i="13" s="1"/>
  <c r="K109" i="13"/>
  <c r="J112" i="13"/>
  <c r="F32" i="13"/>
  <c r="F112" i="13"/>
  <c r="F68" i="13"/>
  <c r="F83" i="13" s="1"/>
  <c r="J8" i="13"/>
  <c r="J13" i="13" s="1"/>
  <c r="J18" i="13" s="1"/>
  <c r="J23" i="13" s="1"/>
  <c r="E38" i="13"/>
  <c r="E42" i="13"/>
  <c r="E112" i="13"/>
  <c r="AP52" i="6"/>
  <c r="AP46" i="6"/>
  <c r="AP45" i="6"/>
  <c r="AP40" i="6"/>
  <c r="AP39" i="6"/>
  <c r="AP34" i="6"/>
  <c r="AP33" i="6"/>
  <c r="AP28" i="6"/>
  <c r="AP27" i="6"/>
  <c r="AP22" i="6"/>
  <c r="AP16" i="6"/>
  <c r="AP15" i="6"/>
  <c r="AO52" i="6"/>
  <c r="AO51" i="6"/>
  <c r="AO46" i="6"/>
  <c r="AO45" i="6"/>
  <c r="AO40" i="6"/>
  <c r="AO39" i="6"/>
  <c r="AO34" i="6"/>
  <c r="AO33" i="6"/>
  <c r="AO28" i="6"/>
  <c r="AO27" i="6"/>
  <c r="AO22" i="6"/>
  <c r="AO21" i="6"/>
  <c r="AO16" i="6"/>
  <c r="AO15" i="6"/>
  <c r="AL58" i="6"/>
  <c r="AL57" i="6"/>
  <c r="O58" i="6"/>
  <c r="O57" i="6"/>
  <c r="O59" i="6" s="1"/>
  <c r="AL59" i="6" l="1"/>
  <c r="E47" i="13"/>
  <c r="F47" i="13" s="1"/>
  <c r="F42" i="13"/>
  <c r="F38" i="13"/>
  <c r="E43" i="13"/>
  <c r="F109" i="13"/>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AK57" i="6"/>
  <c r="AK56" i="6"/>
  <c r="AK55" i="6"/>
  <c r="AK49" i="6"/>
  <c r="AK48" i="6"/>
  <c r="AK50" i="6" s="1"/>
  <c r="AK44" i="6"/>
  <c r="AK43" i="6"/>
  <c r="AK38" i="6"/>
  <c r="AK37" i="6"/>
  <c r="AK32" i="6"/>
  <c r="AK31" i="6"/>
  <c r="AK26" i="6"/>
  <c r="AK25" i="6"/>
  <c r="AK20" i="6"/>
  <c r="AK19" i="6"/>
  <c r="AK14" i="6"/>
  <c r="AK13" i="6"/>
  <c r="N58" i="6"/>
  <c r="N56" i="6"/>
  <c r="N55" i="6"/>
  <c r="N50" i="6"/>
  <c r="N49" i="6"/>
  <c r="N44" i="6"/>
  <c r="N43" i="6"/>
  <c r="N38" i="6"/>
  <c r="N37" i="6"/>
  <c r="N32" i="6"/>
  <c r="N26" i="6"/>
  <c r="N25" i="6"/>
  <c r="N20" i="6"/>
  <c r="N19" i="6"/>
  <c r="N14" i="6"/>
  <c r="N13" i="6"/>
  <c r="AK58" i="6" l="1"/>
  <c r="AK59" i="6" s="1"/>
  <c r="F43" i="13"/>
  <c r="E48" i="13"/>
  <c r="F48" i="13" s="1"/>
  <c r="L38" i="11"/>
  <c r="L34" i="11"/>
  <c r="L16" i="11"/>
  <c r="L46" i="11"/>
  <c r="L8" i="11"/>
  <c r="L24" i="11"/>
  <c r="L20" i="11"/>
  <c r="L28" i="11" l="1"/>
  <c r="L52" i="11" s="1"/>
  <c r="M52" i="11"/>
  <c r="H57" i="6" l="1"/>
  <c r="H59" i="6" s="1"/>
  <c r="J57" i="6"/>
  <c r="K57" i="6"/>
  <c r="L57" i="6"/>
  <c r="N57" i="6"/>
  <c r="N59" i="6" s="1"/>
  <c r="Q57" i="6"/>
  <c r="R57" i="6"/>
  <c r="R59" i="6" s="1"/>
  <c r="T57" i="6"/>
  <c r="T59" i="6" s="1"/>
  <c r="U57" i="6"/>
  <c r="U59" i="6" s="1"/>
  <c r="V57" i="6"/>
  <c r="V59" i="6" s="1"/>
  <c r="W57" i="6"/>
  <c r="W59" i="6" s="1"/>
  <c r="X57" i="6"/>
  <c r="X59" i="6" s="1"/>
  <c r="Z57" i="6"/>
  <c r="Z59" i="6" s="1"/>
  <c r="AA57" i="6"/>
  <c r="AB57" i="6"/>
  <c r="AB59" i="6" s="1"/>
  <c r="AC57" i="6"/>
  <c r="AD57" i="6"/>
  <c r="AD59" i="6" s="1"/>
  <c r="AF57" i="6"/>
  <c r="J59" i="6"/>
  <c r="K59" i="6"/>
  <c r="L59" i="6"/>
  <c r="Q59" i="6"/>
  <c r="AA59" i="6"/>
  <c r="AC59" i="6"/>
  <c r="AF59" i="6"/>
  <c r="L43" i="6" l="1"/>
  <c r="L37" i="6" l="1"/>
  <c r="J56" i="6" l="1"/>
  <c r="J55" i="6"/>
  <c r="J50" i="6"/>
  <c r="J49" i="6"/>
  <c r="J44" i="6"/>
  <c r="J43" i="6"/>
  <c r="J38" i="6"/>
  <c r="J26" i="6"/>
  <c r="J25" i="6"/>
  <c r="J14" i="6"/>
  <c r="J13" i="6"/>
  <c r="H20" i="6" l="1"/>
  <c r="L55" i="6"/>
  <c r="AF32" i="6"/>
  <c r="Z32" i="6"/>
  <c r="T32" i="6"/>
  <c r="H32" i="6"/>
  <c r="L56" i="6"/>
  <c r="Q56" i="6"/>
  <c r="R56" i="6"/>
  <c r="T56" i="6"/>
  <c r="U56" i="6"/>
  <c r="V56" i="6"/>
  <c r="W56" i="6"/>
  <c r="X56" i="6"/>
  <c r="AB56" i="6"/>
  <c r="AC56" i="6"/>
  <c r="AD56" i="6"/>
  <c r="AF56" i="6"/>
  <c r="Q55" i="6"/>
  <c r="R55" i="6"/>
  <c r="T55" i="6"/>
  <c r="U55" i="6"/>
  <c r="V55" i="6"/>
  <c r="W55" i="6"/>
  <c r="X55" i="6"/>
  <c r="AB55" i="6"/>
  <c r="AC55" i="6"/>
  <c r="AD55" i="6"/>
  <c r="AF55" i="6"/>
  <c r="L49" i="6"/>
  <c r="Q49" i="6"/>
  <c r="R49" i="6"/>
  <c r="T49" i="6"/>
  <c r="U49" i="6"/>
  <c r="V49" i="6"/>
  <c r="W49" i="6"/>
  <c r="X49" i="6"/>
  <c r="AB49" i="6"/>
  <c r="AC49" i="6"/>
  <c r="AD49" i="6"/>
  <c r="AF49" i="6"/>
  <c r="L50" i="6"/>
  <c r="Q50" i="6"/>
  <c r="R50" i="6"/>
  <c r="T50" i="6"/>
  <c r="U50" i="6"/>
  <c r="V50" i="6"/>
  <c r="W50" i="6"/>
  <c r="X50" i="6"/>
  <c r="AB50" i="6"/>
  <c r="AC50" i="6"/>
  <c r="AD50" i="6"/>
  <c r="AF50" i="6"/>
  <c r="H49" i="6"/>
  <c r="L44" i="6"/>
  <c r="Q44" i="6"/>
  <c r="R44" i="6"/>
  <c r="T44" i="6"/>
  <c r="U44" i="6"/>
  <c r="V44" i="6"/>
  <c r="W44" i="6"/>
  <c r="X44" i="6"/>
  <c r="AB44" i="6"/>
  <c r="AC44" i="6"/>
  <c r="AD44" i="6"/>
  <c r="AF44" i="6"/>
  <c r="Q43" i="6"/>
  <c r="R43" i="6"/>
  <c r="T43" i="6"/>
  <c r="U43" i="6"/>
  <c r="V43" i="6"/>
  <c r="W43" i="6"/>
  <c r="X43" i="6"/>
  <c r="AB43" i="6"/>
  <c r="AC43" i="6"/>
  <c r="AD43" i="6"/>
  <c r="AF43" i="6"/>
  <c r="H43" i="6"/>
  <c r="L38" i="6"/>
  <c r="Q38" i="6"/>
  <c r="R38" i="6"/>
  <c r="T38" i="6"/>
  <c r="U38" i="6"/>
  <c r="V38" i="6"/>
  <c r="W38" i="6"/>
  <c r="X38" i="6"/>
  <c r="AB38" i="6"/>
  <c r="AC38" i="6"/>
  <c r="AD38" i="6"/>
  <c r="AF38" i="6"/>
  <c r="L26" i="6"/>
  <c r="Q26" i="6"/>
  <c r="R26" i="6"/>
  <c r="T26" i="6"/>
  <c r="U26" i="6"/>
  <c r="V26" i="6"/>
  <c r="W26" i="6"/>
  <c r="X26" i="6"/>
  <c r="AB26" i="6"/>
  <c r="AC26" i="6"/>
  <c r="AD26" i="6"/>
  <c r="AF26" i="6"/>
  <c r="AB25" i="6"/>
  <c r="AC25" i="6"/>
  <c r="AD25" i="6"/>
  <c r="AF25" i="6"/>
  <c r="L25" i="6"/>
  <c r="Q25" i="6"/>
  <c r="R25" i="6"/>
  <c r="T25" i="6"/>
  <c r="U25" i="6"/>
  <c r="V25" i="6"/>
  <c r="W25" i="6"/>
  <c r="X25" i="6"/>
  <c r="H19" i="6"/>
  <c r="H13" i="6"/>
  <c r="L14" i="6"/>
  <c r="Q14" i="6"/>
  <c r="R14" i="6"/>
  <c r="T14" i="6"/>
  <c r="U14" i="6"/>
  <c r="V14" i="6"/>
  <c r="W14" i="6"/>
  <c r="X14" i="6"/>
  <c r="AB14" i="6"/>
  <c r="AC14" i="6"/>
  <c r="AD14" i="6"/>
  <c r="AF14" i="6"/>
  <c r="H44" i="6"/>
  <c r="H50" i="6"/>
  <c r="H14" i="6"/>
  <c r="H26" i="6"/>
  <c r="H38" i="6"/>
  <c r="H56" i="6"/>
  <c r="H51" i="6"/>
  <c r="AP51" i="6" s="1"/>
  <c r="H21" i="6"/>
  <c r="AP21" i="6" s="1"/>
  <c r="H25" i="6" l="1"/>
  <c r="H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PAOLA.RODRIGUEZ</author>
  </authors>
  <commentList>
    <comment ref="L57" authorId="0" shapeId="0" xr:uid="{00000000-0006-0000-0300-000001000000}">
      <text>
        <r>
          <rPr>
            <b/>
            <sz val="9"/>
            <color indexed="81"/>
            <rFont val="Tahoma"/>
            <family val="2"/>
          </rPr>
          <t xml:space="preserve">Justificación en SEGPLAN:
</t>
        </r>
        <r>
          <rPr>
            <sz val="9"/>
            <color indexed="81"/>
            <rFont val="Tahoma"/>
            <family val="2"/>
          </rPr>
          <t>Para la vigencia 2016, se adelantaron acciones de restauración en 0,16 ha ubicadas en el camino que conduce al aula ambiental Soratama.</t>
        </r>
      </text>
    </comment>
    <comment ref="L87" authorId="0" shapeId="0" xr:uid="{00000000-0006-0000-0300-000002000000}">
      <text>
        <r>
          <rPr>
            <b/>
            <sz val="9"/>
            <color indexed="81"/>
            <rFont val="Tahoma"/>
            <family val="2"/>
          </rPr>
          <t xml:space="preserve">Justificación en Segplan:
</t>
        </r>
        <r>
          <rPr>
            <sz val="9"/>
            <color indexed="81"/>
            <rFont val="Tahoma"/>
            <family val="2"/>
          </rPr>
          <t>En la vigencia 2016, se adelantaron acciones de restauración en 0,5 ha en la cantera del Zuque y 0,1 ha en el parque nacional Enrique Olaya Herrera. 
De la vigencia 2017 se realizó la identificación y priorización de 10 hectáreas en franja de adecuación en los predios Serranía del Zuque 5 hectáreas y Tanque de los Alpes 5 hectáreas, en los cuales se está adelantando el proceso de diagnóstico y diseño de restauración ecológica.  
Se inició el diseño de un programa para establecer estrategias de vinculación del sector privado y sociedad civil en la conservación, restauración y sostenibilidad ambiental de los cerros orientales, para esto se han determinado 3 líneas de vinculación. Se establecieron requisitos para vincular empresas, se ajustó el acuerdo de voluntades y mediante concepto jurídico fueron analizados los beneficios del programa.</t>
        </r>
      </text>
    </comment>
    <comment ref="L100" authorId="0" shapeId="0" xr:uid="{00000000-0006-0000-0300-000003000000}">
      <text>
        <r>
          <rPr>
            <b/>
            <sz val="9"/>
            <color indexed="81"/>
            <rFont val="Tahoma"/>
            <family val="2"/>
          </rPr>
          <t xml:space="preserve">Justificación en Segplan:
</t>
        </r>
        <r>
          <rPr>
            <sz val="9"/>
            <color indexed="81"/>
            <rFont val="Tahoma"/>
            <family val="2"/>
          </rPr>
          <t xml:space="preserve"> Reserva:Se realizó la caracterización biológica y social de la Gran Aula Ambiental de Soratama, se diseñó el paquete de incentivos aplicables a la zona y se inició la negociación con los propietarios del predio identificado con el chip AAA0243WPDM, en la KR 6 No. 151 - 80 a nombre de la FIDUCIARIA BOGOTA SA VOCERA DE "ALCABAMA LOTE CLL 1, de la Familia Fernández. Se elaboró el Acta de Acuerdo de incentivos que está siendo revisada por la junta de propietarios del predio.</t>
        </r>
        <r>
          <rPr>
            <b/>
            <sz val="9"/>
            <color indexed="81"/>
            <rFont val="Tahoma"/>
            <family val="2"/>
          </rPr>
          <t xml:space="preserve">
</t>
        </r>
      </text>
    </comment>
    <comment ref="C101" authorId="0" shapeId="0" xr:uid="{00000000-0006-0000-0300-000004000000}">
      <text>
        <r>
          <rPr>
            <sz val="9"/>
            <color indexed="81"/>
            <rFont val="Tahoma"/>
            <family val="2"/>
          </rPr>
          <t>Se cambió el seguimiento reportado en Junio.</t>
        </r>
      </text>
    </comment>
    <comment ref="E101" authorId="0" shapeId="0" xr:uid="{00000000-0006-0000-0300-000005000000}">
      <text>
        <r>
          <rPr>
            <b/>
            <sz val="9"/>
            <color indexed="81"/>
            <rFont val="Tahoma"/>
            <family val="2"/>
          </rPr>
          <t>PAOLA.RODRIGUEZ:</t>
        </r>
        <r>
          <rPr>
            <sz val="9"/>
            <color indexed="81"/>
            <rFont val="Tahoma"/>
            <family val="2"/>
          </rPr>
          <t xml:space="preserve">
Estaba cero y tenia seguimiento a junio. Se ajustó. Sin embargo se requiere que el área tecnica ajuste con valores reales. </t>
        </r>
      </text>
    </comment>
  </commentList>
</comments>
</file>

<file path=xl/sharedStrings.xml><?xml version="1.0" encoding="utf-8"?>
<sst xmlns="http://schemas.openxmlformats.org/spreadsheetml/2006/main" count="1021" uniqueCount="328">
  <si>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</si>
  <si>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</si>
  <si>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</si>
  <si>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</si>
  <si>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</si>
  <si>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</si>
  <si>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</si>
  <si>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</si>
  <si>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</si>
  <si>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</si>
  <si>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</si>
  <si>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</si>
  <si>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</si>
  <si>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</si>
  <si>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</si>
  <si>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</si>
  <si>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</si>
  <si>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</si>
  <si>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</si>
  <si>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</si>
  <si>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</si>
  <si>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</si>
  <si>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</si>
  <si>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</si>
  <si>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</si>
  <si>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</si>
  <si>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</si>
  <si>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</si>
  <si>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</si>
  <si>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</si>
  <si>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</si>
  <si>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</si>
  <si>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</si>
  <si>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</si>
  <si>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</si>
  <si>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</si>
  <si>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</si>
  <si>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</si>
  <si>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</si>
  <si>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</si>
  <si>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</si>
  <si>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</si>
  <si>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</si>
  <si>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</si>
  <si>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</si>
  <si>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</si>
  <si>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</si>
  <si>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</si>
  <si>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</si>
  <si>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</si>
  <si>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</si>
  <si>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</si>
  <si>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</si>
  <si>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</si>
  <si>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</si>
  <si>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</si>
  <si>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</si>
  <si>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</si>
  <si>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</si>
  <si>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</si>
  <si>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</si>
  <si>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</si>
  <si>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</si>
  <si>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</si>
  <si>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</si>
  <si>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</si>
  <si>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</si>
  <si>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</si>
  <si>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</si>
  <si>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</si>
  <si>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</si>
  <si>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</si>
  <si>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</si>
  <si>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</si>
  <si>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</si>
  <si>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Suma</t>
  </si>
  <si>
    <t>% de avance de los planes de manejo</t>
  </si>
  <si>
    <t>Porcentaje</t>
  </si>
  <si>
    <t>HABILITACIÓN DE ESPACIOS PARA EL DISFRUTE DE LA OFERTA NATURAL DE LOS CERROS ORIENTALES</t>
  </si>
  <si>
    <t>GESTIONAR  100% EL PLAN DE  ADQUISICIÓN DE PREDIOS PRIORIZADOS EN LOS CERROS ORIENTALES</t>
  </si>
  <si>
    <t>ADQUIRIR  25 HECTÁREAS DE PREDIOS PRIORIZADOS EN LOS CERROS ORIENTALES</t>
  </si>
  <si>
    <t xml:space="preserve">HABILITAR  4 HECTÁREAS   DE REDES DE SENDEROS ECOLÓGICOS SECUNDARIOS EN LOS CERROS ORIENTALES </t>
  </si>
  <si>
    <t>HABILITAR 5 HECTÁREAS DE UNA CANTERA EN LOS CERROS ORIENTALES PARA EL DISFRUTE DE LA OFERTA NATURAL</t>
  </si>
  <si>
    <t>APROPIACIÓN SOCIAL POR PARTE DE GRUPOS DE INTERÉS PARA LA CONSERVACIÓN DE LOS CERROS ORIENTALES</t>
  </si>
  <si>
    <t>VINCULAR 10 GRUPOS DE INTERÉS EN LA CONSERVACIÓN  CERROS IMPLEMENTANDO 5 INICIATIVAS  AMBIENTALES  PARA LA APROPIACIÓN SOCIAL.</t>
  </si>
  <si>
    <t xml:space="preserve">RESTAURACIÓN, MANEJO Y CONSERVACIÓN DE COBERTURAS VEGETALES </t>
  </si>
  <si>
    <t>RESTAURAR Y MANTENER   80 HA EN EL BOSQUE ORIENTAL DE BOGOTÁ CON PARTICIPACIÓN DEL SECTOR PRIVADO.</t>
  </si>
  <si>
    <t>DESARROLLAR EN 40 HA INCENTIVOS PARA LA CONSERVACIÓN DE COBERTURAS VEGETALES</t>
  </si>
  <si>
    <t>RESTAURACIÓN, MANEJO Y CONSERVACIÓN DE COBERTURAS VEGETALES</t>
  </si>
  <si>
    <t>1150 Implementación de acciones del plan de manejo de la franja de adecuación y la reserva forestal protectora de los cerros orientales en cumplimiento de la sentencia del Consejo De Estado</t>
  </si>
  <si>
    <t xml:space="preserve">Dirección de Gestión Ambiental </t>
  </si>
  <si>
    <t>MANEJAR 80 HA COMO ESTRATEGIA DE PREVENCIÓN Y MITIGACIÓN DE INCENDIOS FORESTALES</t>
  </si>
  <si>
    <t>MANEJAR 80 HA  COMO ESTRATEGIA DE PREVENCIÓN Y MITIGACIÓN DE INCENDIOS FORESTALES</t>
  </si>
  <si>
    <t>X</t>
  </si>
  <si>
    <t>Elaborar  diagnósticos y diseños, con participación social y el sector privado, para  la planificación  en áreas priorizadas de intervención  en la reserva forestal Bosque Oriental de Bogotá.</t>
  </si>
  <si>
    <t>Intervenir de  manera directa con acciones  de restauración ecológica  en  áreas  definidas para restauración ecológica.</t>
  </si>
  <si>
    <t>Elaborar el mapa del estado de la invasión del complejo de retamo en Bogotá</t>
  </si>
  <si>
    <t>Realizar la intervención de manejo y adecuación de senderos y mejoramiento de accesos en  la Reserva Forestal Bosque Oriental de Bogotá.</t>
  </si>
  <si>
    <t>Realizar la implementación y seguimiento a una de las iniciativas ambientales contempladas</t>
  </si>
  <si>
    <t>Ejecutar acciones de prevención y mitigación de incendios forestales, manejo adaptativo en áreas invadidas por retamo y recuperación de áreas afectadas por incendio forestal en el Distrito Capital, incluyendo la iniciativa interinstitucional liderada por la Alcaldia para la recuperación de una hectarea simbólica en Cerros.</t>
  </si>
  <si>
    <t xml:space="preserve"> </t>
  </si>
  <si>
    <t>IMPLEMENTACIÓN DE ACCIONES DEL PLAN DE MANEJO DE LA FRANJA DE ADECUACIÓN Y LA RESERVA FORESTAL PROTECTORA DE LOS CERROS ORIENTALES</t>
  </si>
  <si>
    <t>Creciente</t>
  </si>
  <si>
    <t>Porcentaje de implementación del plan de manejo de la franja de adecuación y la Reserva Forestal Protectora de los cerros orientales</t>
  </si>
  <si>
    <t>Plan de manejo de la franja de adecuación y la Reserva Forestal Protectora de los cerros orientales en proceso de implementación</t>
  </si>
  <si>
    <t>RECUPERACIÓN Y PROTECCIÓN DEL RÍO BOGOTÁ Y CERROS ORIENTALES</t>
  </si>
  <si>
    <t>g</t>
  </si>
  <si>
    <t>N.A</t>
  </si>
  <si>
    <t xml:space="preserve"> Implementar los incentivos y realizar el seguimiento y evaluación para los predios seleccionados.
</t>
  </si>
  <si>
    <t>Diseñar un paquete de incentivos para los predios seleccionados en las áreas piloto.</t>
  </si>
  <si>
    <t>Caracterizar las áreas piloto con potencial para conservación, restauración y rehabilitación bajo el modelo de incentivos a la conservación.</t>
  </si>
  <si>
    <t>Presidir y participar en la Comisión Distrital para la Prevención y Mitigación de Incendios Forestales.</t>
  </si>
  <si>
    <t>Ejecutar acciones de prevención y mitigación de incendios forestales, manejo adaptativo en áreas invadidas por retamo y recuperación de áreas afectadas por incendio forestal en el Distrito Capital, incluyendo la iniciativa interinstitucional liderada por la Alcaldia para la recuperación de una hectarea simbólica en Cerros</t>
  </si>
  <si>
    <t>Realizar la implementación y seguimiento a tres (3) de las iniciativas ambientales contempladas</t>
  </si>
  <si>
    <t>Adelantar actividades de diagnóstico y diseño de dos (2) iniciativas sociales contempladas en el plan de manejo de la franja de adecuación y la reserva forestal protectora de los cerros orientales.</t>
  </si>
  <si>
    <t>Realizar la implementación de acciones de restauración, rehabilitación o recuperación ecológica.</t>
  </si>
  <si>
    <t>Identificar el área de cantera, diagnosticar, planear y elaborar los diseños para acciones restauración, rehabilitación o recuperación ecológica.</t>
  </si>
  <si>
    <t>Identificar, diagnosticar, planear y elaborar los prediseños para acciones restauración, rehabilitación o recuperación ecológica.</t>
  </si>
  <si>
    <t>Compra de los predios.</t>
  </si>
  <si>
    <t xml:space="preserve">Proceso de oferta de compraventa </t>
  </si>
  <si>
    <t>ADQUIRIR 25 HA DE PREDIOS PRIORIZADOS EN LOS CERROS ORIENTALES</t>
  </si>
  <si>
    <t xml:space="preserve"> Negociación,  porceso de disposicion de recurso (elaboración de CDP).</t>
  </si>
  <si>
    <t>Elaboración de avaluos a predios seleccionados</t>
  </si>
  <si>
    <t>Proceso de selección  de predios  y elaboración de estudios topográficos.</t>
  </si>
  <si>
    <t>Elaboración de los estudios de títulos  de los predios priorizados en la Franja de Adecuación del Bosque Oriental de Bogotá.</t>
  </si>
  <si>
    <t>5, PONDERACIÓN HORIZONTAL AÑO: _2017_</t>
  </si>
  <si>
    <t xml:space="preserve">Formato guía para la presentación de las iniciativas socio ambientales. Documento para el desarrollo de la convocatoria. Documento técnico  que soporta el evento del proceso de convocatoria 2017. Documento de  Iniciativa 2016 ajustada y presentada en el formato establecido. Informe de verificación en campo y priorización de áreas a intervenir.
Documento de caracterizacion y priorizacion de zonas y predios a intervenir. Expedientes que contienen los estudios de títulos de los predios priorizados en la franja de adecuación. Cartografía y Bases de datos alfanuméricos producidos por el equipo de sistema de informacion geofrafica.
Informes mensuales de convenios, actas de comité técnico (de convenios), registros fotográficos, informe de la jornada de plantación.  
Acta de Acuerdo de aplicación de incentivos con los propietarios de los predios seleccionados para la aplicación de incentivos, documento con la caracterización biológica, social y económica de las cuatro (4) zonas prioritarias, paquete de incentivos para la conservación a ser implementados y documento de seguimiento a los incentivos, formatos de campo y shapes zonas prioritarias. 
Anexo Técnico - Convenio EAB_CAR_SDA, Matriz de identificación de transectos priorizados. Actas de visitas a las áreas priorizadas, acuerdo de voluntades y la vinculación del sector privado.  Documento Plan Padrino Cerros Orientales.
Presentación de programa de responsabilidad social "cerro de todos y para todos". 
Docuemento "Modelo de acuerdo de voluntades".
</t>
  </si>
  <si>
    <t xml:space="preserve">No hay retrasos en el cumplimiento de la meta.
</t>
  </si>
  <si>
    <t xml:space="preserve">N/A
</t>
  </si>
  <si>
    <t>FORMATO DE  ACTUALIZACIÓN Y SEGUIMIENTO A LA TERRITORIALIZACIÓN DE LA INVERSIÓN</t>
  </si>
  <si>
    <t>PROYECTO:</t>
  </si>
  <si>
    <t>PERIODO:</t>
  </si>
  <si>
    <t>2 trimestre de 2017</t>
  </si>
  <si>
    <t>1, COD. META</t>
  </si>
  <si>
    <t>2, Meta Proyecto</t>
  </si>
  <si>
    <t>3, Nombre -Punto de inversión (Localidad, Especial, Distrital)</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</si>
  <si>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</si>
  <si>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</si>
  <si>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</si>
  <si>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</si>
  <si>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</si>
  <si>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</si>
  <si>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</si>
  <si>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</si>
  <si>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</si>
  <si>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</si>
  <si>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</si>
  <si>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</si>
  <si>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Seguimiento Mayo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</si>
  <si>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</si>
  <si>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</si>
  <si>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</si>
  <si>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</si>
  <si>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</si>
  <si>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</si>
  <si>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</si>
  <si>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</si>
  <si>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</si>
  <si>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</si>
  <si>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</si>
  <si>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</si>
  <si>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</si>
  <si>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</si>
  <si>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Usaquen</t>
  </si>
  <si>
    <t>Magnitud Vigencia</t>
  </si>
  <si>
    <t>Usaquén</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</si>
  <si>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</si>
  <si>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</si>
  <si>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 se anexan archivos de intervención.</t>
  </si>
  <si>
    <t>Polígonos definidos dentro de la zonificación para adquisición predial del Plan de manejo de la Franja de adecuación como zonas de Alto Valor Ambiental y de prioridad de espacio público</t>
  </si>
  <si>
    <t>GRUPO SIN DEFINIR</t>
  </si>
  <si>
    <t>COMUNIDAD EN GENERAL</t>
  </si>
  <si>
    <t>NO IDENTIFICA GRUPOS ÉTNICOS</t>
  </si>
  <si>
    <t>Recursos Vigencia</t>
  </si>
  <si>
    <t>Magnitud Reservas</t>
  </si>
  <si>
    <t>Reservas Presupuestales</t>
  </si>
  <si>
    <t>Candelaria y Santafe</t>
  </si>
  <si>
    <t>La Candelaria (94), zona rural</t>
  </si>
  <si>
    <t>PARQUE NACIONAL URBANO, PARQUE NACIONAL ORIENTAL, EGIPTO, SAN FRANCISCO RURAL y LAS AGUAS</t>
  </si>
  <si>
    <t>San Cristobal</t>
  </si>
  <si>
    <t>La Gloria (50)  San Blas (32) y zona rural</t>
  </si>
  <si>
    <t>ALTOS DEL ZIPA, ALTOS DEL ZUQUE, AGUAS CLARAS, LA ARBOLEDA RURAL, LOS LAURELES I, TIBAQUE I, TIBAQUE, TIBAQUE URBANO, MORALBA, QUINDIO, EL TRIANGULO</t>
  </si>
  <si>
    <t>Usme</t>
  </si>
  <si>
    <t>La Flora (52), Ciudad Usme (61) y zona rural</t>
  </si>
  <si>
    <t xml:space="preserve">
LAS VIOLETAS, TIHUAQUE RURAL, LAS VIOLETAS RURAL, TIHUAQUE, LOS ARRAYANES, JUAN JOSE RONDON I
</t>
  </si>
  <si>
    <t>5 usme
4 san cristobal</t>
  </si>
  <si>
    <t xml:space="preserve">50, zuque
</t>
  </si>
  <si>
    <t xml:space="preserve">Corinto, Danubio, Alfonso Lopez, Comuneros, Parque Entrenubes, La Gloria, los libertadores, La belleza,  </t>
  </si>
  <si>
    <t>Sin polígono</t>
  </si>
  <si>
    <t>Aula Ambiental Entrenubes y sectores de Corinto y El Zuque.</t>
  </si>
  <si>
    <t xml:space="preserve">198,396
</t>
  </si>
  <si>
    <t>SIN DEFINIR</t>
  </si>
  <si>
    <t>POBLACIÓN GENERAL</t>
  </si>
  <si>
    <t>NO IDENTIFICADOS</t>
  </si>
  <si>
    <t>Usme y San Cristobal</t>
  </si>
  <si>
    <t>VINCULAR 10 GRUPOS DE INTERÉS EN LA CONSERVACIÓN  CERROS IMPLEMENTANDO 5 INICIATIVAS  AMBIENTALES  PARA LA APROPIACIÓN SOCIAL</t>
  </si>
  <si>
    <t>San Cristobal Norte</t>
  </si>
  <si>
    <t>Soratama 
La Cita</t>
  </si>
  <si>
    <t>Barrios colindantes desde la  calle 149 hasta la calle 180</t>
  </si>
  <si>
    <t>Santa Fé</t>
  </si>
  <si>
    <t>La macarena y aledaños</t>
  </si>
  <si>
    <t xml:space="preserve">Vereda Fatima
Vereda Los Cerezos, Bosque Izquierdo
Germania
La Macarena
La Paz Centro
La Perseverancia
</t>
  </si>
  <si>
    <t xml:space="preserve">Barrios colindantes desde y entre  Avenida Circunvalar, Monserrate, Calle 11 ; Via Bogotá Choachí, Universidad Externado de Colombia, Avenida Circunvalar,Teatro Media Torta, Universidad Externado de Colombia. </t>
  </si>
  <si>
    <t>San Cristóbal</t>
  </si>
  <si>
    <t xml:space="preserve"> La Gloria
San Blas
UPR San Cristóbal y aledaños</t>
  </si>
  <si>
    <t>Barrios colindantes desde y entre CL 14 S, KR 18 E,Camino Puente de Piedra, Camino  a Ubaqué, KR 19A E, Urbanización Moralba</t>
  </si>
  <si>
    <t>TOTAL</t>
  </si>
  <si>
    <t>Santa Fe  y  San Cristóbal</t>
  </si>
  <si>
    <t>92. La Macarena
50, La Gloria
32. San Blas
904. UPR San Cristóbal</t>
  </si>
  <si>
    <t xml:space="preserve">
Bosque Izquierdo
Germania
La Macarena
La Paz Centro
La Perseverancia
Altos Del Zipa
Altos Del Zuque
Moralba
Puente Colorado
Quindio
Chiguaza Urbana
La Arboleda Rural
Tibaque
</t>
  </si>
  <si>
    <t>Polígono 218, Parque Enrique Olaya Herrera. Con georreferenciación.
Serranía El Zuque</t>
  </si>
  <si>
    <t>En el bosque Oriental de Bogotá, la UPZ ubicada frente a zona afectada por incendio forestal ocurrido en el sector de Monserrate.
Cerros orientales, sur del Bosque Oriental de Bogotá</t>
  </si>
  <si>
    <t>6968
10020</t>
  </si>
  <si>
    <t>7253
10428</t>
  </si>
  <si>
    <t>Santa Fe
San Cristóbal
Chapinero</t>
  </si>
  <si>
    <t>Vereda Monserrate
UPZ 51 - Los Libertadores
Zona rural</t>
  </si>
  <si>
    <t>Vereda Monserrate
Barrio Juan Rey (La Paz)
Barrio Altos del Virrey
Zona rural</t>
  </si>
  <si>
    <t>Línea - Sendero a Monserrate (desde la estación del funicular hasta el punto de ascenso al Santuario No 7).
Polígono - Predio del Colegio Monseñor Bernardo Sánchez (Kr 14 Este 66 - 70 Sur)
Polígono - Parque La Arboleda (Tv 14 Este - Calle 64A Sur) .
Polìgono predio Altos del Virrey.
Polígono predio Ministerio de Defensa
Polígono predio Seminario de los Padres Píos</t>
  </si>
  <si>
    <t>Cerro de Monserrate
Área de la Localidad San Cristóbal ubicada a 1 km a la redonda  del Colegio Monseñor Bernardo Sánchez.
Área de la Localidad San Cristóbal ubicada a 1 km a la redonda  del Parque La Arboleda.  
Área de la Localidad San Cristóbal ubicada a 1 km a la redonda del predio Altos del Virrey. 
Área de la Localidad de Chapinero correspondiente a la UPZ Pardo Rubio</t>
  </si>
  <si>
    <t>TODOS LOS GRUPOS ETAREOS DE LAS DOS LOCALIDADES</t>
  </si>
  <si>
    <t>Cerro Norte</t>
  </si>
  <si>
    <t>Barrios colindantes desde la calle 149 hasta la calle 180</t>
  </si>
  <si>
    <t>NO SE IDENTIFICAN GRUPOS ÉTNICOS</t>
  </si>
  <si>
    <t>La Macarena</t>
  </si>
  <si>
    <t>Bosque Izquierdo
Germania
La Macarena
La Paz Centro
La Perseverancia</t>
  </si>
  <si>
    <t xml:space="preserve">
Parque del Agua y barrios colindantes</t>
  </si>
  <si>
    <t>TOTAL MP1</t>
  </si>
  <si>
    <t>Total Recursos Vigencia MP1</t>
  </si>
  <si>
    <t>Total Reservas MP1</t>
  </si>
  <si>
    <t>TOTALES - PROYECTO</t>
  </si>
  <si>
    <t>Total Recursos Vigencia - Proyecto</t>
  </si>
  <si>
    <t>Total  Recursos Reservas - Proyecto</t>
  </si>
  <si>
    <t>1, PRIMERA CATEGORIA</t>
  </si>
  <si>
    <t>PROGRAMA</t>
  </si>
  <si>
    <t>1.2 PROYECTO</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</si>
  <si>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</si>
  <si>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</si>
  <si>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</si>
  <si>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</si>
  <si>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</si>
  <si>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</si>
  <si>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</si>
  <si>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</si>
  <si>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</si>
  <si>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El avance III trimestre es:Social:Selección 2 iniciativas.Caracterización socioeconómica Parque del Agua.Implementación módulo capacitación iniciativa 2016.Participación Semana de la Montaña.Ecotravesía por los Cerros Orientales.Predial:Estudios títulos 44 predios.Priorización adquisición 6 predios.Incendios forestales:Inicio control retamo 1,26ha.Mantenimiento 25,83ha.Inició restauración ecológica 3,01ha zonas afectadas por incendios forestales.Incentivos para conservación:Ajuste caracterización ecológica-social-económica Parque del Agua.Borrador caracterización ecológica Zuque.Diseño módulos restauración.2 talleres con comunidad.Restauración:Priorización acción mantenimiento sendero Parque del Agua y adecuación sendero Zuque-Corinto.Definición intervención 1ha cantera del zuque e incorporación 1 hito paisajístico.Polígonos de intervención con acciones restauración 10ha.Requisitos para vincular empresas.Ajuste acuerdo de voluntades.Concepto jurídico.El avance en PDD es 6.64% asi: Social: 2016.Vinculación 1 grupo (4 juntas acción comunal)iniciativa "Recuperando el Corazón de la Mariposa".2017, ajuste iniciativa 2016.Selección 2 iniciativas.Caracterización socioeconómica Parque del Agua.Implementación módulo capacitación iniciativa 2016.Participación semana de la montaña.Desarrollo Ecotravesía por los Cerros Orientales.Predial: 2016 identificación técnica 44 predios.2017, estudios títulos y priorización predios.Union esfuerzos Empresa de Acueducto de Bogotá para adquisición predial.Incendios Forestales: cuatrienio acciones mitigación en 57,93ha.2016, adecuación 1ha afectada Parque Nacional Enrique Olaya Herrera.2017, control inicial retamo 1,26ha; mantenimiento 52,66ha zonas controladas retamo; despeje 2000 m del Sendero a Monserrate; inicio restauración ecológica 3,01ha afectadas.Plantación 7.350 árboles.Incentivos: 2016, identificación-delimitación-priorizacion 4 zonas.Caracterización biológica-social-económica Soratama.Seleccion 1 predio.Firma Acta de Acuerdo.Jornada ambiental con comunidad Soratama.2017, caracterización ecológica-social-económica Parque del Agua y Zuque.Ajuste Acta Concertación voluntades incluyendo 8ha.Diseño módulos restauración.2 talleres con comunidad.Restauración:2016, intervención cantera del Zuque y el parque nacional Enrique Olaya Herrera en 0,5ha y 0,1ha en área incendiada.0,64ha con recuperación de senderos en camino a aula ambiental Soratama.2017, apoyo plantación 202 árboles 0,2ha Parque Nacional Enrique Olaya Herrera con Corporación Autónoma Regional-Red de Colegios Cerros Orientales.Priorización acción mantenimiento sendero Parque del Agua y adecuación sendero Zuque-Corinto.Definición intervención 1ha cantera del zuque e incorporacion 1 hito paisajístico.Definicion acciones áreas priorizadas, con polígonos de intervención para 10ha.Inició diseño programa para estrategias de vinculación sector privado y sociedad civil.Ajuste acuerdo de voluntades.Concepto jurídico para análisis de beneficios del programa.</t>
  </si>
  <si>
    <t xml:space="preserve">La ejecución presenta retraso ya que se están ajustando los prediseños para definir los diseños finales en cuanto a las redes de senderos, y para la habilitación de hectáreas de cantera se están elaborando los diagnósticos que determinarán los diseños definitivos; al igual que la implementación de acciones de restauración en áreas del Bosque Oriental de Bogotá.
</t>
  </si>
  <si>
    <t xml:space="preserve">Se coordinaron visitas conjuntas al territorio con el apoyo de líderes comunales, para realizar acercamientos con la comunidad.
Se intensificó el seguimiento al proceso tendiente a generar mayor eficiencia y celeridad en el mismo.
Gestionar y agilizar  la ejecución de acciones de los distintos convenios, mediante la concertación y armonización de criterios técnicos con los asociados.
</t>
  </si>
  <si>
    <t xml:space="preserve">Iniciativas radicadas y recibidas, producto de la convocatoria. 
Espacialización de los lugares de ejecución de las actividades planteadas por las iniciativas recibidas. Matriz confirmación de requerimientos para la selección de las iniciativas.
Listados de asistencia y registro fotográfico de los Talleres realizados.  Documento con aspectos a  verificar en campo y registro fotográfico de salida de verificación para cada una de las iniciativas pre-seleccionadas. Actas y Listados de asistencia pre-selección y evaluación de Iniciativas. Espacialización de los lugares de ejecución de las actividades una vez verificadas en campo las iniciativas pre-seleccionadas. Matriz con la evaluación de las iniciativas y resultados de esta. Documento de caracterización socio-económica zona prioritaria Sector Parque del Agua. Registro fotográfico de la ecotravesía.  Registro fotográfico participación en la semana de la montaña.
Expedientes que contienen los estudios de títulos de los 44 predios ubicados en la franja de adecuación en archivo fisico. Bases de datos con la priorización realizada conforme los estudios de títulos. Fichas técnicas por predio para la presentación ante el comité de predios. Lista de asistencia del comité de predios.
Informes mensuales de convenios, actas de comité técnico (de convenios), registros fotográficos, informes de jornadas de plantación.  
Acta de Acuerdo de aplicación de incentivos con los propietarios de los predios seleccionados para la aplicación de incentivos, documento con la caracterización biológica y caracterización social de la zona prioritaria Sector Parque del Agua, documento modulos de restauraciónformatos de campo y listados de asistencia a talleres.
Anexo Técnico - Convenio EAB_CAR_SDA, Matríz de priorización de senderos, Matriz de priorización de áreas cantera y restauración., Acuerdo de voluntades, Presentación Plan Padrino Cerros Orientales, Concepto jurídico de beneficios, Matriz de priorización e Informe técnico de pre diagnóstico. 
</t>
  </si>
  <si>
    <t xml:space="preserve">Para el 2016 se realizó la caracterización y priorización, generando un resultado de 44 predios para el estudio de títulos. Para la vigencia del 2017, con recursos de reserva se realizaron los estudios de títulos de los cuarenta y cuatro (44) predios priorizados. Así mismo, se realizó la priorización de estos mismos predios conforme a la viabilidad jurídica.
Con recursos de 2017, se están adelantando los estudios técnicos (Importancia ambiental, Informe por afectación minera y/o pasivos ambientales) de 6 predios priorizados, ubicados en la Localidad de Usaquén. Dichos predios fueron presentados ante el comité de predios de la Secretaria Distrital de Ambiente el día 11 de septiembre. Por otro lado, se están adelantando las acciones necesarias para la realización de los levantamiento topográficos y avalúos comerciales. </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</si>
  <si>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</si>
  <si>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Expedientes que contienen los estudios de títulos de los 44 predios ubicados en la franja de adecuación en archivo fisico. Bases de datos con la priorización realizada conforme los estudios de títulos. Fichas técnicas por predio para la presentación ante el comité de predios. Lista de asistencia del comité de predios.</t>
  </si>
  <si>
    <t xml:space="preserve">Los recursos de la vigencia no se han ejecutado hasta tanto se consoliden los insumos técnicos y jurídicos para adelantar la compra. Los insumos para realizar la adquisición predial de los inmuebles son: oferta de compra,  aceptación de la oferta, estudio de títulos, levantamiento topográfico, certificado de disponibilidad presupuestal la declaratoria de utilidad pública conforme a lo dispuesto en la ley 9 de 1989, ley 388 de 1997 y Decreto 190 de 2004.
</t>
  </si>
  <si>
    <t xml:space="preserve">Esta meta no se cumplirá en razón a que los trámites previos requeridos para la adquisición predial (Estudios de títulos, levantamientos topográficos y avalúos comerciales) sólo se culminaran hacia fin de año. Por lo anterior, y dando respuesta a la Solicitud de la Secretaría Distrital de Hacienda se realizó la reducción presupuestal del recursos destinado a la adquisición predial. 
</t>
  </si>
  <si>
    <t>Se reprogramó la meta para la vigencia 2018 y en la vigencia 2017 se adelantarán las acciones requeridas para realizar la adquisición en 2018.</t>
  </si>
  <si>
    <t xml:space="preserve">Dar cumpliendo a la sentencia del Consejo de Estado para la Protección de los Cerros orientales.
Consolidar la franja de adecuación de la Reserva forestal del Bosque oriental de Bogotá como un espacio que amplié la oferta de servicios medioambientales al Distrito Capital. </t>
  </si>
  <si>
    <t>Dado que la meta fue reprogramada, las evidencias se generarán en la vigencia 2018.</t>
  </si>
  <si>
    <t>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Parque del Agua (desde el río San Francisco-Vicachá hasta el circuito quebrada La Leona, 1.7 km) priorizado en la reunión interinstitucional con Empresa de Acueducto de Bogotá y Corporación Autónoma Regional. Se definió la intervención y adecuación del sendero Zuque - Corinto, 2,8 km., a través de la definición de aspectos técnicos, financieros y administrativos para su intervención.</t>
  </si>
  <si>
    <t>El proceso precontractual se encuentra en etapa de ajuste de los prediseños para definir los diseños finales que determinan la implementación y ejecución.</t>
  </si>
  <si>
    <t>Gestionar y agilizar los procesos de diseños finales para su ejecución mediante la concertación y armonización de criterios técnicos.</t>
  </si>
  <si>
    <t>La adecuación y mantenimiento de la red de senderos permite la consolidación de corredores ecológicos para la apropiación social de los ecosistemas estratégicos en los Cerros Orientales Estructura Ecológica Principal y Franja de Adecuación  beneficiando los servicios ambientales de la zona generando un área adecuada para el uso contemplativo y de disfrute para las comunidades del distrito capital.</t>
  </si>
  <si>
    <t>Documento 1: Anexo Técnico - Convenio EAB_CAR_SDA
Documento 2: Matriz de priorización Senderos
Documento 3: Informe técnico de prediagnóstico.</t>
  </si>
  <si>
    <t>Para la vigencia 2017 se realizó el proceso de identificación y priorización de 1 hectárea de cantera ubicada en la serranía del Zuque, como área de intervención para implementar las acciones de reconformación geomorfológica y revegetalización como parte del proceso de restauración ecológica y habilitación de la antigua cantera; el cual incluye un 1 hito paisajístico.</t>
  </si>
  <si>
    <t xml:space="preserve">La ejecución presenta retraso debido a que el proceso se encuentra en la etapa de elaboración de diagnósticos que determinan los diseños definitivos base para dar inicio a la implementación de las acciones físicas en campo. </t>
  </si>
  <si>
    <t xml:space="preserve">Gestionar y agilizar los procesos de diseños finales para su ejecución mediante la concertación y armonización de criterios técnicos.
</t>
  </si>
  <si>
    <t xml:space="preserve">La restauración de la antigua cantera habilita un área pública beneficiando la generación y sostenibilidad de bienes y servicios ambientales de la zona generando un área adecuada para el uso contemplativo y de disfrute para las comunidades del distrito capital.
</t>
  </si>
  <si>
    <t>Documento 1: Anexo Técnico - Convenio EAB_CAR_SDA
Documento 2: Matriz de priorización de áreas cantera y restauración.</t>
  </si>
  <si>
    <r>
      <rPr>
        <sz val="10"/>
        <color theme="1"/>
        <rFont val="Arial"/>
        <family val="2"/>
      </rPr>
      <t xml:space="preserve">En la vigencia 2016, se inició la vinculación de un grupo conformado por las juntas de acción comunal de los barrios Santa Cecilia, Cerro Norte, Villa Nidia y la Perla, como proponentes de la iniciativa seleccionada "Recuperando el Corazón de la Mariposa".
En la vigencia 2017, se realizó implementación de uno de los dos componentes de la iniciativa "Recuperando el Corazón de la Mariposa", los cual corresponde a los 3 talleres de capacitación de restauración, manejo y conservación de fuentes hídricas; y manejo de residuos sólidos y separación en la fuente, para la vinculación del grupo seleccionado en el 2016. 
Por otro lado, se realizó la caracterización socio-económica de la zona prioritaria Sector Parque del Agua con el fin de identificar actores sociales claves e iniciativas potenciales de ser implementadas.  Se desarrolló la convocatoria de iniciativas sociales en las zonas Sector Parque del Agua y Circuito Zuque-Corinto, en la que se presentaron 6 iniciativas de las cuales fueron pre seleccionadas  3  y una vez realizado el proceso de evaluación y verificación en campo, se seleccionaron 2 de estas. Cabe aclarar que para la vigencia 2017 se implementará la iniciativa "Corinto retazos de amor", la cual vincula dos grupos sociales. La otra iniciativa seleccionada, será implementada en la vigencia 2018.
Se realizó la "Ecotravesía por los Cerros Orientales" el 24/09/2017, donde se vinculó la iniciativa “Recuperando el Corazón de la Mariposa” y las 6 iniciativas que se presentaron en la convocatoria 2017.
</t>
    </r>
    <r>
      <rPr>
        <sz val="10"/>
        <rFont val="Arial"/>
        <family val="2"/>
      </rPr>
      <t xml:space="preserve">
</t>
    </r>
  </si>
  <si>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</si>
  <si>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Iniciativas radicadas y recibidas, producto de la convocatoria. 
Espacialización de los lugares de ejecución de las actividades planteadas por las iniciativas recibidas.
Matriz confirmación de requerimientos para la selección de las iniciativas.
Listados de asistencia y registro fotográfico de los Talleres realizados. 
Documentos con aspectos a  verificar en campo para cada una de las iniciativas pre-seleccionadas. Espacialización de los lugares de ejecución de las actividades una vez verificadas en campo las iniciativas pre-seleccionadas.
Actas y/o Listados de asistencia pre-selección y evaluación de Iniciativas. Matriz con la evaluación de las iniciativas y resultados de esta.
Documento de caracterización socio-económica zona prioritaria Sector Parque del Agua. Registro fotográfico de la ecotravesía. 
Registro fotográfico participación en la semana de la montaña.</t>
  </si>
  <si>
    <t>En la vigencia 2016, se adelantaron acciones de restauración en 0,5 ha en la cantera del Zuque y 0,1 ha en el parque nacional Enrique Olaya Herrera. 
De la vigencia 2017 se realizó la identificación y priorización de 10 hectáreas en franja de adecuación en los predios Serranía del Zuque 5 hectáreas y Tanque de los Alpes 5 hectáreas, en los cuales se está adelantando el proceso de diagnóstico y diseño de restauración ecológica.  
Se inició el diseño de un programa para establecer estrategias de vinculación del sector privado y sociedad civil en la conservación, restauración y sostenibilidad ambiental de los cerros orientales, para esto se han determinado 3 líneas de vinculación. Se establecieron requisitos para vincular empresas, se ajustó el acuerdo de voluntades y mediante concepto jurídico fueron analizados los beneficios del programa.</t>
  </si>
  <si>
    <t xml:space="preserve">La implementación en campo presenta retrasos  debido a que la restauración ecológica requiere la elaboración de diagnósticos biofísicos y socioeconómicos que determinan los diseños definitivos, los cuales se encuentran en etapa de elaboración y son base para la implementación.  </t>
  </si>
  <si>
    <t xml:space="preserve">Gestionar y agilizar los procesos de diseños finales para su ejecución mediante la concertación y armonización de criterios técnicos.
</t>
  </si>
  <si>
    <t xml:space="preserve">
Las actividades de restauración ecológica en la Reserva Forestal Protectora Bosque Oriental de Bogotá beneficiarán la conectividad ecológica con la Estructura Ecológica Principal y la Franja de Adecuación aportando a la conservación y sostenibilidad de los servicios ambientales de la zona generando a su vez apropiación del territorio.</t>
  </si>
  <si>
    <t xml:space="preserve">Documento 1: Anexo Técnico - Convenio EAB_CAR_SDA
Documento 2: Matriz de priorización de áreas cantera y restauración.
Documento 3: Acuerdo de voluntades Documento 4: Presentación Plan Padrino Cerros Orientales. 
Documento 5. Concepto juridico de beneficios.
</t>
  </si>
  <si>
    <r>
      <t xml:space="preserve">Se ha avanzado en acciones de prevención y mitigación de incendios forestales así:
En 2016 se adecuó 1 ha afectada por incendio forestal (en el Parque Nacional Enrique Olaya Herrera). En 2017 y con recursos de reserva se ha trabajado en </t>
    </r>
    <r>
      <rPr>
        <b/>
        <sz val="10"/>
        <rFont val="Arial"/>
        <family val="2"/>
      </rPr>
      <t>43,62 ha</t>
    </r>
    <r>
      <rPr>
        <sz val="10"/>
        <rFont val="Arial"/>
        <family val="2"/>
      </rPr>
      <t xml:space="preserve">, así:
1)  Mantenimiento a áreas controladas de retamo en 41,61 ha discriminadas así: 6,74 en el Colegio Monseñor Bernardo Sánchez, 17,75 ha en el futuro Parque La Arboleda, 0,64 ha en Altos del Virrey, 2,93 ha en el predio del Ministerio de Defensa, 0,13 ha del predio del Seminario de los Padres Píos y 13,42 ha en el Parque Nacional Enrique Olaya Herrera Etapa II.
2) Remoción de retamo en  2000 m del Sendero a Monserrate.
3) Dos jornadas de plantación de árboles. La primera (22/04/17 - día de La Tierra) de 201 árboles en la hectárea adecuada el año anterior  y, la segunda (05/06/17 - día mundial del Medio Ambiente), de 147 árboles en La Arboleda. Las mencionadas plantaciones se hicieron con otras entidades y particulares, en el marco del proceso de restauración ecológica por invasión de retamo de esas zonas.
4) Inicio del proceso de restauración ecológica en 2,01 ha afectadas por el incendio forestal presentado en febrero de 2017 en el Parque Ecológico Distrital Entrenubes (sector cuchilla El Gavilán), mediante la adecuación y plantación de 4.850 árboles. 
Con recursos de la vigencia 2017 se han intervenido 13,31 ha, correspondientes a:
1) Control inicial de retamo en 1,26 ha de La Arboleda
2) Mantenimiento a 11,05 ha controladas de retamo en el Parque Nacional Enrique Olaya Herrera Etapa II.
3) Inicio del proceso de restauración ecológica en 1 ha del sector La Cascada que fue afectado por incendio forestal en febrero de 2016, mediante la adecuación y plantación de 2.500 árboles.
El avance en la meta es del 72,4%, correspondiente a 57,93 ha, en lo corrido del Plan Distrital de Desarrollo.
</t>
    </r>
  </si>
  <si>
    <t xml:space="preserve">Zonas intervenidas con acciones para evitar la ocurrencia de incendios forestales y para mitigar los efectos, en caso de que se presenten. Recuperación de los ecosistemas nativos, mediante las acciones para restaurar las zonas invadidas de retamo y afectadas por el fuego. </t>
  </si>
  <si>
    <t>Informes mensuales de convenio, actas de comité de convenio,  registros fotográficos, informes de jornadas de plantación.</t>
  </si>
  <si>
    <t>En la vigencia 2016, se identificaron, delimitaron y priorizaron cuatro (4) zonas a lo largo de la Franja, se tomó como zona piloto la Gran Aula Ambiental de Soratama; se realizó la caracterización biológica, social y económica de 33 predios con potencial para la implementación; se seleccionó un predio para la aplicación de incentivos; se llevó a cabo la Jornada ambiental para la revitalización de la franja de adecuación como un ejercicio inicial de acercamiento a la comunidad. 
En lo corrido del 2017 se estableció la versión final de los polígonos de las cuatro (4) zonas prioritarias. Se realizaron cinco (5) salidas para la caracterización ecológica, social y económica de Parque del Agua y Zuque.  Se realizó reunión con los propietarios del predio seleccionado y se acordó aplicar incentivos en 8 ha adicionales. Se modificó el Acta de Concertación de voluntades. Se realizó visita a las 10 ha, para el diseño de  restauración y manejo. Se realizaron dos jornadas lúdicas con las comunidades de las zonas prioritarias de Sector Parque del Agua y Circuito Zuque - Corinto. Se diseñaron los modulos de restauraciòn del incentivo de las 8 ha.</t>
  </si>
  <si>
    <t xml:space="preserve">Consolidación del Área de Ocupación Prioritaria de la Franja de Adecuación, aportando a la conservación de Ecosistemas su recuperación y el cumplimiento del Plan de Manejo planteado en el Decreto 485 de 2015. </t>
  </si>
  <si>
    <t xml:space="preserve">Acta de Acuerdo de aplicación de incentivos con los propietarios de los predios seleccionados para la aplicación de incentivos, documento con la caracterización biológica y caracterización social de la zona prioritaria Sector Parque del Agua, documento modulos de restauraciónformatos de campo y listados de asistencia a talleres. 
</t>
  </si>
  <si>
    <t>Se finalizó la elaboración y revisión de los estudios de títulos que corresponden a los 44 predios priorizados localizados en la franja de adecuación de la reserva forestal protectora del Bosque Oriental de Bogotá, localizada en el sector de Soratama, Usme, Parque del Agua y Corinto Zuque.</t>
  </si>
  <si>
    <t>Se están adelantando los estudios técnicos (Importancia ambiental, Informe por afectación minera y/o pasivos ambientales) de los 6 predios priorizados, ubicados en la Localidad de Usaquen. Dichos predios fueron presentados ante el comité de predios de la Secretaria Distrital de Ambiente el día 11 de septiembre. Por otro lado, se están adelantando las acciones necesarias para la realización de los levantamientos topográficos.</t>
  </si>
  <si>
    <t>Actividad no ejecutada. Esta actividad se inicia una vez se obtengan los análisis jurídicos y los levantamientos topográficos, insumos para la elaboración de avalúos comerciales. Es de aclarar, que en el III trimestre se definieron los parametros técnicos para dicha actividad y que ésta realizada por la  Unidad Administrativa Especial de Catastro Distrital.</t>
  </si>
  <si>
    <t>Actividad no ejecutada. Esta actividad se inicia una vez se obtengan los estudios de títulos, los análisis jurídicos, levantamientos topográficos y avalúos comerciales, los cuales son el insumo para esta actividad.</t>
  </si>
  <si>
    <t>Esta actividad no será ejecutada en la vigencia, debido a la reducción presupuestal realizada.</t>
  </si>
  <si>
    <t>Para el primer  trimestre, en conjunto con la  Empresa de Acueducto y Alcantarillado de Bogotá se realizó el inventario y se avanzó en la  priorización de transectos a intervenir en el año 2017 así: para mantenimiento, se identificaron los transectos Roosevelt La Leona Rio San Francisco Vicachá Las Delicias Camino Real y La Vieja; y para áreas nuevas,  Padre de Jesús Mochon del Diablo San Francisco Calilla Pico del Águila y Corinto Zuque en los cuales se están realizando las visitas para realizar los diagnósticos y definición de acciones. 
Para el segundo trimestre de 2017 en conjunto con la  Empresa de Acueducto y Alcantarillado de Bogotá se realizó el proceso de identificación de 5 sectores de transectos priorizados para mantenimiento y  5 transectos para áreas nuevas de sendero. Se identificó la red de senderos existentes en la cartografía de la franja de cerros para mantenimiento y adecuación, además se realizó  el diagnostico de los 4 primeros tramos de senderos para mantenimiento.
Para el tercer trimestre se definió la intervención de mantenimiento en 2 senderos Vicachá y La Leona y adecuación de 1 sendero: Zuque - Corinto, 1.7 km. Para este último se definieron aspectos técnicos, financieros y administrativos para su intervención, además de realizar la identificación de la ruta propuesta para la adecuación de este sendero. También se ubicaron los puntos críticos de remoción en masa que  podrían afectar la seguridad de los usuarios de los senderos y se ubicaron las áreas para desarrollar los hitos paisajísticos de conexión y los puntos para el mobiliario urbano y la señalización de los senderos.</t>
  </si>
  <si>
    <t>Actividad no ejecutada: Se han definido los transectos  a intervenir  tanto para mantenimiento como para adecuación en los cuales se han estructurado prediseños como base para los diseños definitivos que son necesarios  para la implementación de las acciones de manejo, adecuación  y mejoramiento de senderos en  la Reserva Forestal Bosque Oriental de Bogotá esta actividad se  está desarrollando  mediante  alianza con la Empresa de Acueducto de Bogotá y la Corporación Autónoma Regional de Cundinamarca.</t>
  </si>
  <si>
    <t xml:space="preserve">En el primer trimestre, se avanzó en la identificación de 2 áreas posibles de cantera las cuales presentan las condiciones necesarias para iniciar procesos de restauración ecológica,  estas son la cantera del Zuque con 3 hectáreas y la cantera Soratama con 7 hectáreas y se realizó la visita respectiva, además se están realizando los análisis correspondientes al Plan de Manejo de Restauración y Recuperación de áreas de cantera para definir acciones en el marco de cumplimiento de la sentencia de Cerros.  
Para el segundo trimestre de 2017 se definió que la intervención de la vigencia, se hará en la cantera del zuque en un área de una hectárea.
Para el tercer trimestre, se definió la intervención de 1 hectárea en la zona norte del frente de explotación de la antigua cantera del Zuque, incorporando 1 hito paisajístico con intervenciones que incluyen reconformación geomorfológica y revegetalización. Se realizó gestión para definir aspectos técnicos, financieros y administrativos.
</t>
  </si>
  <si>
    <t>Actividad no ejecutada: Para la implementación de las acciones de Restauración, Rehabilitación para la adecuación de la cantera,  se está adelantando la etapa de diagnósticos mediante alianza entre la Empresa de Acueducto y Alcantarillado de Bogotá, Corporación Autónoma Regional y la Secretaria Distrital de Ambiente.</t>
  </si>
  <si>
    <t xml:space="preserve">En el marco de la implementación de uno de los componentes  de la iniciativa "Recuperando el Corazón de la Mariposa",  se construyó la metodología y se desarrollaron 3 Talleres de capacitación dirigidos a las comunidades asentadas en la zona de ronda de la quebrada San Cristóbal y a estudiantes del colegio Agustín Fernández. Esta iniciativa  vincula un grupo constituido por juntas de acción comunal.
Tambien se realizó el acompañamiento y apoyo al grupo vinculado en la  iniciativa socio ambiental "Recuperando el Corazón de la Mariposa" para coordinar la participación en la "Eco travesía por los Cerros Orientales 2017" en la cual se presentarán los avances del proceso de implementación.
</t>
  </si>
  <si>
    <r>
      <t xml:space="preserve">Se consolidó documento final  de criterios que permitirá evaluar las iniciativas socio ambientales presentadas, para facilitar el proceso de pre-selección (Matriz de Ponderación y  Ficha de Evaluación)
Acompañamiento a líderes sociales de la zona prioritaria circuito Zuque - Corinto  que participan en la Comisión  Ambiental  Local, en temas  relacionados con la convocatoria para presentar iniciativas socio-ambientales 2017.
Reconocimiento a las  zonas prioritarias Sector Parque del Agua y Circuito Zuque Corinto y caracterización socio-económica  en  la zona prioritaria Sector Parque del Agua. 
Acciones de Gestión  para   el diseño y montaje del stand  institucional de la Secretaría Distrital de Ambiente, en el parque Nacional, en el marco de la  realización del evento "Ecotravesía por los Cerros Orientales 2017".
Gestión con los representantes de la comunidad del Verjón, con el fin de coordinar su vinculación  a la Ecotravesía. 
Acompañamiento a líderes sociales de la zona prioritaria Sector Parque del Agua  que participan en la Comisión  Ambiental  Local, en temas  relacionados con la convocatoria para presentar iniciativas socio-ambientales 2017.
Se estableció una categorización que permite agrupar a los proponentes de las iniciativas para facilitar la definición de grupos vinculados. Se realizó  la convocatoria recibiendo 6  iniciativas socio-ambientales. Se especializó la localización  de las actividades de cada una de las iniciativas con el fin de verificar si se encuentran dentro de los polígonos establecidos dentro de la convocatoria.  
Se desarrolló una jornada de trabajo para realizar la pre selección de las iniciativas. Para poder avanzar en este componente se estableció una lista de chequeo y se desarrolló una matriz que consolida la información relevante de cada una de ellas; una vez  pre seleccionadas las 3 iniciativas,  fueron calificadas con base en los criterios establecidos para el proceso de selección, documento que fue previamente probado y ajustado. 
</t>
    </r>
    <r>
      <rPr>
        <sz val="9"/>
        <color rgb="FF00B050"/>
        <rFont val="Arial"/>
        <family val="2"/>
      </rPr>
      <t xml:space="preserve">
Se realizó la evaluación  y  luego la verificación en campo de  la información presentada por los proponentes de las iniciativas pre- seleccionadas,  a partir de ello, se seleccionaron 2 de las iniciativas.</t>
    </r>
  </si>
  <si>
    <t xml:space="preserve">Si bien no se ha iniciado la implementación de la iniciativa selecccionada en el 2017, se han realizado actividades de seguimiento a la implementación del componente de capacitación de la iniciativa "Recuperando el corazón de la mariposa", el cual vincula un grupo social.  Dichas actividades de seguimiento contemplan visitas a la zona de intervención.
</t>
  </si>
  <si>
    <t>Para el primer trimestre: Se identificaron los predios con potencial de restauración ecológica  Zuque, Vivienda Popular Amapolas, Parque del Agua y Entrenubes predio 39 para definir cuales aplican a los requerimientos del proyecto y sobre ellos adelantar las labores de priorización.
Para el segundo trimestre de 2017 se continuó con el proceso de identificación y diagnóstico de áreas o sectores para implementar acciones de restauración ecológica.  Se realizaron visitas de caracterización en las áreas, proyectando las actividades de acuerdo a los siguientes escenarios bosques plantados con especies exóticas;  arbustivas invasoras, exóticas y nativas;  y especies rastreras invasoras. 
Por otro lado, se está trabajado en el programa de Responsabilidad Social "Cerro de Todos y para todos" con el propósito de establecer estrategias de  vinculación del sector privado y  sociedad civil en la conservación, restauración y sostenibilidad ambiental de los cerros orientales, para esto se han determinado tres (3) líneas de vinculación: 1. Apropiación Social, 2. Conservación y restauración ecológica y 3. Desarrollo sostenible.
Para el tercer trimestre se definieron las acciones a desarrollar en 10 hectáreas de la Franja de Adecuación en los predios Serranía del Zuque 5 hectáreas y Tanque de los Alpes 5 hectáreas, en los cuales se está adelantando el proceso de diagnóstico y diseño de restauración ecológica.  De otra parte se establece el documento final del acuerdo de voluntades para la vinculación del sector privado en actividades de restauración ecológica en los Cerros Orientales y mediante concepto jurídico fueron analizados los beneficios del programa.</t>
  </si>
  <si>
    <t>Actividad no ejecutada: Se ha avanzado en la identificación y priorización  de predios a intervenir y se han definido las acciones a desarrollar en 10 hectáreas de la Franja de Adecuación en los predios Serranía del Zuque 5 hectáreas y Tanque de los Alpes 5 hectáreas en los cuales se está adelantando el proceso de diagnóstico y diseño de restauración ecológica etapas previas  para poder implementar las acciones de restauración ecológica en campo estructurando alianza entre la Empresa de Acueducto y Alcantarillado de Bogotá, Corporación Autónoma Regional y la Secretaria Distrital de Ambiente.</t>
  </si>
  <si>
    <t>Se efectuó el mantenimiento, como parte del control de retamo, a 14,78 ha, en: La Arboleda (1,36 ha) y Parque Nacional Enrique Olaya Herrera Etapa II (13,42 ha). Así mismo,  se inició el proceso de restauración ecológica en 2,01 ha de la zona afectada por el incendio forestal ocurrido en febrero de 2017 en el Parque Ecológico Distrital Entrenubes sector cuchilla El Gavilán, mediante la adecuación de la zona y la plantación de 4.850 árboles. 
Se realizaron jornadas de capacitación a grupos comunitarios de la localidad de San Cristóbal y se apoyó el inicio de un proyecto de investigación de estudiantes del SENA, relacionado con la problemática de la invasión de retamo.</t>
  </si>
  <si>
    <r>
      <t>Se hizo el mantenimiento a 11,05 ha en el Parque Nacional Enrique Olaya Herrera Etapa II, que han sido objeto de intervenciones anteriores para controlar el retamo.  Así mismo, se hizo el control de retamo (intervención inicial)  a 1,26</t>
    </r>
    <r>
      <rPr>
        <sz val="9"/>
        <color rgb="FFFF0000"/>
        <rFont val="Arial"/>
        <family val="2"/>
      </rPr>
      <t xml:space="preserve"> </t>
    </r>
    <r>
      <rPr>
        <sz val="9"/>
        <rFont val="Arial"/>
        <family val="2"/>
      </rPr>
      <t>ha del futuro Parque La Arboleda. 
Se hizo el primer monitoreo a las parcelas establecidas en 3 experimentos, como parte del proceso de enriquecimiento con material vegetal para la recuperación de zonas invadidas de retamo y para acelerar el agotamiento del banco de semillas de retamo en el futuro Parque La Arboleda. 
Se inició el proceso de restauración de 1  ha de la zona afectada por el incendio forestal ocurrido en febrero de 2016 en el sector de La Cascada, donde se realizarán acciones para la restauración ecológica. Se adecuó la zona y se plantaron 2500 árboles de especies nativas.
Se efectuaron jornadas de capacitación a grupos comunitarios de la localidad de San Cristóbal y se apoyó el desarrollo de un proyecto de investigación de estudiantes del SENA, relacionado con la problemática de la invasión de retamo. Se apoyó a la Red Ambiental del Zuque en el control de retamo de un sector de la ronda de la quebrada Chorro Colorado que será recuperada con vegetación nativa. 
Se diseñaron y enviaron a producción, piezas divulgativas de la campaña de prevención de incendios forestales; esto incluye la generación de 3 sketch sobre el tema. Se inició con la presentación de los sketch antes de finalizar la época seca.
Se inició el proceso contractual para: a) Actualizar la metodología de valoración económica y ambiental de daños ocasionados por incendios forestales y b) Identificar zonas de interfaz urbano - forestal en Bogotá, D.C. su tipología y las acciones de mitigación.</t>
    </r>
  </si>
  <si>
    <t>La Secretaría Distrital de Ambiente (SDA) presidió las sesiones mensuales  de julio, agosto y septiembre de 2017 de la Comisión Distrital para la Prevención y Mitigación de Incendios Forestales. Asociado a ello y como integrante de la Comisión:
- Presentó el reporte del avance del segundo trimestre de 2017, de las responsabilidades a cargo de la SDA en el Plan de Acción de la Comisión. 
- Coordinó y participó como conferencista en el curso libre de gestión del riesgo por incendios forestales que se hizo para la comunidad en julio. Dispuso la invitación en la página web de la Entidad y coordinó la participación de otros integrantes de la Comisión, como conferencistas. El curso contó con la asistencia de 38 participantes.
- Coordinó con la Corporación Autónoma Regional de Cundinamarca la realización de capacitaciones para los productores agropecuarios de 8 localidades, para evitar las quemas. Se hizo el cronograma y la convocatoria y en septiembre se inició con Usme.
- Aportes al Plan de Contingencia por incendio forestal para la segunda temporada seca del año, elaborado por el Instituto Distrital de Gestión de Riesgos y Cambio Climático.
- Hizo la valoración económica y ambiental de los daños ocasionados por el incendio forestal ocurrido en febrero de 2017 en un sector de la cuchilla El Gavilán del Parque Entrenubes.
- Hizo aportes a la propuesta de la Universidad Distrital de hacer un plan de investigaciones.
- Participó en reuniones para definir la competencia de la elaboración de planes de contingencia por incendio forestal en los humedales.</t>
  </si>
  <si>
    <r>
      <t>L</t>
    </r>
    <r>
      <rPr>
        <sz val="9"/>
        <rFont val="Arial"/>
        <family val="2"/>
      </rPr>
      <t>a Empresa de Acueducto, Alcantarillado y Aseo de Bogotá (EAB) se encuentra contratando el personal que se encargará de elaborar el mapa</t>
    </r>
    <r>
      <rPr>
        <sz val="9"/>
        <color theme="1"/>
        <rFont val="Arial"/>
        <family val="2"/>
      </rPr>
      <t>. Se han efectuado revisiones técnicas a la metodología a seguir y se ha revisado bibliografía sobre el tema. La SDA suministró a la EAB información temática y cartográfica sobre la problemática de la invasión de retamo y propuso los lugares a visitar que presentan invasión de retamo.</t>
    </r>
  </si>
  <si>
    <t xml:space="preserve">Se estableció la cartografía final para las  cuatro (4) áreas prioritarias. Se consolidó el documento de caracterización de la Gran Aula Ambiental de Soratama con los aspectos sociales. Se elaboró el cronograma de salidas de campo para la caracterización.
Se realizaron cinco (5) visitas de campo a las zonas prioritarias, para la caracterización social, económica y biológica. La caracterización del  Sector Parque del Agua está en la revisión de la  versión final , se está elaborando el documento de caracterización del Zuque-Corinto y queda pendiente Entrenubes. 
Se realizaron dos jornadas lúdicas con las comunidades, una con los representantes de los barrios de la zona del Circuito Zuque - Corinto y otra con la comunidad del Sector Parque del Agua. 
</t>
  </si>
  <si>
    <t>Se diseñaron los módulos de restauración para las 8 ha a aplicar incentivos a la conservación.</t>
  </si>
  <si>
    <t xml:space="preserve">Se llevó a cabo reunión con los propietarios del predio seleccionado para 2016 y se acordó aplicar incentivos en 8 ha adicionales, por lo anterior, se modificó el Acta de Concertación de voluntades  para la implementación de acciones de restauración y mantenimiento en el predio seleccionado. Se realizó visita al área seleccionada con el fin de recolectar datos para el diseño de restauración y manejo. </t>
  </si>
  <si>
    <t>7, OBSERVACIONES AVANCE TRIMESTRE_3_  DE 2017</t>
  </si>
  <si>
    <t>Cantera El Zuque, Barrio Corinto y barrios colindantes</t>
  </si>
  <si>
    <t>No identifica</t>
  </si>
  <si>
    <t>Santa Fé:
 UPZ La Macarena, en barrios Bosque Izquierdo, Germania, La Macarena, La Paz Centro y La Perseverancia.
Descripción.:  Zona prioritaria del Sector Parque del Agua,  para reconocimiento general con los equipos ecosistémico, social y económico, exploracion de puntos clave para recolectar informacion mediante una Evaluacion Ecologica Rapida, en el aspecto ecosistemico (cuerpos de agua, coberturas, accesibilidad, procesos de degradacion, entre otros).</t>
  </si>
  <si>
    <t>Usaquen:
Area piloto en el barrio Cerro Norte.
Descripción: Area piloto en el barrio Cerro Norte.</t>
  </si>
  <si>
    <t>Cerro de Monserrate
Área de la Localidad San Cristóbal ubicada a 1 km a la redonda  del Colegio Monseñor Bernardo Sánchez.
Área de la Localidad San Cristóbal ubicada a 1 km a la redonda  del Parque La Arboleda.  
Área de la Localidad San Cristóbal ubicada a 1 km a la redonda del predio Altos del Virrey. 
Área de la Localidad de Chapinero correspondiente a la UPZ Pardo Rubio.
Área de la Localidad de Santa Fe ubicada a 1 km a la redonda del Parque Nacional Enrique Olaya Hererra Etapa II.
Parque Entrebubes en la Localidad de Usme .</t>
  </si>
  <si>
    <t>Línea - Sendero a Monserrate (desde la estación del funicular hasta el punto de ascenso al Santuario No. 7)
Polígono - Predio del Colegio Monseñor Bernardo Sánchez (Kr 14 Este 66 - 70 Sur)
Polígono - Parque La Arboleda (Tv 14 Este - Calle 64A Sur)
Polígono predio Altos del Virrey
Polígono predio Ministerio de Defensa
Polígono predio Seminario de los Padres Píos
Polígono 1  Parque Nacional Enrique Olaya Hererra Etapa II
Póligono 2 Parque Nacional Enrique Olaya Herrera Etapa II
Polígono sector incendiado de la cuchilla Gavilán</t>
  </si>
  <si>
    <t>Vereda Monserrate
Barrio Juan Rey (La Paz)
Barrio Altos del Virrey
Zona rural
Vereda Los Soches</t>
  </si>
  <si>
    <t>Vereda Monserrate
UPZ 51 - Los Libertadores
Zona rural
Vereda Los Soches</t>
  </si>
  <si>
    <t>Santa Fe
San Cristóbal
Chapinero
Usme</t>
  </si>
  <si>
    <t>Especial (Santa Fe, San Cristóbal, Chapinero):
 Areas afectadas por incendio forestal con área de influencia en Cerro de Monserrate, ha en predio del Colegio Monseñor Bernardo Sánchez (Kr 14 Este 66 - 70 Sur), ha en Altos del Virrey, ha en el predio del Ministerio de Defensa y ha del predio del Seminario de los Padres Pios.
Descripción:  Area para la recuperacion el mantenimiento y  control de retamo, áreas para despeje mediante la remoción de retamo y el desarrollo de jornadas de plantación en localizaciones descritas en las localidades 3  y localidad 4.</t>
  </si>
  <si>
    <t>Santa Fe  y  San Cristóbal:
Areas priorizadas en la reserva forestal Bosque Oriental de Bogota en las localidades Santa fe y San Cristobal con acciones para restauracion ecologica y mantenimiento.
Descripción: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</si>
  <si>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 Cristóbal:
 La Gloria, San Blas y la UPR San Cristóbal. En Altos del Zipa, Altos del Zuque, Aguas claras, La arboleda rural, Los laureles I, Tibaque I, Tibaque, Tibaque urbano, Moralba, Quindío, El triangulo.
Descripción:  Area en la zona prioritaria Zuque Corinto y la Franja de Adecuacion para el desarrollo de iniciativas socioambientales, con area de infuencia en los barrios desde y entre CL 14 S, KR 18 E, Camino Puente de Piedra, Camino  a Ubaque, KR 19A E, Urbanización Moralba.</t>
  </si>
  <si>
    <t>Santa Fé: 
 En la UPZ La macarena y área aledaña en Vereda Fatima, Vereda Los Cerezos, Bosque Izquierdo, Germania, La Macarena, La Paz Centro y La Perseverancia.
Descripción: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t>
  </si>
  <si>
    <t>Usaquen: Franja de adecuacion y la reserva forestal protectora de los cerros orientales con iniciativas sociales-ambientales para la conservacion.
Descripción: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t>
  </si>
  <si>
    <t>Especial: Territorios Supra e intralocales en  Usme y San Cristobal en Cerros surorientales en antigua Cantera Zuque.
Descripción:  Acciones para la restauracion, rehabilitación o recuperacion ecologica parte de la reserva forestal en el suroriente de Bogota.</t>
  </si>
  <si>
    <t>Especial: Territorios Supra e intralocales en  Usme y San Cristobal en los barrios Corinto, Danubio, Alfonso Lopez, Comuneros, Parque Entrenubes, La Gloria, los libertadores, La belleza.
Descripción: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t>
  </si>
  <si>
    <t>Usme:
Predios priorizados para adquisicion en los cerros orientales ubicados en Zona rural de la localidad.
Descripción:  Predios priorizados  en los barrios: Las Violetas, Tihuaque Rural, Las Violetas Rural, Tihuaque, Los Arrayanes, Juan Jose Rondon I.</t>
  </si>
  <si>
    <t>San Cristobal:
Predios priorizados para adquisicion en los cerros orientales ubicados en Zona rural de la localidad.
Descripción:  Predios priorizados  en los barrios: Altos del Zipa, Altos Del Zuque, Aguas Claras, La Arboleda Rural, Los Laureles I, Tibaque I, Tibaque, Tibaque Urbano, Moralba, Quindio y El Triangulo.</t>
  </si>
  <si>
    <t>Candelaria y Santafe:
Predios priorizados para adquisicion en los cerros orientales ubicados en Zona rural de las localidades Santa fe y Candelaria. .
Descripción:  Predios en los barrios: Parque Nacional Urbano, Parque Nacional Oriental, Egipto, San Francisco Rural y Las Aguas.</t>
  </si>
  <si>
    <t>Usaquen:
  Predios priorizados para adquisicion en los cerros orientales ubicados en Zona rural de la localidad.
Descripción: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t>
  </si>
  <si>
    <t>Usme:
 Zona de Alto Valor Ambiental y de prioridad de espacio publico en la Franja de Adecuacion del Bosque Oriental en las UPZ  La Flora (52), Ciudad Usme (61) y en zona rural de la localidad 5.
Descripción:  Delimitacion de poligonos y selección de areas de Alto Valor Ambiental y de prioridad de espacio publico para adquisicion predial en el Plan de manejo de la Franja de adecuación.</t>
  </si>
  <si>
    <t>San Cristobal:
Zona de Alto Valor Ambiental y de prioridad de espacio publico en la Franja de Adecuacion del Bosque Oriental en las UPZ  La Gloria (50)  San Blas (32)y en zona rural de la localidad 4.
Descripción:  Delimitacion de poligonos y selección de areas de Alto Valor Ambiental y de prioridad de espacio publico para adquisicion predial en el Plan de manejo de la Franja de adecuación.</t>
  </si>
  <si>
    <t>Candelaria y Santafe:
 Zona de Alto Valor Ambiental y de prioridad de espacio publico en la Franja de Adecuacion del Bosque Oriental ubicados en UPZ 94 Candelaria y en zona rural de la localidad de Santa fe.
Descripción:  Delimitacion de poligonos y selección de areas de Alto Valor Ambiental y de prioridad de espacio publico para adquisicion predial en el Plan de manejo de la Franja de adecuación.</t>
  </si>
  <si>
    <t>Usaquen:
Zonas en cerros orientales de Alto Valor Ambiental y de prioridad de espacio publico en la Franja de Adecuacion del Bosque Oriental  ubicados en UPZ  10, 11, 13 y en zona rural de la localidad 1.
Descripción: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t>
  </si>
  <si>
    <t>NUMERO INTERSEXUAL</t>
  </si>
  <si>
    <t>Septiembre 30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</si>
</sst>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 &quot;€&quot;_-;\-* #,##0.00\ &quot;€&quot;_-;_-* &quot;-&quot;??\ &quot;€&quot;_-;_-@_-"/>
    <numFmt numFmtId="165" formatCode="_-* #,##0.00\ _€_-;\-* #,##0.00\ _€_-;_-* &quot;-&quot;??\ _€_-;_-@_-"/>
    <numFmt numFmtId="166" formatCode="_(&quot;$&quot;\ * #,##0.00_);_(&quot;$&quot;\ * \(#,##0.00\);_(&quot;$&quot;\ * &quot;-&quot;??_);_(@_)"/>
    <numFmt numFmtId="167" formatCode="_(* #,##0.00_);_(* \(#,##0.00\);_(* &quot;-&quot;??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240A]\ #,##0"/>
    <numFmt numFmtId="176" formatCode="&quot;$&quot;\ #,##0.00"/>
    <numFmt numFmtId="177" formatCode="&quot;$&quot;\ #,##0"/>
    <numFmt numFmtId="178" formatCode="#,##0.0"/>
    <numFmt numFmtId="179" formatCode="#,##0.000"/>
    <numFmt numFmtId="180" formatCode="_(* #,##0_);_(* \(#,##0\);_(* &quot;-&quot;??_);_(@_)"/>
    <numFmt numFmtId="181" formatCode="_(&quot;$&quot;* #,##0_);_(&quot;$&quot;* \(#,##0\);_(&quot;$&quot;* &quot;-&quot;??_);_(@_)"/>
    <numFmt numFmtId="182" formatCode="#,##0.0_);\(#,##0.0\)"/>
  </numFmts>
  <fonts count="59">
    <font>
      <sz val="11"/>
      <color theme="1"/>
      <name val="Calibri"/>
      <family val="2"/>
      <scheme val="minor"/>
    </font>
    <font>
      <sz val="11"/>
      <color indexed="8"/>
      <name val="Calibri"/>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12"/>
      <name val="Arial Narrow"/>
      <family val="2"/>
    </font>
    <font>
      <sz val="12"/>
      <color rgb="FFFF0000"/>
      <name val="Arial"/>
      <family val="2"/>
    </font>
    <font>
      <sz val="9"/>
      <name val="Calibri"/>
      <family val="2"/>
    </font>
    <font>
      <sz val="9"/>
      <color theme="1"/>
      <name val="Arial"/>
      <family val="2"/>
    </font>
    <font>
      <b/>
      <sz val="9"/>
      <color theme="0" tint="-4.9989318521683403E-2"/>
      <name val="Arial"/>
      <family val="2"/>
    </font>
    <font>
      <b/>
      <sz val="9"/>
      <color theme="1"/>
      <name val="Arial"/>
      <family val="2"/>
    </font>
    <font>
      <b/>
      <sz val="10"/>
      <color theme="1"/>
      <name val="Arial"/>
      <family val="2"/>
    </font>
    <font>
      <sz val="11"/>
      <color theme="0"/>
      <name val="Arial"/>
      <family val="2"/>
    </font>
    <font>
      <sz val="12"/>
      <color theme="0"/>
      <name val="Arial"/>
      <family val="2"/>
    </font>
    <font>
      <b/>
      <sz val="12"/>
      <color theme="1"/>
      <name val="Arial"/>
      <family val="2"/>
    </font>
    <font>
      <sz val="10"/>
      <color theme="1"/>
      <name val="Arial"/>
      <family val="2"/>
    </font>
    <font>
      <b/>
      <sz val="9"/>
      <name val="Calibri"/>
      <family val="2"/>
    </font>
    <font>
      <b/>
      <sz val="11"/>
      <color indexed="8"/>
      <name val="Arial"/>
      <family val="2"/>
    </font>
    <font>
      <b/>
      <sz val="10"/>
      <color indexed="8"/>
      <name val="Arial"/>
      <family val="2"/>
    </font>
    <font>
      <b/>
      <sz val="8"/>
      <name val="Arial"/>
      <family val="2"/>
    </font>
    <font>
      <sz val="8"/>
      <color indexed="8"/>
      <name val="Arial"/>
      <family val="2"/>
    </font>
    <font>
      <sz val="8"/>
      <color theme="1"/>
      <name val="Arial"/>
      <family val="2"/>
    </font>
    <font>
      <sz val="9"/>
      <color theme="1" tint="4.9989318521683403E-2"/>
      <name val="Arial"/>
      <family val="2"/>
    </font>
    <font>
      <sz val="9"/>
      <color theme="6" tint="-0.499984740745262"/>
      <name val="Arial"/>
      <family val="2"/>
    </font>
    <font>
      <sz val="9"/>
      <color rgb="FF002060"/>
      <name val="Arial"/>
      <family val="2"/>
    </font>
    <font>
      <sz val="8"/>
      <color theme="6" tint="-0.499984740745262"/>
      <name val="Arial"/>
      <family val="2"/>
    </font>
    <font>
      <sz val="8"/>
      <color theme="1"/>
      <name val="Arial "/>
    </font>
    <font>
      <b/>
      <sz val="10"/>
      <name val="Arial"/>
      <family val="2"/>
    </font>
    <font>
      <sz val="10"/>
      <color rgb="FF00B050"/>
      <name val="Arial"/>
      <family val="2"/>
    </font>
    <font>
      <sz val="10"/>
      <color theme="7" tint="-0.249977111117893"/>
      <name val="Arial"/>
      <family val="2"/>
    </font>
    <font>
      <sz val="9"/>
      <color rgb="FF00B050"/>
      <name val="Arial"/>
      <family val="2"/>
    </font>
    <font>
      <sz val="9"/>
      <color rgb="FFFF0000"/>
      <name val="Arial"/>
      <family val="2"/>
    </font>
    <font>
      <b/>
      <sz val="8"/>
      <color indexed="8"/>
      <name val="Arial"/>
      <family val="2"/>
    </font>
    <font>
      <b/>
      <sz val="8"/>
      <color theme="1"/>
      <name val="Arial "/>
    </font>
    <font>
      <sz val="10"/>
      <color rgb="FFFF0000"/>
      <name val="Arial"/>
      <family val="2"/>
    </font>
    <font>
      <sz val="8"/>
      <color rgb="FFFF0000"/>
      <name val="Arial"/>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2EB091"/>
        <bgColor indexed="64"/>
      </patternFill>
    </fill>
    <fill>
      <patternFill patternType="solid">
        <fgColor rgb="FFFF00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137">
    <xf numFmtId="0" fontId="0" fillId="0" borderId="0"/>
    <xf numFmtId="169" fontId="7" fillId="0" borderId="0" applyFont="0" applyFill="0" applyBorder="0" applyAlignment="0" applyProtection="0"/>
    <xf numFmtId="169" fontId="3" fillId="0" borderId="0" applyFont="0" applyFill="0" applyBorder="0" applyAlignment="0" applyProtection="0"/>
    <xf numFmtId="165" fontId="5" fillId="0" borderId="0" applyFont="0" applyFill="0" applyBorder="0" applyAlignment="0" applyProtection="0"/>
    <xf numFmtId="167" fontId="18"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66" fontId="18" fillId="0" borderId="0" applyFont="0" applyFill="0" applyBorder="0" applyAlignment="0" applyProtection="0"/>
    <xf numFmtId="173" fontId="1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9" fontId="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9"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cellStyleXfs>
  <cellXfs count="1284">
    <xf numFmtId="0" fontId="0" fillId="0" borderId="0" xfId="0"/>
    <xf numFmtId="0" fontId="0" fillId="0" borderId="0" xfId="0" applyFill="1"/>
    <xf numFmtId="0" fontId="4" fillId="0" borderId="0" xfId="16"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19"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0" fillId="0" borderId="0" xfId="0" applyFont="1" applyFill="1"/>
    <xf numFmtId="174" fontId="0" fillId="0" borderId="0" xfId="0" applyNumberFormat="1" applyFill="1" applyAlignment="1">
      <alignment horizontal="center"/>
    </xf>
    <xf numFmtId="174" fontId="20" fillId="3" borderId="1" xfId="3" applyNumberFormat="1" applyFont="1" applyFill="1" applyBorder="1" applyAlignment="1">
      <alignment horizontal="center" vertical="center"/>
    </xf>
    <xf numFmtId="0" fontId="0" fillId="0" borderId="0" xfId="0" applyFill="1" applyAlignment="1">
      <alignment horizontal="center"/>
    </xf>
    <xf numFmtId="0" fontId="14" fillId="3" borderId="1" xfId="0" applyFont="1" applyFill="1" applyBorder="1" applyAlignment="1">
      <alignment horizontal="right" vertical="center"/>
    </xf>
    <xf numFmtId="3" fontId="13" fillId="3" borderId="5" xfId="10" applyNumberFormat="1" applyFont="1" applyFill="1" applyBorder="1" applyAlignment="1">
      <alignment horizontal="center" vertical="center" wrapText="1"/>
    </xf>
    <xf numFmtId="0" fontId="0" fillId="0" borderId="30" xfId="0" applyFill="1" applyBorder="1"/>
    <xf numFmtId="0" fontId="0" fillId="0" borderId="31" xfId="0" applyFill="1" applyBorder="1"/>
    <xf numFmtId="0" fontId="24" fillId="0" borderId="0" xfId="0" applyFont="1" applyFill="1" applyAlignment="1">
      <alignment horizontal="center" vertical="center"/>
    </xf>
    <xf numFmtId="0" fontId="4" fillId="3" borderId="28" xfId="0" applyFont="1" applyFill="1" applyBorder="1" applyAlignment="1">
      <alignment vertical="top" wrapText="1"/>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25" fillId="3" borderId="28" xfId="0" applyFont="1" applyFill="1" applyBorder="1"/>
    <xf numFmtId="0" fontId="25" fillId="3" borderId="0" xfId="0" applyFont="1" applyFill="1" applyBorder="1"/>
    <xf numFmtId="0" fontId="25" fillId="3" borderId="0" xfId="0" applyFont="1" applyFill="1" applyBorder="1" applyAlignment="1">
      <alignment horizontal="center"/>
    </xf>
    <xf numFmtId="0" fontId="25" fillId="3" borderId="29" xfId="0" applyFont="1" applyFill="1" applyBorder="1"/>
    <xf numFmtId="0" fontId="12" fillId="6" borderId="3"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6" borderId="5" xfId="0" applyFont="1" applyFill="1" applyBorder="1" applyAlignment="1" applyProtection="1">
      <alignment horizontal="left" vertical="center" wrapText="1"/>
      <protection locked="0"/>
    </xf>
    <xf numFmtId="0" fontId="22" fillId="6" borderId="0" xfId="0" applyFont="1" applyFill="1" applyBorder="1" applyAlignment="1"/>
    <xf numFmtId="0" fontId="23" fillId="6" borderId="0" xfId="0" applyFont="1" applyFill="1" applyBorder="1" applyAlignment="1"/>
    <xf numFmtId="0" fontId="23" fillId="6" borderId="29" xfId="0" applyFont="1" applyFill="1" applyBorder="1" applyAlignment="1"/>
    <xf numFmtId="0" fontId="22" fillId="6" borderId="31" xfId="0" applyFont="1" applyFill="1" applyBorder="1" applyAlignment="1"/>
    <xf numFmtId="0" fontId="23" fillId="6" borderId="31" xfId="0" applyFont="1" applyFill="1" applyBorder="1" applyAlignment="1"/>
    <xf numFmtId="0" fontId="9" fillId="6" borderId="48" xfId="0" applyFont="1" applyFill="1" applyBorder="1" applyAlignment="1">
      <alignment horizontal="right"/>
    </xf>
    <xf numFmtId="37" fontId="0" fillId="0" borderId="0" xfId="0" applyNumberFormat="1" applyFill="1" applyAlignment="1">
      <alignment horizontal="center" vertical="center"/>
    </xf>
    <xf numFmtId="0" fontId="4" fillId="6" borderId="2" xfId="0" applyFont="1" applyFill="1" applyBorder="1" applyAlignment="1">
      <alignment horizontal="center" vertical="center" wrapText="1"/>
    </xf>
    <xf numFmtId="3" fontId="4" fillId="0" borderId="0" xfId="0" applyNumberFormat="1" applyFont="1" applyFill="1" applyAlignment="1">
      <alignment horizontal="center"/>
    </xf>
    <xf numFmtId="37" fontId="4" fillId="0" borderId="0" xfId="0" applyNumberFormat="1" applyFont="1" applyFill="1" applyAlignment="1">
      <alignment horizontal="center"/>
    </xf>
    <xf numFmtId="3" fontId="0" fillId="0" borderId="0" xfId="0" applyNumberFormat="1" applyFill="1"/>
    <xf numFmtId="37" fontId="4" fillId="7" borderId="0" xfId="0" applyNumberFormat="1" applyFont="1" applyFill="1" applyAlignment="1">
      <alignment horizontal="center"/>
    </xf>
    <xf numFmtId="1" fontId="4" fillId="0" borderId="0" xfId="0" applyNumberFormat="1" applyFont="1" applyFill="1" applyAlignment="1">
      <alignment horizontal="center"/>
    </xf>
    <xf numFmtId="1" fontId="0" fillId="0" borderId="0" xfId="0" applyNumberFormat="1" applyFill="1"/>
    <xf numFmtId="1" fontId="0" fillId="0" borderId="0" xfId="0" applyNumberFormat="1" applyFill="1" applyAlignment="1">
      <alignment horizontal="center"/>
    </xf>
    <xf numFmtId="174" fontId="4" fillId="0" borderId="0" xfId="3" applyNumberFormat="1" applyFont="1" applyFill="1" applyAlignment="1">
      <alignment horizontal="center"/>
    </xf>
    <xf numFmtId="0" fontId="0" fillId="0" borderId="0" xfId="0" applyFill="1" applyAlignment="1">
      <alignment wrapText="1"/>
    </xf>
    <xf numFmtId="0" fontId="24" fillId="0" borderId="0" xfId="0" applyFont="1" applyFill="1" applyAlignment="1">
      <alignment horizontal="center" vertical="center" wrapText="1"/>
    </xf>
    <xf numFmtId="0" fontId="0" fillId="0" borderId="0" xfId="0" applyAlignment="1">
      <alignment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0" fontId="19" fillId="0" borderId="0" xfId="0" applyFont="1" applyFill="1" applyAlignment="1">
      <alignment wrapText="1"/>
    </xf>
    <xf numFmtId="0" fontId="0" fillId="0" borderId="0" xfId="0" applyAlignment="1"/>
    <xf numFmtId="10" fontId="22" fillId="6" borderId="0" xfId="21" applyNumberFormat="1" applyFont="1" applyFill="1" applyBorder="1" applyAlignment="1">
      <alignment horizontal="center" vertical="center"/>
    </xf>
    <xf numFmtId="0" fontId="12" fillId="6" borderId="2" xfId="0" applyFont="1" applyFill="1" applyBorder="1" applyAlignment="1" applyProtection="1">
      <alignment horizontal="left" vertical="center" wrapText="1"/>
      <protection locked="0"/>
    </xf>
    <xf numFmtId="174" fontId="4" fillId="0" borderId="0" xfId="5" applyNumberFormat="1" applyFont="1" applyFill="1" applyAlignment="1">
      <alignment horizontal="center"/>
    </xf>
    <xf numFmtId="2" fontId="0" fillId="0" borderId="0" xfId="0" applyNumberFormat="1" applyFill="1" applyAlignment="1">
      <alignment horizontal="center" vertical="center"/>
    </xf>
    <xf numFmtId="0" fontId="4" fillId="6" borderId="2" xfId="0" applyFont="1" applyFill="1" applyBorder="1" applyAlignment="1">
      <alignment horizontal="center" vertical="center" wrapText="1"/>
    </xf>
    <xf numFmtId="37" fontId="16" fillId="3" borderId="4" xfId="9" applyNumberFormat="1" applyFont="1" applyFill="1" applyBorder="1" applyAlignment="1">
      <alignment horizontal="center" vertical="center"/>
    </xf>
    <xf numFmtId="0" fontId="13" fillId="0" borderId="0" xfId="16" applyFont="1" applyBorder="1" applyAlignment="1">
      <alignment vertical="center"/>
    </xf>
    <xf numFmtId="0" fontId="15" fillId="5" borderId="1" xfId="16" applyFont="1" applyFill="1" applyBorder="1" applyAlignment="1">
      <alignment horizontal="left" vertical="center" wrapText="1"/>
    </xf>
    <xf numFmtId="0" fontId="15" fillId="5" borderId="4" xfId="16" applyFont="1" applyFill="1" applyBorder="1" applyAlignment="1">
      <alignment horizontal="left" vertical="center" wrapText="1"/>
    </xf>
    <xf numFmtId="0" fontId="15" fillId="0" borderId="0" xfId="16" applyFont="1" applyAlignment="1">
      <alignment vertical="center"/>
    </xf>
    <xf numFmtId="0" fontId="13" fillId="0" borderId="0" xfId="16" applyFont="1" applyAlignment="1">
      <alignment vertical="center"/>
    </xf>
    <xf numFmtId="0" fontId="13" fillId="0" borderId="0" xfId="16" applyFont="1" applyFill="1" applyAlignment="1">
      <alignment horizontal="left" vertical="center"/>
    </xf>
    <xf numFmtId="10" fontId="13" fillId="0" borderId="0" xfId="16" applyNumberFormat="1" applyFont="1" applyAlignment="1">
      <alignment vertical="center"/>
    </xf>
    <xf numFmtId="10" fontId="13" fillId="0" borderId="0" xfId="16" applyNumberFormat="1" applyFont="1" applyAlignment="1">
      <alignment horizontal="center" vertical="center"/>
    </xf>
    <xf numFmtId="0" fontId="13" fillId="2" borderId="0" xfId="16" applyFont="1" applyFill="1" applyBorder="1" applyAlignment="1">
      <alignment vertical="center"/>
    </xf>
    <xf numFmtId="171" fontId="22" fillId="4" borderId="3" xfId="0" applyNumberFormat="1" applyFont="1" applyFill="1" applyBorder="1" applyAlignment="1">
      <alignment vertical="center"/>
    </xf>
    <xf numFmtId="0" fontId="13" fillId="2" borderId="0" xfId="16" applyFont="1" applyFill="1" applyAlignment="1">
      <alignment vertical="center"/>
    </xf>
    <xf numFmtId="171" fontId="22" fillId="6" borderId="4" xfId="0" applyNumberFormat="1" applyFont="1" applyFill="1" applyBorder="1" applyAlignment="1">
      <alignment vertical="center"/>
    </xf>
    <xf numFmtId="10" fontId="29" fillId="3" borderId="4" xfId="16" applyNumberFormat="1" applyFont="1" applyFill="1" applyBorder="1" applyAlignment="1">
      <alignment horizontal="center" vertical="center" wrapText="1"/>
    </xf>
    <xf numFmtId="171" fontId="22" fillId="6" borderId="1" xfId="0" applyNumberFormat="1" applyFont="1" applyFill="1" applyBorder="1" applyAlignment="1">
      <alignment vertical="center"/>
    </xf>
    <xf numFmtId="10" fontId="29" fillId="3" borderId="1" xfId="16" applyNumberFormat="1" applyFont="1" applyFill="1" applyBorder="1" applyAlignment="1">
      <alignment horizontal="center" vertical="center" wrapText="1"/>
    </xf>
    <xf numFmtId="0" fontId="13" fillId="2" borderId="0" xfId="16" applyFont="1" applyFill="1" applyAlignment="1">
      <alignment horizontal="left" vertical="center"/>
    </xf>
    <xf numFmtId="171" fontId="22" fillId="6" borderId="1" xfId="0" applyNumberFormat="1" applyFont="1" applyFill="1" applyBorder="1" applyAlignment="1">
      <alignment horizontal="left" vertical="center"/>
    </xf>
    <xf numFmtId="0" fontId="30" fillId="3" borderId="0" xfId="0" applyFont="1" applyFill="1" applyBorder="1" applyAlignment="1">
      <alignment horizontal="center" vertical="center" wrapText="1"/>
    </xf>
    <xf numFmtId="0" fontId="30" fillId="3" borderId="0" xfId="0" applyFont="1" applyFill="1" applyBorder="1" applyAlignment="1">
      <alignment horizontal="left" vertical="center" wrapText="1"/>
    </xf>
    <xf numFmtId="10" fontId="30" fillId="3" borderId="0" xfId="16" applyNumberFormat="1" applyFont="1" applyFill="1" applyBorder="1" applyAlignment="1">
      <alignment horizontal="center" vertical="center"/>
    </xf>
    <xf numFmtId="10" fontId="15" fillId="3" borderId="0" xfId="16" applyNumberFormat="1" applyFont="1" applyFill="1" applyBorder="1" applyAlignment="1">
      <alignment horizontal="center" vertical="center"/>
    </xf>
    <xf numFmtId="10" fontId="13" fillId="2" borderId="0" xfId="16" applyNumberFormat="1" applyFont="1" applyFill="1" applyAlignment="1">
      <alignment vertical="center"/>
    </xf>
    <xf numFmtId="10" fontId="13" fillId="2" borderId="0" xfId="16" applyNumberFormat="1" applyFont="1" applyFill="1" applyAlignment="1">
      <alignment horizontal="center" vertical="center"/>
    </xf>
    <xf numFmtId="0" fontId="13" fillId="0" borderId="0" xfId="16" applyFont="1" applyAlignment="1">
      <alignment horizontal="left" vertical="center"/>
    </xf>
    <xf numFmtId="171" fontId="22" fillId="6" borderId="2" xfId="0" applyNumberFormat="1" applyFont="1" applyFill="1" applyBorder="1" applyAlignment="1">
      <alignment vertical="center"/>
    </xf>
    <xf numFmtId="10" fontId="29" fillId="3" borderId="2" xfId="16" applyNumberFormat="1" applyFont="1" applyFill="1" applyBorder="1" applyAlignment="1">
      <alignment horizontal="center" vertical="center" wrapText="1"/>
    </xf>
    <xf numFmtId="0" fontId="15" fillId="5" borderId="44" xfId="16" applyFont="1" applyFill="1" applyBorder="1" applyAlignment="1">
      <alignment horizontal="center" vertical="center" wrapText="1"/>
    </xf>
    <xf numFmtId="0" fontId="2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9" fontId="25" fillId="3" borderId="1"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174" fontId="20" fillId="3" borderId="5" xfId="3" applyNumberFormat="1" applyFont="1" applyFill="1" applyBorder="1" applyAlignment="1">
      <alignment horizontal="center" vertical="center"/>
    </xf>
    <xf numFmtId="4" fontId="15" fillId="3" borderId="1" xfId="10" applyNumberFormat="1" applyFont="1" applyFill="1" applyBorder="1" applyAlignment="1">
      <alignment horizontal="center" vertical="center" wrapText="1"/>
    </xf>
    <xf numFmtId="174" fontId="20" fillId="3" borderId="3" xfId="3" applyNumberFormat="1" applyFont="1" applyFill="1" applyBorder="1" applyAlignment="1">
      <alignment horizontal="center" vertical="center"/>
    </xf>
    <xf numFmtId="3" fontId="31" fillId="3" borderId="3" xfId="0" applyNumberFormat="1" applyFont="1" applyFill="1" applyBorder="1" applyAlignment="1">
      <alignment horizontal="center" vertical="center" wrapText="1"/>
    </xf>
    <xf numFmtId="9" fontId="31" fillId="3" borderId="3" xfId="21" applyFont="1" applyFill="1" applyBorder="1" applyAlignment="1">
      <alignment horizontal="center" vertical="center"/>
    </xf>
    <xf numFmtId="9" fontId="31" fillId="3" borderId="1" xfId="21" applyFont="1" applyFill="1" applyBorder="1" applyAlignment="1">
      <alignment horizontal="center" vertical="center"/>
    </xf>
    <xf numFmtId="37" fontId="29" fillId="3" borderId="1" xfId="9" applyNumberFormat="1" applyFont="1" applyFill="1" applyBorder="1" applyAlignment="1">
      <alignment horizontal="center" vertical="center"/>
    </xf>
    <xf numFmtId="37" fontId="29" fillId="3" borderId="1" xfId="10" applyNumberFormat="1" applyFont="1" applyFill="1" applyBorder="1" applyAlignment="1">
      <alignment horizontal="center" vertical="center"/>
    </xf>
    <xf numFmtId="0" fontId="29" fillId="3" borderId="1" xfId="0" applyFont="1" applyFill="1" applyBorder="1" applyAlignment="1">
      <alignment horizontal="right" vertical="center"/>
    </xf>
    <xf numFmtId="37" fontId="29" fillId="3" borderId="1" xfId="0" applyNumberFormat="1" applyFont="1" applyFill="1" applyBorder="1" applyAlignment="1">
      <alignment horizontal="right" vertical="center"/>
    </xf>
    <xf numFmtId="3" fontId="31" fillId="3" borderId="1" xfId="10" applyNumberFormat="1" applyFont="1" applyFill="1" applyBorder="1" applyAlignment="1">
      <alignment horizontal="center" vertical="center" wrapText="1"/>
    </xf>
    <xf numFmtId="3" fontId="31" fillId="3" borderId="1" xfId="0" applyNumberFormat="1" applyFont="1" applyFill="1" applyBorder="1" applyAlignment="1">
      <alignment horizontal="center" vertical="center" wrapText="1"/>
    </xf>
    <xf numFmtId="37" fontId="31" fillId="3" borderId="4" xfId="9" applyNumberFormat="1" applyFont="1" applyFill="1" applyBorder="1" applyAlignment="1">
      <alignment horizontal="center" vertical="center"/>
    </xf>
    <xf numFmtId="37" fontId="31" fillId="3" borderId="4" xfId="10" applyNumberFormat="1" applyFont="1" applyFill="1" applyBorder="1" applyAlignment="1">
      <alignment horizontal="center" vertical="center"/>
    </xf>
    <xf numFmtId="37" fontId="29" fillId="3" borderId="4" xfId="9" applyNumberFormat="1" applyFont="1" applyFill="1" applyBorder="1" applyAlignment="1">
      <alignment horizontal="center" vertical="center"/>
    </xf>
    <xf numFmtId="9" fontId="31" fillId="3" borderId="4" xfId="21" applyFont="1" applyFill="1" applyBorder="1" applyAlignment="1">
      <alignment horizontal="center" vertical="center"/>
    </xf>
    <xf numFmtId="3" fontId="31" fillId="3" borderId="5" xfId="0" applyNumberFormat="1" applyFont="1" applyFill="1" applyBorder="1" applyAlignment="1">
      <alignment horizontal="center" vertical="center" wrapText="1"/>
    </xf>
    <xf numFmtId="3" fontId="29" fillId="3" borderId="5" xfId="0" applyNumberFormat="1" applyFont="1" applyFill="1" applyBorder="1" applyAlignment="1">
      <alignment horizontal="center" vertical="center" wrapText="1"/>
    </xf>
    <xf numFmtId="0" fontId="0" fillId="3" borderId="5" xfId="0" applyFont="1" applyFill="1" applyBorder="1" applyAlignment="1">
      <alignment horizontal="center" vertical="center"/>
    </xf>
    <xf numFmtId="9" fontId="31" fillId="3" borderId="5" xfId="21" applyFont="1" applyFill="1" applyBorder="1" applyAlignment="1">
      <alignment horizontal="center" vertical="center"/>
    </xf>
    <xf numFmtId="37" fontId="31" fillId="3" borderId="1" xfId="9" applyNumberFormat="1" applyFont="1" applyFill="1" applyBorder="1" applyAlignment="1">
      <alignment horizontal="center" vertical="center"/>
    </xf>
    <xf numFmtId="0" fontId="0" fillId="3" borderId="1" xfId="0" applyFont="1" applyFill="1" applyBorder="1" applyAlignment="1">
      <alignment horizontal="center" vertical="center"/>
    </xf>
    <xf numFmtId="170" fontId="29" fillId="3" borderId="1" xfId="0" applyNumberFormat="1" applyFont="1" applyFill="1" applyBorder="1" applyAlignment="1">
      <alignment horizontal="right" vertical="center"/>
    </xf>
    <xf numFmtId="3" fontId="29" fillId="3" borderId="1" xfId="10" applyNumberFormat="1" applyFont="1" applyFill="1" applyBorder="1" applyAlignment="1">
      <alignment horizontal="center" vertical="center" wrapText="1"/>
    </xf>
    <xf numFmtId="37" fontId="31" fillId="3" borderId="2" xfId="9" applyNumberFormat="1" applyFont="1" applyFill="1" applyBorder="1" applyAlignment="1">
      <alignment horizontal="center" vertical="center"/>
    </xf>
    <xf numFmtId="37" fontId="31" fillId="3" borderId="2" xfId="10" applyNumberFormat="1" applyFont="1" applyFill="1" applyBorder="1" applyAlignment="1">
      <alignment horizontal="center" vertical="center"/>
    </xf>
    <xf numFmtId="9" fontId="31" fillId="3" borderId="2" xfId="21" applyFont="1" applyFill="1" applyBorder="1" applyAlignment="1">
      <alignment horizontal="center" vertical="center"/>
    </xf>
    <xf numFmtId="4" fontId="31" fillId="3" borderId="3" xfId="10" applyNumberFormat="1" applyFont="1" applyFill="1" applyBorder="1" applyAlignment="1">
      <alignment horizontal="center" vertical="center" wrapText="1"/>
    </xf>
    <xf numFmtId="4" fontId="29" fillId="3" borderId="3" xfId="0" applyNumberFormat="1" applyFont="1" applyFill="1" applyBorder="1" applyAlignment="1">
      <alignment horizontal="center" vertical="center" wrapText="1"/>
    </xf>
    <xf numFmtId="3" fontId="29" fillId="3" borderId="3" xfId="0" applyNumberFormat="1" applyFont="1" applyFill="1" applyBorder="1" applyAlignment="1">
      <alignment horizontal="center" vertical="center" wrapText="1"/>
    </xf>
    <xf numFmtId="0" fontId="32" fillId="3" borderId="3" xfId="0" applyFont="1" applyFill="1" applyBorder="1" applyAlignment="1">
      <alignment horizontal="center" vertical="center"/>
    </xf>
    <xf numFmtId="37" fontId="31" fillId="3" borderId="1" xfId="10" applyNumberFormat="1" applyFont="1" applyFill="1" applyBorder="1" applyAlignment="1">
      <alignment horizontal="center" vertical="center"/>
    </xf>
    <xf numFmtId="4" fontId="29" fillId="3" borderId="1" xfId="0" applyNumberFormat="1" applyFont="1" applyFill="1" applyBorder="1" applyAlignment="1">
      <alignment horizontal="right" vertical="center"/>
    </xf>
    <xf numFmtId="4" fontId="31" fillId="3" borderId="1" xfId="10" applyNumberFormat="1" applyFont="1" applyFill="1" applyBorder="1" applyAlignment="1">
      <alignment horizontal="center" vertical="center" wrapText="1"/>
    </xf>
    <xf numFmtId="4" fontId="29" fillId="3" borderId="1" xfId="0" applyNumberFormat="1" applyFont="1" applyFill="1" applyBorder="1" applyAlignment="1">
      <alignment horizontal="center" vertical="center" wrapText="1"/>
    </xf>
    <xf numFmtId="3" fontId="29" fillId="3"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xf>
    <xf numFmtId="3" fontId="29" fillId="3" borderId="21" xfId="0" applyNumberFormat="1" applyFont="1" applyFill="1" applyBorder="1" applyAlignment="1">
      <alignment horizontal="center" vertical="center" wrapText="1"/>
    </xf>
    <xf numFmtId="3" fontId="29" fillId="3" borderId="51" xfId="0" applyNumberFormat="1" applyFont="1" applyFill="1" applyBorder="1" applyAlignment="1">
      <alignment horizontal="center" vertical="center" wrapText="1"/>
    </xf>
    <xf numFmtId="37" fontId="29" fillId="3" borderId="11" xfId="9" applyNumberFormat="1" applyFont="1" applyFill="1" applyBorder="1" applyAlignment="1">
      <alignment horizontal="center" vertical="center"/>
    </xf>
    <xf numFmtId="37" fontId="29" fillId="3" borderId="7" xfId="9" applyNumberFormat="1" applyFont="1" applyFill="1" applyBorder="1" applyAlignment="1">
      <alignment horizontal="center" vertical="center"/>
    </xf>
    <xf numFmtId="0" fontId="29" fillId="3" borderId="11" xfId="0" applyFont="1" applyFill="1" applyBorder="1" applyAlignment="1">
      <alignment horizontal="right" vertical="center"/>
    </xf>
    <xf numFmtId="0" fontId="29" fillId="3" borderId="7" xfId="0" applyFont="1" applyFill="1" applyBorder="1" applyAlignment="1">
      <alignment horizontal="right" vertical="center"/>
    </xf>
    <xf numFmtId="170" fontId="29" fillId="3" borderId="11" xfId="0" applyNumberFormat="1" applyFont="1" applyFill="1" applyBorder="1" applyAlignment="1">
      <alignment horizontal="right" vertical="center"/>
    </xf>
    <xf numFmtId="170" fontId="29" fillId="3" borderId="7" xfId="0" applyNumberFormat="1" applyFont="1" applyFill="1" applyBorder="1" applyAlignment="1">
      <alignment horizontal="right" vertical="center"/>
    </xf>
    <xf numFmtId="3" fontId="29" fillId="3" borderId="11" xfId="0" applyNumberFormat="1" applyFont="1" applyFill="1" applyBorder="1" applyAlignment="1">
      <alignment horizontal="center" vertical="center" wrapText="1"/>
    </xf>
    <xf numFmtId="3" fontId="29" fillId="3" borderId="7" xfId="10" applyNumberFormat="1" applyFont="1" applyFill="1" applyBorder="1" applyAlignment="1">
      <alignment horizontal="center" vertical="center" wrapText="1"/>
    </xf>
    <xf numFmtId="37" fontId="29" fillId="3" borderId="2" xfId="9" applyNumberFormat="1" applyFont="1" applyFill="1" applyBorder="1" applyAlignment="1">
      <alignment horizontal="center" vertical="center"/>
    </xf>
    <xf numFmtId="37" fontId="31" fillId="3" borderId="45" xfId="9" applyNumberFormat="1" applyFont="1" applyFill="1" applyBorder="1" applyAlignment="1">
      <alignment horizontal="center" vertical="center"/>
    </xf>
    <xf numFmtId="10" fontId="31" fillId="3" borderId="1" xfId="21" applyNumberFormat="1" applyFont="1" applyFill="1" applyBorder="1" applyAlignment="1">
      <alignment horizontal="center" vertical="center"/>
    </xf>
    <xf numFmtId="174" fontId="21" fillId="3" borderId="3" xfId="3" applyNumberFormat="1" applyFont="1" applyFill="1" applyBorder="1" applyAlignment="1">
      <alignment horizontal="center" vertical="center"/>
    </xf>
    <xf numFmtId="37" fontId="16" fillId="3" borderId="5" xfId="9" applyNumberFormat="1" applyFont="1" applyFill="1" applyBorder="1" applyAlignment="1">
      <alignment horizontal="center" vertical="center"/>
    </xf>
    <xf numFmtId="4" fontId="15" fillId="3" borderId="5" xfId="10" applyNumberFormat="1" applyFont="1" applyFill="1" applyBorder="1" applyAlignment="1">
      <alignment horizontal="center" vertical="center" wrapText="1"/>
    </xf>
    <xf numFmtId="37" fontId="14" fillId="3" borderId="5" xfId="9" applyNumberFormat="1" applyFont="1" applyFill="1" applyBorder="1" applyAlignment="1">
      <alignment horizontal="center" vertical="center"/>
    </xf>
    <xf numFmtId="3" fontId="15" fillId="3" borderId="4" xfId="0" applyNumberFormat="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10" fontId="0" fillId="0" borderId="0" xfId="0" applyNumberFormat="1" applyFill="1" applyAlignment="1">
      <alignment horizont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0" fontId="25" fillId="8" borderId="1" xfId="0" applyNumberFormat="1" applyFont="1" applyFill="1" applyBorder="1" applyAlignment="1">
      <alignment horizontal="center" vertical="center" wrapText="1"/>
    </xf>
    <xf numFmtId="0" fontId="25" fillId="8"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10" fontId="34"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10" fontId="35" fillId="9" borderId="1" xfId="0" applyNumberFormat="1" applyFont="1" applyFill="1" applyBorder="1" applyAlignment="1">
      <alignment horizontal="center" vertical="center" wrapText="1"/>
    </xf>
    <xf numFmtId="10" fontId="25"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4" fillId="3" borderId="0" xfId="0" applyFont="1" applyFill="1"/>
    <xf numFmtId="10" fontId="4" fillId="8" borderId="1" xfId="0" applyNumberFormat="1" applyFont="1" applyFill="1" applyBorder="1" applyAlignment="1">
      <alignment horizontal="center" vertical="center" wrapText="1"/>
    </xf>
    <xf numFmtId="37" fontId="13" fillId="3" borderId="1" xfId="10" applyNumberFormat="1" applyFont="1" applyFill="1" applyBorder="1" applyAlignment="1">
      <alignment horizontal="center" vertical="center"/>
    </xf>
    <xf numFmtId="37" fontId="13" fillId="3" borderId="4" xfId="10" applyNumberFormat="1" applyFont="1" applyFill="1" applyBorder="1" applyAlignment="1">
      <alignment horizontal="center" vertical="center"/>
    </xf>
    <xf numFmtId="37" fontId="13" fillId="3" borderId="2" xfId="10" applyNumberFormat="1" applyFont="1" applyFill="1" applyBorder="1" applyAlignment="1">
      <alignment horizontal="center" vertical="center"/>
    </xf>
    <xf numFmtId="37" fontId="13" fillId="0" borderId="3" xfId="10" applyNumberFormat="1" applyFont="1" applyFill="1" applyBorder="1" applyAlignment="1">
      <alignment horizontal="center" vertical="center"/>
    </xf>
    <xf numFmtId="37" fontId="13" fillId="0" borderId="1" xfId="10" applyNumberFormat="1" applyFont="1" applyFill="1" applyBorder="1" applyAlignment="1">
      <alignment horizontal="center" vertical="center"/>
    </xf>
    <xf numFmtId="37" fontId="13" fillId="3" borderId="3" xfId="10" applyNumberFormat="1" applyFont="1" applyFill="1" applyBorder="1" applyAlignment="1">
      <alignment horizontal="center" vertical="center"/>
    </xf>
    <xf numFmtId="39" fontId="13" fillId="0" borderId="1" xfId="10" applyNumberFormat="1" applyFont="1" applyFill="1" applyBorder="1" applyAlignment="1">
      <alignment horizontal="center" vertical="center"/>
    </xf>
    <xf numFmtId="39" fontId="13" fillId="3" borderId="1" xfId="10" applyNumberFormat="1" applyFont="1" applyFill="1" applyBorder="1" applyAlignment="1">
      <alignment horizontal="center" vertical="center"/>
    </xf>
    <xf numFmtId="0" fontId="13" fillId="0" borderId="1" xfId="0" applyFont="1" applyFill="1" applyBorder="1" applyAlignment="1">
      <alignment horizontal="right" vertical="center"/>
    </xf>
    <xf numFmtId="4" fontId="13" fillId="0" borderId="5" xfId="0" applyNumberFormat="1" applyFont="1" applyFill="1" applyBorder="1" applyAlignment="1">
      <alignment horizontal="center" vertical="center" wrapText="1"/>
    </xf>
    <xf numFmtId="37" fontId="13" fillId="0" borderId="4" xfId="10" applyNumberFormat="1" applyFont="1" applyFill="1" applyBorder="1" applyAlignment="1">
      <alignment horizontal="center" vertical="center"/>
    </xf>
    <xf numFmtId="10" fontId="30" fillId="3" borderId="0" xfId="0" applyNumberFormat="1" applyFont="1" applyFill="1" applyBorder="1" applyAlignment="1">
      <alignment horizontal="center" vertical="center" wrapText="1"/>
    </xf>
    <xf numFmtId="10" fontId="15" fillId="3" borderId="43" xfId="16" applyNumberFormat="1" applyFont="1" applyFill="1" applyBorder="1" applyAlignment="1">
      <alignment horizontal="center" vertical="center" wrapText="1"/>
    </xf>
    <xf numFmtId="171" fontId="22" fillId="6" borderId="49" xfId="0" applyNumberFormat="1" applyFont="1" applyFill="1" applyBorder="1" applyAlignment="1">
      <alignment horizontal="center" vertical="center"/>
    </xf>
    <xf numFmtId="171" fontId="22" fillId="4" borderId="53" xfId="0" applyNumberFormat="1" applyFont="1" applyFill="1" applyBorder="1" applyAlignment="1">
      <alignment horizontal="center" vertical="center"/>
    </xf>
    <xf numFmtId="171" fontId="22" fillId="6" borderId="53" xfId="0" applyNumberFormat="1" applyFont="1" applyFill="1" applyBorder="1" applyAlignment="1">
      <alignment horizontal="center" vertical="center"/>
    </xf>
    <xf numFmtId="10" fontId="29" fillId="3" borderId="5" xfId="16" applyNumberFormat="1" applyFont="1" applyFill="1" applyBorder="1" applyAlignment="1">
      <alignment horizontal="center" vertical="center" wrapText="1"/>
    </xf>
    <xf numFmtId="171" fontId="22" fillId="6" borderId="5" xfId="0" applyNumberFormat="1" applyFont="1" applyFill="1" applyBorder="1" applyAlignment="1">
      <alignment vertical="center"/>
    </xf>
    <xf numFmtId="0" fontId="28" fillId="3" borderId="5" xfId="0" applyFont="1" applyFill="1" applyBorder="1"/>
    <xf numFmtId="0" fontId="15" fillId="3" borderId="5" xfId="0" applyFont="1" applyFill="1" applyBorder="1" applyAlignment="1" applyProtection="1">
      <alignment horizontal="center" vertical="center" wrapText="1"/>
      <protection locked="0"/>
    </xf>
    <xf numFmtId="171" fontId="22" fillId="4" borderId="16" xfId="0" applyNumberFormat="1" applyFont="1" applyFill="1" applyBorder="1" applyAlignment="1">
      <alignment horizontal="center" vertical="center"/>
    </xf>
    <xf numFmtId="0" fontId="28" fillId="3" borderId="42" xfId="0" applyFont="1" applyFill="1" applyBorder="1"/>
    <xf numFmtId="0" fontId="15" fillId="3" borderId="42" xfId="0" applyFont="1" applyFill="1" applyBorder="1" applyAlignment="1" applyProtection="1">
      <alignment horizontal="center" vertical="center" wrapText="1"/>
      <protection locked="0"/>
    </xf>
    <xf numFmtId="171" fontId="22" fillId="4" borderId="8" xfId="0" applyNumberFormat="1" applyFont="1" applyFill="1" applyBorder="1" applyAlignment="1">
      <alignment horizontal="center" vertical="center"/>
    </xf>
    <xf numFmtId="171" fontId="22" fillId="6" borderId="8" xfId="0" applyNumberFormat="1" applyFont="1" applyFill="1" applyBorder="1" applyAlignment="1">
      <alignment horizontal="center" vertical="center"/>
    </xf>
    <xf numFmtId="0" fontId="13" fillId="11" borderId="0" xfId="16" applyFont="1" applyFill="1" applyAlignment="1">
      <alignment horizontal="left" vertical="center"/>
    </xf>
    <xf numFmtId="171" fontId="22" fillId="6" borderId="38" xfId="0" applyNumberFormat="1" applyFont="1" applyFill="1" applyBorder="1" applyAlignment="1">
      <alignment horizontal="center" vertical="center"/>
    </xf>
    <xf numFmtId="0" fontId="13" fillId="11" borderId="0" xfId="16" applyFont="1" applyFill="1" applyAlignment="1">
      <alignment vertical="center"/>
    </xf>
    <xf numFmtId="10" fontId="13" fillId="3" borderId="1" xfId="16" applyNumberFormat="1" applyFont="1" applyFill="1" applyBorder="1" applyAlignment="1">
      <alignment horizontal="center" vertical="center" wrapText="1"/>
    </xf>
    <xf numFmtId="0" fontId="15" fillId="5" borderId="2" xfId="16" applyFont="1" applyFill="1" applyBorder="1" applyAlignment="1">
      <alignment horizontal="center" vertical="center" wrapText="1"/>
    </xf>
    <xf numFmtId="10" fontId="13" fillId="5" borderId="2" xfId="16" applyNumberFormat="1" applyFont="1" applyFill="1" applyBorder="1" applyAlignment="1">
      <alignment horizontal="center" vertical="center" wrapText="1"/>
    </xf>
    <xf numFmtId="0" fontId="15" fillId="5" borderId="2" xfId="16" applyFont="1" applyFill="1" applyBorder="1" applyAlignment="1">
      <alignment horizontal="center" vertical="center" textRotation="180" wrapText="1"/>
    </xf>
    <xf numFmtId="10" fontId="4"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2" fontId="29" fillId="3" borderId="1" xfId="9" applyNumberFormat="1" applyFont="1" applyFill="1" applyBorder="1" applyAlignment="1">
      <alignment horizontal="center" vertical="center"/>
    </xf>
    <xf numFmtId="2" fontId="31" fillId="3" borderId="4" xfId="9" applyNumberFormat="1" applyFont="1" applyFill="1" applyBorder="1" applyAlignment="1">
      <alignment horizontal="center" vertical="center"/>
    </xf>
    <xf numFmtId="2" fontId="29" fillId="3" borderId="5" xfId="0" applyNumberFormat="1" applyFont="1" applyFill="1" applyBorder="1" applyAlignment="1">
      <alignment horizontal="center" vertical="center" wrapText="1"/>
    </xf>
    <xf numFmtId="2" fontId="29" fillId="3" borderId="3" xfId="0" applyNumberFormat="1" applyFont="1" applyFill="1" applyBorder="1" applyAlignment="1">
      <alignment horizontal="center" vertical="center" wrapText="1"/>
    </xf>
    <xf numFmtId="2" fontId="29" fillId="3" borderId="1" xfId="0" applyNumberFormat="1" applyFont="1" applyFill="1" applyBorder="1" applyAlignment="1">
      <alignment horizontal="center" vertical="center" wrapText="1"/>
    </xf>
    <xf numFmtId="2" fontId="31" fillId="3" borderId="3" xfId="0" applyNumberFormat="1" applyFont="1" applyFill="1" applyBorder="1" applyAlignment="1">
      <alignment horizontal="center" vertical="center" wrapText="1"/>
    </xf>
    <xf numFmtId="174" fontId="29" fillId="3" borderId="1" xfId="3" applyNumberFormat="1" applyFont="1" applyFill="1" applyBorder="1" applyAlignment="1">
      <alignment horizontal="center" vertical="center"/>
    </xf>
    <xf numFmtId="174" fontId="31" fillId="3" borderId="2" xfId="3" applyNumberFormat="1" applyFont="1" applyFill="1" applyBorder="1" applyAlignment="1">
      <alignment horizontal="center" vertical="center"/>
    </xf>
    <xf numFmtId="174" fontId="29" fillId="3" borderId="2" xfId="3" applyNumberFormat="1" applyFont="1" applyFill="1" applyBorder="1" applyAlignment="1">
      <alignment horizontal="center" vertical="center"/>
    </xf>
    <xf numFmtId="174" fontId="31" fillId="3" borderId="1" xfId="3" applyNumberFormat="1" applyFont="1" applyFill="1" applyBorder="1" applyAlignment="1">
      <alignment horizontal="center" vertical="center"/>
    </xf>
    <xf numFmtId="174" fontId="29" fillId="3" borderId="4" xfId="3" applyNumberFormat="1" applyFont="1" applyFill="1" applyBorder="1" applyAlignment="1">
      <alignment horizontal="center" vertical="center"/>
    </xf>
    <xf numFmtId="2" fontId="29" fillId="3" borderId="1" xfId="0" applyNumberFormat="1" applyFont="1" applyFill="1" applyBorder="1" applyAlignment="1">
      <alignment horizontal="center" vertical="center"/>
    </xf>
    <xf numFmtId="165" fontId="14" fillId="3" borderId="1" xfId="3" applyFont="1" applyFill="1" applyBorder="1" applyAlignment="1">
      <alignment horizontal="center" vertical="center"/>
    </xf>
    <xf numFmtId="174" fontId="31" fillId="3" borderId="4" xfId="3" applyNumberFormat="1" applyFont="1" applyFill="1" applyBorder="1" applyAlignment="1">
      <alignment horizontal="center" vertical="center"/>
    </xf>
    <xf numFmtId="165" fontId="20" fillId="3" borderId="3" xfId="3" applyNumberFormat="1" applyFont="1" applyFill="1" applyBorder="1" applyAlignment="1">
      <alignment horizontal="center" vertical="center"/>
    </xf>
    <xf numFmtId="165" fontId="20" fillId="3" borderId="1" xfId="3" applyNumberFormat="1" applyFont="1" applyFill="1" applyBorder="1" applyAlignment="1">
      <alignment horizontal="center" vertical="center"/>
    </xf>
    <xf numFmtId="165" fontId="21" fillId="3" borderId="3" xfId="3" applyNumberFormat="1" applyFont="1" applyFill="1" applyBorder="1" applyAlignment="1">
      <alignment horizontal="center" vertical="center"/>
    </xf>
    <xf numFmtId="174" fontId="20" fillId="3" borderId="5" xfId="0" applyNumberFormat="1" applyFont="1" applyFill="1" applyBorder="1" applyAlignment="1">
      <alignment horizontal="center" vertical="center"/>
    </xf>
    <xf numFmtId="174" fontId="20" fillId="3" borderId="1" xfId="0" applyNumberFormat="1" applyFont="1" applyFill="1" applyBorder="1" applyAlignment="1">
      <alignment horizontal="center" vertical="center"/>
    </xf>
    <xf numFmtId="174" fontId="21" fillId="3" borderId="4" xfId="0" applyNumberFormat="1" applyFont="1" applyFill="1" applyBorder="1" applyAlignment="1">
      <alignment horizontal="center" vertical="center"/>
    </xf>
    <xf numFmtId="9" fontId="13" fillId="3" borderId="1" xfId="21" applyFont="1" applyFill="1" applyBorder="1" applyAlignment="1">
      <alignment horizontal="center" vertical="center"/>
    </xf>
    <xf numFmtId="9" fontId="13" fillId="0" borderId="5" xfId="21" applyFont="1" applyFill="1" applyBorder="1" applyAlignment="1">
      <alignment horizontal="center" vertical="center" wrapText="1"/>
    </xf>
    <xf numFmtId="10" fontId="31" fillId="3" borderId="3" xfId="21" applyNumberFormat="1" applyFont="1" applyFill="1" applyBorder="1" applyAlignment="1">
      <alignment horizontal="center" vertical="center"/>
    </xf>
    <xf numFmtId="10" fontId="29" fillId="3" borderId="1" xfId="21" applyNumberFormat="1" applyFont="1" applyFill="1" applyBorder="1" applyAlignment="1">
      <alignment horizontal="center" vertical="center"/>
    </xf>
    <xf numFmtId="171" fontId="31" fillId="3" borderId="5" xfId="21" applyNumberFormat="1" applyFont="1" applyFill="1" applyBorder="1" applyAlignment="1">
      <alignment horizontal="center" vertical="center"/>
    </xf>
    <xf numFmtId="171" fontId="22" fillId="4" borderId="3" xfId="0" applyNumberFormat="1" applyFont="1" applyFill="1" applyBorder="1" applyAlignment="1">
      <alignment horizontal="center" vertical="center"/>
    </xf>
    <xf numFmtId="0" fontId="3" fillId="0" borderId="0" xfId="19" applyBorder="1" applyAlignment="1">
      <alignment vertical="center" wrapText="1"/>
    </xf>
    <xf numFmtId="0" fontId="3" fillId="0" borderId="0" xfId="19" applyBorder="1" applyAlignment="1">
      <alignment wrapText="1"/>
    </xf>
    <xf numFmtId="0" fontId="3" fillId="0" borderId="0" xfId="19" applyBorder="1"/>
    <xf numFmtId="0" fontId="3" fillId="0" borderId="0" xfId="19"/>
    <xf numFmtId="0" fontId="9" fillId="0" borderId="0" xfId="80" applyFont="1" applyBorder="1" applyAlignment="1">
      <alignment horizontal="center" vertical="center" wrapText="1"/>
    </xf>
    <xf numFmtId="0" fontId="4" fillId="0" borderId="0" xfId="19" applyFont="1" applyBorder="1" applyAlignment="1">
      <alignment vertical="center" wrapText="1"/>
    </xf>
    <xf numFmtId="0" fontId="4" fillId="0" borderId="0" xfId="19" applyFont="1" applyBorder="1" applyAlignment="1">
      <alignment wrapText="1"/>
    </xf>
    <xf numFmtId="0" fontId="4" fillId="0" borderId="0" xfId="19" applyFont="1" applyBorder="1"/>
    <xf numFmtId="0" fontId="4" fillId="0" borderId="0" xfId="19" applyFont="1"/>
    <xf numFmtId="0" fontId="40" fillId="6" borderId="2" xfId="19" applyFont="1" applyFill="1" applyBorder="1" applyAlignment="1">
      <alignment horizontal="center" vertical="center" wrapText="1"/>
    </xf>
    <xf numFmtId="0" fontId="40" fillId="6" borderId="2" xfId="19" applyFont="1" applyFill="1" applyBorder="1" applyAlignment="1">
      <alignment vertical="center" wrapText="1"/>
    </xf>
    <xf numFmtId="0" fontId="40" fillId="6" borderId="9" xfId="19" applyFont="1" applyFill="1" applyBorder="1" applyAlignment="1">
      <alignment horizontal="center" vertical="center" wrapText="1"/>
    </xf>
    <xf numFmtId="0" fontId="40" fillId="6" borderId="68" xfId="19" applyFont="1" applyFill="1" applyBorder="1" applyAlignment="1">
      <alignment horizontal="center" vertical="center" wrapText="1"/>
    </xf>
    <xf numFmtId="0" fontId="40" fillId="6" borderId="24" xfId="19" applyFont="1" applyFill="1" applyBorder="1" applyAlignment="1">
      <alignment horizontal="center" vertical="center" wrapText="1"/>
    </xf>
    <xf numFmtId="0" fontId="40" fillId="6" borderId="14" xfId="19" applyFont="1" applyFill="1" applyBorder="1" applyAlignment="1">
      <alignment horizontal="center" vertical="center"/>
    </xf>
    <xf numFmtId="0" fontId="40" fillId="6" borderId="23" xfId="19" applyFont="1" applyFill="1" applyBorder="1" applyAlignment="1">
      <alignment horizontal="center" vertical="center" wrapText="1"/>
    </xf>
    <xf numFmtId="0" fontId="10" fillId="0" borderId="0" xfId="19" applyFont="1" applyBorder="1" applyAlignment="1">
      <alignment vertical="center" wrapText="1"/>
    </xf>
    <xf numFmtId="0" fontId="4" fillId="0" borderId="0" xfId="19" applyFont="1" applyBorder="1" applyAlignment="1">
      <alignment horizontal="center" vertical="center" wrapText="1"/>
    </xf>
    <xf numFmtId="0" fontId="9" fillId="0" borderId="0" xfId="80" applyFont="1" applyBorder="1" applyAlignment="1">
      <alignment vertical="center" wrapText="1"/>
    </xf>
    <xf numFmtId="0" fontId="41" fillId="6" borderId="47" xfId="19" applyFont="1" applyFill="1" applyBorder="1" applyAlignment="1">
      <alignment horizontal="left" vertical="center" wrapText="1"/>
    </xf>
    <xf numFmtId="3" fontId="14" fillId="3" borderId="3" xfId="19" applyNumberFormat="1" applyFont="1" applyFill="1" applyBorder="1" applyAlignment="1">
      <alignment horizontal="center" vertical="center" wrapText="1"/>
    </xf>
    <xf numFmtId="3" fontId="14" fillId="0" borderId="3" xfId="19" applyNumberFormat="1"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3" fontId="14" fillId="3" borderId="3" xfId="19" applyNumberFormat="1" applyFont="1" applyFill="1" applyBorder="1" applyAlignment="1">
      <alignment vertical="center" wrapText="1"/>
    </xf>
    <xf numFmtId="3" fontId="13" fillId="0" borderId="3" xfId="19" applyNumberFormat="1" applyFont="1" applyFill="1" applyBorder="1" applyAlignment="1">
      <alignment vertical="center" wrapText="1"/>
    </xf>
    <xf numFmtId="3" fontId="41" fillId="3" borderId="3" xfId="19" applyNumberFormat="1" applyFont="1" applyFill="1" applyBorder="1" applyAlignment="1">
      <alignment horizontal="center" vertical="center" wrapText="1"/>
    </xf>
    <xf numFmtId="0" fontId="10" fillId="0" borderId="0" xfId="80" applyFont="1" applyBorder="1" applyAlignment="1">
      <alignment vertical="center" wrapText="1"/>
    </xf>
    <xf numFmtId="176" fontId="14" fillId="3" borderId="1" xfId="10" applyNumberFormat="1" applyFont="1" applyFill="1" applyBorder="1" applyAlignment="1">
      <alignment horizontal="center" vertical="center" wrapText="1"/>
    </xf>
    <xf numFmtId="176" fontId="14" fillId="0" borderId="1" xfId="10" applyNumberFormat="1" applyFont="1" applyFill="1" applyBorder="1" applyAlignment="1">
      <alignment horizontal="center" vertical="center" wrapText="1"/>
    </xf>
    <xf numFmtId="176" fontId="14" fillId="3" borderId="1" xfId="10" applyNumberFormat="1" applyFont="1" applyFill="1" applyBorder="1" applyAlignment="1">
      <alignment horizontal="center" vertical="center"/>
    </xf>
    <xf numFmtId="176" fontId="14" fillId="3" borderId="1" xfId="10" applyNumberFormat="1" applyFont="1" applyFill="1" applyBorder="1" applyAlignment="1">
      <alignment vertical="center" wrapText="1"/>
    </xf>
    <xf numFmtId="176" fontId="13" fillId="0" borderId="1" xfId="10" applyNumberFormat="1" applyFont="1" applyFill="1" applyBorder="1" applyAlignment="1">
      <alignment vertical="center" wrapText="1"/>
    </xf>
    <xf numFmtId="37" fontId="14" fillId="3" borderId="1" xfId="0" applyNumberFormat="1" applyFont="1" applyFill="1" applyBorder="1" applyAlignment="1">
      <alignment horizontal="right" vertical="center"/>
    </xf>
    <xf numFmtId="3" fontId="14" fillId="3" borderId="1" xfId="19" applyNumberFormat="1" applyFont="1" applyFill="1" applyBorder="1" applyAlignment="1">
      <alignment horizontal="center" vertical="center" wrapText="1"/>
    </xf>
    <xf numFmtId="3" fontId="14" fillId="0" borderId="1" xfId="19" applyNumberFormat="1" applyFont="1" applyFill="1" applyBorder="1" applyAlignment="1">
      <alignment horizontal="center" vertical="center" wrapText="1"/>
    </xf>
    <xf numFmtId="3" fontId="14" fillId="3" borderId="1" xfId="19" applyNumberFormat="1" applyFont="1" applyFill="1" applyBorder="1" applyAlignment="1">
      <alignment vertical="center" wrapText="1"/>
    </xf>
    <xf numFmtId="3" fontId="13" fillId="0" borderId="1" xfId="19" applyNumberFormat="1" applyFont="1" applyFill="1" applyBorder="1" applyAlignment="1">
      <alignment vertical="center" wrapText="1"/>
    </xf>
    <xf numFmtId="3" fontId="41" fillId="3" borderId="1" xfId="19" applyNumberFormat="1" applyFont="1" applyFill="1" applyBorder="1" applyAlignment="1">
      <alignment horizontal="center" vertical="center" wrapText="1"/>
    </xf>
    <xf numFmtId="178" fontId="14" fillId="3" borderId="3" xfId="19" applyNumberFormat="1" applyFont="1" applyFill="1" applyBorder="1" applyAlignment="1">
      <alignment horizontal="center" vertical="center" wrapText="1"/>
    </xf>
    <xf numFmtId="4" fontId="14" fillId="0" borderId="3" xfId="19" applyNumberFormat="1" applyFont="1" applyFill="1" applyBorder="1" applyAlignment="1">
      <alignment horizontal="center" vertical="center" wrapText="1"/>
    </xf>
    <xf numFmtId="37" fontId="14" fillId="3" borderId="3" xfId="10" applyNumberFormat="1" applyFont="1" applyFill="1" applyBorder="1" applyAlignment="1">
      <alignment horizontal="center" vertical="center"/>
    </xf>
    <xf numFmtId="37" fontId="16" fillId="3" borderId="3" xfId="10" applyNumberFormat="1" applyFont="1" applyFill="1" applyBorder="1" applyAlignment="1">
      <alignment horizontal="center" vertical="center"/>
    </xf>
    <xf numFmtId="175" fontId="14" fillId="3" borderId="3" xfId="19" applyNumberFormat="1" applyFont="1" applyFill="1" applyBorder="1" applyAlignment="1">
      <alignment vertical="center" wrapText="1"/>
    </xf>
    <xf numFmtId="175" fontId="13" fillId="0" borderId="3" xfId="19" applyNumberFormat="1" applyFont="1" applyFill="1" applyBorder="1" applyAlignment="1">
      <alignment vertical="center" wrapText="1"/>
    </xf>
    <xf numFmtId="175" fontId="41" fillId="3" borderId="3" xfId="19" applyNumberFormat="1" applyFont="1" applyFill="1" applyBorder="1" applyAlignment="1">
      <alignment horizontal="center" vertical="center" wrapText="1"/>
    </xf>
    <xf numFmtId="176" fontId="16" fillId="3" borderId="1" xfId="10" applyNumberFormat="1" applyFont="1" applyFill="1" applyBorder="1" applyAlignment="1">
      <alignment horizontal="center" vertical="center"/>
    </xf>
    <xf numFmtId="176" fontId="14" fillId="3" borderId="1" xfId="19" applyNumberFormat="1" applyFont="1" applyFill="1" applyBorder="1" applyAlignment="1">
      <alignment horizontal="center" vertical="center" wrapText="1"/>
    </xf>
    <xf numFmtId="176" fontId="14" fillId="3" borderId="1" xfId="19" applyNumberFormat="1" applyFont="1" applyFill="1" applyBorder="1" applyAlignment="1">
      <alignment vertical="center" wrapText="1"/>
    </xf>
    <xf numFmtId="176" fontId="13" fillId="0" borderId="1" xfId="19" applyNumberFormat="1" applyFont="1" applyFill="1" applyBorder="1" applyAlignment="1">
      <alignment vertical="center" wrapText="1"/>
    </xf>
    <xf numFmtId="37" fontId="16" fillId="3" borderId="1" xfId="10" applyNumberFormat="1" applyFont="1" applyFill="1" applyBorder="1" applyAlignment="1">
      <alignment horizontal="center" vertical="center"/>
    </xf>
    <xf numFmtId="175" fontId="13" fillId="0" borderId="1" xfId="19" applyNumberFormat="1" applyFont="1" applyFill="1" applyBorder="1" applyAlignment="1">
      <alignment vertical="center" wrapText="1"/>
    </xf>
    <xf numFmtId="3" fontId="14" fillId="0" borderId="4" xfId="19" applyNumberFormat="1" applyFont="1" applyFill="1" applyBorder="1" applyAlignment="1">
      <alignment horizontal="center" vertical="center" wrapText="1"/>
    </xf>
    <xf numFmtId="37" fontId="16" fillId="3" borderId="4" xfId="10" applyNumberFormat="1" applyFont="1" applyFill="1" applyBorder="1" applyAlignment="1">
      <alignment horizontal="center" vertical="center"/>
    </xf>
    <xf numFmtId="3" fontId="14" fillId="3" borderId="4" xfId="19" applyNumberFormat="1" applyFont="1" applyFill="1" applyBorder="1" applyAlignment="1">
      <alignment horizontal="center" vertical="center" wrapText="1"/>
    </xf>
    <xf numFmtId="0" fontId="41" fillId="6" borderId="71" xfId="19" applyFont="1" applyFill="1" applyBorder="1" applyAlignment="1">
      <alignment horizontal="left" vertical="center" wrapText="1"/>
    </xf>
    <xf numFmtId="37" fontId="16" fillId="3" borderId="5" xfId="10" applyNumberFormat="1" applyFont="1" applyFill="1" applyBorder="1" applyAlignment="1">
      <alignment horizontal="center" vertical="center"/>
    </xf>
    <xf numFmtId="3" fontId="14" fillId="0" borderId="5" xfId="19" applyNumberFormat="1" applyFont="1" applyFill="1" applyBorder="1" applyAlignment="1">
      <alignment horizontal="center" vertical="center" wrapText="1"/>
    </xf>
    <xf numFmtId="3" fontId="14" fillId="3" borderId="5" xfId="19" applyNumberFormat="1" applyFont="1" applyFill="1" applyBorder="1" applyAlignment="1">
      <alignment horizontal="center" vertical="center" wrapText="1"/>
    </xf>
    <xf numFmtId="2" fontId="14" fillId="3" borderId="5" xfId="19" applyNumberFormat="1" applyFont="1" applyFill="1" applyBorder="1" applyAlignment="1">
      <alignment vertical="center" wrapText="1"/>
    </xf>
    <xf numFmtId="1" fontId="14" fillId="3" borderId="5" xfId="19" applyNumberFormat="1" applyFont="1" applyFill="1" applyBorder="1" applyAlignment="1">
      <alignment vertical="center" wrapText="1"/>
    </xf>
    <xf numFmtId="1" fontId="13" fillId="0" borderId="5" xfId="19" applyNumberFormat="1" applyFont="1" applyFill="1" applyBorder="1" applyAlignment="1">
      <alignment vertical="center" wrapText="1"/>
    </xf>
    <xf numFmtId="175" fontId="41" fillId="3" borderId="5" xfId="19" applyNumberFormat="1" applyFont="1" applyFill="1" applyBorder="1" applyAlignment="1">
      <alignment horizontal="center" vertical="center" wrapText="1"/>
    </xf>
    <xf numFmtId="37" fontId="16" fillId="3" borderId="21" xfId="10" applyNumberFormat="1" applyFont="1" applyFill="1" applyBorder="1" applyAlignment="1">
      <alignment horizontal="center" vertical="center"/>
    </xf>
    <xf numFmtId="175" fontId="41" fillId="6" borderId="6" xfId="19" applyNumberFormat="1" applyFont="1" applyFill="1" applyBorder="1" applyAlignment="1">
      <alignment horizontal="left" vertical="center" wrapText="1"/>
    </xf>
    <xf numFmtId="37" fontId="16" fillId="3" borderId="11" xfId="10" applyNumberFormat="1" applyFont="1" applyFill="1" applyBorder="1" applyAlignment="1">
      <alignment horizontal="center" vertical="center"/>
    </xf>
    <xf numFmtId="2" fontId="14" fillId="3" borderId="1" xfId="19" applyNumberFormat="1" applyFont="1" applyFill="1" applyBorder="1" applyAlignment="1">
      <alignment vertical="center" wrapText="1"/>
    </xf>
    <xf numFmtId="2" fontId="13" fillId="0" borderId="1" xfId="19" applyNumberFormat="1" applyFont="1" applyFill="1" applyBorder="1" applyAlignment="1">
      <alignment vertical="center" wrapText="1"/>
    </xf>
    <xf numFmtId="175" fontId="41" fillId="3" borderId="11" xfId="19" applyNumberFormat="1" applyFont="1" applyFill="1" applyBorder="1" applyAlignment="1">
      <alignment horizontal="center" vertical="center" wrapText="1"/>
    </xf>
    <xf numFmtId="37" fontId="16" fillId="3" borderId="2" xfId="10" applyNumberFormat="1" applyFont="1" applyFill="1" applyBorder="1" applyAlignment="1">
      <alignment horizontal="center" vertical="center"/>
    </xf>
    <xf numFmtId="175" fontId="41" fillId="3" borderId="2" xfId="19" applyNumberFormat="1" applyFont="1" applyFill="1" applyBorder="1" applyAlignment="1">
      <alignment horizontal="center" vertical="center" wrapText="1"/>
    </xf>
    <xf numFmtId="175" fontId="41" fillId="3" borderId="20" xfId="19" applyNumberFormat="1" applyFont="1" applyFill="1" applyBorder="1" applyAlignment="1">
      <alignment horizontal="center" vertical="center" wrapText="1"/>
    </xf>
    <xf numFmtId="178" fontId="14" fillId="0" borderId="3" xfId="19" applyNumberFormat="1" applyFont="1" applyFill="1" applyBorder="1" applyAlignment="1">
      <alignment horizontal="center" vertical="center" wrapText="1"/>
    </xf>
    <xf numFmtId="1" fontId="14" fillId="3" borderId="3" xfId="19" applyNumberFormat="1" applyFont="1" applyFill="1" applyBorder="1" applyAlignment="1">
      <alignment vertical="center" wrapText="1"/>
    </xf>
    <xf numFmtId="1" fontId="14" fillId="0" borderId="3" xfId="19" applyNumberFormat="1" applyFont="1" applyFill="1" applyBorder="1" applyAlignment="1">
      <alignment vertical="center" wrapText="1"/>
    </xf>
    <xf numFmtId="170" fontId="14" fillId="3" borderId="1" xfId="10" applyNumberFormat="1" applyFont="1" applyFill="1" applyBorder="1" applyAlignment="1">
      <alignment horizontal="center" vertical="center" wrapText="1"/>
    </xf>
    <xf numFmtId="170" fontId="14" fillId="0" borderId="1" xfId="10" applyNumberFormat="1" applyFont="1" applyFill="1" applyBorder="1" applyAlignment="1">
      <alignment horizontal="center" vertical="center" wrapText="1"/>
    </xf>
    <xf numFmtId="178" fontId="14" fillId="0" borderId="1" xfId="10" applyNumberFormat="1" applyFont="1" applyFill="1" applyBorder="1" applyAlignment="1">
      <alignment horizontal="center" vertical="center" wrapText="1"/>
    </xf>
    <xf numFmtId="37" fontId="14" fillId="3" borderId="1" xfId="10" applyNumberFormat="1" applyFont="1" applyFill="1" applyBorder="1" applyAlignment="1">
      <alignment horizontal="center" vertical="center"/>
    </xf>
    <xf numFmtId="1" fontId="14" fillId="3" borderId="1" xfId="10" applyNumberFormat="1" applyFont="1" applyFill="1" applyBorder="1" applyAlignment="1">
      <alignment vertical="center" wrapText="1"/>
    </xf>
    <xf numFmtId="1" fontId="14" fillId="0" borderId="1" xfId="10" applyNumberFormat="1" applyFont="1" applyFill="1" applyBorder="1" applyAlignment="1">
      <alignment vertical="center" wrapText="1"/>
    </xf>
    <xf numFmtId="178" fontId="14" fillId="0" borderId="1" xfId="19" applyNumberFormat="1" applyFont="1" applyFill="1" applyBorder="1" applyAlignment="1">
      <alignment horizontal="center" vertical="center" wrapText="1"/>
    </xf>
    <xf numFmtId="1" fontId="14" fillId="3" borderId="1" xfId="19" applyNumberFormat="1" applyFont="1" applyFill="1" applyBorder="1" applyAlignment="1">
      <alignment vertical="center" wrapText="1"/>
    </xf>
    <xf numFmtId="1" fontId="14" fillId="0" borderId="1" xfId="19" applyNumberFormat="1" applyFont="1" applyFill="1" applyBorder="1" applyAlignment="1">
      <alignment vertical="center" wrapText="1"/>
    </xf>
    <xf numFmtId="3" fontId="14" fillId="3" borderId="2" xfId="19" applyNumberFormat="1" applyFont="1" applyFill="1" applyBorder="1" applyAlignment="1">
      <alignment horizontal="center" vertical="center" wrapText="1"/>
    </xf>
    <xf numFmtId="3" fontId="14" fillId="0" borderId="2" xfId="19" applyNumberFormat="1" applyFont="1" applyFill="1" applyBorder="1" applyAlignment="1">
      <alignment horizontal="center" vertical="center" wrapText="1"/>
    </xf>
    <xf numFmtId="178" fontId="14" fillId="0" borderId="2" xfId="19"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178" fontId="14" fillId="0" borderId="43" xfId="19" applyNumberFormat="1" applyFont="1" applyFill="1" applyBorder="1" applyAlignment="1">
      <alignment horizontal="center" vertical="center" wrapText="1"/>
    </xf>
    <xf numFmtId="178" fontId="13" fillId="3" borderId="3" xfId="0" applyNumberFormat="1" applyFont="1" applyFill="1" applyBorder="1" applyAlignment="1">
      <alignment horizontal="center" vertical="center" wrapText="1"/>
    </xf>
    <xf numFmtId="1" fontId="14" fillId="3" borderId="2" xfId="19" applyNumberFormat="1" applyFont="1" applyFill="1" applyBorder="1" applyAlignment="1">
      <alignment vertical="center" wrapText="1"/>
    </xf>
    <xf numFmtId="37" fontId="16" fillId="3" borderId="43" xfId="10" applyNumberFormat="1" applyFont="1" applyFill="1" applyBorder="1" applyAlignment="1">
      <alignment horizontal="center" vertical="center"/>
    </xf>
    <xf numFmtId="178" fontId="14" fillId="0" borderId="24" xfId="19" applyNumberFormat="1" applyFont="1" applyFill="1" applyBorder="1" applyAlignment="1">
      <alignment horizontal="center" vertical="center" wrapText="1"/>
    </xf>
    <xf numFmtId="1" fontId="14" fillId="3" borderId="24" xfId="19" applyNumberFormat="1" applyFont="1" applyFill="1" applyBorder="1" applyAlignment="1">
      <alignment vertical="center" wrapText="1"/>
    </xf>
    <xf numFmtId="178" fontId="14" fillId="3" borderId="3" xfId="10" applyNumberFormat="1" applyFont="1" applyFill="1" applyBorder="1" applyAlignment="1">
      <alignment horizontal="center" vertical="center"/>
    </xf>
    <xf numFmtId="178" fontId="14" fillId="0" borderId="4" xfId="19" applyNumberFormat="1" applyFont="1" applyFill="1" applyBorder="1" applyAlignment="1">
      <alignment horizontal="center" vertical="center" wrapText="1"/>
    </xf>
    <xf numFmtId="1" fontId="14" fillId="3" borderId="43" xfId="19" applyNumberFormat="1" applyFont="1" applyFill="1" applyBorder="1" applyAlignment="1">
      <alignment vertical="center" wrapText="1"/>
    </xf>
    <xf numFmtId="0" fontId="41" fillId="6" borderId="51" xfId="19" applyFont="1" applyFill="1" applyBorder="1" applyAlignment="1">
      <alignment horizontal="left" vertical="center" wrapText="1"/>
    </xf>
    <xf numFmtId="37" fontId="16" fillId="3" borderId="24" xfId="10" applyNumberFormat="1" applyFont="1" applyFill="1" applyBorder="1" applyAlignment="1">
      <alignment horizontal="center" vertical="center"/>
    </xf>
    <xf numFmtId="175" fontId="41" fillId="3" borderId="24" xfId="19" applyNumberFormat="1" applyFont="1" applyFill="1" applyBorder="1" applyAlignment="1">
      <alignment horizontal="center" vertical="center" wrapText="1"/>
    </xf>
    <xf numFmtId="175" fontId="41" fillId="3" borderId="68" xfId="19" applyNumberFormat="1" applyFont="1" applyFill="1" applyBorder="1" applyAlignment="1">
      <alignment horizontal="center" vertical="center" wrapText="1"/>
    </xf>
    <xf numFmtId="3" fontId="14" fillId="3" borderId="24" xfId="19" applyNumberFormat="1" applyFont="1" applyFill="1" applyBorder="1" applyAlignment="1">
      <alignment horizontal="center" vertical="center" wrapText="1"/>
    </xf>
    <xf numFmtId="3" fontId="14" fillId="0" borderId="24" xfId="19" applyNumberFormat="1"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179" fontId="14" fillId="3" borderId="3" xfId="19" applyNumberFormat="1" applyFont="1" applyFill="1" applyBorder="1" applyAlignment="1">
      <alignment vertical="center" wrapText="1"/>
    </xf>
    <xf numFmtId="179" fontId="13" fillId="0" borderId="3" xfId="19" applyNumberFormat="1" applyFont="1" applyFill="1" applyBorder="1" applyAlignment="1">
      <alignment vertical="center" wrapText="1"/>
    </xf>
    <xf numFmtId="4" fontId="41" fillId="3" borderId="3" xfId="19" applyNumberFormat="1" applyFont="1" applyFill="1" applyBorder="1" applyAlignment="1">
      <alignment horizontal="center" vertical="center" wrapText="1"/>
    </xf>
    <xf numFmtId="174" fontId="42" fillId="3" borderId="42" xfId="5" applyNumberFormat="1" applyFont="1" applyFill="1" applyBorder="1" applyAlignment="1">
      <alignment vertical="center" wrapText="1"/>
    </xf>
    <xf numFmtId="174" fontId="42" fillId="3" borderId="69" xfId="5" applyNumberFormat="1" applyFont="1" applyFill="1" applyBorder="1" applyAlignment="1">
      <alignment horizontal="left" vertical="center" wrapText="1"/>
    </xf>
    <xf numFmtId="170" fontId="14" fillId="3" borderId="1" xfId="10" applyNumberFormat="1" applyFont="1" applyFill="1" applyBorder="1" applyAlignment="1">
      <alignment vertical="center" wrapText="1"/>
    </xf>
    <xf numFmtId="170" fontId="13" fillId="0" borderId="1" xfId="10" applyNumberFormat="1" applyFont="1" applyFill="1" applyBorder="1" applyAlignment="1">
      <alignment vertical="center" wrapText="1"/>
    </xf>
    <xf numFmtId="174" fontId="42" fillId="3" borderId="24" xfId="5" applyNumberFormat="1" applyFont="1" applyFill="1" applyBorder="1" applyAlignment="1">
      <alignment vertical="center" wrapText="1"/>
    </xf>
    <xf numFmtId="174" fontId="42" fillId="3" borderId="68" xfId="5" applyNumberFormat="1" applyFont="1" applyFill="1" applyBorder="1" applyAlignment="1">
      <alignment horizontal="left" vertical="center" wrapText="1"/>
    </xf>
    <xf numFmtId="0" fontId="42" fillId="3" borderId="68" xfId="5" applyNumberFormat="1" applyFont="1" applyFill="1" applyBorder="1" applyAlignment="1">
      <alignment horizontal="right" vertical="center" wrapText="1"/>
    </xf>
    <xf numFmtId="174" fontId="42" fillId="3" borderId="43" xfId="5" applyNumberFormat="1" applyFont="1" applyFill="1" applyBorder="1" applyAlignment="1">
      <alignment vertical="center" wrapText="1"/>
    </xf>
    <xf numFmtId="174" fontId="42" fillId="3" borderId="70" xfId="5" applyNumberFormat="1" applyFont="1" applyFill="1" applyBorder="1" applyAlignment="1">
      <alignment horizontal="left" vertical="center" wrapText="1"/>
    </xf>
    <xf numFmtId="0" fontId="41" fillId="6" borderId="34" xfId="19" applyFont="1" applyFill="1" applyBorder="1" applyAlignment="1">
      <alignment horizontal="left" vertical="center" wrapText="1"/>
    </xf>
    <xf numFmtId="2" fontId="14" fillId="3" borderId="3" xfId="19" applyNumberFormat="1" applyFont="1" applyFill="1" applyBorder="1" applyAlignment="1">
      <alignment horizontal="center" vertical="center" wrapText="1"/>
    </xf>
    <xf numFmtId="1" fontId="14" fillId="0" borderId="3" xfId="19" applyNumberFormat="1" applyFont="1" applyFill="1" applyBorder="1" applyAlignment="1">
      <alignment horizontal="center" vertical="center" wrapText="1"/>
    </xf>
    <xf numFmtId="1" fontId="14" fillId="3" borderId="3" xfId="19" applyNumberFormat="1" applyFont="1" applyFill="1" applyBorder="1" applyAlignment="1">
      <alignment horizontal="center" vertical="center" wrapText="1"/>
    </xf>
    <xf numFmtId="175" fontId="41" fillId="3" borderId="42" xfId="19" applyNumberFormat="1" applyFont="1" applyFill="1" applyBorder="1" applyAlignment="1">
      <alignment horizontal="center" vertical="center" wrapText="1"/>
    </xf>
    <xf numFmtId="175" fontId="14" fillId="3" borderId="1" xfId="19" applyNumberFormat="1" applyFont="1" applyFill="1" applyBorder="1" applyAlignment="1">
      <alignment horizontal="center" vertical="center" wrapText="1"/>
    </xf>
    <xf numFmtId="175" fontId="14" fillId="0" borderId="1" xfId="19" applyNumberFormat="1" applyFont="1" applyFill="1" applyBorder="1" applyAlignment="1">
      <alignment horizontal="center" vertical="center" wrapText="1"/>
    </xf>
    <xf numFmtId="175" fontId="14" fillId="0" borderId="1" xfId="19" applyNumberFormat="1" applyFont="1" applyFill="1" applyBorder="1" applyAlignment="1">
      <alignment vertical="center" wrapText="1"/>
    </xf>
    <xf numFmtId="1" fontId="14" fillId="3" borderId="1" xfId="19" applyNumberFormat="1" applyFont="1" applyFill="1" applyBorder="1" applyAlignment="1">
      <alignment horizontal="center" vertical="center" wrapText="1"/>
    </xf>
    <xf numFmtId="1" fontId="14" fillId="0" borderId="1" xfId="19" applyNumberFormat="1" applyFont="1" applyFill="1" applyBorder="1" applyAlignment="1">
      <alignment horizontal="center" vertical="center" wrapText="1"/>
    </xf>
    <xf numFmtId="175" fontId="14" fillId="0" borderId="2" xfId="19" applyNumberFormat="1" applyFont="1" applyFill="1" applyBorder="1" applyAlignment="1">
      <alignment vertical="center" wrapText="1"/>
    </xf>
    <xf numFmtId="175" fontId="14" fillId="0" borderId="4" xfId="19" applyNumberFormat="1" applyFont="1" applyFill="1" applyBorder="1" applyAlignment="1">
      <alignment horizontal="center" vertical="center" wrapText="1"/>
    </xf>
    <xf numFmtId="175" fontId="14" fillId="3" borderId="4" xfId="19" applyNumberFormat="1" applyFont="1" applyFill="1" applyBorder="1" applyAlignment="1">
      <alignment horizontal="center" vertical="center" wrapText="1"/>
    </xf>
    <xf numFmtId="175" fontId="14" fillId="0" borderId="43" xfId="19" applyNumberFormat="1" applyFont="1" applyFill="1" applyBorder="1" applyAlignment="1">
      <alignment vertical="center" wrapText="1"/>
    </xf>
    <xf numFmtId="175" fontId="41" fillId="3" borderId="43" xfId="19" applyNumberFormat="1" applyFont="1" applyFill="1" applyBorder="1" applyAlignment="1">
      <alignment horizontal="center" vertical="center" wrapText="1"/>
    </xf>
    <xf numFmtId="4" fontId="43" fillId="3" borderId="3" xfId="19" applyNumberFormat="1" applyFont="1" applyFill="1" applyBorder="1" applyAlignment="1">
      <alignment vertical="center" wrapText="1"/>
    </xf>
    <xf numFmtId="4" fontId="13" fillId="0" borderId="3" xfId="0" applyNumberFormat="1" applyFont="1" applyFill="1" applyBorder="1" applyAlignment="1">
      <alignment vertical="center" wrapText="1"/>
    </xf>
    <xf numFmtId="4" fontId="14" fillId="0" borderId="1" xfId="19" applyNumberFormat="1" applyFont="1" applyFill="1" applyBorder="1" applyAlignment="1">
      <alignment horizontal="center" vertical="center" wrapText="1"/>
    </xf>
    <xf numFmtId="4" fontId="13" fillId="0" borderId="1" xfId="10" applyNumberFormat="1" applyFont="1" applyFill="1" applyBorder="1" applyAlignment="1">
      <alignment vertical="center" wrapText="1"/>
    </xf>
    <xf numFmtId="4" fontId="13" fillId="0" borderId="3" xfId="0" applyNumberFormat="1" applyFont="1" applyFill="1" applyBorder="1" applyAlignment="1">
      <alignment horizontal="center" vertical="center" wrapText="1"/>
    </xf>
    <xf numFmtId="4" fontId="13" fillId="3" borderId="3" xfId="0" applyNumberFormat="1" applyFont="1" applyFill="1" applyBorder="1" applyAlignment="1">
      <alignment vertical="center" wrapText="1"/>
    </xf>
    <xf numFmtId="3" fontId="13" fillId="0" borderId="1" xfId="10" applyNumberFormat="1" applyFont="1" applyFill="1" applyBorder="1" applyAlignment="1">
      <alignment horizontal="center" vertical="center" wrapText="1"/>
    </xf>
    <xf numFmtId="4" fontId="13" fillId="0" borderId="1" xfId="10" applyNumberFormat="1" applyFont="1" applyFill="1" applyBorder="1" applyAlignment="1">
      <alignment horizontal="center" vertical="center" wrapText="1"/>
    </xf>
    <xf numFmtId="3" fontId="13" fillId="3" borderId="1" xfId="10" applyNumberFormat="1" applyFont="1" applyFill="1" applyBorder="1" applyAlignment="1">
      <alignment vertical="center" wrapText="1"/>
    </xf>
    <xf numFmtId="3" fontId="13" fillId="0" borderId="1" xfId="10" applyNumberFormat="1" applyFont="1" applyFill="1" applyBorder="1" applyAlignment="1">
      <alignment vertical="center" wrapText="1"/>
    </xf>
    <xf numFmtId="37" fontId="13" fillId="0" borderId="2" xfId="19" applyNumberFormat="1" applyFont="1" applyFill="1" applyBorder="1" applyAlignment="1">
      <alignment horizontal="center" vertical="center"/>
    </xf>
    <xf numFmtId="37" fontId="13" fillId="0" borderId="43" xfId="19" applyNumberFormat="1" applyFont="1" applyFill="1" applyBorder="1" applyAlignment="1">
      <alignment horizontal="center" vertical="center"/>
    </xf>
    <xf numFmtId="175" fontId="41" fillId="3" borderId="69" xfId="19" applyNumberFormat="1" applyFont="1" applyFill="1" applyBorder="1" applyAlignment="1">
      <alignment horizontal="center" vertical="center" wrapText="1"/>
    </xf>
    <xf numFmtId="175" fontId="41" fillId="3" borderId="70" xfId="19" applyNumberFormat="1" applyFont="1" applyFill="1" applyBorder="1" applyAlignment="1">
      <alignment horizontal="center" vertical="center" wrapText="1"/>
    </xf>
    <xf numFmtId="0" fontId="42" fillId="3" borderId="24" xfId="0" applyFont="1" applyFill="1" applyBorder="1" applyAlignment="1">
      <alignment horizontal="center" vertical="center" wrapText="1"/>
    </xf>
    <xf numFmtId="1" fontId="42" fillId="3" borderId="24" xfId="0" applyNumberFormat="1" applyFont="1" applyFill="1" applyBorder="1" applyAlignment="1">
      <alignment horizontal="center" vertical="center" wrapText="1"/>
    </xf>
    <xf numFmtId="178" fontId="13" fillId="0" borderId="1" xfId="10" applyNumberFormat="1" applyFont="1" applyFill="1" applyBorder="1" applyAlignment="1">
      <alignment horizontal="center" vertical="center" wrapText="1"/>
    </xf>
    <xf numFmtId="37" fontId="13" fillId="0" borderId="2" xfId="19" applyNumberFormat="1" applyFont="1" applyFill="1" applyBorder="1" applyAlignment="1">
      <alignment vertical="center"/>
    </xf>
    <xf numFmtId="37" fontId="13" fillId="0" borderId="43" xfId="19" applyNumberFormat="1" applyFont="1" applyFill="1" applyBorder="1" applyAlignment="1">
      <alignment vertical="center"/>
    </xf>
    <xf numFmtId="0" fontId="13" fillId="0" borderId="43" xfId="19" applyFont="1" applyFill="1" applyBorder="1" applyAlignment="1">
      <alignment vertical="center"/>
    </xf>
    <xf numFmtId="4" fontId="14" fillId="0" borderId="3" xfId="19" applyNumberFormat="1" applyFont="1" applyFill="1" applyBorder="1" applyAlignment="1">
      <alignment vertical="center" wrapText="1"/>
    </xf>
    <xf numFmtId="4" fontId="15" fillId="0" borderId="3" xfId="19" applyNumberFormat="1" applyFont="1" applyFill="1" applyBorder="1" applyAlignment="1">
      <alignment vertical="center" wrapText="1"/>
    </xf>
    <xf numFmtId="170" fontId="14" fillId="0" borderId="1" xfId="10" applyNumberFormat="1" applyFont="1" applyFill="1" applyBorder="1" applyAlignment="1">
      <alignment vertical="center" wrapText="1"/>
    </xf>
    <xf numFmtId="178" fontId="14" fillId="3" borderId="1" xfId="19" applyNumberFormat="1" applyFont="1" applyFill="1" applyBorder="1" applyAlignment="1">
      <alignment horizontal="center" vertical="center" wrapText="1"/>
    </xf>
    <xf numFmtId="170" fontId="14" fillId="3" borderId="1" xfId="0" applyNumberFormat="1" applyFont="1" applyFill="1" applyBorder="1" applyAlignment="1">
      <alignment horizontal="right" vertical="center"/>
    </xf>
    <xf numFmtId="3" fontId="14" fillId="0" borderId="1" xfId="19" applyNumberFormat="1" applyFont="1" applyFill="1" applyBorder="1" applyAlignment="1">
      <alignment vertical="center" wrapText="1"/>
    </xf>
    <xf numFmtId="175" fontId="41" fillId="6" borderId="7" xfId="19" applyNumberFormat="1" applyFont="1" applyFill="1" applyBorder="1" applyAlignment="1">
      <alignment horizontal="left" vertical="center" wrapText="1"/>
    </xf>
    <xf numFmtId="3" fontId="13" fillId="3" borderId="1" xfId="10" applyNumberFormat="1" applyFont="1" applyFill="1" applyBorder="1" applyAlignment="1">
      <alignment horizontal="center" vertical="center" wrapText="1"/>
    </xf>
    <xf numFmtId="175" fontId="14" fillId="3" borderId="1" xfId="19" applyNumberFormat="1" applyFont="1" applyFill="1" applyBorder="1" applyAlignment="1">
      <alignment vertical="center" wrapText="1"/>
    </xf>
    <xf numFmtId="175" fontId="41" fillId="3" borderId="1" xfId="19" applyNumberFormat="1" applyFont="1" applyFill="1" applyBorder="1" applyAlignment="1">
      <alignment horizontal="center" vertical="center" wrapText="1"/>
    </xf>
    <xf numFmtId="175" fontId="41" fillId="3" borderId="4" xfId="19" applyNumberFormat="1" applyFont="1" applyFill="1" applyBorder="1" applyAlignment="1">
      <alignment horizontal="center" vertical="center" wrapText="1"/>
    </xf>
    <xf numFmtId="4" fontId="13" fillId="3" borderId="5" xfId="0" applyNumberFormat="1" applyFont="1" applyFill="1" applyBorder="1" applyAlignment="1">
      <alignment horizontal="center" vertical="center" wrapText="1"/>
    </xf>
    <xf numFmtId="4" fontId="14" fillId="0" borderId="5" xfId="19" applyNumberFormat="1" applyFont="1" applyFill="1" applyBorder="1" applyAlignment="1">
      <alignment horizontal="center" vertical="center" wrapText="1"/>
    </xf>
    <xf numFmtId="3" fontId="13" fillId="3" borderId="5" xfId="0" applyNumberFormat="1" applyFont="1" applyFill="1" applyBorder="1" applyAlignment="1">
      <alignment horizontal="center" vertical="center" wrapText="1"/>
    </xf>
    <xf numFmtId="3" fontId="14" fillId="3" borderId="5" xfId="19" applyNumberFormat="1" applyFont="1" applyFill="1" applyBorder="1" applyAlignment="1">
      <alignment vertical="center" wrapText="1"/>
    </xf>
    <xf numFmtId="0" fontId="10" fillId="7" borderId="0" xfId="19" applyFont="1" applyFill="1" applyBorder="1" applyAlignment="1">
      <alignment vertical="center" wrapText="1"/>
    </xf>
    <xf numFmtId="0" fontId="10" fillId="7" borderId="0" xfId="80" applyFont="1" applyFill="1" applyBorder="1" applyAlignment="1">
      <alignment vertical="center" wrapText="1"/>
    </xf>
    <xf numFmtId="0" fontId="3" fillId="7" borderId="0" xfId="19" applyFill="1" applyBorder="1" applyAlignment="1">
      <alignment wrapText="1"/>
    </xf>
    <xf numFmtId="0" fontId="3" fillId="7" borderId="0" xfId="19" applyFill="1" applyBorder="1"/>
    <xf numFmtId="0" fontId="3" fillId="7" borderId="0" xfId="19" applyFill="1"/>
    <xf numFmtId="4" fontId="13" fillId="0" borderId="5" xfId="19" applyNumberFormat="1" applyFont="1" applyFill="1" applyBorder="1" applyAlignment="1">
      <alignment vertical="center" wrapText="1"/>
    </xf>
    <xf numFmtId="4" fontId="14" fillId="3" borderId="1" xfId="0" applyNumberFormat="1" applyFont="1" applyFill="1" applyBorder="1" applyAlignment="1">
      <alignment horizontal="center" vertical="center"/>
    </xf>
    <xf numFmtId="4" fontId="14" fillId="3" borderId="1" xfId="19" applyNumberFormat="1" applyFont="1" applyFill="1" applyBorder="1" applyAlignment="1">
      <alignment vertical="center" wrapText="1"/>
    </xf>
    <xf numFmtId="0" fontId="13" fillId="3" borderId="1" xfId="0" applyFont="1" applyFill="1" applyBorder="1" applyAlignment="1">
      <alignment horizontal="right" vertical="center"/>
    </xf>
    <xf numFmtId="4" fontId="13" fillId="0" borderId="2" xfId="19" applyNumberFormat="1" applyFont="1" applyFill="1" applyBorder="1" applyAlignment="1">
      <alignment vertical="center" wrapText="1"/>
    </xf>
    <xf numFmtId="4" fontId="13" fillId="0" borderId="43" xfId="19" applyNumberFormat="1" applyFont="1" applyFill="1" applyBorder="1" applyAlignment="1">
      <alignment vertical="center" wrapText="1"/>
    </xf>
    <xf numFmtId="0" fontId="41" fillId="6" borderId="59" xfId="19" applyFont="1" applyFill="1" applyBorder="1" applyAlignment="1">
      <alignment horizontal="left" vertical="center" wrapText="1"/>
    </xf>
    <xf numFmtId="3" fontId="13" fillId="3" borderId="47" xfId="0" applyNumberFormat="1" applyFont="1" applyFill="1" applyBorder="1" applyAlignment="1">
      <alignment horizontal="center" vertical="center" wrapText="1"/>
    </xf>
    <xf numFmtId="3" fontId="14" fillId="3" borderId="10" xfId="19" applyNumberFormat="1" applyFont="1" applyFill="1" applyBorder="1" applyAlignment="1">
      <alignment horizontal="center" vertical="center" wrapText="1"/>
    </xf>
    <xf numFmtId="3" fontId="41" fillId="3" borderId="47" xfId="19" applyNumberFormat="1" applyFont="1" applyFill="1" applyBorder="1" applyAlignment="1">
      <alignment horizontal="center" vertical="center" wrapText="1"/>
    </xf>
    <xf numFmtId="3" fontId="10" fillId="3" borderId="3" xfId="19" applyNumberFormat="1" applyFont="1" applyFill="1" applyBorder="1" applyAlignment="1">
      <alignment horizontal="center" vertical="center" wrapText="1"/>
    </xf>
    <xf numFmtId="175" fontId="41" fillId="6" borderId="58" xfId="19" applyNumberFormat="1" applyFont="1" applyFill="1" applyBorder="1" applyAlignment="1">
      <alignment horizontal="left" vertical="center" wrapText="1"/>
    </xf>
    <xf numFmtId="37" fontId="14" fillId="3" borderId="7" xfId="10" applyNumberFormat="1" applyFont="1" applyFill="1" applyBorder="1" applyAlignment="1">
      <alignment horizontal="center" vertical="center"/>
    </xf>
    <xf numFmtId="170" fontId="14" fillId="3" borderId="11" xfId="10" applyNumberFormat="1" applyFont="1" applyFill="1" applyBorder="1" applyAlignment="1">
      <alignment horizontal="center" vertical="center" wrapText="1"/>
    </xf>
    <xf numFmtId="3" fontId="41" fillId="3" borderId="7" xfId="19" applyNumberFormat="1" applyFont="1" applyFill="1" applyBorder="1" applyAlignment="1">
      <alignment horizontal="center" vertical="center" wrapText="1"/>
    </xf>
    <xf numFmtId="3" fontId="10" fillId="3" borderId="1" xfId="19" applyNumberFormat="1" applyFont="1" applyFill="1" applyBorder="1" applyAlignment="1">
      <alignment horizontal="center" vertical="center" wrapText="1"/>
    </xf>
    <xf numFmtId="4" fontId="14" fillId="3" borderId="7" xfId="0" applyNumberFormat="1" applyFont="1" applyFill="1" applyBorder="1" applyAlignment="1">
      <alignment horizontal="center" vertical="center"/>
    </xf>
    <xf numFmtId="3" fontId="14" fillId="0" borderId="0" xfId="19" applyNumberFormat="1" applyFont="1" applyFill="1" applyBorder="1" applyAlignment="1">
      <alignment horizontal="center" vertical="center" wrapText="1"/>
    </xf>
    <xf numFmtId="0" fontId="13" fillId="3" borderId="0" xfId="19" applyFont="1" applyFill="1" applyBorder="1"/>
    <xf numFmtId="3" fontId="14" fillId="3" borderId="11" xfId="19" applyNumberFormat="1" applyFont="1" applyFill="1" applyBorder="1" applyAlignment="1">
      <alignment horizontal="center" vertical="center" wrapText="1"/>
    </xf>
    <xf numFmtId="4" fontId="14" fillId="0" borderId="1" xfId="19" applyNumberFormat="1" applyFont="1" applyFill="1" applyBorder="1" applyAlignment="1">
      <alignment vertical="center" wrapText="1"/>
    </xf>
    <xf numFmtId="175" fontId="41" fillId="6" borderId="57" xfId="19" applyNumberFormat="1" applyFont="1" applyFill="1" applyBorder="1" applyAlignment="1">
      <alignment horizontal="left" vertical="center" wrapText="1"/>
    </xf>
    <xf numFmtId="170" fontId="13" fillId="3" borderId="9" xfId="10" applyNumberFormat="1" applyFont="1" applyFill="1" applyBorder="1" applyAlignment="1">
      <alignment horizontal="center" vertical="center"/>
    </xf>
    <xf numFmtId="170" fontId="13" fillId="0" borderId="24" xfId="10" applyNumberFormat="1" applyFont="1" applyFill="1" applyBorder="1" applyAlignment="1">
      <alignment horizontal="center" vertical="center"/>
    </xf>
    <xf numFmtId="3" fontId="14" fillId="3" borderId="20" xfId="19" applyNumberFormat="1" applyFont="1" applyFill="1" applyBorder="1" applyAlignment="1">
      <alignment horizontal="center" vertical="center" wrapText="1"/>
    </xf>
    <xf numFmtId="175" fontId="14" fillId="3" borderId="2" xfId="19" applyNumberFormat="1" applyFont="1" applyFill="1" applyBorder="1" applyAlignment="1">
      <alignment vertical="center" wrapText="1"/>
    </xf>
    <xf numFmtId="175" fontId="41" fillId="3" borderId="45" xfId="19" applyNumberFormat="1" applyFont="1" applyFill="1" applyBorder="1" applyAlignment="1">
      <alignment horizontal="center" vertical="center" wrapText="1"/>
    </xf>
    <xf numFmtId="175" fontId="10" fillId="3" borderId="2" xfId="19" applyNumberFormat="1" applyFont="1" applyFill="1" applyBorder="1" applyAlignment="1">
      <alignment horizontal="center" vertical="center" wrapText="1"/>
    </xf>
    <xf numFmtId="170" fontId="44" fillId="3" borderId="17" xfId="10" applyNumberFormat="1" applyFont="1" applyFill="1" applyBorder="1" applyAlignment="1">
      <alignment horizontal="center" vertical="center"/>
    </xf>
    <xf numFmtId="170" fontId="44" fillId="0" borderId="3" xfId="10" applyNumberFormat="1" applyFont="1" applyFill="1" applyBorder="1" applyAlignment="1">
      <alignment horizontal="center" vertical="center"/>
    </xf>
    <xf numFmtId="170" fontId="45" fillId="0" borderId="3" xfId="10" applyNumberFormat="1" applyFont="1" applyFill="1" applyBorder="1" applyAlignment="1">
      <alignment horizontal="center" vertical="center"/>
    </xf>
    <xf numFmtId="170" fontId="44" fillId="3" borderId="3" xfId="10" applyNumberFormat="1" applyFont="1" applyFill="1" applyBorder="1" applyAlignment="1">
      <alignment horizontal="center" vertical="center"/>
    </xf>
    <xf numFmtId="170" fontId="44" fillId="3" borderId="3" xfId="10" applyNumberFormat="1" applyFont="1" applyFill="1" applyBorder="1" applyAlignment="1">
      <alignment vertical="center"/>
    </xf>
    <xf numFmtId="2" fontId="13" fillId="0" borderId="10" xfId="10" applyNumberFormat="1" applyFont="1" applyFill="1" applyBorder="1" applyAlignment="1">
      <alignment vertical="center"/>
    </xf>
    <xf numFmtId="175" fontId="46" fillId="3" borderId="27" xfId="19" applyNumberFormat="1" applyFont="1" applyFill="1" applyBorder="1" applyAlignment="1">
      <alignment horizontal="center" vertical="center" wrapText="1"/>
    </xf>
    <xf numFmtId="175" fontId="10" fillId="3" borderId="42" xfId="19" applyNumberFormat="1" applyFont="1" applyFill="1" applyBorder="1" applyAlignment="1">
      <alignment horizontal="center" vertical="center" wrapText="1"/>
    </xf>
    <xf numFmtId="170" fontId="44" fillId="3" borderId="55" xfId="10" applyNumberFormat="1" applyFont="1" applyFill="1" applyBorder="1" applyAlignment="1">
      <alignment horizontal="center" vertical="center"/>
    </xf>
    <xf numFmtId="170" fontId="44" fillId="0" borderId="5" xfId="10" applyNumberFormat="1" applyFont="1" applyFill="1" applyBorder="1" applyAlignment="1">
      <alignment horizontal="center" vertical="center"/>
    </xf>
    <xf numFmtId="170" fontId="45" fillId="0" borderId="5" xfId="10" applyNumberFormat="1" applyFont="1" applyFill="1" applyBorder="1" applyAlignment="1">
      <alignment horizontal="center" vertical="center"/>
    </xf>
    <xf numFmtId="170" fontId="44" fillId="3" borderId="5" xfId="10" applyNumberFormat="1" applyFont="1" applyFill="1" applyBorder="1" applyAlignment="1">
      <alignment horizontal="center" vertical="center"/>
    </xf>
    <xf numFmtId="170" fontId="44" fillId="3" borderId="5" xfId="10" applyNumberFormat="1" applyFont="1" applyFill="1" applyBorder="1" applyAlignment="1">
      <alignment vertical="center"/>
    </xf>
    <xf numFmtId="170" fontId="13" fillId="0" borderId="21" xfId="10" applyNumberFormat="1" applyFont="1" applyFill="1" applyBorder="1" applyAlignment="1">
      <alignment vertical="center"/>
    </xf>
    <xf numFmtId="175" fontId="46" fillId="3" borderId="9" xfId="19" applyNumberFormat="1" applyFont="1" applyFill="1" applyBorder="1" applyAlignment="1">
      <alignment horizontal="center" vertical="center" wrapText="1"/>
    </xf>
    <xf numFmtId="175" fontId="10" fillId="3" borderId="24" xfId="19" applyNumberFormat="1" applyFont="1" applyFill="1" applyBorder="1" applyAlignment="1">
      <alignment horizontal="center" vertical="center" wrapText="1"/>
    </xf>
    <xf numFmtId="170" fontId="44" fillId="3" borderId="15" xfId="10" applyNumberFormat="1" applyFont="1" applyFill="1" applyBorder="1" applyAlignment="1">
      <alignment horizontal="center" vertical="center"/>
    </xf>
    <xf numFmtId="170" fontId="44" fillId="0" borderId="43" xfId="10" applyNumberFormat="1" applyFont="1" applyFill="1" applyBorder="1" applyAlignment="1">
      <alignment horizontal="center" vertical="center"/>
    </xf>
    <xf numFmtId="170" fontId="45" fillId="0" borderId="43" xfId="10" applyNumberFormat="1" applyFont="1" applyFill="1" applyBorder="1" applyAlignment="1">
      <alignment horizontal="center" vertical="center"/>
    </xf>
    <xf numFmtId="170" fontId="44" fillId="3" borderId="43" xfId="10" applyNumberFormat="1" applyFont="1" applyFill="1" applyBorder="1" applyAlignment="1">
      <alignment horizontal="center" vertical="center"/>
    </xf>
    <xf numFmtId="170" fontId="44" fillId="3" borderId="43" xfId="10" applyNumberFormat="1" applyFont="1" applyFill="1" applyBorder="1" applyAlignment="1">
      <alignment vertical="center"/>
    </xf>
    <xf numFmtId="170" fontId="13" fillId="0" borderId="44" xfId="10" applyNumberFormat="1" applyFont="1" applyFill="1" applyBorder="1" applyAlignment="1">
      <alignment vertical="center"/>
    </xf>
    <xf numFmtId="175" fontId="46" fillId="3" borderId="37" xfId="19" applyNumberFormat="1" applyFont="1" applyFill="1" applyBorder="1" applyAlignment="1">
      <alignment horizontal="center" vertical="center" wrapText="1"/>
    </xf>
    <xf numFmtId="175" fontId="10" fillId="3" borderId="43" xfId="19" applyNumberFormat="1" applyFont="1" applyFill="1" applyBorder="1" applyAlignment="1">
      <alignment horizontal="center" vertical="center" wrapText="1"/>
    </xf>
    <xf numFmtId="170" fontId="13" fillId="3" borderId="5" xfId="10" applyNumberFormat="1" applyFont="1" applyFill="1" applyBorder="1" applyAlignment="1">
      <alignment vertical="center"/>
    </xf>
    <xf numFmtId="2" fontId="13" fillId="0" borderId="21" xfId="10" applyNumberFormat="1" applyFont="1" applyFill="1" applyBorder="1" applyAlignment="1">
      <alignment vertical="center"/>
    </xf>
    <xf numFmtId="175" fontId="41" fillId="3" borderId="9" xfId="19" applyNumberFormat="1" applyFont="1" applyFill="1" applyBorder="1" applyAlignment="1">
      <alignment horizontal="center" vertical="center" wrapText="1"/>
    </xf>
    <xf numFmtId="170" fontId="45" fillId="3" borderId="5" xfId="10" applyNumberFormat="1" applyFont="1" applyFill="1" applyBorder="1" applyAlignment="1">
      <alignment horizontal="center" vertical="center"/>
    </xf>
    <xf numFmtId="170" fontId="45" fillId="3" borderId="43" xfId="10" applyNumberFormat="1" applyFont="1" applyFill="1" applyBorder="1" applyAlignment="1">
      <alignment horizontal="center" vertical="center"/>
    </xf>
    <xf numFmtId="170" fontId="13" fillId="3" borderId="43" xfId="10" applyNumberFormat="1" applyFont="1" applyFill="1" applyBorder="1" applyAlignment="1">
      <alignment vertical="center"/>
    </xf>
    <xf numFmtId="170" fontId="13" fillId="3" borderId="44" xfId="10" applyNumberFormat="1" applyFont="1" applyFill="1" applyBorder="1" applyAlignment="1">
      <alignment vertical="center"/>
    </xf>
    <xf numFmtId="0" fontId="10" fillId="3" borderId="0" xfId="19" applyFont="1" applyFill="1" applyBorder="1" applyAlignment="1">
      <alignment vertical="center" wrapText="1"/>
    </xf>
    <xf numFmtId="0" fontId="10" fillId="3" borderId="0" xfId="80" applyFont="1" applyFill="1" applyBorder="1" applyAlignment="1">
      <alignment vertical="center" wrapText="1"/>
    </xf>
    <xf numFmtId="0" fontId="3" fillId="3" borderId="0" xfId="19" applyFill="1" applyBorder="1" applyAlignment="1">
      <alignment wrapText="1"/>
    </xf>
    <xf numFmtId="0" fontId="3" fillId="3" borderId="0" xfId="19" applyFill="1" applyBorder="1"/>
    <xf numFmtId="0" fontId="3" fillId="12" borderId="0" xfId="19" applyFill="1" applyBorder="1"/>
    <xf numFmtId="0" fontId="3" fillId="12" borderId="0" xfId="19" applyFill="1"/>
    <xf numFmtId="0" fontId="3" fillId="3" borderId="0" xfId="19" applyFill="1" applyBorder="1" applyAlignment="1">
      <alignment vertical="center" wrapText="1"/>
    </xf>
    <xf numFmtId="0" fontId="3" fillId="13" borderId="0" xfId="19" applyFill="1" applyBorder="1"/>
    <xf numFmtId="0" fontId="3" fillId="13" borderId="0" xfId="19" applyFill="1"/>
    <xf numFmtId="0" fontId="41" fillId="6" borderId="72" xfId="19" applyFont="1" applyFill="1" applyBorder="1" applyAlignment="1">
      <alignment horizontal="left" vertical="center" wrapText="1"/>
    </xf>
    <xf numFmtId="3" fontId="3" fillId="3" borderId="65" xfId="19" applyNumberFormat="1" applyFont="1" applyFill="1" applyBorder="1" applyAlignment="1">
      <alignment horizontal="center" vertical="center"/>
    </xf>
    <xf numFmtId="0" fontId="14" fillId="3" borderId="74" xfId="0" applyFont="1" applyFill="1" applyBorder="1" applyAlignment="1">
      <alignment horizontal="right" vertical="center"/>
    </xf>
    <xf numFmtId="0" fontId="14" fillId="3" borderId="75" xfId="0" applyFont="1" applyFill="1" applyBorder="1" applyAlignment="1">
      <alignment horizontal="left" vertical="center"/>
    </xf>
    <xf numFmtId="0" fontId="3" fillId="3" borderId="0" xfId="19" applyFill="1"/>
    <xf numFmtId="37" fontId="3" fillId="3" borderId="0" xfId="19" applyNumberFormat="1" applyFill="1"/>
    <xf numFmtId="181" fontId="3" fillId="3" borderId="0" xfId="19" applyNumberFormat="1" applyFill="1"/>
    <xf numFmtId="181" fontId="3" fillId="3" borderId="0" xfId="19" applyNumberFormat="1" applyFill="1" applyAlignment="1"/>
    <xf numFmtId="181" fontId="3" fillId="3" borderId="0" xfId="19" applyNumberFormat="1" applyFont="1" applyFill="1" applyAlignment="1"/>
    <xf numFmtId="0" fontId="8" fillId="3" borderId="0" xfId="19" applyFont="1" applyFill="1" applyBorder="1" applyAlignment="1">
      <alignment horizontal="center" vertical="center"/>
    </xf>
    <xf numFmtId="0" fontId="8" fillId="3" borderId="0" xfId="19" applyFont="1" applyFill="1" applyBorder="1" applyAlignment="1">
      <alignment horizontal="left" vertical="center"/>
    </xf>
    <xf numFmtId="0" fontId="3" fillId="0" borderId="0" xfId="19" applyAlignment="1"/>
    <xf numFmtId="0" fontId="3" fillId="0" borderId="0" xfId="19" applyFont="1" applyAlignment="1"/>
    <xf numFmtId="1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170" fontId="15" fillId="6" borderId="3" xfId="5" applyNumberFormat="1" applyFont="1" applyFill="1" applyBorder="1" applyAlignment="1"/>
    <xf numFmtId="170" fontId="16" fillId="6" borderId="1" xfId="19" applyNumberFormat="1" applyFont="1" applyFill="1" applyBorder="1" applyAlignment="1">
      <alignment vertical="center" wrapText="1"/>
    </xf>
    <xf numFmtId="180" fontId="15" fillId="6" borderId="4" xfId="19" applyNumberFormat="1" applyFont="1" applyFill="1" applyBorder="1" applyAlignment="1">
      <alignment horizontal="center" vertical="center"/>
    </xf>
    <xf numFmtId="170" fontId="16" fillId="6" borderId="1" xfId="10" applyNumberFormat="1" applyFont="1" applyFill="1" applyBorder="1" applyAlignment="1">
      <alignment horizontal="center" vertical="center" wrapText="1"/>
    </xf>
    <xf numFmtId="177" fontId="15" fillId="6" borderId="73" xfId="19" applyNumberFormat="1" applyFont="1" applyFill="1" applyBorder="1" applyAlignment="1">
      <alignment horizontal="center" vertical="center"/>
    </xf>
    <xf numFmtId="170" fontId="16" fillId="6" borderId="1" xfId="10" applyNumberFormat="1" applyFont="1" applyFill="1" applyBorder="1" applyAlignment="1">
      <alignment vertical="center" wrapText="1"/>
    </xf>
    <xf numFmtId="0" fontId="4" fillId="3" borderId="1"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0" fontId="4"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6" borderId="4" xfId="0" applyFont="1" applyFill="1" applyBorder="1" applyAlignment="1">
      <alignment horizontal="center" vertical="center" wrapText="1"/>
    </xf>
    <xf numFmtId="37" fontId="16" fillId="3" borderId="2" xfId="9" applyNumberFormat="1" applyFont="1" applyFill="1" applyBorder="1" applyAlignment="1">
      <alignment horizontal="center" vertical="center"/>
    </xf>
    <xf numFmtId="10" fontId="4" fillId="3" borderId="1" xfId="0" applyNumberFormat="1" applyFont="1" applyFill="1" applyBorder="1" applyAlignment="1">
      <alignment horizontal="center" vertical="center" wrapText="1"/>
    </xf>
    <xf numFmtId="10" fontId="35" fillId="8" borderId="1" xfId="0" applyNumberFormat="1" applyFont="1" applyFill="1" applyBorder="1" applyAlignment="1">
      <alignment horizontal="center" vertical="center" wrapText="1"/>
    </xf>
    <xf numFmtId="3" fontId="29" fillId="3" borderId="5" xfId="10" applyNumberFormat="1" applyFont="1" applyFill="1" applyBorder="1" applyAlignment="1">
      <alignment horizontal="center" vertical="center" wrapText="1"/>
    </xf>
    <xf numFmtId="4" fontId="31" fillId="3" borderId="5" xfId="10" applyNumberFormat="1" applyFont="1" applyFill="1" applyBorder="1" applyAlignment="1">
      <alignment horizontal="center" vertical="center" wrapText="1"/>
    </xf>
    <xf numFmtId="0" fontId="29" fillId="3" borderId="5" xfId="0" applyFont="1" applyFill="1" applyBorder="1" applyAlignment="1">
      <alignment horizontal="right" vertical="center"/>
    </xf>
    <xf numFmtId="0" fontId="14" fillId="3" borderId="5" xfId="0" applyFont="1" applyFill="1" applyBorder="1" applyAlignment="1">
      <alignment horizontal="right" vertical="center"/>
    </xf>
    <xf numFmtId="4" fontId="15" fillId="3" borderId="24" xfId="10" applyNumberFormat="1" applyFont="1" applyFill="1" applyBorder="1" applyAlignment="1">
      <alignment horizontal="center" vertical="center" wrapText="1"/>
    </xf>
    <xf numFmtId="3" fontId="29" fillId="3" borderId="53" xfId="0" applyNumberFormat="1" applyFont="1" applyFill="1" applyBorder="1" applyAlignment="1">
      <alignment horizontal="center" vertical="center" wrapText="1"/>
    </xf>
    <xf numFmtId="37" fontId="29" fillId="3" borderId="8" xfId="9" applyNumberFormat="1" applyFont="1" applyFill="1" applyBorder="1" applyAlignment="1">
      <alignment horizontal="center" vertical="center"/>
    </xf>
    <xf numFmtId="0" fontId="29" fillId="3" borderId="8" xfId="0" applyFont="1" applyFill="1" applyBorder="1" applyAlignment="1">
      <alignment horizontal="right" vertical="center"/>
    </xf>
    <xf numFmtId="170" fontId="29" fillId="3" borderId="8" xfId="0" applyNumberFormat="1" applyFont="1" applyFill="1" applyBorder="1" applyAlignment="1">
      <alignment horizontal="right" vertical="center"/>
    </xf>
    <xf numFmtId="3" fontId="29" fillId="3" borderId="8" xfId="0" applyNumberFormat="1" applyFont="1" applyFill="1" applyBorder="1" applyAlignment="1">
      <alignment horizontal="center" vertical="center" wrapText="1"/>
    </xf>
    <xf numFmtId="0" fontId="48" fillId="6" borderId="2" xfId="0" applyFont="1" applyFill="1" applyBorder="1" applyAlignment="1">
      <alignment horizontal="center" vertical="center" wrapText="1"/>
    </xf>
    <xf numFmtId="178" fontId="29" fillId="3" borderId="3" xfId="0" applyNumberFormat="1" applyFont="1" applyFill="1" applyBorder="1" applyAlignment="1">
      <alignment horizontal="center" vertical="center" wrapText="1"/>
    </xf>
    <xf numFmtId="178" fontId="29" fillId="3" borderId="1" xfId="0" applyNumberFormat="1" applyFont="1" applyFill="1" applyBorder="1" applyAlignment="1">
      <alignment horizontal="center" vertical="center" wrapText="1"/>
    </xf>
    <xf numFmtId="174" fontId="14" fillId="3" borderId="1" xfId="3" applyNumberFormat="1" applyFont="1" applyFill="1" applyBorder="1" applyAlignment="1">
      <alignment horizontal="right" vertical="center"/>
    </xf>
    <xf numFmtId="10" fontId="27" fillId="3" borderId="1" xfId="21" applyNumberFormat="1" applyFont="1" applyFill="1" applyBorder="1" applyAlignment="1">
      <alignment horizontal="center" vertical="center" wrapText="1"/>
    </xf>
    <xf numFmtId="10" fontId="6" fillId="3" borderId="1" xfId="21" applyNumberFormat="1" applyFont="1" applyFill="1" applyBorder="1" applyAlignment="1">
      <alignment horizontal="center" vertical="center" wrapText="1"/>
    </xf>
    <xf numFmtId="10" fontId="9" fillId="3" borderId="1" xfId="21" applyNumberFormat="1" applyFont="1" applyFill="1" applyBorder="1" applyAlignment="1">
      <alignment horizontal="center" vertical="center" wrapText="1"/>
    </xf>
    <xf numFmtId="0" fontId="6" fillId="0" borderId="1" xfId="0" applyFont="1" applyBorder="1"/>
    <xf numFmtId="37" fontId="13" fillId="14" borderId="17" xfId="10" applyNumberFormat="1" applyFont="1" applyFill="1" applyBorder="1" applyAlignment="1">
      <alignment horizontal="center" vertical="center"/>
    </xf>
    <xf numFmtId="37" fontId="13" fillId="14" borderId="18" xfId="10" applyNumberFormat="1" applyFont="1" applyFill="1" applyBorder="1" applyAlignment="1">
      <alignment horizontal="center" vertical="center"/>
    </xf>
    <xf numFmtId="37" fontId="13" fillId="14" borderId="8" xfId="10" applyNumberFormat="1" applyFont="1" applyFill="1" applyBorder="1" applyAlignment="1">
      <alignment horizontal="center" vertical="center"/>
    </xf>
    <xf numFmtId="37" fontId="13" fillId="14" borderId="54" xfId="10" applyNumberFormat="1" applyFont="1" applyFill="1" applyBorder="1" applyAlignment="1">
      <alignment horizontal="center" vertical="center"/>
    </xf>
    <xf numFmtId="1" fontId="13" fillId="14" borderId="17" xfId="26" applyNumberFormat="1" applyFont="1" applyFill="1" applyBorder="1" applyAlignment="1">
      <alignment horizontal="center" vertical="center"/>
    </xf>
    <xf numFmtId="1" fontId="13" fillId="14" borderId="18" xfId="26" applyNumberFormat="1" applyFont="1" applyFill="1" applyBorder="1" applyAlignment="1">
      <alignment horizontal="center" vertical="center"/>
    </xf>
    <xf numFmtId="1" fontId="13" fillId="14" borderId="8" xfId="26" applyNumberFormat="1" applyFont="1" applyFill="1" applyBorder="1" applyAlignment="1">
      <alignment horizontal="center" vertical="center"/>
    </xf>
    <xf numFmtId="1" fontId="13" fillId="14" borderId="54" xfId="26" applyNumberFormat="1" applyFont="1" applyFill="1" applyBorder="1" applyAlignment="1">
      <alignment horizontal="center" vertical="center"/>
    </xf>
    <xf numFmtId="37" fontId="13" fillId="14" borderId="18" xfId="0" applyNumberFormat="1" applyFont="1" applyFill="1" applyBorder="1" applyAlignment="1">
      <alignment horizontal="center" vertical="center"/>
    </xf>
    <xf numFmtId="0" fontId="13" fillId="14" borderId="3" xfId="0" applyFont="1" applyFill="1" applyBorder="1" applyAlignment="1">
      <alignment horizontal="center" vertical="center"/>
    </xf>
    <xf numFmtId="37" fontId="13" fillId="14" borderId="1" xfId="10" applyNumberFormat="1" applyFont="1" applyFill="1" applyBorder="1" applyAlignment="1">
      <alignment horizontal="center" vertical="center"/>
    </xf>
    <xf numFmtId="0" fontId="13" fillId="14" borderId="1" xfId="0" applyFont="1" applyFill="1" applyBorder="1" applyAlignment="1">
      <alignment horizontal="center" vertical="center"/>
    </xf>
    <xf numFmtId="37" fontId="13" fillId="14" borderId="2" xfId="10" applyNumberFormat="1" applyFont="1" applyFill="1" applyBorder="1" applyAlignment="1">
      <alignment horizontal="center" vertical="center"/>
    </xf>
    <xf numFmtId="39" fontId="13" fillId="14" borderId="3" xfId="10" applyNumberFormat="1" applyFont="1" applyFill="1" applyBorder="1" applyAlignment="1">
      <alignment horizontal="center" vertical="center"/>
    </xf>
    <xf numFmtId="39" fontId="13" fillId="14" borderId="1" xfId="0" applyNumberFormat="1" applyFont="1" applyFill="1" applyBorder="1" applyAlignment="1">
      <alignment horizontal="center" vertical="center"/>
    </xf>
    <xf numFmtId="0" fontId="29" fillId="14" borderId="1" xfId="0" applyFont="1" applyFill="1" applyBorder="1" applyAlignment="1">
      <alignment horizontal="center" vertical="center"/>
    </xf>
    <xf numFmtId="37" fontId="14" fillId="14" borderId="1" xfId="10" applyNumberFormat="1" applyFont="1" applyFill="1" applyBorder="1" applyAlignment="1">
      <alignment horizontal="center" vertical="center"/>
    </xf>
    <xf numFmtId="37" fontId="14" fillId="14" borderId="4" xfId="10" applyNumberFormat="1" applyFont="1" applyFill="1" applyBorder="1" applyAlignment="1">
      <alignment horizontal="center" vertical="center"/>
    </xf>
    <xf numFmtId="165" fontId="14" fillId="3" borderId="1" xfId="3" applyFont="1" applyFill="1" applyBorder="1" applyAlignment="1">
      <alignment horizontal="right" vertical="center"/>
    </xf>
    <xf numFmtId="0" fontId="42" fillId="3" borderId="42" xfId="0" applyFont="1" applyFill="1" applyBorder="1" applyAlignment="1">
      <alignment horizontal="center" vertical="center" wrapText="1"/>
    </xf>
    <xf numFmtId="0" fontId="42" fillId="3" borderId="24" xfId="0" applyFont="1" applyFill="1" applyBorder="1" applyAlignment="1">
      <alignment horizontal="center" vertical="center" wrapText="1"/>
    </xf>
    <xf numFmtId="0" fontId="42" fillId="3" borderId="43" xfId="0" applyFont="1" applyFill="1" applyBorder="1" applyAlignment="1">
      <alignment horizontal="center" vertical="center" wrapText="1"/>
    </xf>
    <xf numFmtId="3" fontId="14" fillId="0" borderId="2"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3" fontId="13" fillId="3" borderId="1" xfId="10" applyNumberFormat="1" applyFont="1" applyFill="1" applyBorder="1" applyAlignment="1">
      <alignment horizontal="center" vertical="center" wrapText="1"/>
    </xf>
    <xf numFmtId="1" fontId="42" fillId="3" borderId="24" xfId="0" applyNumberFormat="1" applyFont="1" applyFill="1" applyBorder="1" applyAlignment="1">
      <alignment horizontal="center" vertical="center" wrapText="1"/>
    </xf>
    <xf numFmtId="174" fontId="42" fillId="3" borderId="42" xfId="5" applyNumberFormat="1" applyFont="1" applyFill="1" applyBorder="1" applyAlignment="1">
      <alignment vertical="center" wrapText="1"/>
    </xf>
    <xf numFmtId="174" fontId="42" fillId="3" borderId="24" xfId="5" applyNumberFormat="1" applyFont="1" applyFill="1" applyBorder="1" applyAlignment="1">
      <alignment vertical="center" wrapText="1"/>
    </xf>
    <xf numFmtId="174" fontId="42" fillId="3" borderId="43" xfId="5" applyNumberFormat="1" applyFont="1" applyFill="1" applyBorder="1" applyAlignment="1">
      <alignment vertical="center" wrapText="1"/>
    </xf>
    <xf numFmtId="3" fontId="14" fillId="3" borderId="2" xfId="19" applyNumberFormat="1" applyFont="1" applyFill="1" applyBorder="1" applyAlignment="1">
      <alignment horizontal="center" vertical="center" wrapText="1"/>
    </xf>
    <xf numFmtId="3" fontId="14" fillId="3" borderId="24" xfId="19"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37" fontId="16" fillId="3" borderId="2" xfId="10" applyNumberFormat="1" applyFont="1" applyFill="1" applyBorder="1" applyAlignment="1">
      <alignment horizontal="center" vertical="center"/>
    </xf>
    <xf numFmtId="37" fontId="16" fillId="3" borderId="43" xfId="10" applyNumberFormat="1" applyFont="1" applyFill="1" applyBorder="1" applyAlignment="1">
      <alignment horizontal="center" vertical="center"/>
    </xf>
    <xf numFmtId="174" fontId="42" fillId="3" borderId="69" xfId="5" applyNumberFormat="1" applyFont="1" applyFill="1" applyBorder="1" applyAlignment="1">
      <alignment horizontal="left" vertical="center" wrapText="1"/>
    </xf>
    <xf numFmtId="174" fontId="42" fillId="3" borderId="68" xfId="5" applyNumberFormat="1" applyFont="1" applyFill="1" applyBorder="1" applyAlignment="1">
      <alignment horizontal="left" vertical="center" wrapText="1"/>
    </xf>
    <xf numFmtId="174" fontId="42" fillId="3" borderId="70" xfId="5" applyNumberFormat="1" applyFont="1" applyFill="1" applyBorder="1" applyAlignment="1">
      <alignment horizontal="left" vertical="center" wrapText="1"/>
    </xf>
    <xf numFmtId="177" fontId="14" fillId="0" borderId="2" xfId="19" applyNumberFormat="1" applyFont="1" applyFill="1" applyBorder="1" applyAlignment="1">
      <alignment horizontal="center" vertical="center" wrapText="1"/>
    </xf>
    <xf numFmtId="177" fontId="14" fillId="3" borderId="2" xfId="19" applyNumberFormat="1" applyFont="1" applyFill="1" applyBorder="1" applyAlignment="1">
      <alignment horizontal="center" vertical="center" wrapText="1"/>
    </xf>
    <xf numFmtId="177" fontId="14" fillId="0" borderId="43" xfId="19" applyNumberFormat="1" applyFont="1" applyFill="1" applyBorder="1" applyAlignment="1">
      <alignment horizontal="center" vertical="center" wrapText="1"/>
    </xf>
    <xf numFmtId="0" fontId="40" fillId="6" borderId="2" xfId="19" applyFont="1" applyFill="1" applyBorder="1" applyAlignment="1">
      <alignment horizontal="center" vertical="center" wrapText="1"/>
    </xf>
    <xf numFmtId="0" fontId="3" fillId="0" borderId="0" xfId="19" applyAlignment="1">
      <alignment horizontal="center" vertical="center"/>
    </xf>
    <xf numFmtId="0" fontId="3" fillId="0" borderId="0" xfId="19" applyFont="1" applyAlignment="1">
      <alignment horizontal="center" vertical="center"/>
    </xf>
    <xf numFmtId="0" fontId="8" fillId="0" borderId="0" xfId="19" applyFont="1" applyBorder="1" applyAlignment="1">
      <alignment horizontal="center" vertical="center"/>
    </xf>
    <xf numFmtId="181" fontId="3" fillId="0" borderId="0" xfId="19" applyNumberFormat="1" applyAlignment="1">
      <alignment horizontal="center" vertical="center"/>
    </xf>
    <xf numFmtId="181" fontId="3" fillId="0" borderId="0" xfId="19" applyNumberFormat="1" applyFont="1" applyAlignment="1">
      <alignment horizontal="center" vertical="center"/>
    </xf>
    <xf numFmtId="0" fontId="8" fillId="0" borderId="0" xfId="19" applyFont="1" applyBorder="1" applyAlignment="1">
      <alignment horizontal="left" vertical="center"/>
    </xf>
    <xf numFmtId="37" fontId="48" fillId="3" borderId="3" xfId="19" applyNumberFormat="1" applyFont="1" applyFill="1" applyBorder="1" applyAlignment="1">
      <alignment horizontal="center" vertical="center"/>
    </xf>
    <xf numFmtId="37" fontId="48" fillId="6" borderId="3" xfId="19" applyNumberFormat="1" applyFont="1" applyFill="1" applyBorder="1" applyAlignment="1">
      <alignment horizontal="center" vertical="center"/>
    </xf>
    <xf numFmtId="177" fontId="15" fillId="6" borderId="76" xfId="19" applyNumberFormat="1" applyFont="1" applyFill="1" applyBorder="1" applyAlignment="1">
      <alignment horizontal="center" vertical="center"/>
    </xf>
    <xf numFmtId="177" fontId="15" fillId="6" borderId="75" xfId="19" applyNumberFormat="1" applyFont="1" applyFill="1" applyBorder="1" applyAlignment="1">
      <alignment horizontal="center" vertical="center"/>
    </xf>
    <xf numFmtId="170" fontId="16" fillId="6" borderId="8" xfId="10" applyNumberFormat="1" applyFont="1" applyFill="1" applyBorder="1" applyAlignment="1">
      <alignment horizontal="center" vertical="center" wrapText="1"/>
    </xf>
    <xf numFmtId="0" fontId="53" fillId="6" borderId="72" xfId="19" applyFont="1" applyFill="1" applyBorder="1" applyAlignment="1">
      <alignment horizontal="left" vertical="center" wrapText="1"/>
    </xf>
    <xf numFmtId="177" fontId="41" fillId="3" borderId="2" xfId="19" applyNumberFormat="1" applyFont="1" applyFill="1" applyBorder="1" applyAlignment="1">
      <alignment horizontal="center" vertical="center" wrapText="1"/>
    </xf>
    <xf numFmtId="177" fontId="13" fillId="6" borderId="43" xfId="10" applyNumberFormat="1" applyFont="1" applyFill="1" applyBorder="1" applyAlignment="1">
      <alignment horizontal="center" vertical="center"/>
    </xf>
    <xf numFmtId="177" fontId="13" fillId="6" borderId="70" xfId="10" applyNumberFormat="1" applyFont="1" applyFill="1" applyBorder="1" applyAlignment="1">
      <alignment horizontal="center" vertical="center"/>
    </xf>
    <xf numFmtId="177" fontId="44" fillId="6" borderId="43" xfId="10" applyNumberFormat="1" applyFont="1" applyFill="1" applyBorder="1" applyAlignment="1">
      <alignment horizontal="center" vertical="center"/>
    </xf>
    <xf numFmtId="177" fontId="29" fillId="6" borderId="43" xfId="10" applyNumberFormat="1" applyFont="1" applyFill="1" applyBorder="1" applyAlignment="1">
      <alignment horizontal="center" vertical="center"/>
    </xf>
    <xf numFmtId="175" fontId="41" fillId="6" borderId="52" xfId="19" applyNumberFormat="1" applyFont="1" applyFill="1" applyBorder="1" applyAlignment="1">
      <alignment horizontal="left" vertical="center" wrapText="1"/>
    </xf>
    <xf numFmtId="1" fontId="41" fillId="3" borderId="1" xfId="19" applyNumberFormat="1" applyFont="1" applyFill="1" applyBorder="1" applyAlignment="1">
      <alignment horizontal="center" vertical="center" wrapText="1"/>
    </xf>
    <xf numFmtId="1" fontId="13" fillId="6" borderId="5" xfId="10" applyNumberFormat="1" applyFont="1" applyFill="1" applyBorder="1" applyAlignment="1">
      <alignment horizontal="center" vertical="center"/>
    </xf>
    <xf numFmtId="1" fontId="13" fillId="6" borderId="53" xfId="10" applyNumberFormat="1" applyFont="1" applyFill="1" applyBorder="1" applyAlignment="1">
      <alignment horizontal="center" vertical="center"/>
    </xf>
    <xf numFmtId="1" fontId="44" fillId="6" borderId="5" xfId="10" applyNumberFormat="1" applyFont="1" applyFill="1" applyBorder="1" applyAlignment="1">
      <alignment horizontal="center" vertical="center"/>
    </xf>
    <xf numFmtId="1" fontId="29" fillId="6" borderId="5" xfId="10" applyNumberFormat="1" applyFont="1" applyFill="1" applyBorder="1" applyAlignment="1">
      <alignment horizontal="center" vertical="center"/>
    </xf>
    <xf numFmtId="175" fontId="41" fillId="6" borderId="50" xfId="19" applyNumberFormat="1" applyFont="1" applyFill="1" applyBorder="1" applyAlignment="1">
      <alignment horizontal="left" vertical="center" wrapText="1"/>
    </xf>
    <xf numFmtId="177" fontId="13" fillId="6" borderId="5" xfId="10" applyNumberFormat="1" applyFont="1" applyFill="1" applyBorder="1" applyAlignment="1">
      <alignment horizontal="center" vertical="center"/>
    </xf>
    <xf numFmtId="177" fontId="13" fillId="6" borderId="53" xfId="10" applyNumberFormat="1" applyFont="1" applyFill="1" applyBorder="1" applyAlignment="1">
      <alignment horizontal="center" vertical="center"/>
    </xf>
    <xf numFmtId="177" fontId="44" fillId="6" borderId="5" xfId="10" applyNumberFormat="1" applyFont="1" applyFill="1" applyBorder="1" applyAlignment="1">
      <alignment horizontal="center" vertical="center"/>
    </xf>
    <xf numFmtId="177" fontId="29" fillId="6" borderId="5" xfId="10" applyNumberFormat="1" applyFont="1" applyFill="1" applyBorder="1" applyAlignment="1">
      <alignment horizontal="center" vertical="center"/>
    </xf>
    <xf numFmtId="1" fontId="41" fillId="3" borderId="3" xfId="19" applyNumberFormat="1" applyFont="1" applyFill="1" applyBorder="1" applyAlignment="1">
      <alignment horizontal="center" vertical="center" wrapText="1"/>
    </xf>
    <xf numFmtId="2" fontId="13" fillId="6" borderId="53" xfId="10" applyNumberFormat="1" applyFont="1" applyFill="1" applyBorder="1" applyAlignment="1">
      <alignment horizontal="center" vertical="center"/>
    </xf>
    <xf numFmtId="0" fontId="41" fillId="6" borderId="77" xfId="19" applyFont="1" applyFill="1" applyBorder="1" applyAlignment="1">
      <alignment horizontal="left" vertical="center" wrapText="1"/>
    </xf>
    <xf numFmtId="0" fontId="55" fillId="0" borderId="0" xfId="19" applyFont="1"/>
    <xf numFmtId="0" fontId="55" fillId="0" borderId="0" xfId="19" applyFont="1" applyBorder="1"/>
    <xf numFmtId="0" fontId="55" fillId="0" borderId="0" xfId="19" applyFont="1" applyBorder="1" applyAlignment="1">
      <alignment wrapText="1"/>
    </xf>
    <xf numFmtId="0" fontId="56" fillId="0" borderId="0" xfId="19" applyFont="1" applyBorder="1" applyAlignment="1">
      <alignment vertical="center" wrapText="1"/>
    </xf>
    <xf numFmtId="0" fontId="56" fillId="0" borderId="0" xfId="80" applyFont="1" applyBorder="1" applyAlignment="1">
      <alignment vertical="center" wrapText="1"/>
    </xf>
    <xf numFmtId="175" fontId="56" fillId="3" borderId="24" xfId="19" applyNumberFormat="1" applyFont="1" applyFill="1" applyBorder="1" applyAlignment="1">
      <alignment horizontal="center" vertical="center" wrapText="1"/>
    </xf>
    <xf numFmtId="170" fontId="13" fillId="15" borderId="70" xfId="10" applyNumberFormat="1" applyFont="1" applyFill="1" applyBorder="1" applyAlignment="1">
      <alignment horizontal="center" vertical="center"/>
    </xf>
    <xf numFmtId="170" fontId="52" fillId="3" borderId="70" xfId="10" applyNumberFormat="1" applyFont="1" applyFill="1" applyBorder="1" applyAlignment="1">
      <alignment horizontal="center" vertical="center"/>
    </xf>
    <xf numFmtId="177" fontId="13" fillId="3" borderId="43" xfId="10" applyNumberFormat="1" applyFont="1" applyFill="1" applyBorder="1" applyAlignment="1">
      <alignment horizontal="center" vertical="center"/>
    </xf>
    <xf numFmtId="170" fontId="13" fillId="3" borderId="43" xfId="10" applyNumberFormat="1" applyFont="1" applyFill="1" applyBorder="1" applyAlignment="1">
      <alignment horizontal="center" vertical="center"/>
    </xf>
    <xf numFmtId="170" fontId="13" fillId="0" borderId="43" xfId="10" applyNumberFormat="1" applyFont="1" applyFill="1" applyBorder="1" applyAlignment="1">
      <alignment horizontal="center" vertical="center"/>
    </xf>
    <xf numFmtId="175" fontId="10" fillId="6" borderId="52" xfId="19" applyNumberFormat="1" applyFont="1" applyFill="1" applyBorder="1" applyAlignment="1">
      <alignment horizontal="left" vertical="center" wrapText="1"/>
    </xf>
    <xf numFmtId="170" fontId="13" fillId="15" borderId="53" xfId="10" applyNumberFormat="1" applyFont="1" applyFill="1" applyBorder="1" applyAlignment="1">
      <alignment horizontal="center" vertical="center"/>
    </xf>
    <xf numFmtId="170" fontId="52" fillId="3" borderId="53" xfId="10" applyNumberFormat="1" applyFont="1" applyFill="1" applyBorder="1" applyAlignment="1">
      <alignment horizontal="center" vertical="center"/>
    </xf>
    <xf numFmtId="4" fontId="13" fillId="3" borderId="7" xfId="0" applyNumberFormat="1" applyFont="1" applyFill="1" applyBorder="1" applyAlignment="1">
      <alignment horizontal="center" vertical="center"/>
    </xf>
    <xf numFmtId="170" fontId="13" fillId="3" borderId="5" xfId="10" applyNumberFormat="1" applyFont="1" applyFill="1" applyBorder="1" applyAlignment="1">
      <alignment horizontal="center" vertical="center"/>
    </xf>
    <xf numFmtId="170" fontId="13" fillId="0" borderId="5" xfId="10" applyNumberFormat="1" applyFont="1" applyFill="1" applyBorder="1" applyAlignment="1">
      <alignment horizontal="center" vertical="center"/>
    </xf>
    <xf numFmtId="4" fontId="13" fillId="3" borderId="1" xfId="0" applyNumberFormat="1" applyFont="1" applyFill="1" applyBorder="1" applyAlignment="1">
      <alignment horizontal="center" vertical="center"/>
    </xf>
    <xf numFmtId="175" fontId="10" fillId="6" borderId="50" xfId="19" applyNumberFormat="1" applyFont="1" applyFill="1" applyBorder="1" applyAlignment="1">
      <alignment horizontal="left" vertical="center" wrapText="1"/>
    </xf>
    <xf numFmtId="177" fontId="13" fillId="15" borderId="53" xfId="10" applyNumberFormat="1" applyFont="1" applyFill="1" applyBorder="1" applyAlignment="1">
      <alignment horizontal="center" vertical="center"/>
    </xf>
    <xf numFmtId="177" fontId="52" fillId="0" borderId="53" xfId="10" applyNumberFormat="1" applyFont="1" applyFill="1" applyBorder="1" applyAlignment="1">
      <alignment horizontal="center" vertical="center"/>
    </xf>
    <xf numFmtId="177" fontId="13" fillId="3" borderId="7" xfId="10" applyNumberFormat="1" applyFont="1" applyFill="1" applyBorder="1" applyAlignment="1">
      <alignment horizontal="center" vertical="center"/>
    </xf>
    <xf numFmtId="177" fontId="13" fillId="3" borderId="5" xfId="10" applyNumberFormat="1" applyFont="1" applyFill="1" applyBorder="1" applyAlignment="1">
      <alignment horizontal="center" vertical="center"/>
    </xf>
    <xf numFmtId="177" fontId="13" fillId="0" borderId="5" xfId="10" applyNumberFormat="1" applyFont="1" applyFill="1" applyBorder="1" applyAlignment="1">
      <alignment horizontal="center" vertical="center"/>
    </xf>
    <xf numFmtId="177" fontId="13" fillId="3" borderId="1" xfId="10" applyNumberFormat="1" applyFont="1" applyFill="1" applyBorder="1" applyAlignment="1">
      <alignment horizontal="center" vertical="center"/>
    </xf>
    <xf numFmtId="2" fontId="13" fillId="16" borderId="16" xfId="10" applyNumberFormat="1" applyFont="1" applyFill="1" applyBorder="1" applyAlignment="1">
      <alignment horizontal="center" vertical="center"/>
    </xf>
    <xf numFmtId="177" fontId="52" fillId="3" borderId="53" xfId="10" applyNumberFormat="1" applyFont="1" applyFill="1" applyBorder="1" applyAlignment="1">
      <alignment horizontal="center" vertical="center"/>
    </xf>
    <xf numFmtId="170" fontId="13" fillId="3" borderId="3" xfId="10" applyNumberFormat="1" applyFont="1" applyFill="1" applyBorder="1" applyAlignment="1">
      <alignment horizontal="center" vertical="center"/>
    </xf>
    <xf numFmtId="170" fontId="13" fillId="0" borderId="3" xfId="10" applyNumberFormat="1" applyFont="1" applyFill="1" applyBorder="1" applyAlignment="1">
      <alignment horizontal="center" vertical="center"/>
    </xf>
    <xf numFmtId="0" fontId="10" fillId="6" borderId="77" xfId="19" applyFont="1" applyFill="1" applyBorder="1" applyAlignment="1">
      <alignment horizontal="left" vertical="center" wrapText="1"/>
    </xf>
    <xf numFmtId="170" fontId="13" fillId="3" borderId="70" xfId="10" applyNumberFormat="1" applyFont="1" applyFill="1" applyBorder="1" applyAlignment="1">
      <alignment horizontal="center" vertical="center"/>
    </xf>
    <xf numFmtId="175" fontId="41" fillId="0" borderId="4" xfId="19" applyNumberFormat="1" applyFont="1" applyFill="1" applyBorder="1" applyAlignment="1">
      <alignment horizontal="center" vertical="center" wrapText="1"/>
    </xf>
    <xf numFmtId="177" fontId="13" fillId="0" borderId="43" xfId="10" applyNumberFormat="1" applyFont="1" applyFill="1" applyBorder="1" applyAlignment="1">
      <alignment horizontal="center" vertical="center"/>
    </xf>
    <xf numFmtId="3" fontId="41" fillId="0" borderId="1" xfId="19" applyNumberFormat="1" applyFont="1" applyFill="1" applyBorder="1" applyAlignment="1">
      <alignment horizontal="center" vertical="center" wrapText="1"/>
    </xf>
    <xf numFmtId="170" fontId="13" fillId="3" borderId="53" xfId="10" applyNumberFormat="1" applyFont="1" applyFill="1" applyBorder="1" applyAlignment="1">
      <alignment horizontal="center" vertical="center"/>
    </xf>
    <xf numFmtId="4" fontId="14" fillId="0" borderId="7"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177" fontId="41" fillId="3" borderId="1" xfId="19" applyNumberFormat="1" applyFont="1" applyFill="1" applyBorder="1" applyAlignment="1">
      <alignment horizontal="center" vertical="center" wrapText="1"/>
    </xf>
    <xf numFmtId="177" fontId="41" fillId="0" borderId="1" xfId="19" applyNumberFormat="1" applyFont="1" applyFill="1" applyBorder="1" applyAlignment="1">
      <alignment horizontal="center" vertical="center" wrapText="1"/>
    </xf>
    <xf numFmtId="177" fontId="13" fillId="3" borderId="53" xfId="10" applyNumberFormat="1" applyFont="1" applyFill="1" applyBorder="1" applyAlignment="1">
      <alignment horizontal="center" vertical="center"/>
    </xf>
    <xf numFmtId="177" fontId="14" fillId="3" borderId="7" xfId="10" applyNumberFormat="1" applyFont="1" applyFill="1" applyBorder="1" applyAlignment="1">
      <alignment horizontal="center" vertical="center"/>
    </xf>
    <xf numFmtId="177" fontId="44" fillId="3" borderId="5" xfId="10" applyNumberFormat="1" applyFont="1" applyFill="1" applyBorder="1" applyAlignment="1">
      <alignment horizontal="center" vertical="center"/>
    </xf>
    <xf numFmtId="177" fontId="14" fillId="0" borderId="7" xfId="10" applyNumberFormat="1" applyFont="1" applyFill="1" applyBorder="1" applyAlignment="1">
      <alignment horizontal="center" vertical="center"/>
    </xf>
    <xf numFmtId="177" fontId="14" fillId="0" borderId="1" xfId="10" applyNumberFormat="1" applyFont="1" applyFill="1" applyBorder="1" applyAlignment="1">
      <alignment horizontal="center" vertical="center"/>
    </xf>
    <xf numFmtId="3" fontId="41" fillId="0" borderId="3" xfId="19" applyNumberFormat="1" applyFont="1" applyFill="1" applyBorder="1" applyAlignment="1">
      <alignment horizontal="center" vertical="center" wrapText="1"/>
    </xf>
    <xf numFmtId="2" fontId="13" fillId="3" borderId="16" xfId="10" applyNumberFormat="1" applyFont="1" applyFill="1" applyBorder="1" applyAlignment="1">
      <alignment horizontal="center" vertical="center"/>
    </xf>
    <xf numFmtId="3" fontId="13" fillId="0" borderId="47"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77" fontId="41" fillId="0" borderId="45" xfId="19" applyNumberFormat="1" applyFont="1" applyFill="1" applyBorder="1" applyAlignment="1">
      <alignment horizontal="center" vertical="center" wrapText="1"/>
    </xf>
    <xf numFmtId="177" fontId="14" fillId="3" borderId="4" xfId="19" applyNumberFormat="1" applyFont="1" applyFill="1" applyBorder="1" applyAlignment="1">
      <alignment horizontal="center" vertical="center" wrapText="1"/>
    </xf>
    <xf numFmtId="177" fontId="14" fillId="3" borderId="38" xfId="19" applyNumberFormat="1" applyFont="1" applyFill="1" applyBorder="1" applyAlignment="1">
      <alignment horizontal="center" vertical="center" wrapText="1"/>
    </xf>
    <xf numFmtId="177" fontId="14" fillId="0" borderId="2" xfId="10" applyNumberFormat="1" applyFont="1" applyFill="1" applyBorder="1" applyAlignment="1">
      <alignment horizontal="center" vertical="center"/>
    </xf>
    <xf numFmtId="177" fontId="13" fillId="0" borderId="24" xfId="10" applyNumberFormat="1" applyFont="1" applyFill="1" applyBorder="1" applyAlignment="1">
      <alignment horizontal="center" vertical="center"/>
    </xf>
    <xf numFmtId="3" fontId="41" fillId="0" borderId="7" xfId="19" applyNumberFormat="1" applyFont="1" applyFill="1" applyBorder="1" applyAlignment="1">
      <alignment horizontal="center" vertical="center" wrapText="1"/>
    </xf>
    <xf numFmtId="4" fontId="14" fillId="3" borderId="1" xfId="19" applyNumberFormat="1" applyFont="1" applyFill="1" applyBorder="1" applyAlignment="1">
      <alignment horizontal="center" vertical="center" wrapText="1"/>
    </xf>
    <xf numFmtId="3" fontId="14" fillId="3" borderId="8" xfId="19" applyNumberFormat="1" applyFont="1" applyFill="1" applyBorder="1" applyAlignment="1">
      <alignment horizontal="center" vertical="center" wrapText="1"/>
    </xf>
    <xf numFmtId="0" fontId="13" fillId="0" borderId="0" xfId="19" applyFont="1" applyFill="1" applyBorder="1" applyAlignment="1">
      <alignment horizontal="center" vertical="center"/>
    </xf>
    <xf numFmtId="177" fontId="41" fillId="0" borderId="7" xfId="19" applyNumberFormat="1" applyFont="1" applyFill="1" applyBorder="1" applyAlignment="1">
      <alignment horizontal="center" vertical="center" wrapText="1"/>
    </xf>
    <xf numFmtId="177" fontId="14" fillId="3" borderId="1" xfId="10" applyNumberFormat="1" applyFont="1" applyFill="1" applyBorder="1" applyAlignment="1">
      <alignment horizontal="center" vertical="center" wrapText="1"/>
    </xf>
    <xf numFmtId="177" fontId="14" fillId="3" borderId="8" xfId="10" applyNumberFormat="1" applyFont="1" applyFill="1" applyBorder="1" applyAlignment="1">
      <alignment horizontal="center" vertical="center" wrapText="1"/>
    </xf>
    <xf numFmtId="177" fontId="14" fillId="0" borderId="1" xfId="10" applyNumberFormat="1" applyFont="1" applyFill="1" applyBorder="1" applyAlignment="1">
      <alignment horizontal="center" vertical="center" wrapText="1"/>
    </xf>
    <xf numFmtId="3" fontId="41" fillId="0" borderId="47" xfId="19" applyNumberFormat="1" applyFont="1" applyFill="1" applyBorder="1" applyAlignment="1">
      <alignment horizontal="center" vertical="center" wrapText="1"/>
    </xf>
    <xf numFmtId="3" fontId="14" fillId="3" borderId="16" xfId="19" applyNumberFormat="1" applyFont="1" applyFill="1" applyBorder="1" applyAlignment="1">
      <alignment horizontal="center" vertical="center" wrapText="1"/>
    </xf>
    <xf numFmtId="0" fontId="13" fillId="3" borderId="1" xfId="0"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3" borderId="5" xfId="19"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xf>
    <xf numFmtId="177" fontId="13" fillId="0" borderId="1" xfId="10" applyNumberFormat="1" applyFont="1" applyFill="1" applyBorder="1" applyAlignment="1">
      <alignment horizontal="center" vertical="center"/>
    </xf>
    <xf numFmtId="177" fontId="13" fillId="3" borderId="5" xfId="19" applyNumberFormat="1" applyFont="1" applyFill="1" applyBorder="1" applyAlignment="1">
      <alignment horizontal="center" vertical="center" wrapText="1"/>
    </xf>
    <xf numFmtId="177" fontId="14" fillId="3" borderId="1" xfId="10" applyNumberFormat="1" applyFont="1" applyFill="1" applyBorder="1" applyAlignment="1">
      <alignment horizontal="center" vertical="center"/>
    </xf>
    <xf numFmtId="4" fontId="41" fillId="3" borderId="1" xfId="19" applyNumberFormat="1" applyFont="1" applyFill="1" applyBorder="1" applyAlignment="1">
      <alignment horizontal="center" vertical="center" wrapText="1"/>
    </xf>
    <xf numFmtId="4" fontId="41" fillId="0" borderId="1" xfId="19" applyNumberFormat="1" applyFont="1" applyFill="1" applyBorder="1" applyAlignment="1">
      <alignment horizontal="center" vertical="center" wrapText="1"/>
    </xf>
    <xf numFmtId="4" fontId="41" fillId="0" borderId="3" xfId="19" applyNumberFormat="1" applyFont="1" applyFill="1" applyBorder="1" applyAlignment="1">
      <alignment horizontal="center" vertical="center" wrapText="1"/>
    </xf>
    <xf numFmtId="3" fontId="13" fillId="6" borderId="1" xfId="10" applyNumberFormat="1" applyFont="1" applyFill="1" applyBorder="1" applyAlignment="1">
      <alignment horizontal="center" vertical="center" wrapText="1"/>
    </xf>
    <xf numFmtId="4" fontId="13" fillId="6" borderId="1" xfId="10" applyNumberFormat="1" applyFont="1" applyFill="1" applyBorder="1" applyAlignment="1">
      <alignment horizontal="center" vertical="center" wrapText="1"/>
    </xf>
    <xf numFmtId="178" fontId="13" fillId="6" borderId="1" xfId="10" applyNumberFormat="1" applyFont="1" applyFill="1" applyBorder="1" applyAlignment="1">
      <alignment horizontal="center" vertical="center" wrapText="1"/>
    </xf>
    <xf numFmtId="177" fontId="13" fillId="3" borderId="1" xfId="10" applyNumberFormat="1" applyFont="1" applyFill="1" applyBorder="1" applyAlignment="1">
      <alignment horizontal="center" vertical="center" wrapText="1"/>
    </xf>
    <xf numFmtId="177" fontId="14" fillId="6" borderId="1" xfId="10" applyNumberFormat="1" applyFont="1" applyFill="1" applyBorder="1" applyAlignment="1">
      <alignment horizontal="center" vertical="center" wrapText="1"/>
    </xf>
    <xf numFmtId="177" fontId="13" fillId="6" borderId="1" xfId="10" applyNumberFormat="1" applyFont="1" applyFill="1" applyBorder="1" applyAlignment="1">
      <alignment horizontal="center" vertical="center" wrapText="1"/>
    </xf>
    <xf numFmtId="4" fontId="13" fillId="6" borderId="3" xfId="0" applyNumberFormat="1" applyFont="1" applyFill="1" applyBorder="1" applyAlignment="1">
      <alignment horizontal="center" vertical="center" wrapText="1"/>
    </xf>
    <xf numFmtId="177" fontId="13" fillId="0" borderId="1" xfId="10" applyNumberFormat="1" applyFont="1" applyFill="1" applyBorder="1" applyAlignment="1">
      <alignment horizontal="center" vertical="center" wrapText="1"/>
    </xf>
    <xf numFmtId="4" fontId="13" fillId="3" borderId="1" xfId="10" applyNumberFormat="1" applyFont="1" applyFill="1" applyBorder="1" applyAlignment="1">
      <alignment horizontal="center" vertical="center" wrapText="1"/>
    </xf>
    <xf numFmtId="178" fontId="13" fillId="3" borderId="1" xfId="10" applyNumberFormat="1" applyFont="1" applyFill="1" applyBorder="1" applyAlignment="1">
      <alignment horizontal="center" vertical="center" wrapText="1"/>
    </xf>
    <xf numFmtId="4" fontId="14" fillId="3" borderId="3" xfId="19" applyNumberFormat="1" applyFont="1" applyFill="1" applyBorder="1" applyAlignment="1">
      <alignment horizontal="center" vertical="center" wrapText="1"/>
    </xf>
    <xf numFmtId="3" fontId="13" fillId="3" borderId="3" xfId="19" applyNumberFormat="1" applyFont="1" applyFill="1" applyBorder="1" applyAlignment="1">
      <alignment horizontal="center" vertical="center" wrapText="1"/>
    </xf>
    <xf numFmtId="1" fontId="14" fillId="6" borderId="1" xfId="19" applyNumberFormat="1" applyFont="1" applyFill="1" applyBorder="1" applyAlignment="1">
      <alignment horizontal="center" vertical="center" wrapText="1"/>
    </xf>
    <xf numFmtId="3" fontId="14" fillId="6" borderId="1" xfId="19" applyNumberFormat="1" applyFont="1" applyFill="1" applyBorder="1" applyAlignment="1">
      <alignment horizontal="center" vertical="center" wrapText="1"/>
    </xf>
    <xf numFmtId="37" fontId="14" fillId="6" borderId="1" xfId="0" applyNumberFormat="1" applyFont="1" applyFill="1" applyBorder="1" applyAlignment="1">
      <alignment horizontal="center" vertical="center"/>
    </xf>
    <xf numFmtId="177" fontId="14" fillId="6" borderId="1" xfId="19" applyNumberFormat="1" applyFont="1" applyFill="1" applyBorder="1" applyAlignment="1">
      <alignment horizontal="center" vertical="center" wrapText="1"/>
    </xf>
    <xf numFmtId="1" fontId="14" fillId="6" borderId="3" xfId="19" applyNumberFormat="1" applyFont="1" applyFill="1" applyBorder="1" applyAlignment="1">
      <alignment horizontal="center" vertical="center" wrapText="1"/>
    </xf>
    <xf numFmtId="1" fontId="14" fillId="6" borderId="5" xfId="19" applyNumberFormat="1" applyFont="1" applyFill="1" applyBorder="1" applyAlignment="1">
      <alignment horizontal="center" vertical="center" wrapText="1"/>
    </xf>
    <xf numFmtId="3" fontId="14" fillId="6" borderId="5" xfId="19"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3" borderId="1" xfId="0" applyFont="1" applyFill="1" applyBorder="1" applyAlignment="1">
      <alignment horizontal="center" vertical="center"/>
    </xf>
    <xf numFmtId="37" fontId="16" fillId="0" borderId="1" xfId="10" applyNumberFormat="1" applyFont="1" applyFill="1" applyBorder="1" applyAlignment="1">
      <alignment horizontal="center" vertical="center"/>
    </xf>
    <xf numFmtId="177" fontId="14" fillId="3" borderId="1" xfId="19" applyNumberFormat="1" applyFont="1" applyFill="1" applyBorder="1" applyAlignment="1">
      <alignment horizontal="center" vertical="center" wrapText="1"/>
    </xf>
    <xf numFmtId="37" fontId="14" fillId="3" borderId="1" xfId="0" applyNumberFormat="1" applyFont="1" applyFill="1" applyBorder="1" applyAlignment="1">
      <alignment horizontal="center" vertical="center"/>
    </xf>
    <xf numFmtId="2" fontId="13" fillId="3" borderId="1" xfId="19" applyNumberFormat="1" applyFont="1" applyFill="1" applyBorder="1" applyAlignment="1">
      <alignment horizontal="center" vertical="center" wrapText="1"/>
    </xf>
    <xf numFmtId="2" fontId="13" fillId="6" borderId="1" xfId="19" applyNumberFormat="1" applyFont="1" applyFill="1" applyBorder="1" applyAlignment="1">
      <alignment horizontal="center" vertical="center" wrapText="1"/>
    </xf>
    <xf numFmtId="2" fontId="14" fillId="6" borderId="1" xfId="19" applyNumberFormat="1" applyFont="1" applyFill="1" applyBorder="1" applyAlignment="1">
      <alignment horizontal="center" vertical="center" wrapText="1"/>
    </xf>
    <xf numFmtId="37" fontId="14" fillId="6" borderId="1" xfId="10" applyNumberFormat="1" applyFont="1" applyFill="1" applyBorder="1" applyAlignment="1">
      <alignment horizontal="center" vertical="center"/>
    </xf>
    <xf numFmtId="176" fontId="13" fillId="3" borderId="1" xfId="10" applyNumberFormat="1" applyFont="1" applyFill="1" applyBorder="1" applyAlignment="1">
      <alignment horizontal="center" vertical="center" wrapText="1"/>
    </xf>
    <xf numFmtId="176" fontId="13" fillId="6" borderId="1" xfId="10" applyNumberFormat="1" applyFont="1" applyFill="1" applyBorder="1" applyAlignment="1">
      <alignment horizontal="center" vertical="center" wrapText="1"/>
    </xf>
    <xf numFmtId="176" fontId="14" fillId="6" borderId="1" xfId="10" applyNumberFormat="1" applyFont="1" applyFill="1" applyBorder="1" applyAlignment="1">
      <alignment horizontal="center" vertical="center" wrapText="1"/>
    </xf>
    <xf numFmtId="1" fontId="13" fillId="3" borderId="5" xfId="19" applyNumberFormat="1" applyFont="1" applyFill="1" applyBorder="1" applyAlignment="1">
      <alignment horizontal="center" vertical="center" wrapText="1"/>
    </xf>
    <xf numFmtId="1" fontId="13" fillId="6" borderId="5" xfId="19" applyNumberFormat="1" applyFont="1" applyFill="1" applyBorder="1" applyAlignment="1">
      <alignment horizontal="center" vertical="center" wrapText="1"/>
    </xf>
    <xf numFmtId="2" fontId="14" fillId="6" borderId="5" xfId="19" applyNumberFormat="1" applyFont="1" applyFill="1" applyBorder="1" applyAlignment="1">
      <alignment horizontal="center" vertical="center" wrapText="1"/>
    </xf>
    <xf numFmtId="182" fontId="14" fillId="6" borderId="5" xfId="10" applyNumberFormat="1" applyFont="1" applyFill="1" applyBorder="1" applyAlignment="1">
      <alignment horizontal="center" vertical="center"/>
    </xf>
    <xf numFmtId="3" fontId="13" fillId="3" borderId="1" xfId="19" applyNumberFormat="1" applyFont="1" applyFill="1" applyBorder="1" applyAlignment="1">
      <alignment horizontal="center" vertical="center" wrapText="1"/>
    </xf>
    <xf numFmtId="176" fontId="13" fillId="0" borderId="1" xfId="19" applyNumberFormat="1" applyFont="1" applyFill="1" applyBorder="1" applyAlignment="1">
      <alignment horizontal="center" vertical="center" wrapText="1"/>
    </xf>
    <xf numFmtId="1" fontId="13" fillId="0" borderId="5" xfId="19" applyNumberFormat="1" applyFont="1" applyFill="1" applyBorder="1" applyAlignment="1">
      <alignment horizontal="center" vertical="center" wrapText="1"/>
    </xf>
    <xf numFmtId="175" fontId="13" fillId="3" borderId="1" xfId="19" applyNumberFormat="1" applyFont="1" applyFill="1" applyBorder="1" applyAlignment="1">
      <alignment horizontal="center" vertical="center" wrapText="1"/>
    </xf>
    <xf numFmtId="175" fontId="13" fillId="0" borderId="1" xfId="19" applyNumberFormat="1" applyFont="1" applyFill="1" applyBorder="1" applyAlignment="1">
      <alignment horizontal="center" vertical="center" wrapText="1"/>
    </xf>
    <xf numFmtId="176" fontId="13" fillId="3" borderId="1" xfId="19" applyNumberFormat="1" applyFont="1" applyFill="1" applyBorder="1" applyAlignment="1">
      <alignment horizontal="center" vertical="center" wrapText="1"/>
    </xf>
    <xf numFmtId="175" fontId="13" fillId="3" borderId="3" xfId="19" applyNumberFormat="1" applyFont="1" applyFill="1" applyBorder="1" applyAlignment="1">
      <alignment horizontal="center" vertical="center" wrapText="1"/>
    </xf>
    <xf numFmtId="2" fontId="13" fillId="0" borderId="3" xfId="19" applyNumberFormat="1" applyFont="1" applyFill="1" applyBorder="1" applyAlignment="1">
      <alignment horizontal="center" vertical="center" wrapText="1"/>
    </xf>
    <xf numFmtId="175" fontId="14" fillId="3" borderId="3" xfId="19" applyNumberFormat="1" applyFont="1" applyFill="1" applyBorder="1" applyAlignment="1">
      <alignment horizontal="center" vertical="center" wrapText="1"/>
    </xf>
    <xf numFmtId="10" fontId="35"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0" fontId="4" fillId="8" borderId="1" xfId="0" applyNumberFormat="1"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5" fillId="0" borderId="25" xfId="0" applyFont="1" applyFill="1" applyBorder="1" applyAlignment="1">
      <alignment horizontal="center"/>
    </xf>
    <xf numFmtId="0" fontId="25" fillId="0" borderId="26" xfId="0" applyFont="1" applyFill="1" applyBorder="1" applyAlignment="1">
      <alignment horizontal="center"/>
    </xf>
    <xf numFmtId="0" fontId="25" fillId="0" borderId="27" xfId="0" applyFont="1" applyFill="1" applyBorder="1" applyAlignment="1">
      <alignment horizontal="center"/>
    </xf>
    <xf numFmtId="0" fontId="25" fillId="0" borderId="28" xfId="0" applyFont="1" applyFill="1" applyBorder="1" applyAlignment="1">
      <alignment horizontal="center"/>
    </xf>
    <xf numFmtId="0" fontId="25" fillId="0" borderId="0" xfId="0" applyFont="1" applyFill="1" applyBorder="1" applyAlignment="1">
      <alignment horizontal="center"/>
    </xf>
    <xf numFmtId="0" fontId="25" fillId="0" borderId="9" xfId="0" applyFont="1" applyFill="1" applyBorder="1" applyAlignment="1">
      <alignment horizontal="center"/>
    </xf>
    <xf numFmtId="0" fontId="4" fillId="6" borderId="71"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 xfId="0"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xf>
    <xf numFmtId="0" fontId="8" fillId="0" borderId="29" xfId="0" applyFont="1" applyFill="1" applyBorder="1" applyAlignment="1">
      <alignment horizontal="right" vertical="center"/>
    </xf>
    <xf numFmtId="0" fontId="4" fillId="3" borderId="8"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54"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7" fillId="0" borderId="0" xfId="0" applyFont="1" applyFill="1" applyAlignment="1">
      <alignment horizontal="right" vertical="center"/>
    </xf>
    <xf numFmtId="0" fontId="36" fillId="0" borderId="42"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43" xfId="0" applyFont="1" applyFill="1" applyBorder="1" applyAlignment="1">
      <alignment horizontal="center" vertical="center" wrapText="1"/>
    </xf>
    <xf numFmtId="0" fontId="2" fillId="6" borderId="28"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30"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6" fillId="0" borderId="13" xfId="0" applyFont="1" applyFill="1" applyBorder="1" applyAlignment="1">
      <alignment horizontal="justify" vertical="center" wrapText="1"/>
    </xf>
    <xf numFmtId="0" fontId="36" fillId="0" borderId="14" xfId="0" applyFont="1" applyFill="1" applyBorder="1" applyAlignment="1">
      <alignment horizontal="justify" vertical="center" wrapText="1"/>
    </xf>
    <xf numFmtId="0" fontId="36" fillId="0" borderId="15" xfId="0" applyFont="1" applyFill="1" applyBorder="1" applyAlignment="1">
      <alignment horizontal="justify"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6" fillId="0" borderId="47" xfId="0" applyFont="1" applyFill="1" applyBorder="1" applyAlignment="1">
      <alignment horizontal="justify" vertical="center" wrapText="1"/>
    </xf>
    <xf numFmtId="0" fontId="36" fillId="0" borderId="7" xfId="0" applyFont="1" applyFill="1" applyBorder="1" applyAlignment="1">
      <alignment horizontal="justify" vertical="center"/>
    </xf>
    <xf numFmtId="0" fontId="36" fillId="0" borderId="56" xfId="0" applyFont="1" applyFill="1" applyBorder="1" applyAlignment="1">
      <alignment horizontal="justify"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3"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4" fillId="6" borderId="2" xfId="0" applyFont="1" applyFill="1" applyBorder="1" applyAlignment="1">
      <alignment horizontal="center"/>
    </xf>
    <xf numFmtId="0" fontId="4" fillId="6" borderId="34" xfId="0" applyFont="1" applyFill="1" applyBorder="1" applyAlignment="1">
      <alignment horizontal="center" vertical="center"/>
    </xf>
    <xf numFmtId="0" fontId="4" fillId="6" borderId="47"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56" xfId="0" applyFont="1" applyFill="1" applyBorder="1" applyAlignment="1">
      <alignment horizontal="left" vertical="center"/>
    </xf>
    <xf numFmtId="0" fontId="36" fillId="0" borderId="51"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7" xfId="0" applyFont="1" applyFill="1" applyBorder="1" applyAlignment="1">
      <alignment horizontal="justify" vertical="center" wrapText="1"/>
    </xf>
    <xf numFmtId="0" fontId="50" fillId="0" borderId="7" xfId="0" applyFont="1" applyFill="1" applyBorder="1" applyAlignment="1">
      <alignment horizontal="justify" vertical="center"/>
    </xf>
    <xf numFmtId="0" fontId="50" fillId="0" borderId="56" xfId="0" applyFont="1" applyFill="1" applyBorder="1" applyAlignment="1">
      <alignment horizontal="justify" vertical="center"/>
    </xf>
    <xf numFmtId="0" fontId="36" fillId="0" borderId="3"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4" xfId="0" applyFont="1" applyFill="1" applyBorder="1" applyAlignment="1">
      <alignment horizontal="center" vertical="center"/>
    </xf>
    <xf numFmtId="0" fontId="49" fillId="0" borderId="4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6" fillId="0" borderId="10" xfId="0" applyFont="1" applyFill="1" applyBorder="1" applyAlignment="1">
      <alignment horizontal="justify" vertical="center" wrapText="1"/>
    </xf>
    <xf numFmtId="0" fontId="36" fillId="0" borderId="11" xfId="0" applyFont="1" applyFill="1" applyBorder="1" applyAlignment="1">
      <alignment horizontal="justify" vertical="center" wrapText="1"/>
    </xf>
    <xf numFmtId="0" fontId="36" fillId="0" borderId="12"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6" fillId="0" borderId="20"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44" xfId="0" applyFont="1" applyFill="1" applyBorder="1" applyAlignment="1">
      <alignment horizontal="center" vertical="center" wrapText="1"/>
    </xf>
    <xf numFmtId="37" fontId="3" fillId="0" borderId="47" xfId="0" applyNumberFormat="1"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56" xfId="0" applyFont="1" applyFill="1" applyBorder="1" applyAlignment="1">
      <alignment horizontal="justify" vertical="center" wrapText="1"/>
    </xf>
    <xf numFmtId="0" fontId="36" fillId="0" borderId="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22" xfId="0" applyFont="1" applyFill="1" applyBorder="1" applyAlignment="1">
      <alignment horizontal="justify" vertical="center" wrapText="1"/>
    </xf>
    <xf numFmtId="0" fontId="36" fillId="0" borderId="23" xfId="0" applyFont="1" applyFill="1" applyBorder="1" applyAlignment="1">
      <alignment horizontal="justify" vertical="center" wrapText="1"/>
    </xf>
    <xf numFmtId="0" fontId="36" fillId="0" borderId="44" xfId="0" applyFont="1" applyFill="1" applyBorder="1" applyAlignment="1">
      <alignment horizontal="justify" vertical="center" wrapText="1"/>
    </xf>
    <xf numFmtId="0" fontId="36" fillId="0" borderId="21" xfId="0" applyFont="1" applyFill="1" applyBorder="1" applyAlignment="1">
      <alignment horizontal="justify" vertical="center" wrapText="1"/>
    </xf>
    <xf numFmtId="0" fontId="36" fillId="0" borderId="5" xfId="0" applyFont="1" applyFill="1" applyBorder="1" applyAlignment="1">
      <alignment horizontal="center" vertical="center" wrapText="1"/>
    </xf>
    <xf numFmtId="0" fontId="29" fillId="0" borderId="63" xfId="16" applyFont="1" applyFill="1" applyBorder="1" applyAlignment="1">
      <alignment horizontal="left" vertical="center" wrapText="1"/>
    </xf>
    <xf numFmtId="0" fontId="29" fillId="0" borderId="61" xfId="16" applyFont="1" applyFill="1" applyBorder="1" applyAlignment="1">
      <alignment horizontal="left" vertical="center" wrapText="1"/>
    </xf>
    <xf numFmtId="0" fontId="29" fillId="0" borderId="41" xfId="16" applyFont="1" applyFill="1" applyBorder="1" applyAlignment="1">
      <alignment horizontal="left" vertical="center" wrapText="1"/>
    </xf>
    <xf numFmtId="0" fontId="29" fillId="0" borderId="59" xfId="16" applyFont="1" applyFill="1" applyBorder="1" applyAlignment="1">
      <alignment horizontal="left" vertical="top" wrapText="1"/>
    </xf>
    <xf numFmtId="0" fontId="29" fillId="0" borderId="58" xfId="16" applyFont="1" applyFill="1" applyBorder="1" applyAlignment="1">
      <alignment horizontal="left" vertical="top" wrapText="1"/>
    </xf>
    <xf numFmtId="0" fontId="29" fillId="0" borderId="63" xfId="16" applyFont="1" applyFill="1" applyBorder="1" applyAlignment="1">
      <alignment horizontal="left" vertical="top" wrapText="1"/>
    </xf>
    <xf numFmtId="0" fontId="29" fillId="0" borderId="61" xfId="16" applyFont="1" applyFill="1" applyBorder="1" applyAlignment="1">
      <alignment horizontal="left" vertical="top" wrapText="1"/>
    </xf>
    <xf numFmtId="0" fontId="29" fillId="0" borderId="57" xfId="16" applyFont="1" applyFill="1" applyBorder="1" applyAlignment="1">
      <alignment horizontal="left" vertical="top" wrapText="1"/>
    </xf>
    <xf numFmtId="0" fontId="29" fillId="0" borderId="40" xfId="16" applyFont="1" applyFill="1" applyBorder="1" applyAlignment="1">
      <alignment horizontal="left" vertical="top" wrapText="1"/>
    </xf>
    <xf numFmtId="0" fontId="29" fillId="0" borderId="41" xfId="16" applyFont="1" applyFill="1" applyBorder="1" applyAlignment="1">
      <alignment horizontal="left" vertical="top" wrapText="1"/>
    </xf>
    <xf numFmtId="10" fontId="13" fillId="3" borderId="39" xfId="0" applyNumberFormat="1" applyFont="1" applyFill="1" applyBorder="1" applyAlignment="1" applyProtection="1">
      <alignment horizontal="center" vertical="center" wrapText="1"/>
      <protection locked="0"/>
    </xf>
    <xf numFmtId="10" fontId="13" fillId="3" borderId="40" xfId="0" applyNumberFormat="1" applyFont="1" applyFill="1" applyBorder="1" applyAlignment="1" applyProtection="1">
      <alignment horizontal="center" vertical="center" wrapText="1"/>
      <protection locked="0"/>
    </xf>
    <xf numFmtId="10" fontId="13" fillId="3" borderId="41" xfId="0" applyNumberFormat="1" applyFont="1" applyFill="1" applyBorder="1" applyAlignment="1" applyProtection="1">
      <alignment horizontal="center" vertical="center" wrapText="1"/>
      <protection locked="0"/>
    </xf>
    <xf numFmtId="0" fontId="29" fillId="0" borderId="58" xfId="16" applyFont="1" applyFill="1" applyBorder="1" applyAlignment="1">
      <alignment horizontal="justify" vertical="top" wrapText="1"/>
    </xf>
    <xf numFmtId="0" fontId="13" fillId="0" borderId="59" xfId="16" applyFont="1" applyFill="1" applyBorder="1" applyAlignment="1">
      <alignment horizontal="left" vertical="top" wrapText="1"/>
    </xf>
    <xf numFmtId="0" fontId="13" fillId="0" borderId="58" xfId="16" applyFont="1" applyFill="1" applyBorder="1" applyAlignment="1">
      <alignment horizontal="left" vertical="top" wrapText="1"/>
    </xf>
    <xf numFmtId="0" fontId="13" fillId="0" borderId="61" xfId="16" applyFont="1" applyFill="1" applyBorder="1" applyAlignment="1">
      <alignment horizontal="left" vertical="top" wrapText="1"/>
    </xf>
    <xf numFmtId="10" fontId="13" fillId="3" borderId="62" xfId="0" applyNumberFormat="1" applyFont="1" applyFill="1" applyBorder="1" applyAlignment="1" applyProtection="1">
      <alignment horizontal="center" vertical="center" wrapText="1"/>
      <protection locked="0"/>
    </xf>
    <xf numFmtId="10" fontId="13" fillId="3" borderId="60" xfId="0" applyNumberFormat="1" applyFont="1" applyFill="1" applyBorder="1" applyAlignment="1" applyProtection="1">
      <alignment horizontal="center" vertical="center" wrapText="1"/>
      <protection locked="0"/>
    </xf>
    <xf numFmtId="0" fontId="13" fillId="3" borderId="18" xfId="16" applyFont="1" applyFill="1" applyBorder="1" applyAlignment="1">
      <alignment horizontal="left" vertical="center" wrapText="1"/>
    </xf>
    <xf numFmtId="0" fontId="13" fillId="3" borderId="19" xfId="16" applyFont="1" applyFill="1" applyBorder="1" applyAlignment="1">
      <alignment horizontal="left" vertical="center" wrapText="1"/>
    </xf>
    <xf numFmtId="0" fontId="15" fillId="3" borderId="1"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0" fontId="29" fillId="3" borderId="39" xfId="0" applyNumberFormat="1" applyFont="1" applyFill="1" applyBorder="1" applyAlignment="1" applyProtection="1">
      <alignment horizontal="center" vertical="center" wrapText="1"/>
      <protection locked="0"/>
    </xf>
    <xf numFmtId="10" fontId="29" fillId="3" borderId="40" xfId="0" applyNumberFormat="1" applyFont="1" applyFill="1" applyBorder="1" applyAlignment="1" applyProtection="1">
      <alignment horizontal="center" vertical="center" wrapText="1"/>
      <protection locked="0"/>
    </xf>
    <xf numFmtId="10" fontId="29" fillId="3" borderId="41" xfId="0" applyNumberFormat="1" applyFont="1" applyFill="1" applyBorder="1" applyAlignment="1" applyProtection="1">
      <alignment horizontal="center" vertical="center" wrapText="1"/>
      <protection locked="0"/>
    </xf>
    <xf numFmtId="10" fontId="13" fillId="3" borderId="59" xfId="0" applyNumberFormat="1" applyFont="1" applyFill="1" applyBorder="1" applyAlignment="1" applyProtection="1">
      <alignment horizontal="center" vertical="center" wrapText="1"/>
      <protection locked="0"/>
    </xf>
    <xf numFmtId="10" fontId="13" fillId="3" borderId="58" xfId="0" applyNumberFormat="1" applyFont="1" applyFill="1" applyBorder="1" applyAlignment="1" applyProtection="1">
      <alignment horizontal="center" vertical="center" wrapText="1"/>
      <protection locked="0"/>
    </xf>
    <xf numFmtId="10" fontId="13" fillId="3" borderId="57" xfId="0" applyNumberFormat="1" applyFont="1" applyFill="1" applyBorder="1" applyAlignment="1" applyProtection="1">
      <alignment horizontal="center" vertical="center" wrapText="1"/>
      <protection locked="0"/>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3" borderId="13" xfId="16" applyFont="1" applyFill="1" applyBorder="1" applyAlignment="1">
      <alignment horizontal="left" vertical="center" wrapText="1"/>
    </xf>
    <xf numFmtId="0" fontId="13" fillId="3" borderId="55" xfId="16" applyFont="1" applyFill="1" applyBorder="1" applyAlignment="1">
      <alignment horizontal="left" vertical="center" wrapText="1"/>
    </xf>
    <xf numFmtId="0" fontId="15" fillId="3" borderId="42"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3" fillId="3" borderId="42" xfId="16" applyFont="1" applyFill="1" applyBorder="1" applyAlignment="1">
      <alignment horizontal="left" vertical="center" wrapText="1"/>
    </xf>
    <xf numFmtId="0" fontId="13" fillId="3" borderId="5" xfId="16" applyFont="1" applyFill="1" applyBorder="1" applyAlignment="1">
      <alignment horizontal="left" vertical="center" wrapText="1"/>
    </xf>
    <xf numFmtId="0" fontId="13" fillId="3" borderId="1" xfId="16" applyFont="1" applyFill="1" applyBorder="1" applyAlignment="1">
      <alignment horizontal="left" vertical="center" wrapText="1"/>
    </xf>
    <xf numFmtId="0" fontId="13" fillId="3" borderId="4" xfId="16" applyFont="1" applyFill="1" applyBorder="1" applyAlignment="1">
      <alignment horizontal="left" vertical="center" wrapText="1"/>
    </xf>
    <xf numFmtId="0" fontId="13" fillId="3" borderId="47" xfId="16" applyFont="1" applyFill="1" applyBorder="1" applyAlignment="1">
      <alignment horizontal="left" vertical="center" wrapText="1"/>
    </xf>
    <xf numFmtId="0" fontId="13" fillId="3" borderId="7" xfId="16" applyFont="1" applyFill="1" applyBorder="1" applyAlignment="1">
      <alignment horizontal="left" vertical="center" wrapText="1"/>
    </xf>
    <xf numFmtId="10" fontId="13" fillId="3" borderId="35" xfId="0" applyNumberFormat="1" applyFont="1" applyFill="1" applyBorder="1" applyAlignment="1" applyProtection="1">
      <alignment horizontal="center" vertical="center" wrapText="1"/>
      <protection locked="0"/>
    </xf>
    <xf numFmtId="10" fontId="13" fillId="3" borderId="36" xfId="0" applyNumberFormat="1" applyFont="1" applyFill="1" applyBorder="1" applyAlignment="1" applyProtection="1">
      <alignment horizontal="center" vertical="center" wrapText="1"/>
      <protection locked="0"/>
    </xf>
    <xf numFmtId="10" fontId="13" fillId="3" borderId="46" xfId="0" applyNumberFormat="1" applyFont="1" applyFill="1" applyBorder="1" applyAlignment="1" applyProtection="1">
      <alignment horizontal="center" vertical="center" wrapText="1"/>
      <protection locked="0"/>
    </xf>
    <xf numFmtId="10" fontId="13" fillId="3" borderId="48" xfId="0" applyNumberFormat="1"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10" fontId="13" fillId="3" borderId="7" xfId="0" applyNumberFormat="1" applyFont="1" applyFill="1" applyBorder="1" applyAlignment="1" applyProtection="1">
      <alignment horizontal="center" vertical="center" wrapText="1"/>
      <protection locked="0"/>
    </xf>
    <xf numFmtId="10" fontId="13" fillId="3" borderId="47" xfId="10" applyNumberFormat="1" applyFont="1" applyFill="1" applyBorder="1" applyAlignment="1" applyProtection="1">
      <alignment horizontal="center" vertical="center" wrapText="1"/>
      <protection locked="0"/>
    </xf>
    <xf numFmtId="10" fontId="13" fillId="3" borderId="7" xfId="10" applyNumberFormat="1" applyFont="1" applyFill="1" applyBorder="1" applyAlignment="1" applyProtection="1">
      <alignment horizontal="center" vertical="center" wrapText="1"/>
      <protection locked="0"/>
    </xf>
    <xf numFmtId="0" fontId="15" fillId="3" borderId="24"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10" fontId="13" fillId="3" borderId="45" xfId="0" applyNumberFormat="1" applyFont="1" applyFill="1" applyBorder="1" applyAlignment="1" applyProtection="1">
      <alignment horizontal="center" vertical="center" wrapText="1"/>
      <protection locked="0"/>
    </xf>
    <xf numFmtId="10" fontId="13" fillId="3" borderId="37" xfId="0" applyNumberFormat="1" applyFont="1" applyFill="1" applyBorder="1" applyAlignment="1" applyProtection="1">
      <alignment horizontal="center" vertical="center" wrapText="1"/>
      <protection locked="0"/>
    </xf>
    <xf numFmtId="10" fontId="13" fillId="3" borderId="56" xfId="0" applyNumberFormat="1" applyFont="1" applyFill="1" applyBorder="1" applyAlignment="1" applyProtection="1">
      <alignment horizontal="center" vertical="center" wrapText="1"/>
      <protection locked="0"/>
    </xf>
    <xf numFmtId="10" fontId="13" fillId="3" borderId="27" xfId="0" applyNumberFormat="1" applyFont="1" applyFill="1" applyBorder="1" applyAlignment="1" applyProtection="1">
      <alignment horizontal="center" vertical="center" wrapText="1"/>
      <protection locked="0"/>
    </xf>
    <xf numFmtId="10" fontId="13" fillId="3" borderId="51" xfId="0" applyNumberFormat="1" applyFont="1" applyFill="1" applyBorder="1" applyAlignment="1" applyProtection="1">
      <alignment horizontal="center" vertical="center" wrapText="1"/>
      <protection locked="0"/>
    </xf>
    <xf numFmtId="0" fontId="15" fillId="5" borderId="19" xfId="16" applyFont="1" applyFill="1" applyBorder="1" applyAlignment="1">
      <alignment horizontal="center" vertical="center" wrapText="1"/>
    </xf>
    <xf numFmtId="0" fontId="15" fillId="5" borderId="43" xfId="16"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28" xfId="16" applyFont="1" applyFill="1" applyBorder="1" applyAlignment="1">
      <alignment horizontal="center"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xf>
    <xf numFmtId="0" fontId="15" fillId="3" borderId="1" xfId="0" applyFont="1" applyFill="1" applyBorder="1" applyAlignment="1">
      <alignment horizontal="center" vertical="center" wrapText="1"/>
    </xf>
    <xf numFmtId="0" fontId="28" fillId="3" borderId="1" xfId="0" applyFont="1" applyFill="1" applyBorder="1" applyAlignment="1"/>
    <xf numFmtId="0" fontId="13" fillId="3" borderId="1" xfId="0" applyFont="1" applyFill="1" applyBorder="1" applyAlignment="1">
      <alignment horizontal="left" vertical="center" wrapText="1"/>
    </xf>
    <xf numFmtId="0" fontId="28" fillId="3" borderId="4" xfId="0" applyFont="1" applyFill="1" applyBorder="1" applyAlignment="1">
      <alignment horizontal="left"/>
    </xf>
    <xf numFmtId="0" fontId="28" fillId="3" borderId="4" xfId="0" applyFont="1" applyFill="1" applyBorder="1" applyAlignment="1"/>
    <xf numFmtId="0" fontId="28" fillId="3" borderId="1" xfId="0" applyFont="1" applyFill="1" applyBorder="1" applyAlignment="1">
      <alignment horizontal="left"/>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0" borderId="17" xfId="16" applyFont="1" applyFill="1" applyBorder="1" applyAlignment="1">
      <alignment horizontal="center" vertical="center" wrapText="1"/>
    </xf>
    <xf numFmtId="0" fontId="13" fillId="0" borderId="18" xfId="16" applyFont="1" applyFill="1" applyBorder="1" applyAlignment="1">
      <alignment horizontal="center" vertical="center" wrapText="1"/>
    </xf>
    <xf numFmtId="0" fontId="13" fillId="0" borderId="19" xfId="16" applyFont="1" applyFill="1" applyBorder="1" applyAlignment="1">
      <alignment horizontal="center" vertical="center" wrapText="1"/>
    </xf>
    <xf numFmtId="0" fontId="13" fillId="3" borderId="3" xfId="16" applyFont="1" applyFill="1" applyBorder="1" applyAlignment="1">
      <alignment horizontal="left" vertical="center" wrapText="1"/>
    </xf>
    <xf numFmtId="0" fontId="13" fillId="3" borderId="39" xfId="16" applyFont="1" applyFill="1" applyBorder="1" applyAlignment="1">
      <alignment horizontal="center" vertical="center" wrapText="1"/>
    </xf>
    <xf numFmtId="0" fontId="13" fillId="3" borderId="40" xfId="16" applyFont="1" applyFill="1" applyBorder="1" applyAlignment="1">
      <alignment horizontal="center" vertical="center" wrapText="1"/>
    </xf>
    <xf numFmtId="0" fontId="13" fillId="3" borderId="41" xfId="16" applyFont="1" applyFill="1" applyBorder="1" applyAlignment="1">
      <alignment horizontal="center" vertical="center" wrapText="1"/>
    </xf>
    <xf numFmtId="0" fontId="15" fillId="5" borderId="3" xfId="16" applyFont="1" applyFill="1" applyBorder="1" applyAlignment="1">
      <alignment horizontal="center" vertical="center" wrapText="1"/>
    </xf>
    <xf numFmtId="0" fontId="13" fillId="3" borderId="25" xfId="16" applyFont="1" applyFill="1" applyBorder="1" applyAlignment="1">
      <alignment horizontal="center" vertical="center" wrapText="1"/>
    </xf>
    <xf numFmtId="0" fontId="13" fillId="3" borderId="30" xfId="16" applyFont="1" applyFill="1" applyBorder="1" applyAlignment="1">
      <alignment horizontal="center" vertical="center" wrapText="1"/>
    </xf>
    <xf numFmtId="0" fontId="13" fillId="3" borderId="56" xfId="16" applyFont="1" applyFill="1" applyBorder="1" applyAlignment="1">
      <alignment horizontal="left" vertical="center" wrapText="1"/>
    </xf>
    <xf numFmtId="0" fontId="13" fillId="0" borderId="17" xfId="16" applyFont="1" applyBorder="1" applyAlignment="1"/>
    <xf numFmtId="0" fontId="13" fillId="0" borderId="3" xfId="16" applyFont="1" applyBorder="1" applyAlignment="1"/>
    <xf numFmtId="0" fontId="13" fillId="0" borderId="18" xfId="16" applyFont="1" applyBorder="1" applyAlignment="1"/>
    <xf numFmtId="0" fontId="13" fillId="0" borderId="1" xfId="16" applyFont="1" applyBorder="1" applyAlignment="1"/>
    <xf numFmtId="0" fontId="13" fillId="0" borderId="19" xfId="16" applyFont="1" applyBorder="1" applyAlignment="1"/>
    <xf numFmtId="0" fontId="13" fillId="0" borderId="4" xfId="16" applyFont="1" applyBorder="1" applyAlignment="1"/>
    <xf numFmtId="0" fontId="15" fillId="5" borderId="3"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15" fillId="5" borderId="10" xfId="16" applyFont="1" applyFill="1" applyBorder="1" applyAlignment="1">
      <alignment horizontal="center" vertical="center" wrapText="1"/>
    </xf>
    <xf numFmtId="0" fontId="15" fillId="5" borderId="20" xfId="16" applyFont="1" applyFill="1" applyBorder="1" applyAlignment="1">
      <alignment horizontal="center" vertical="center" wrapText="1"/>
    </xf>
    <xf numFmtId="0" fontId="15" fillId="5" borderId="42" xfId="16" applyFont="1" applyFill="1" applyBorder="1" applyAlignment="1">
      <alignment horizontal="center" vertical="center" wrapText="1"/>
    </xf>
    <xf numFmtId="0" fontId="15" fillId="5" borderId="24" xfId="16" applyFont="1" applyFill="1" applyBorder="1" applyAlignment="1">
      <alignment horizontal="center" vertical="center" wrapText="1"/>
    </xf>
    <xf numFmtId="0" fontId="15" fillId="5" borderId="16" xfId="16" applyFont="1" applyFill="1" applyBorder="1" applyAlignment="1">
      <alignment horizontal="center" vertical="center" wrapText="1"/>
    </xf>
    <xf numFmtId="0" fontId="15" fillId="5" borderId="47" xfId="16" applyFont="1" applyFill="1" applyBorder="1" applyAlignment="1">
      <alignment horizontal="center" vertical="center" wrapText="1"/>
    </xf>
    <xf numFmtId="0" fontId="15" fillId="5" borderId="25" xfId="16" applyFont="1" applyFill="1" applyBorder="1" applyAlignment="1">
      <alignment horizontal="center" vertical="center" wrapText="1"/>
    </xf>
    <xf numFmtId="0" fontId="15" fillId="5" borderId="30" xfId="16" applyFont="1" applyFill="1" applyBorder="1" applyAlignment="1">
      <alignment horizontal="center" vertical="center" wrapText="1"/>
    </xf>
    <xf numFmtId="0" fontId="15" fillId="5" borderId="2" xfId="16" applyFont="1" applyFill="1" applyBorder="1" applyAlignment="1">
      <alignment horizontal="center" vertical="center" wrapText="1"/>
    </xf>
    <xf numFmtId="174" fontId="42" fillId="3" borderId="42" xfId="5" applyNumberFormat="1" applyFont="1" applyFill="1" applyBorder="1" applyAlignment="1">
      <alignment vertical="center" wrapText="1"/>
    </xf>
    <xf numFmtId="174" fontId="42" fillId="3" borderId="24" xfId="5" applyNumberFormat="1" applyFont="1" applyFill="1" applyBorder="1" applyAlignment="1">
      <alignment vertical="center" wrapText="1"/>
    </xf>
    <xf numFmtId="174" fontId="42" fillId="3" borderId="43" xfId="5" applyNumberFormat="1" applyFont="1" applyFill="1" applyBorder="1" applyAlignment="1">
      <alignment vertical="center" wrapText="1"/>
    </xf>
    <xf numFmtId="174" fontId="42" fillId="3" borderId="42" xfId="5" applyNumberFormat="1" applyFont="1" applyFill="1" applyBorder="1" applyAlignment="1">
      <alignment horizontal="center" vertical="center" wrapText="1"/>
    </xf>
    <xf numFmtId="174" fontId="42" fillId="3" borderId="24" xfId="5" applyNumberFormat="1" applyFont="1" applyFill="1" applyBorder="1" applyAlignment="1">
      <alignment horizontal="center" vertical="center" wrapText="1"/>
    </xf>
    <xf numFmtId="174" fontId="42" fillId="3" borderId="43" xfId="5" applyNumberFormat="1" applyFont="1" applyFill="1" applyBorder="1" applyAlignment="1">
      <alignment horizontal="center" vertical="center" wrapText="1"/>
    </xf>
    <xf numFmtId="1" fontId="42" fillId="3" borderId="42" xfId="0" applyNumberFormat="1" applyFont="1" applyFill="1" applyBorder="1" applyAlignment="1">
      <alignment horizontal="center" vertical="center" wrapText="1"/>
    </xf>
    <xf numFmtId="1" fontId="42" fillId="3" borderId="24" xfId="0" applyNumberFormat="1" applyFont="1" applyFill="1" applyBorder="1" applyAlignment="1">
      <alignment horizontal="center" vertical="center" wrapText="1"/>
    </xf>
    <xf numFmtId="1" fontId="42" fillId="3" borderId="43" xfId="0" applyNumberFormat="1" applyFont="1" applyFill="1" applyBorder="1" applyAlignment="1">
      <alignment horizontal="center" vertical="center" wrapText="1"/>
    </xf>
    <xf numFmtId="0" fontId="42" fillId="3" borderId="42" xfId="0" applyFont="1" applyFill="1" applyBorder="1" applyAlignment="1">
      <alignment horizontal="center" vertical="center" wrapText="1"/>
    </xf>
    <xf numFmtId="0" fontId="42" fillId="3" borderId="24" xfId="0" applyFont="1" applyFill="1" applyBorder="1" applyAlignment="1">
      <alignment horizontal="center" vertical="center" wrapText="1"/>
    </xf>
    <xf numFmtId="0" fontId="42" fillId="3" borderId="43" xfId="0" applyFont="1" applyFill="1" applyBorder="1" applyAlignment="1">
      <alignment horizontal="center" vertical="center" wrapText="1"/>
    </xf>
    <xf numFmtId="0" fontId="42" fillId="3" borderId="27"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37" xfId="0" applyFont="1" applyFill="1" applyBorder="1" applyAlignment="1">
      <alignment horizontal="center" vertical="center" wrapText="1"/>
    </xf>
    <xf numFmtId="174" fontId="42" fillId="3" borderId="42" xfId="5" applyNumberFormat="1" applyFont="1" applyFill="1" applyBorder="1" applyAlignment="1">
      <alignment horizontal="right" vertical="center" wrapText="1"/>
    </xf>
    <xf numFmtId="174" fontId="42" fillId="3" borderId="24" xfId="5" applyNumberFormat="1" applyFont="1" applyFill="1" applyBorder="1" applyAlignment="1">
      <alignment horizontal="right" vertical="center" wrapText="1"/>
    </xf>
    <xf numFmtId="174" fontId="42" fillId="3" borderId="43" xfId="5" applyNumberFormat="1" applyFont="1" applyFill="1" applyBorder="1" applyAlignment="1">
      <alignment horizontal="right" vertical="center" wrapText="1"/>
    </xf>
    <xf numFmtId="37" fontId="13" fillId="0" borderId="2" xfId="19" applyNumberFormat="1" applyFont="1" applyFill="1" applyBorder="1" applyAlignment="1">
      <alignment horizontal="center" vertical="center"/>
    </xf>
    <xf numFmtId="0" fontId="13" fillId="0" borderId="43" xfId="19" applyFont="1" applyFill="1" applyBorder="1" applyAlignment="1">
      <alignment horizontal="center" vertical="center"/>
    </xf>
    <xf numFmtId="0" fontId="42" fillId="3" borderId="2" xfId="0" applyFont="1" applyFill="1" applyBorder="1" applyAlignment="1">
      <alignment horizontal="center" vertical="center" wrapText="1"/>
    </xf>
    <xf numFmtId="1" fontId="42" fillId="3" borderId="2" xfId="0" applyNumberFormat="1" applyFont="1" applyFill="1" applyBorder="1" applyAlignment="1">
      <alignment horizontal="center" vertical="center" wrapText="1"/>
    </xf>
    <xf numFmtId="0" fontId="41" fillId="0" borderId="25" xfId="19" applyFont="1" applyFill="1" applyBorder="1" applyAlignment="1">
      <alignment horizontal="center" vertical="center" wrapText="1"/>
    </xf>
    <xf numFmtId="0" fontId="41" fillId="0" borderId="28" xfId="19" applyFont="1" applyFill="1" applyBorder="1" applyAlignment="1">
      <alignment horizontal="center" vertical="center" wrapText="1"/>
    </xf>
    <xf numFmtId="0" fontId="41" fillId="0" borderId="30" xfId="19" applyFont="1" applyFill="1" applyBorder="1" applyAlignment="1">
      <alignment horizontal="center" vertical="center" wrapText="1"/>
    </xf>
    <xf numFmtId="0" fontId="41" fillId="0" borderId="39" xfId="19" applyFont="1" applyFill="1" applyBorder="1" applyAlignment="1">
      <alignment horizontal="center" vertical="center" wrapText="1"/>
    </xf>
    <xf numFmtId="0" fontId="41" fillId="0" borderId="40" xfId="19" applyFont="1" applyFill="1" applyBorder="1" applyAlignment="1">
      <alignment horizontal="center" vertical="center" wrapText="1"/>
    </xf>
    <xf numFmtId="0" fontId="41" fillId="0" borderId="41" xfId="19" applyFont="1" applyFill="1" applyBorder="1" applyAlignment="1">
      <alignment horizontal="center" vertical="center" wrapText="1"/>
    </xf>
    <xf numFmtId="0" fontId="41" fillId="6" borderId="39" xfId="19" applyFont="1" applyFill="1" applyBorder="1" applyAlignment="1">
      <alignment horizontal="center" vertical="center" wrapText="1"/>
    </xf>
    <xf numFmtId="0" fontId="41" fillId="6" borderId="40" xfId="19" applyFont="1" applyFill="1" applyBorder="1" applyAlignment="1">
      <alignment horizontal="center" vertical="center" wrapText="1"/>
    </xf>
    <xf numFmtId="0" fontId="41" fillId="6" borderId="41" xfId="19"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170" fontId="15" fillId="6" borderId="42" xfId="5" applyNumberFormat="1" applyFont="1" applyFill="1" applyBorder="1" applyAlignment="1">
      <alignment horizontal="center" vertical="center"/>
    </xf>
    <xf numFmtId="170" fontId="15" fillId="6" borderId="24" xfId="5" applyNumberFormat="1" applyFont="1" applyFill="1" applyBorder="1" applyAlignment="1">
      <alignment horizontal="center" vertical="center"/>
    </xf>
    <xf numFmtId="170" fontId="15" fillId="6" borderId="43" xfId="5" applyNumberFormat="1" applyFont="1" applyFill="1" applyBorder="1" applyAlignment="1">
      <alignment horizontal="center" vertical="center"/>
    </xf>
    <xf numFmtId="0" fontId="10" fillId="3" borderId="39" xfId="19" applyFont="1" applyFill="1" applyBorder="1" applyAlignment="1">
      <alignment horizontal="center" vertical="center" wrapText="1"/>
    </xf>
    <xf numFmtId="0" fontId="10" fillId="3" borderId="40" xfId="19" applyFont="1" applyFill="1" applyBorder="1" applyAlignment="1">
      <alignment horizontal="center" vertical="center" wrapText="1"/>
    </xf>
    <xf numFmtId="0" fontId="10" fillId="3" borderId="41" xfId="19" applyFont="1" applyFill="1" applyBorder="1" applyAlignment="1">
      <alignment horizontal="center" vertical="center" wrapText="1"/>
    </xf>
    <xf numFmtId="0" fontId="54" fillId="6" borderId="25" xfId="0" applyFont="1" applyFill="1" applyBorder="1" applyAlignment="1">
      <alignment horizontal="left" vertical="center" wrapText="1"/>
    </xf>
    <xf numFmtId="0" fontId="54" fillId="6" borderId="28" xfId="0" applyFont="1" applyFill="1" applyBorder="1" applyAlignment="1">
      <alignment horizontal="left" vertical="center" wrapText="1"/>
    </xf>
    <xf numFmtId="0" fontId="54" fillId="6" borderId="30" xfId="0" applyFont="1" applyFill="1" applyBorder="1" applyAlignment="1">
      <alignment horizontal="left" vertical="center" wrapText="1"/>
    </xf>
    <xf numFmtId="170" fontId="15" fillId="6" borderId="3" xfId="10" applyNumberFormat="1" applyFont="1" applyFill="1" applyBorder="1" applyAlignment="1">
      <alignment horizontal="center" vertical="center"/>
    </xf>
    <xf numFmtId="170" fontId="15" fillId="6" borderId="1" xfId="10" applyNumberFormat="1" applyFont="1" applyFill="1" applyBorder="1" applyAlignment="1">
      <alignment horizontal="center" vertical="center"/>
    </xf>
    <xf numFmtId="170" fontId="15" fillId="6" borderId="4" xfId="10" applyNumberFormat="1" applyFont="1" applyFill="1" applyBorder="1" applyAlignment="1">
      <alignment horizontal="center" vertical="center"/>
    </xf>
    <xf numFmtId="37" fontId="48" fillId="6" borderId="3" xfId="19" applyNumberFormat="1" applyFont="1" applyFill="1" applyBorder="1" applyAlignment="1">
      <alignment horizontal="center" vertical="center"/>
    </xf>
    <xf numFmtId="0" fontId="48" fillId="6" borderId="1" xfId="19" applyFont="1" applyFill="1" applyBorder="1" applyAlignment="1">
      <alignment horizontal="center" vertical="center"/>
    </xf>
    <xf numFmtId="0" fontId="48" fillId="6" borderId="4" xfId="19" applyFont="1" applyFill="1" applyBorder="1" applyAlignment="1">
      <alignment horizontal="center" vertical="center"/>
    </xf>
    <xf numFmtId="37" fontId="48" fillId="3" borderId="3" xfId="19" applyNumberFormat="1" applyFont="1" applyFill="1" applyBorder="1" applyAlignment="1">
      <alignment horizontal="center" vertical="center"/>
    </xf>
    <xf numFmtId="0" fontId="48" fillId="3" borderId="1" xfId="19" applyFont="1" applyFill="1" applyBorder="1" applyAlignment="1">
      <alignment horizontal="center" vertical="center"/>
    </xf>
    <xf numFmtId="0" fontId="48" fillId="3" borderId="4" xfId="19" applyFont="1" applyFill="1" applyBorder="1" applyAlignment="1">
      <alignment horizontal="center" vertical="center"/>
    </xf>
    <xf numFmtId="167" fontId="10" fillId="3" borderId="3" xfId="19" applyNumberFormat="1" applyFont="1" applyFill="1" applyBorder="1" applyAlignment="1">
      <alignment horizontal="center"/>
    </xf>
    <xf numFmtId="167" fontId="10" fillId="3" borderId="1" xfId="19" applyNumberFormat="1" applyFont="1" applyFill="1" applyBorder="1" applyAlignment="1">
      <alignment horizontal="center"/>
    </xf>
    <xf numFmtId="167" fontId="10" fillId="3" borderId="4" xfId="19" applyNumberFormat="1" applyFont="1" applyFill="1" applyBorder="1" applyAlignment="1">
      <alignment horizontal="center"/>
    </xf>
    <xf numFmtId="0" fontId="40" fillId="6" borderId="25" xfId="19" applyFont="1" applyFill="1" applyBorder="1" applyAlignment="1">
      <alignment horizontal="center" vertical="center" wrapText="1"/>
    </xf>
    <xf numFmtId="0" fontId="40" fillId="6" borderId="26" xfId="19" applyFont="1" applyFill="1" applyBorder="1" applyAlignment="1">
      <alignment horizontal="center" vertical="center" wrapText="1"/>
    </xf>
    <xf numFmtId="0" fontId="40" fillId="6" borderId="30" xfId="19" applyFont="1" applyFill="1" applyBorder="1" applyAlignment="1">
      <alignment horizontal="center" vertical="center" wrapText="1"/>
    </xf>
    <xf numFmtId="0" fontId="40" fillId="6" borderId="31" xfId="19" applyFont="1" applyFill="1" applyBorder="1" applyAlignment="1">
      <alignment horizontal="center" vertical="center" wrapText="1"/>
    </xf>
    <xf numFmtId="0" fontId="40" fillId="6" borderId="48" xfId="19" applyFont="1" applyFill="1" applyBorder="1" applyAlignment="1">
      <alignment horizontal="center" vertical="center" wrapText="1"/>
    </xf>
    <xf numFmtId="37" fontId="15" fillId="6" borderId="3" xfId="19" applyNumberFormat="1" applyFont="1" applyFill="1" applyBorder="1" applyAlignment="1">
      <alignment horizontal="center" vertical="center"/>
    </xf>
    <xf numFmtId="0" fontId="15" fillId="6" borderId="1" xfId="19" applyFont="1" applyFill="1" applyBorder="1" applyAlignment="1">
      <alignment horizontal="center" vertical="center"/>
    </xf>
    <xf numFmtId="0" fontId="15" fillId="6" borderId="4" xfId="19" applyFont="1" applyFill="1" applyBorder="1" applyAlignment="1">
      <alignment horizontal="center" vertical="center"/>
    </xf>
    <xf numFmtId="0" fontId="41" fillId="3" borderId="25" xfId="19" applyFont="1" applyFill="1" applyBorder="1" applyAlignment="1">
      <alignment horizontal="center" vertical="center" wrapText="1"/>
    </xf>
    <xf numFmtId="0" fontId="41" fillId="3" borderId="62" xfId="19" applyFont="1" applyFill="1" applyBorder="1" applyAlignment="1">
      <alignment horizontal="center" vertical="center" wrapText="1"/>
    </xf>
    <xf numFmtId="0" fontId="41" fillId="3" borderId="30" xfId="19" applyFont="1" applyFill="1" applyBorder="1" applyAlignment="1">
      <alignment horizontal="center" vertical="center" wrapText="1"/>
    </xf>
    <xf numFmtId="0" fontId="41" fillId="3" borderId="48" xfId="19" applyFont="1" applyFill="1" applyBorder="1" applyAlignment="1">
      <alignment horizontal="center" vertical="center" wrapText="1"/>
    </xf>
    <xf numFmtId="0" fontId="39" fillId="6" borderId="8" xfId="19" applyFont="1" applyFill="1" applyBorder="1" applyAlignment="1">
      <alignment horizontal="center" vertical="center" wrapText="1"/>
    </xf>
    <xf numFmtId="0" fontId="39" fillId="6" borderId="7" xfId="19" applyFont="1" applyFill="1" applyBorder="1" applyAlignment="1">
      <alignment horizontal="center" vertical="center" wrapText="1"/>
    </xf>
    <xf numFmtId="0" fontId="39" fillId="6" borderId="6" xfId="19" applyFont="1" applyFill="1" applyBorder="1" applyAlignment="1">
      <alignment horizontal="center" vertical="center" wrapText="1"/>
    </xf>
    <xf numFmtId="0" fontId="39" fillId="6" borderId="36" xfId="19" applyFont="1" applyFill="1" applyBorder="1" applyAlignment="1">
      <alignment horizontal="center" vertical="center" wrapText="1"/>
    </xf>
    <xf numFmtId="0" fontId="39" fillId="6" borderId="38" xfId="19" applyFont="1" applyFill="1" applyBorder="1" applyAlignment="1">
      <alignment horizontal="center" vertical="center" wrapText="1"/>
    </xf>
    <xf numFmtId="0" fontId="39" fillId="6" borderId="45" xfId="19" applyFont="1" applyFill="1" applyBorder="1" applyAlignment="1">
      <alignment horizontal="center" vertical="center" wrapText="1"/>
    </xf>
    <xf numFmtId="175" fontId="41" fillId="0" borderId="2" xfId="19" applyNumberFormat="1" applyFont="1" applyFill="1" applyBorder="1" applyAlignment="1">
      <alignment horizontal="center" vertical="center" wrapText="1"/>
    </xf>
    <xf numFmtId="175" fontId="41" fillId="0" borderId="24" xfId="19" applyNumberFormat="1" applyFont="1" applyFill="1" applyBorder="1" applyAlignment="1">
      <alignment horizontal="center" vertical="center" wrapText="1"/>
    </xf>
    <xf numFmtId="174" fontId="42" fillId="3" borderId="2" xfId="5" applyNumberFormat="1" applyFont="1" applyFill="1" applyBorder="1" applyAlignment="1">
      <alignment horizontal="center" vertical="center" wrapText="1"/>
    </xf>
    <xf numFmtId="0" fontId="41" fillId="3" borderId="59" xfId="19" applyFont="1" applyFill="1" applyBorder="1" applyAlignment="1">
      <alignment horizontal="center" vertical="center" wrapText="1"/>
    </xf>
    <xf numFmtId="0" fontId="41" fillId="3" borderId="58" xfId="19" applyFont="1" applyFill="1" applyBorder="1" applyAlignment="1">
      <alignment horizontal="center" vertical="center" wrapText="1"/>
    </xf>
    <xf numFmtId="0" fontId="41" fillId="3" borderId="57" xfId="19" applyFont="1" applyFill="1" applyBorder="1" applyAlignment="1">
      <alignment horizontal="center" vertical="center" wrapText="1"/>
    </xf>
    <xf numFmtId="0" fontId="41" fillId="3" borderId="39" xfId="19" applyFont="1" applyFill="1" applyBorder="1" applyAlignment="1">
      <alignment horizontal="center" vertical="center" wrapText="1"/>
    </xf>
    <xf numFmtId="0" fontId="41" fillId="3" borderId="40" xfId="19" applyFont="1" applyFill="1" applyBorder="1" applyAlignment="1">
      <alignment horizontal="center" vertical="center" wrapText="1"/>
    </xf>
    <xf numFmtId="0" fontId="41" fillId="3" borderId="41" xfId="19" applyFont="1" applyFill="1" applyBorder="1" applyAlignment="1">
      <alignment horizontal="center" vertical="center" wrapText="1"/>
    </xf>
    <xf numFmtId="0" fontId="39" fillId="6" borderId="64" xfId="19" applyFont="1" applyFill="1" applyBorder="1" applyAlignment="1">
      <alignment horizontal="center" vertical="center" wrapText="1"/>
    </xf>
    <xf numFmtId="0" fontId="39" fillId="6" borderId="46" xfId="19" applyFont="1" applyFill="1" applyBorder="1" applyAlignment="1">
      <alignment horizontal="center" vertical="center" wrapText="1"/>
    </xf>
    <xf numFmtId="0" fontId="40" fillId="6" borderId="3" xfId="19" applyFont="1" applyFill="1" applyBorder="1" applyAlignment="1">
      <alignment horizontal="center" vertical="center" wrapText="1"/>
    </xf>
    <xf numFmtId="0" fontId="40" fillId="6" borderId="65" xfId="19" applyFont="1" applyFill="1" applyBorder="1" applyAlignment="1">
      <alignment horizontal="center" vertical="center" wrapText="1"/>
    </xf>
    <xf numFmtId="0" fontId="40" fillId="6" borderId="66" xfId="19" applyFont="1" applyFill="1" applyBorder="1" applyAlignment="1">
      <alignment horizontal="center" vertical="center" wrapText="1"/>
    </xf>
    <xf numFmtId="0" fontId="40" fillId="6" borderId="67" xfId="19" applyFont="1" applyFill="1" applyBorder="1" applyAlignment="1">
      <alignment horizontal="center" vertical="center" wrapText="1"/>
    </xf>
    <xf numFmtId="0" fontId="3" fillId="0" borderId="25" xfId="19" applyBorder="1" applyAlignment="1">
      <alignment horizontal="center"/>
    </xf>
    <xf numFmtId="0" fontId="3" fillId="0" borderId="26" xfId="19" applyBorder="1" applyAlignment="1">
      <alignment horizontal="center"/>
    </xf>
    <xf numFmtId="0" fontId="3" fillId="0" borderId="27" xfId="19" applyBorder="1" applyAlignment="1">
      <alignment horizontal="center"/>
    </xf>
    <xf numFmtId="0" fontId="3" fillId="0" borderId="28" xfId="19" applyBorder="1" applyAlignment="1">
      <alignment horizontal="center"/>
    </xf>
    <xf numFmtId="0" fontId="3" fillId="0" borderId="0" xfId="19" applyBorder="1" applyAlignment="1">
      <alignment horizontal="center"/>
    </xf>
    <xf numFmtId="0" fontId="3" fillId="0" borderId="9" xfId="19" applyBorder="1" applyAlignment="1">
      <alignment horizontal="center"/>
    </xf>
    <xf numFmtId="0" fontId="40" fillId="6" borderId="39" xfId="19" applyFont="1" applyFill="1" applyBorder="1" applyAlignment="1">
      <alignment horizontal="center" vertical="center" wrapText="1"/>
    </xf>
    <xf numFmtId="0" fontId="40" fillId="6" borderId="41" xfId="19" applyFont="1" applyFill="1" applyBorder="1" applyAlignment="1">
      <alignment horizontal="center" vertical="center" wrapText="1"/>
    </xf>
    <xf numFmtId="0" fontId="40" fillId="6" borderId="40" xfId="19" applyFont="1" applyFill="1" applyBorder="1" applyAlignment="1">
      <alignment horizontal="center" vertical="center" wrapText="1"/>
    </xf>
    <xf numFmtId="0" fontId="40" fillId="6" borderId="28" xfId="19" applyFont="1" applyFill="1" applyBorder="1" applyAlignment="1">
      <alignment horizontal="center" vertical="center" wrapText="1"/>
    </xf>
    <xf numFmtId="175" fontId="41" fillId="0" borderId="43" xfId="19" applyNumberFormat="1" applyFont="1" applyFill="1" applyBorder="1" applyAlignment="1">
      <alignment horizontal="center" vertical="center" wrapText="1"/>
    </xf>
    <xf numFmtId="0" fontId="40" fillId="6" borderId="2" xfId="19" applyFont="1" applyFill="1" applyBorder="1" applyAlignment="1">
      <alignment horizontal="center" vertical="center" wrapText="1"/>
    </xf>
    <xf numFmtId="0" fontId="38" fillId="6" borderId="16" xfId="19" applyFont="1" applyFill="1" applyBorder="1" applyAlignment="1">
      <alignment horizontal="center" vertical="center" wrapText="1"/>
    </xf>
    <xf numFmtId="0" fontId="38" fillId="6" borderId="34" xfId="19" applyFont="1" applyFill="1" applyBorder="1" applyAlignment="1">
      <alignment horizontal="center" vertical="center" wrapText="1"/>
    </xf>
    <xf numFmtId="0" fontId="38" fillId="6" borderId="35" xfId="19" applyFont="1" applyFill="1" applyBorder="1" applyAlignment="1">
      <alignment horizontal="center" vertical="center" wrapText="1"/>
    </xf>
    <xf numFmtId="0" fontId="38" fillId="6" borderId="8" xfId="19" applyFont="1" applyFill="1" applyBorder="1" applyAlignment="1">
      <alignment horizontal="center" vertical="center" wrapText="1"/>
    </xf>
    <xf numFmtId="0" fontId="38" fillId="6" borderId="6" xfId="19" applyFont="1" applyFill="1" applyBorder="1" applyAlignment="1">
      <alignment horizontal="center" vertical="center" wrapText="1"/>
    </xf>
    <xf numFmtId="0" fontId="38" fillId="6" borderId="36" xfId="19" applyFont="1" applyFill="1" applyBorder="1" applyAlignment="1">
      <alignment horizontal="center" vertical="center" wrapText="1"/>
    </xf>
    <xf numFmtId="175" fontId="41" fillId="6" borderId="64" xfId="19" applyNumberFormat="1" applyFont="1" applyFill="1" applyBorder="1" applyAlignment="1">
      <alignment horizontal="left" vertical="center" wrapText="1"/>
    </xf>
    <xf numFmtId="175" fontId="41" fillId="6" borderId="31" xfId="19" applyNumberFormat="1" applyFont="1" applyFill="1" applyBorder="1" applyAlignment="1">
      <alignment horizontal="left" vertical="center" wrapText="1"/>
    </xf>
    <xf numFmtId="0" fontId="0" fillId="6" borderId="31" xfId="0" applyFill="1" applyBorder="1" applyAlignment="1"/>
    <xf numFmtId="0" fontId="0" fillId="6" borderId="0" xfId="0" applyFill="1" applyBorder="1" applyAlignment="1"/>
    <xf numFmtId="0" fontId="41" fillId="3" borderId="13" xfId="19" applyFont="1" applyFill="1" applyBorder="1" applyAlignment="1">
      <alignment horizontal="center" vertical="center" wrapText="1"/>
    </xf>
    <xf numFmtId="0" fontId="41" fillId="3" borderId="14" xfId="19" applyFont="1" applyFill="1" applyBorder="1" applyAlignment="1">
      <alignment horizontal="center" vertical="center" wrapText="1"/>
    </xf>
    <xf numFmtId="0" fontId="41" fillId="3" borderId="15" xfId="19" applyFont="1" applyFill="1" applyBorder="1" applyAlignment="1">
      <alignment horizontal="center" vertical="center" wrapText="1"/>
    </xf>
    <xf numFmtId="0" fontId="41" fillId="0" borderId="13" xfId="19" applyFont="1" applyFill="1" applyBorder="1" applyAlignment="1">
      <alignment horizontal="center" vertical="center" wrapText="1"/>
    </xf>
    <xf numFmtId="0" fontId="41" fillId="0" borderId="14" xfId="19" applyFont="1" applyFill="1" applyBorder="1" applyAlignment="1">
      <alignment horizontal="center" vertical="center" wrapText="1"/>
    </xf>
    <xf numFmtId="0" fontId="41" fillId="0" borderId="15" xfId="19" applyFont="1" applyFill="1" applyBorder="1" applyAlignment="1">
      <alignment horizontal="center" vertical="center" wrapText="1"/>
    </xf>
    <xf numFmtId="177" fontId="13" fillId="3" borderId="2" xfId="19" applyNumberFormat="1" applyFont="1" applyFill="1" applyBorder="1" applyAlignment="1">
      <alignment horizontal="center" vertical="center"/>
    </xf>
    <xf numFmtId="177" fontId="13" fillId="3" borderId="43" xfId="19" applyNumberFormat="1" applyFont="1" applyFill="1" applyBorder="1" applyAlignment="1">
      <alignment horizontal="center" vertical="center"/>
    </xf>
    <xf numFmtId="37" fontId="13" fillId="3" borderId="2" xfId="19" applyNumberFormat="1" applyFont="1" applyFill="1" applyBorder="1" applyAlignment="1">
      <alignment horizontal="center" vertical="center"/>
    </xf>
    <xf numFmtId="0" fontId="13" fillId="3" borderId="43" xfId="19" applyFont="1" applyFill="1" applyBorder="1" applyAlignment="1">
      <alignment horizontal="center" vertical="center"/>
    </xf>
    <xf numFmtId="37" fontId="13" fillId="6" borderId="2" xfId="19" applyNumberFormat="1" applyFont="1" applyFill="1" applyBorder="1" applyAlignment="1">
      <alignment horizontal="center" vertical="center"/>
    </xf>
    <xf numFmtId="0" fontId="13" fillId="6" borderId="43" xfId="19" applyFont="1" applyFill="1" applyBorder="1" applyAlignment="1">
      <alignment horizontal="center" vertical="center"/>
    </xf>
    <xf numFmtId="177" fontId="14" fillId="3" borderId="2" xfId="0" applyNumberFormat="1" applyFont="1" applyFill="1" applyBorder="1" applyAlignment="1">
      <alignment horizontal="center" vertical="center"/>
    </xf>
    <xf numFmtId="177" fontId="14" fillId="3" borderId="43" xfId="0" applyNumberFormat="1" applyFont="1" applyFill="1" applyBorder="1" applyAlignment="1">
      <alignment horizontal="center" vertical="center"/>
    </xf>
    <xf numFmtId="175" fontId="41" fillId="6" borderId="6" xfId="19" applyNumberFormat="1" applyFont="1" applyFill="1" applyBorder="1" applyAlignment="1">
      <alignment horizontal="left" vertical="center" wrapText="1"/>
    </xf>
    <xf numFmtId="0" fontId="0" fillId="6" borderId="32" xfId="0" applyFill="1" applyBorder="1" applyAlignment="1"/>
    <xf numFmtId="1" fontId="14" fillId="3" borderId="2" xfId="19" applyNumberFormat="1" applyFont="1" applyFill="1" applyBorder="1" applyAlignment="1">
      <alignment horizontal="center" vertical="center" wrapText="1"/>
    </xf>
    <xf numFmtId="1" fontId="14" fillId="3" borderId="43" xfId="19" applyNumberFormat="1" applyFont="1" applyFill="1" applyBorder="1" applyAlignment="1">
      <alignment horizontal="center" vertical="center" wrapText="1"/>
    </xf>
    <xf numFmtId="3" fontId="14" fillId="6" borderId="2" xfId="19" applyNumberFormat="1" applyFont="1" applyFill="1" applyBorder="1" applyAlignment="1">
      <alignment horizontal="center" vertical="center" wrapText="1"/>
    </xf>
    <xf numFmtId="3" fontId="14" fillId="6" borderId="24" xfId="19" applyNumberFormat="1" applyFont="1" applyFill="1" applyBorder="1" applyAlignment="1">
      <alignment horizontal="center" vertical="center" wrapText="1"/>
    </xf>
    <xf numFmtId="3" fontId="14" fillId="3" borderId="2" xfId="19"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175" fontId="14" fillId="3" borderId="2" xfId="19" applyNumberFormat="1" applyFont="1" applyFill="1" applyBorder="1" applyAlignment="1">
      <alignment horizontal="center" vertical="center" wrapText="1"/>
    </xf>
    <xf numFmtId="175" fontId="14" fillId="3" borderId="43" xfId="19" applyNumberFormat="1" applyFont="1" applyFill="1" applyBorder="1" applyAlignment="1">
      <alignment horizontal="center" vertical="center" wrapText="1"/>
    </xf>
    <xf numFmtId="175" fontId="14" fillId="0" borderId="2" xfId="19" applyNumberFormat="1" applyFont="1" applyFill="1" applyBorder="1" applyAlignment="1">
      <alignment horizontal="center" vertical="center" wrapText="1"/>
    </xf>
    <xf numFmtId="175" fontId="14" fillId="0" borderId="43" xfId="19" applyNumberFormat="1" applyFont="1" applyFill="1" applyBorder="1" applyAlignment="1">
      <alignment horizontal="center" vertical="center" wrapText="1"/>
    </xf>
    <xf numFmtId="1" fontId="14" fillId="6" borderId="2" xfId="19" applyNumberFormat="1" applyFont="1" applyFill="1" applyBorder="1" applyAlignment="1">
      <alignment horizontal="center" vertical="center" wrapText="1"/>
    </xf>
    <xf numFmtId="1" fontId="14" fillId="6" borderId="43" xfId="19" applyNumberFormat="1" applyFont="1" applyFill="1" applyBorder="1" applyAlignment="1">
      <alignment horizontal="center" vertical="center" wrapText="1"/>
    </xf>
    <xf numFmtId="37" fontId="16" fillId="0" borderId="2" xfId="10" applyNumberFormat="1" applyFont="1" applyFill="1" applyBorder="1" applyAlignment="1">
      <alignment horizontal="center" vertical="center"/>
    </xf>
    <xf numFmtId="37" fontId="16" fillId="0" borderId="24" xfId="10" applyNumberFormat="1" applyFont="1" applyFill="1" applyBorder="1" applyAlignment="1">
      <alignment horizontal="center" vertical="center"/>
    </xf>
    <xf numFmtId="177" fontId="14" fillId="3" borderId="2" xfId="19" applyNumberFormat="1" applyFont="1" applyFill="1" applyBorder="1" applyAlignment="1">
      <alignment horizontal="center" vertical="center" wrapText="1"/>
    </xf>
    <xf numFmtId="177" fontId="14" fillId="3" borderId="43" xfId="19" applyNumberFormat="1" applyFont="1" applyFill="1" applyBorder="1" applyAlignment="1">
      <alignment horizontal="center" vertical="center" wrapText="1"/>
    </xf>
    <xf numFmtId="176" fontId="14" fillId="3" borderId="2" xfId="10" applyNumberFormat="1" applyFont="1" applyFill="1" applyBorder="1" applyAlignment="1">
      <alignment horizontal="center" vertical="center" wrapText="1"/>
    </xf>
    <xf numFmtId="176" fontId="14" fillId="3" borderId="43" xfId="10" applyNumberFormat="1" applyFont="1" applyFill="1" applyBorder="1" applyAlignment="1">
      <alignment horizontal="center" vertical="center" wrapText="1"/>
    </xf>
    <xf numFmtId="177" fontId="14" fillId="6" borderId="2" xfId="19" applyNumberFormat="1" applyFont="1" applyFill="1" applyBorder="1" applyAlignment="1">
      <alignment horizontal="center" vertical="center" wrapText="1"/>
    </xf>
    <xf numFmtId="177" fontId="14" fillId="6" borderId="24" xfId="19" applyNumberFormat="1" applyFont="1" applyFill="1" applyBorder="1" applyAlignment="1">
      <alignment horizontal="center" vertical="center" wrapText="1"/>
    </xf>
    <xf numFmtId="175" fontId="14" fillId="3" borderId="24" xfId="19" applyNumberFormat="1" applyFont="1" applyFill="1" applyBorder="1" applyAlignment="1">
      <alignment horizontal="center" vertical="center" wrapText="1"/>
    </xf>
    <xf numFmtId="174" fontId="42" fillId="3" borderId="69" xfId="5" applyNumberFormat="1" applyFont="1" applyFill="1" applyBorder="1" applyAlignment="1">
      <alignment horizontal="left" vertical="center" wrapText="1"/>
    </xf>
    <xf numFmtId="174" fontId="42" fillId="3" borderId="68" xfId="5" applyNumberFormat="1" applyFont="1" applyFill="1" applyBorder="1" applyAlignment="1">
      <alignment horizontal="left" vertical="center" wrapText="1"/>
    </xf>
    <xf numFmtId="175" fontId="41" fillId="3" borderId="2" xfId="19" applyNumberFormat="1" applyFont="1" applyFill="1" applyBorder="1" applyAlignment="1">
      <alignment horizontal="center" vertical="center" wrapText="1"/>
    </xf>
    <xf numFmtId="175" fontId="41" fillId="3" borderId="24" xfId="19" applyNumberFormat="1" applyFont="1" applyFill="1" applyBorder="1" applyAlignment="1">
      <alignment horizontal="center" vertical="center" wrapText="1"/>
    </xf>
    <xf numFmtId="174" fontId="42" fillId="3" borderId="69" xfId="0" applyNumberFormat="1" applyFont="1" applyFill="1" applyBorder="1" applyAlignment="1">
      <alignment horizontal="center" vertical="center" wrapText="1"/>
    </xf>
    <xf numFmtId="0" fontId="42" fillId="3" borderId="68" xfId="0" applyFont="1" applyFill="1" applyBorder="1" applyAlignment="1">
      <alignment horizontal="center" vertical="center" wrapText="1"/>
    </xf>
    <xf numFmtId="0" fontId="42" fillId="0" borderId="42"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43" xfId="0" applyFont="1" applyFill="1" applyBorder="1" applyAlignment="1">
      <alignment horizontal="center" vertical="center" wrapText="1"/>
    </xf>
    <xf numFmtId="175" fontId="13" fillId="0" borderId="2" xfId="19" applyNumberFormat="1" applyFont="1" applyFill="1" applyBorder="1" applyAlignment="1">
      <alignment horizontal="center" vertical="center" wrapText="1"/>
    </xf>
    <xf numFmtId="175" fontId="13" fillId="0" borderId="43" xfId="19" applyNumberFormat="1" applyFont="1" applyFill="1" applyBorder="1" applyAlignment="1">
      <alignment horizontal="center" vertical="center" wrapText="1"/>
    </xf>
    <xf numFmtId="175" fontId="13" fillId="3" borderId="2" xfId="19" applyNumberFormat="1" applyFont="1" applyFill="1" applyBorder="1" applyAlignment="1">
      <alignment horizontal="center" vertical="center" wrapText="1"/>
    </xf>
    <xf numFmtId="175" fontId="13" fillId="3" borderId="43" xfId="19" applyNumberFormat="1" applyFont="1" applyFill="1" applyBorder="1" applyAlignment="1">
      <alignment horizontal="center" vertical="center" wrapText="1"/>
    </xf>
    <xf numFmtId="175" fontId="41" fillId="3" borderId="43" xfId="19" applyNumberFormat="1" applyFont="1" applyFill="1" applyBorder="1" applyAlignment="1">
      <alignment horizontal="center" vertical="center" wrapText="1"/>
    </xf>
    <xf numFmtId="0" fontId="42" fillId="3" borderId="69" xfId="0" applyFont="1" applyFill="1" applyBorder="1" applyAlignment="1">
      <alignment horizontal="center" vertical="center" wrapText="1"/>
    </xf>
    <xf numFmtId="0" fontId="42" fillId="3" borderId="70" xfId="0" applyFont="1" applyFill="1" applyBorder="1" applyAlignment="1">
      <alignment horizontal="center" vertical="center" wrapText="1"/>
    </xf>
    <xf numFmtId="175" fontId="14" fillId="6" borderId="2" xfId="19" applyNumberFormat="1" applyFont="1" applyFill="1" applyBorder="1" applyAlignment="1">
      <alignment horizontal="center" vertical="center" wrapText="1"/>
    </xf>
    <xf numFmtId="175" fontId="14" fillId="6" borderId="24" xfId="19" applyNumberFormat="1" applyFont="1" applyFill="1" applyBorder="1" applyAlignment="1">
      <alignment horizontal="center" vertical="center" wrapText="1"/>
    </xf>
    <xf numFmtId="174" fontId="42" fillId="3" borderId="70" xfId="5" applyNumberFormat="1" applyFont="1" applyFill="1" applyBorder="1" applyAlignment="1">
      <alignment horizontal="left" vertical="center" wrapText="1"/>
    </xf>
    <xf numFmtId="37" fontId="16" fillId="0" borderId="43" xfId="10" applyNumberFormat="1" applyFont="1" applyFill="1" applyBorder="1" applyAlignment="1">
      <alignment horizontal="center" vertical="center"/>
    </xf>
    <xf numFmtId="167" fontId="10" fillId="3" borderId="16" xfId="19" applyNumberFormat="1" applyFont="1" applyFill="1" applyBorder="1" applyAlignment="1">
      <alignment horizontal="left"/>
    </xf>
    <xf numFmtId="167" fontId="10" fillId="3" borderId="8" xfId="19" applyNumberFormat="1" applyFont="1" applyFill="1" applyBorder="1" applyAlignment="1">
      <alignment horizontal="left"/>
    </xf>
    <xf numFmtId="167" fontId="10" fillId="3" borderId="49" xfId="19" applyNumberFormat="1" applyFont="1" applyFill="1" applyBorder="1" applyAlignment="1">
      <alignment horizontal="left"/>
    </xf>
    <xf numFmtId="174" fontId="42" fillId="3" borderId="22" xfId="5" applyNumberFormat="1" applyFont="1" applyFill="1" applyBorder="1" applyAlignment="1">
      <alignment horizontal="center" vertical="center" wrapText="1"/>
    </xf>
    <xf numFmtId="174" fontId="42" fillId="3" borderId="23" xfId="5" applyNumberFormat="1" applyFont="1" applyFill="1" applyBorder="1" applyAlignment="1">
      <alignment horizontal="center" vertical="center" wrapText="1"/>
    </xf>
    <xf numFmtId="174" fontId="42" fillId="3" borderId="44" xfId="5" applyNumberFormat="1" applyFont="1" applyFill="1" applyBorder="1" applyAlignment="1">
      <alignment horizontal="center" vertical="center" wrapText="1"/>
    </xf>
    <xf numFmtId="174" fontId="42" fillId="3" borderId="16" xfId="5" applyNumberFormat="1" applyFont="1" applyFill="1" applyBorder="1" applyAlignment="1">
      <alignment horizontal="left" vertical="center" wrapText="1"/>
    </xf>
    <xf numFmtId="174" fontId="42" fillId="3" borderId="8" xfId="5" applyNumberFormat="1" applyFont="1" applyFill="1" applyBorder="1" applyAlignment="1">
      <alignment horizontal="left" vertical="center" wrapText="1"/>
    </xf>
    <xf numFmtId="174" fontId="42" fillId="3" borderId="49" xfId="5" applyNumberFormat="1" applyFont="1" applyFill="1" applyBorder="1" applyAlignment="1">
      <alignment horizontal="left" vertical="center" wrapText="1"/>
    </xf>
    <xf numFmtId="177" fontId="13" fillId="0" borderId="2" xfId="19" applyNumberFormat="1" applyFont="1" applyFill="1" applyBorder="1" applyAlignment="1">
      <alignment horizontal="center" vertical="center"/>
    </xf>
    <xf numFmtId="177" fontId="13" fillId="0" borderId="43" xfId="19" applyNumberFormat="1" applyFont="1" applyFill="1" applyBorder="1" applyAlignment="1">
      <alignment horizontal="center" vertical="center"/>
    </xf>
    <xf numFmtId="0" fontId="42" fillId="3" borderId="42" xfId="5" applyNumberFormat="1" applyFont="1" applyFill="1" applyBorder="1" applyAlignment="1">
      <alignment horizontal="right" vertical="center" wrapText="1"/>
    </xf>
    <xf numFmtId="0" fontId="42" fillId="3" borderId="24" xfId="5" applyNumberFormat="1" applyFont="1" applyFill="1" applyBorder="1" applyAlignment="1">
      <alignment horizontal="right" vertical="center" wrapText="1"/>
    </xf>
    <xf numFmtId="0" fontId="42" fillId="3" borderId="43" xfId="5" applyNumberFormat="1" applyFont="1" applyFill="1" applyBorder="1" applyAlignment="1">
      <alignment horizontal="right" vertical="center" wrapText="1"/>
    </xf>
    <xf numFmtId="174" fontId="42" fillId="3" borderId="3" xfId="5" applyNumberFormat="1" applyFont="1" applyFill="1" applyBorder="1" applyAlignment="1">
      <alignment vertical="center" wrapText="1"/>
    </xf>
    <xf numFmtId="174" fontId="42" fillId="3" borderId="1" xfId="5" applyNumberFormat="1" applyFont="1" applyFill="1" applyBorder="1" applyAlignment="1">
      <alignment vertical="center" wrapText="1"/>
    </xf>
    <xf numFmtId="174" fontId="42" fillId="3" borderId="4" xfId="5" applyNumberFormat="1" applyFont="1" applyFill="1" applyBorder="1" applyAlignment="1">
      <alignment vertical="center" wrapText="1"/>
    </xf>
    <xf numFmtId="175" fontId="41" fillId="0" borderId="1" xfId="19" applyNumberFormat="1" applyFont="1" applyFill="1" applyBorder="1" applyAlignment="1">
      <alignment horizontal="center" vertical="center" wrapText="1"/>
    </xf>
    <xf numFmtId="175" fontId="41" fillId="0" borderId="4" xfId="19" applyNumberFormat="1" applyFont="1" applyFill="1" applyBorder="1" applyAlignment="1">
      <alignment horizontal="center" vertical="center" wrapText="1"/>
    </xf>
    <xf numFmtId="174" fontId="10" fillId="3" borderId="24" xfId="5" applyNumberFormat="1" applyFont="1" applyFill="1" applyBorder="1" applyAlignment="1">
      <alignment vertical="center" wrapText="1"/>
    </xf>
    <xf numFmtId="174" fontId="10" fillId="3" borderId="43" xfId="5" applyNumberFormat="1" applyFont="1" applyFill="1" applyBorder="1" applyAlignment="1">
      <alignment vertical="center" wrapText="1"/>
    </xf>
    <xf numFmtId="0" fontId="10" fillId="3" borderId="24" xfId="0" applyFont="1" applyFill="1" applyBorder="1" applyAlignment="1">
      <alignment horizontal="center" vertical="center" wrapText="1"/>
    </xf>
    <xf numFmtId="0" fontId="10" fillId="3" borderId="43" xfId="0" applyFont="1" applyFill="1" applyBorder="1" applyAlignment="1">
      <alignment horizontal="center" vertical="center" wrapText="1"/>
    </xf>
    <xf numFmtId="175" fontId="41" fillId="3" borderId="1" xfId="19" applyNumberFormat="1" applyFont="1" applyFill="1" applyBorder="1" applyAlignment="1">
      <alignment horizontal="center" vertical="center" wrapText="1"/>
    </xf>
    <xf numFmtId="175" fontId="41" fillId="3" borderId="4" xfId="19" applyNumberFormat="1"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4" xfId="0" applyFont="1" applyFill="1" applyBorder="1" applyAlignment="1">
      <alignment horizontal="center" vertical="center" wrapText="1"/>
    </xf>
    <xf numFmtId="177" fontId="13" fillId="6" borderId="2" xfId="19" applyNumberFormat="1" applyFont="1" applyFill="1" applyBorder="1" applyAlignment="1">
      <alignment horizontal="center" vertical="center"/>
    </xf>
    <xf numFmtId="177" fontId="13" fillId="6" borderId="43" xfId="19" applyNumberFormat="1" applyFont="1" applyFill="1" applyBorder="1" applyAlignment="1">
      <alignment horizontal="center" vertical="center"/>
    </xf>
    <xf numFmtId="1" fontId="14" fillId="6" borderId="24" xfId="19" applyNumberFormat="1" applyFont="1" applyFill="1" applyBorder="1" applyAlignment="1">
      <alignment horizontal="center" vertical="center" wrapText="1"/>
    </xf>
    <xf numFmtId="174" fontId="10" fillId="3" borderId="68" xfId="5" applyNumberFormat="1" applyFont="1" applyFill="1" applyBorder="1" applyAlignment="1">
      <alignment horizontal="left" vertical="center" wrapText="1"/>
    </xf>
    <xf numFmtId="174" fontId="10" fillId="3" borderId="70" xfId="5" applyNumberFormat="1" applyFont="1" applyFill="1" applyBorder="1" applyAlignment="1">
      <alignment horizontal="left" vertical="center" wrapText="1"/>
    </xf>
    <xf numFmtId="177" fontId="14" fillId="0" borderId="2" xfId="0" applyNumberFormat="1" applyFont="1" applyFill="1" applyBorder="1" applyAlignment="1">
      <alignment horizontal="center" vertical="center"/>
    </xf>
    <xf numFmtId="177" fontId="14" fillId="0" borderId="43" xfId="0" applyNumberFormat="1" applyFont="1" applyFill="1" applyBorder="1" applyAlignment="1">
      <alignment horizontal="center" vertical="center"/>
    </xf>
    <xf numFmtId="177" fontId="13" fillId="3" borderId="2" xfId="0" applyNumberFormat="1" applyFont="1" applyFill="1" applyBorder="1" applyAlignment="1">
      <alignment horizontal="center" vertical="center"/>
    </xf>
    <xf numFmtId="177" fontId="13" fillId="3" borderId="43" xfId="0" applyNumberFormat="1" applyFont="1" applyFill="1" applyBorder="1" applyAlignment="1">
      <alignment horizontal="center" vertical="center"/>
    </xf>
    <xf numFmtId="174" fontId="10" fillId="3" borderId="42" xfId="5" applyNumberFormat="1" applyFont="1" applyFill="1" applyBorder="1" applyAlignment="1">
      <alignment vertical="center" wrapText="1"/>
    </xf>
    <xf numFmtId="175" fontId="14" fillId="3" borderId="1" xfId="19" applyNumberFormat="1" applyFont="1" applyFill="1" applyBorder="1" applyAlignment="1">
      <alignment horizontal="center" vertical="center" wrapText="1"/>
    </xf>
    <xf numFmtId="175" fontId="14" fillId="3" borderId="4" xfId="19" applyNumberFormat="1" applyFont="1" applyFill="1" applyBorder="1" applyAlignment="1">
      <alignment horizontal="center" vertical="center" wrapText="1"/>
    </xf>
    <xf numFmtId="174" fontId="10" fillId="3" borderId="22" xfId="5" applyNumberFormat="1" applyFont="1" applyFill="1" applyBorder="1" applyAlignment="1">
      <alignment horizontal="center" vertical="center" wrapText="1"/>
    </xf>
    <xf numFmtId="174" fontId="10" fillId="3" borderId="23" xfId="5" applyNumberFormat="1" applyFont="1" applyFill="1" applyBorder="1" applyAlignment="1">
      <alignment horizontal="center" vertical="center" wrapText="1"/>
    </xf>
    <xf numFmtId="174" fontId="10" fillId="3" borderId="44" xfId="5" applyNumberFormat="1"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3" xfId="0" applyFont="1" applyFill="1" applyBorder="1" applyAlignment="1">
      <alignment horizontal="center" vertical="center" wrapText="1"/>
    </xf>
    <xf numFmtId="1" fontId="10" fillId="0" borderId="24" xfId="0" applyNumberFormat="1" applyFont="1" applyFill="1" applyBorder="1" applyAlignment="1">
      <alignment horizontal="center" vertical="center" wrapText="1"/>
    </xf>
    <xf numFmtId="1" fontId="10" fillId="0" borderId="43" xfId="0" applyNumberFormat="1" applyFont="1" applyFill="1" applyBorder="1" applyAlignment="1">
      <alignment horizontal="center" vertical="center" wrapText="1"/>
    </xf>
    <xf numFmtId="0" fontId="10" fillId="3" borderId="42" xfId="0" applyFont="1" applyFill="1" applyBorder="1" applyAlignment="1">
      <alignment horizontal="justify" vertical="center" wrapText="1"/>
    </xf>
    <xf numFmtId="0" fontId="10" fillId="3" borderId="24" xfId="0" applyFont="1" applyFill="1" applyBorder="1" applyAlignment="1">
      <alignment horizontal="justify" vertical="center" wrapText="1"/>
    </xf>
    <xf numFmtId="0" fontId="10" fillId="3" borderId="43" xfId="0" applyFont="1" applyFill="1" applyBorder="1" applyAlignment="1">
      <alignment horizontal="justify" vertical="center" wrapText="1"/>
    </xf>
    <xf numFmtId="1" fontId="10" fillId="3" borderId="42" xfId="0" applyNumberFormat="1" applyFont="1" applyFill="1" applyBorder="1" applyAlignment="1">
      <alignment horizontal="justify" vertical="center" wrapText="1"/>
    </xf>
    <xf numFmtId="1" fontId="10" fillId="3" borderId="24" xfId="0" applyNumberFormat="1" applyFont="1" applyFill="1" applyBorder="1" applyAlignment="1">
      <alignment horizontal="justify" vertical="center" wrapText="1"/>
    </xf>
    <xf numFmtId="1" fontId="10" fillId="3" borderId="43" xfId="0" applyNumberFormat="1" applyFont="1" applyFill="1" applyBorder="1" applyAlignment="1">
      <alignment horizontal="justify" vertical="center" wrapText="1"/>
    </xf>
    <xf numFmtId="0" fontId="41" fillId="3" borderId="3" xfId="19" applyFont="1" applyFill="1" applyBorder="1" applyAlignment="1">
      <alignment horizontal="center" vertical="center" wrapText="1"/>
    </xf>
    <xf numFmtId="0" fontId="41" fillId="3" borderId="1" xfId="19" applyFont="1" applyFill="1" applyBorder="1" applyAlignment="1">
      <alignment horizontal="center" vertical="center" wrapText="1"/>
    </xf>
    <xf numFmtId="0" fontId="41" fillId="3" borderId="4" xfId="19" applyFont="1" applyFill="1" applyBorder="1" applyAlignment="1">
      <alignment horizontal="center" vertical="center" wrapText="1"/>
    </xf>
    <xf numFmtId="177" fontId="13" fillId="0" borderId="2" xfId="0" applyNumberFormat="1" applyFont="1" applyFill="1" applyBorder="1" applyAlignment="1">
      <alignment horizontal="center" vertical="center"/>
    </xf>
    <xf numFmtId="177" fontId="13" fillId="0" borderId="43" xfId="0" applyNumberFormat="1" applyFont="1" applyFill="1" applyBorder="1" applyAlignment="1">
      <alignment horizontal="center" vertical="center"/>
    </xf>
    <xf numFmtId="177" fontId="13" fillId="3" borderId="2" xfId="19" applyNumberFormat="1" applyFont="1" applyFill="1" applyBorder="1" applyAlignment="1">
      <alignment horizontal="center" vertical="center" wrapText="1"/>
    </xf>
    <xf numFmtId="177" fontId="13" fillId="3" borderId="5" xfId="19" applyNumberFormat="1" applyFont="1" applyFill="1" applyBorder="1" applyAlignment="1">
      <alignment horizontal="center" vertical="center" wrapText="1"/>
    </xf>
    <xf numFmtId="174" fontId="42" fillId="3" borderId="69" xfId="5" applyNumberFormat="1" applyFont="1" applyFill="1" applyBorder="1" applyAlignment="1">
      <alignment horizontal="center" vertical="center" wrapText="1"/>
    </xf>
    <xf numFmtId="174" fontId="42" fillId="3" borderId="68" xfId="5" applyNumberFormat="1" applyFont="1" applyFill="1" applyBorder="1" applyAlignment="1">
      <alignment horizontal="center" vertical="center" wrapText="1"/>
    </xf>
    <xf numFmtId="174" fontId="42" fillId="3" borderId="70" xfId="5" applyNumberFormat="1" applyFont="1" applyFill="1" applyBorder="1" applyAlignment="1">
      <alignment horizontal="center" vertical="center" wrapText="1"/>
    </xf>
    <xf numFmtId="174" fontId="42" fillId="3" borderId="38" xfId="5" applyNumberFormat="1" applyFont="1" applyFill="1" applyBorder="1" applyAlignment="1">
      <alignment horizontal="center" vertical="center" wrapText="1"/>
    </xf>
    <xf numFmtId="3" fontId="14" fillId="6" borderId="43" xfId="19" applyNumberFormat="1" applyFont="1" applyFill="1" applyBorder="1" applyAlignment="1">
      <alignment horizontal="center" vertical="center" wrapText="1"/>
    </xf>
    <xf numFmtId="170" fontId="15" fillId="6" borderId="42" xfId="10" applyNumberFormat="1" applyFont="1" applyFill="1" applyBorder="1" applyAlignment="1">
      <alignment horizontal="center" vertical="center"/>
    </xf>
    <xf numFmtId="170" fontId="15" fillId="6" borderId="24" xfId="10" applyNumberFormat="1" applyFont="1" applyFill="1" applyBorder="1" applyAlignment="1">
      <alignment horizontal="center" vertical="center"/>
    </xf>
    <xf numFmtId="170" fontId="15" fillId="6" borderId="43" xfId="10" applyNumberFormat="1" applyFont="1" applyFill="1" applyBorder="1" applyAlignment="1">
      <alignment horizontal="center" vertical="center"/>
    </xf>
    <xf numFmtId="175" fontId="13" fillId="6" borderId="2" xfId="19" applyNumberFormat="1" applyFont="1" applyFill="1" applyBorder="1" applyAlignment="1">
      <alignment horizontal="center" vertical="center" wrapText="1"/>
    </xf>
    <xf numFmtId="175" fontId="13" fillId="6" borderId="43" xfId="19" applyNumberFormat="1" applyFont="1" applyFill="1" applyBorder="1" applyAlignment="1">
      <alignment horizontal="center" vertical="center" wrapText="1"/>
    </xf>
    <xf numFmtId="1" fontId="14" fillId="0" borderId="2" xfId="19" applyNumberFormat="1" applyFont="1" applyFill="1" applyBorder="1" applyAlignment="1">
      <alignment horizontal="center" vertical="center" wrapText="1"/>
    </xf>
    <xf numFmtId="1" fontId="14" fillId="0" borderId="43" xfId="19" applyNumberFormat="1" applyFont="1" applyFill="1" applyBorder="1" applyAlignment="1">
      <alignment horizontal="center" vertical="center" wrapText="1"/>
    </xf>
    <xf numFmtId="1" fontId="42" fillId="3" borderId="3" xfId="0" applyNumberFormat="1" applyFont="1" applyFill="1" applyBorder="1" applyAlignment="1">
      <alignment horizontal="center" vertical="center" wrapText="1"/>
    </xf>
    <xf numFmtId="1" fontId="42" fillId="3" borderId="1" xfId="0" applyNumberFormat="1" applyFont="1" applyFill="1" applyBorder="1" applyAlignment="1">
      <alignment horizontal="center" vertical="center" wrapText="1"/>
    </xf>
    <xf numFmtId="1" fontId="42" fillId="3" borderId="4" xfId="0" applyNumberFormat="1" applyFont="1" applyFill="1" applyBorder="1" applyAlignment="1">
      <alignment horizontal="center" vertical="center" wrapText="1"/>
    </xf>
    <xf numFmtId="1" fontId="14" fillId="3" borderId="24" xfId="19" applyNumberFormat="1" applyFont="1" applyFill="1" applyBorder="1" applyAlignment="1">
      <alignment horizontal="center" vertical="center" wrapText="1"/>
    </xf>
    <xf numFmtId="37" fontId="14" fillId="6" borderId="2" xfId="10" applyNumberFormat="1" applyFont="1" applyFill="1" applyBorder="1" applyAlignment="1">
      <alignment horizontal="center" vertical="center"/>
    </xf>
    <xf numFmtId="37" fontId="14" fillId="6" borderId="43" xfId="10" applyNumberFormat="1" applyFont="1" applyFill="1" applyBorder="1" applyAlignment="1">
      <alignment horizontal="center" vertical="center"/>
    </xf>
    <xf numFmtId="3" fontId="14" fillId="0" borderId="2"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0" fontId="8" fillId="0" borderId="0" xfId="19" applyFont="1" applyBorder="1" applyAlignment="1">
      <alignment horizontal="right" vertical="center"/>
    </xf>
    <xf numFmtId="0" fontId="42" fillId="3" borderId="42" xfId="5" applyNumberFormat="1" applyFont="1" applyFill="1" applyBorder="1" applyAlignment="1">
      <alignment horizontal="center" vertical="center" wrapText="1"/>
    </xf>
    <xf numFmtId="0" fontId="42" fillId="3" borderId="24" xfId="5" applyNumberFormat="1" applyFont="1" applyFill="1" applyBorder="1" applyAlignment="1">
      <alignment horizontal="center" vertical="center" wrapText="1"/>
    </xf>
    <xf numFmtId="0" fontId="42" fillId="3" borderId="43" xfId="5" applyNumberFormat="1" applyFont="1" applyFill="1" applyBorder="1" applyAlignment="1">
      <alignment horizontal="center" vertical="center" wrapText="1"/>
    </xf>
    <xf numFmtId="167" fontId="10" fillId="3" borderId="42" xfId="19" applyNumberFormat="1" applyFont="1" applyFill="1" applyBorder="1" applyAlignment="1">
      <alignment horizontal="center"/>
    </xf>
    <xf numFmtId="167" fontId="10" fillId="3" borderId="24" xfId="19" applyNumberFormat="1" applyFont="1" applyFill="1" applyBorder="1" applyAlignment="1">
      <alignment horizontal="center"/>
    </xf>
    <xf numFmtId="167" fontId="10" fillId="3" borderId="43" xfId="19" applyNumberFormat="1" applyFont="1" applyFill="1" applyBorder="1" applyAlignment="1">
      <alignment horizontal="center"/>
    </xf>
    <xf numFmtId="174" fontId="10" fillId="3" borderId="42" xfId="5" applyNumberFormat="1" applyFont="1" applyFill="1" applyBorder="1" applyAlignment="1">
      <alignment horizontal="center" vertical="center" wrapText="1"/>
    </xf>
    <xf numFmtId="174" fontId="10" fillId="3" borderId="24" xfId="5" applyNumberFormat="1" applyFont="1" applyFill="1" applyBorder="1" applyAlignment="1">
      <alignment horizontal="center" vertical="center" wrapText="1"/>
    </xf>
    <xf numFmtId="174" fontId="10" fillId="3" borderId="43" xfId="5" applyNumberFormat="1" applyFont="1" applyFill="1" applyBorder="1" applyAlignment="1">
      <alignment horizontal="center" vertical="center" wrapText="1"/>
    </xf>
    <xf numFmtId="175" fontId="13" fillId="0" borderId="2" xfId="19" applyNumberFormat="1" applyFont="1" applyFill="1" applyBorder="1" applyAlignment="1">
      <alignment vertical="center" wrapText="1"/>
    </xf>
    <xf numFmtId="175" fontId="13" fillId="0" borderId="43" xfId="19" applyNumberFormat="1" applyFont="1" applyFill="1" applyBorder="1" applyAlignment="1">
      <alignment vertical="center" wrapText="1"/>
    </xf>
    <xf numFmtId="175" fontId="41" fillId="6" borderId="45" xfId="19" applyNumberFormat="1" applyFont="1" applyFill="1" applyBorder="1" applyAlignment="1">
      <alignment horizontal="left" vertical="center" wrapText="1"/>
    </xf>
    <xf numFmtId="0" fontId="0" fillId="6" borderId="37" xfId="0" applyFill="1" applyBorder="1" applyAlignment="1"/>
    <xf numFmtId="37" fontId="16" fillId="3" borderId="2" xfId="10" applyNumberFormat="1" applyFont="1" applyFill="1" applyBorder="1" applyAlignment="1">
      <alignment horizontal="center" vertical="center"/>
    </xf>
    <xf numFmtId="37" fontId="16" fillId="3" borderId="43" xfId="10" applyNumberFormat="1" applyFont="1" applyFill="1" applyBorder="1" applyAlignment="1">
      <alignment horizontal="center" vertical="center"/>
    </xf>
    <xf numFmtId="175" fontId="14" fillId="3" borderId="2" xfId="19" applyNumberFormat="1" applyFont="1" applyFill="1" applyBorder="1" applyAlignment="1">
      <alignment vertical="center" wrapText="1"/>
    </xf>
    <xf numFmtId="175" fontId="14" fillId="3" borderId="43" xfId="19" applyNumberFormat="1" applyFont="1" applyFill="1" applyBorder="1" applyAlignment="1">
      <alignment vertical="center" wrapText="1"/>
    </xf>
    <xf numFmtId="0" fontId="0" fillId="6" borderId="9" xfId="0" applyFill="1" applyBorder="1" applyAlignment="1"/>
    <xf numFmtId="37" fontId="16" fillId="3" borderId="24" xfId="10" applyNumberFormat="1" applyFont="1" applyFill="1" applyBorder="1" applyAlignment="1">
      <alignment horizontal="center" vertical="center"/>
    </xf>
    <xf numFmtId="175" fontId="14" fillId="3" borderId="24" xfId="19" applyNumberFormat="1" applyFont="1" applyFill="1" applyBorder="1" applyAlignment="1">
      <alignment vertical="center" wrapText="1"/>
    </xf>
    <xf numFmtId="177" fontId="14" fillId="0" borderId="2" xfId="19" applyNumberFormat="1" applyFont="1" applyFill="1" applyBorder="1" applyAlignment="1">
      <alignment horizontal="center" vertical="center" wrapText="1"/>
    </xf>
    <xf numFmtId="177" fontId="14" fillId="0" borderId="43" xfId="19" applyNumberFormat="1" applyFont="1" applyFill="1" applyBorder="1" applyAlignment="1">
      <alignment horizontal="center" vertical="center" wrapText="1"/>
    </xf>
    <xf numFmtId="170" fontId="14" fillId="3" borderId="2" xfId="10" applyNumberFormat="1" applyFont="1" applyFill="1" applyBorder="1" applyAlignment="1">
      <alignment horizontal="center" vertical="center" wrapText="1"/>
    </xf>
    <xf numFmtId="170" fontId="14" fillId="3" borderId="43" xfId="10" applyNumberFormat="1" applyFont="1" applyFill="1" applyBorder="1" applyAlignment="1">
      <alignment horizontal="center" vertical="center" wrapText="1"/>
    </xf>
    <xf numFmtId="177" fontId="14" fillId="0" borderId="24" xfId="19" applyNumberFormat="1" applyFont="1" applyFill="1" applyBorder="1" applyAlignment="1">
      <alignment horizontal="center" vertical="center" wrapText="1"/>
    </xf>
    <xf numFmtId="1" fontId="14" fillId="3" borderId="2" xfId="19" applyNumberFormat="1" applyFont="1" applyFill="1" applyBorder="1" applyAlignment="1">
      <alignment vertical="center" wrapText="1"/>
    </xf>
    <xf numFmtId="1" fontId="14" fillId="3" borderId="43" xfId="19" applyNumberFormat="1" applyFont="1" applyFill="1" applyBorder="1" applyAlignment="1">
      <alignment vertical="center" wrapText="1"/>
    </xf>
    <xf numFmtId="1" fontId="14" fillId="0" borderId="2" xfId="19" applyNumberFormat="1" applyFont="1" applyFill="1" applyBorder="1" applyAlignment="1">
      <alignment vertical="center" wrapText="1"/>
    </xf>
    <xf numFmtId="1" fontId="14" fillId="0" borderId="43" xfId="19" applyNumberFormat="1" applyFont="1" applyFill="1" applyBorder="1" applyAlignment="1">
      <alignment vertical="center" wrapText="1"/>
    </xf>
    <xf numFmtId="1" fontId="14" fillId="3" borderId="24" xfId="19" applyNumberFormat="1" applyFont="1" applyFill="1" applyBorder="1" applyAlignment="1">
      <alignment vertical="center" wrapText="1"/>
    </xf>
    <xf numFmtId="3" fontId="14" fillId="3" borderId="24" xfId="19" applyNumberFormat="1" applyFont="1" applyFill="1" applyBorder="1" applyAlignment="1">
      <alignment horizontal="center" vertical="center" wrapText="1"/>
    </xf>
    <xf numFmtId="3" fontId="14" fillId="0" borderId="24" xfId="19" applyNumberFormat="1" applyFont="1" applyFill="1" applyBorder="1" applyAlignment="1">
      <alignment horizontal="center" vertical="center" wrapText="1"/>
    </xf>
    <xf numFmtId="175" fontId="41" fillId="6" borderId="37" xfId="19" applyNumberFormat="1" applyFont="1" applyFill="1" applyBorder="1" applyAlignment="1">
      <alignment horizontal="left" vertical="center" wrapText="1"/>
    </xf>
    <xf numFmtId="175" fontId="14" fillId="0" borderId="2" xfId="19" applyNumberFormat="1" applyFont="1" applyFill="1" applyBorder="1" applyAlignment="1">
      <alignment vertical="center" wrapText="1"/>
    </xf>
    <xf numFmtId="175" fontId="14" fillId="0" borderId="43" xfId="19" applyNumberFormat="1" applyFont="1" applyFill="1" applyBorder="1" applyAlignment="1">
      <alignment vertical="center" wrapText="1"/>
    </xf>
    <xf numFmtId="0" fontId="10" fillId="0" borderId="59" xfId="19" applyFont="1" applyFill="1" applyBorder="1" applyAlignment="1">
      <alignment horizontal="center" vertical="center" wrapText="1"/>
    </xf>
    <xf numFmtId="0" fontId="10" fillId="0" borderId="58" xfId="19" applyFont="1" applyFill="1" applyBorder="1" applyAlignment="1">
      <alignment horizontal="center" vertical="center" wrapText="1"/>
    </xf>
    <xf numFmtId="0" fontId="10" fillId="0" borderId="57" xfId="19" applyFont="1" applyFill="1" applyBorder="1" applyAlignment="1">
      <alignment horizontal="center" vertical="center" wrapText="1"/>
    </xf>
    <xf numFmtId="0" fontId="13" fillId="3" borderId="2" xfId="19" applyFont="1" applyFill="1" applyBorder="1" applyAlignment="1">
      <alignment horizontal="center"/>
    </xf>
    <xf numFmtId="0" fontId="13" fillId="3" borderId="43" xfId="19" applyFont="1" applyFill="1" applyBorder="1" applyAlignment="1">
      <alignment horizontal="center"/>
    </xf>
    <xf numFmtId="37" fontId="13" fillId="0" borderId="2" xfId="19" applyNumberFormat="1" applyFont="1" applyFill="1" applyBorder="1" applyAlignment="1">
      <alignment vertical="center"/>
    </xf>
    <xf numFmtId="0" fontId="13" fillId="0" borderId="43" xfId="19" applyFont="1" applyFill="1" applyBorder="1" applyAlignment="1">
      <alignment vertical="center"/>
    </xf>
    <xf numFmtId="37" fontId="13" fillId="3" borderId="2" xfId="19" applyNumberFormat="1" applyFont="1" applyFill="1" applyBorder="1" applyAlignment="1">
      <alignment vertical="center"/>
    </xf>
    <xf numFmtId="0" fontId="13" fillId="3" borderId="43" xfId="19" applyFont="1" applyFill="1" applyBorder="1" applyAlignment="1">
      <alignment vertical="center"/>
    </xf>
    <xf numFmtId="0" fontId="42" fillId="0" borderId="2" xfId="0" applyFont="1" applyFill="1" applyBorder="1" applyAlignment="1">
      <alignment horizontal="center" vertical="center" wrapText="1"/>
    </xf>
    <xf numFmtId="0" fontId="41" fillId="0" borderId="59" xfId="19" applyFont="1" applyFill="1" applyBorder="1" applyAlignment="1">
      <alignment horizontal="center" vertical="center" wrapText="1"/>
    </xf>
    <xf numFmtId="0" fontId="41" fillId="0" borderId="58" xfId="19" applyFont="1" applyFill="1" applyBorder="1" applyAlignment="1">
      <alignment horizontal="center" vertical="center" wrapText="1"/>
    </xf>
    <xf numFmtId="0" fontId="41" fillId="0" borderId="57" xfId="19" applyFont="1" applyFill="1" applyBorder="1" applyAlignment="1">
      <alignment horizontal="center" vertical="center" wrapText="1"/>
    </xf>
    <xf numFmtId="175" fontId="41" fillId="6" borderId="7" xfId="19" applyNumberFormat="1" applyFont="1" applyFill="1" applyBorder="1" applyAlignment="1">
      <alignment horizontal="left" vertical="center" wrapText="1"/>
    </xf>
    <xf numFmtId="0" fontId="0" fillId="6" borderId="56" xfId="0" applyFill="1" applyBorder="1" applyAlignment="1"/>
    <xf numFmtId="3" fontId="13" fillId="3" borderId="1" xfId="10" applyNumberFormat="1" applyFont="1" applyFill="1" applyBorder="1" applyAlignment="1">
      <alignment horizontal="center" vertical="center" wrapText="1"/>
    </xf>
    <xf numFmtId="3" fontId="13" fillId="3" borderId="4" xfId="10" applyNumberFormat="1" applyFont="1" applyFill="1" applyBorder="1" applyAlignment="1">
      <alignment horizontal="center" vertical="center" wrapText="1"/>
    </xf>
    <xf numFmtId="175" fontId="14" fillId="3" borderId="1" xfId="19" applyNumberFormat="1" applyFont="1" applyFill="1" applyBorder="1" applyAlignment="1">
      <alignment vertical="center" wrapText="1"/>
    </xf>
    <xf numFmtId="175" fontId="14" fillId="3" borderId="4" xfId="19" applyNumberFormat="1" applyFont="1" applyFill="1" applyBorder="1" applyAlignment="1">
      <alignment vertical="center" wrapText="1"/>
    </xf>
    <xf numFmtId="1" fontId="10" fillId="3" borderId="42" xfId="0" applyNumberFormat="1" applyFont="1" applyFill="1" applyBorder="1" applyAlignment="1">
      <alignment horizontal="center" vertical="center" wrapText="1"/>
    </xf>
    <xf numFmtId="1" fontId="10" fillId="3" borderId="24" xfId="0" applyNumberFormat="1" applyFont="1" applyFill="1" applyBorder="1" applyAlignment="1">
      <alignment horizontal="center" vertical="center" wrapText="1"/>
    </xf>
    <xf numFmtId="170" fontId="14" fillId="3" borderId="2" xfId="0" applyNumberFormat="1" applyFont="1" applyFill="1" applyBorder="1" applyAlignment="1">
      <alignment horizontal="center" vertical="center"/>
    </xf>
    <xf numFmtId="170" fontId="14" fillId="3" borderId="43" xfId="0" applyNumberFormat="1" applyFont="1" applyFill="1" applyBorder="1" applyAlignment="1">
      <alignment horizontal="center" vertical="center"/>
    </xf>
    <xf numFmtId="170" fontId="13" fillId="3" borderId="2" xfId="0" applyNumberFormat="1" applyFont="1" applyFill="1" applyBorder="1" applyAlignment="1">
      <alignment horizontal="center" vertical="center"/>
    </xf>
    <xf numFmtId="170" fontId="13" fillId="3" borderId="43" xfId="0" applyNumberFormat="1" applyFont="1" applyFill="1" applyBorder="1" applyAlignment="1">
      <alignment horizontal="center" vertical="center"/>
    </xf>
    <xf numFmtId="174" fontId="10" fillId="3" borderId="69" xfId="5" applyNumberFormat="1" applyFont="1" applyFill="1" applyBorder="1" applyAlignment="1">
      <alignment horizontal="left" vertical="center" wrapText="1"/>
    </xf>
    <xf numFmtId="0" fontId="3" fillId="3" borderId="0" xfId="19" applyFill="1" applyAlignment="1">
      <alignment horizontal="left"/>
    </xf>
    <xf numFmtId="170" fontId="15" fillId="6" borderId="42" xfId="10" applyNumberFormat="1" applyFont="1" applyFill="1" applyBorder="1" applyAlignment="1">
      <alignment vertical="center"/>
    </xf>
    <xf numFmtId="170" fontId="15" fillId="6" borderId="24" xfId="10" applyNumberFormat="1" applyFont="1" applyFill="1" applyBorder="1" applyAlignment="1">
      <alignment vertical="center"/>
    </xf>
    <xf numFmtId="170" fontId="15" fillId="6" borderId="43" xfId="10" applyNumberFormat="1" applyFont="1" applyFill="1" applyBorder="1" applyAlignment="1">
      <alignment vertical="center"/>
    </xf>
    <xf numFmtId="37" fontId="3" fillId="3" borderId="3" xfId="19" applyNumberFormat="1" applyFill="1" applyBorder="1" applyAlignment="1">
      <alignment horizontal="center" vertical="center"/>
    </xf>
    <xf numFmtId="0" fontId="3" fillId="3" borderId="1" xfId="19" applyFill="1" applyBorder="1" applyAlignment="1">
      <alignment horizontal="center" vertical="center"/>
    </xf>
    <xf numFmtId="0" fontId="3" fillId="3" borderId="4" xfId="19" applyFill="1" applyBorder="1" applyAlignment="1">
      <alignment horizontal="center" vertical="center"/>
    </xf>
    <xf numFmtId="0" fontId="47" fillId="6" borderId="25" xfId="0" applyFont="1" applyFill="1" applyBorder="1" applyAlignment="1">
      <alignment horizontal="left" vertical="center" wrapText="1"/>
    </xf>
    <xf numFmtId="0" fontId="47" fillId="6" borderId="28" xfId="0" applyFont="1" applyFill="1" applyBorder="1" applyAlignment="1">
      <alignment horizontal="left" vertical="center" wrapText="1"/>
    </xf>
    <xf numFmtId="0" fontId="47" fillId="6" borderId="30" xfId="0" applyFont="1" applyFill="1" applyBorder="1" applyAlignment="1">
      <alignment horizontal="left" vertical="center" wrapText="1"/>
    </xf>
  </cellXfs>
  <cellStyles count="137">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xfId="9" builtinId="4"/>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2 3 2" xfId="24" xr:uid="{00000000-0005-0000-0000-00000D000000}"/>
    <cellStyle name="Moneda 2 3 2 2" xfId="29" xr:uid="{00000000-0005-0000-0000-00000E000000}"/>
    <cellStyle name="Moneda 2 3 2 2 2" xfId="31" xr:uid="{00000000-0005-0000-0000-00000F000000}"/>
    <cellStyle name="Moneda 2 3 2 2 2 2" xfId="32" xr:uid="{00000000-0005-0000-0000-000010000000}"/>
    <cellStyle name="Moneda 2 3 2 2 2 2 2" xfId="81" xr:uid="{00000000-0005-0000-0000-000011000000}"/>
    <cellStyle name="Moneda 2 3 2 2 2 3" xfId="82" xr:uid="{00000000-0005-0000-0000-000012000000}"/>
    <cellStyle name="Moneda 2 3 2 2 3" xfId="33" xr:uid="{00000000-0005-0000-0000-000013000000}"/>
    <cellStyle name="Moneda 2 3 2 2 3 2" xfId="34" xr:uid="{00000000-0005-0000-0000-000014000000}"/>
    <cellStyle name="Moneda 2 3 2 2 3 2 2" xfId="83" xr:uid="{00000000-0005-0000-0000-000015000000}"/>
    <cellStyle name="Moneda 2 3 2 2 3 3" xfId="84" xr:uid="{00000000-0005-0000-0000-000016000000}"/>
    <cellStyle name="Moneda 2 3 2 2 4" xfId="35" xr:uid="{00000000-0005-0000-0000-000017000000}"/>
    <cellStyle name="Moneda 2 3 2 2 4 2" xfId="36" xr:uid="{00000000-0005-0000-0000-000018000000}"/>
    <cellStyle name="Moneda 2 3 2 2 4 2 2" xfId="85" xr:uid="{00000000-0005-0000-0000-000019000000}"/>
    <cellStyle name="Moneda 2 3 2 2 4 3" xfId="86" xr:uid="{00000000-0005-0000-0000-00001A000000}"/>
    <cellStyle name="Moneda 2 3 2 2 5" xfId="37" xr:uid="{00000000-0005-0000-0000-00001B000000}"/>
    <cellStyle name="Moneda 2 3 2 2 5 2" xfId="87" xr:uid="{00000000-0005-0000-0000-00001C000000}"/>
    <cellStyle name="Moneda 2 3 2 2 6" xfId="88" xr:uid="{00000000-0005-0000-0000-00001D000000}"/>
    <cellStyle name="Moneda 2 3 2 3" xfId="38" xr:uid="{00000000-0005-0000-0000-00001E000000}"/>
    <cellStyle name="Moneda 2 3 2 3 2" xfId="39" xr:uid="{00000000-0005-0000-0000-00001F000000}"/>
    <cellStyle name="Moneda 2 3 2 3 2 2" xfId="89" xr:uid="{00000000-0005-0000-0000-000020000000}"/>
    <cellStyle name="Moneda 2 3 2 3 3" xfId="90" xr:uid="{00000000-0005-0000-0000-000021000000}"/>
    <cellStyle name="Moneda 2 3 2 4" xfId="40" xr:uid="{00000000-0005-0000-0000-000022000000}"/>
    <cellStyle name="Moneda 2 3 2 4 2" xfId="41" xr:uid="{00000000-0005-0000-0000-000023000000}"/>
    <cellStyle name="Moneda 2 3 2 4 2 2" xfId="91" xr:uid="{00000000-0005-0000-0000-000024000000}"/>
    <cellStyle name="Moneda 2 3 2 4 3" xfId="92" xr:uid="{00000000-0005-0000-0000-000025000000}"/>
    <cellStyle name="Moneda 2 3 2 5" xfId="42" xr:uid="{00000000-0005-0000-0000-000026000000}"/>
    <cellStyle name="Moneda 2 3 2 5 2" xfId="43" xr:uid="{00000000-0005-0000-0000-000027000000}"/>
    <cellStyle name="Moneda 2 3 2 5 2 2" xfId="93" xr:uid="{00000000-0005-0000-0000-000028000000}"/>
    <cellStyle name="Moneda 2 3 2 5 3" xfId="94" xr:uid="{00000000-0005-0000-0000-000029000000}"/>
    <cellStyle name="Moneda 2 3 2 6" xfId="44" xr:uid="{00000000-0005-0000-0000-00002A000000}"/>
    <cellStyle name="Moneda 2 3 2 6 2" xfId="95" xr:uid="{00000000-0005-0000-0000-00002B000000}"/>
    <cellStyle name="Moneda 2 3 2 7" xfId="96" xr:uid="{00000000-0005-0000-0000-00002C000000}"/>
    <cellStyle name="Moneda 2 3 3" xfId="27" xr:uid="{00000000-0005-0000-0000-00002D000000}"/>
    <cellStyle name="Moneda 2 3 3 2" xfId="45" xr:uid="{00000000-0005-0000-0000-00002E000000}"/>
    <cellStyle name="Moneda 2 3 3 2 2" xfId="46" xr:uid="{00000000-0005-0000-0000-00002F000000}"/>
    <cellStyle name="Moneda 2 3 3 2 2 2" xfId="97" xr:uid="{00000000-0005-0000-0000-000030000000}"/>
    <cellStyle name="Moneda 2 3 3 2 3" xfId="98" xr:uid="{00000000-0005-0000-0000-000031000000}"/>
    <cellStyle name="Moneda 2 3 3 3" xfId="47" xr:uid="{00000000-0005-0000-0000-000032000000}"/>
    <cellStyle name="Moneda 2 3 3 3 2" xfId="48" xr:uid="{00000000-0005-0000-0000-000033000000}"/>
    <cellStyle name="Moneda 2 3 3 3 2 2" xfId="99" xr:uid="{00000000-0005-0000-0000-000034000000}"/>
    <cellStyle name="Moneda 2 3 3 3 3" xfId="100" xr:uid="{00000000-0005-0000-0000-000035000000}"/>
    <cellStyle name="Moneda 2 3 3 4" xfId="49" xr:uid="{00000000-0005-0000-0000-000036000000}"/>
    <cellStyle name="Moneda 2 3 3 4 2" xfId="50" xr:uid="{00000000-0005-0000-0000-000037000000}"/>
    <cellStyle name="Moneda 2 3 3 4 2 2" xfId="101" xr:uid="{00000000-0005-0000-0000-000038000000}"/>
    <cellStyle name="Moneda 2 3 3 4 3" xfId="102" xr:uid="{00000000-0005-0000-0000-000039000000}"/>
    <cellStyle name="Moneda 2 3 3 5" xfId="51" xr:uid="{00000000-0005-0000-0000-00003A000000}"/>
    <cellStyle name="Moneda 2 3 3 5 2" xfId="103" xr:uid="{00000000-0005-0000-0000-00003B000000}"/>
    <cellStyle name="Moneda 2 3 3 6" xfId="104" xr:uid="{00000000-0005-0000-0000-00003C000000}"/>
    <cellStyle name="Moneda 2 3 4" xfId="28" xr:uid="{00000000-0005-0000-0000-00003D000000}"/>
    <cellStyle name="Moneda 2 3 4 2" xfId="52" xr:uid="{00000000-0005-0000-0000-00003E000000}"/>
    <cellStyle name="Moneda 2 3 4 2 2" xfId="53" xr:uid="{00000000-0005-0000-0000-00003F000000}"/>
    <cellStyle name="Moneda 2 3 4 2 2 2" xfId="105" xr:uid="{00000000-0005-0000-0000-000040000000}"/>
    <cellStyle name="Moneda 2 3 4 2 3" xfId="106" xr:uid="{00000000-0005-0000-0000-000041000000}"/>
    <cellStyle name="Moneda 2 3 4 3" xfId="54" xr:uid="{00000000-0005-0000-0000-000042000000}"/>
    <cellStyle name="Moneda 2 3 4 3 2" xfId="55" xr:uid="{00000000-0005-0000-0000-000043000000}"/>
    <cellStyle name="Moneda 2 3 4 3 2 2" xfId="107" xr:uid="{00000000-0005-0000-0000-000044000000}"/>
    <cellStyle name="Moneda 2 3 4 3 3" xfId="108" xr:uid="{00000000-0005-0000-0000-000045000000}"/>
    <cellStyle name="Moneda 2 3 4 4" xfId="56" xr:uid="{00000000-0005-0000-0000-000046000000}"/>
    <cellStyle name="Moneda 2 3 4 4 2" xfId="57" xr:uid="{00000000-0005-0000-0000-000047000000}"/>
    <cellStyle name="Moneda 2 3 4 4 2 2" xfId="109" xr:uid="{00000000-0005-0000-0000-000048000000}"/>
    <cellStyle name="Moneda 2 3 4 4 3" xfId="110" xr:uid="{00000000-0005-0000-0000-000049000000}"/>
    <cellStyle name="Moneda 2 3 4 5" xfId="58" xr:uid="{00000000-0005-0000-0000-00004A000000}"/>
    <cellStyle name="Moneda 2 3 4 5 2" xfId="111" xr:uid="{00000000-0005-0000-0000-00004B000000}"/>
    <cellStyle name="Moneda 2 3 4 6" xfId="112" xr:uid="{00000000-0005-0000-0000-00004C000000}"/>
    <cellStyle name="Moneda 2 3 5" xfId="59" xr:uid="{00000000-0005-0000-0000-00004D000000}"/>
    <cellStyle name="Moneda 2 3 5 2" xfId="60" xr:uid="{00000000-0005-0000-0000-00004E000000}"/>
    <cellStyle name="Moneda 2 3 5 2 2" xfId="113" xr:uid="{00000000-0005-0000-0000-00004F000000}"/>
    <cellStyle name="Moneda 2 3 5 3" xfId="114" xr:uid="{00000000-0005-0000-0000-000050000000}"/>
    <cellStyle name="Moneda 2 3 6" xfId="61" xr:uid="{00000000-0005-0000-0000-000051000000}"/>
    <cellStyle name="Moneda 2 3 6 2" xfId="62" xr:uid="{00000000-0005-0000-0000-000052000000}"/>
    <cellStyle name="Moneda 2 3 6 2 2" xfId="115" xr:uid="{00000000-0005-0000-0000-000053000000}"/>
    <cellStyle name="Moneda 2 3 6 3" xfId="116" xr:uid="{00000000-0005-0000-0000-000054000000}"/>
    <cellStyle name="Moneda 2 3 7" xfId="63" xr:uid="{00000000-0005-0000-0000-000055000000}"/>
    <cellStyle name="Moneda 2 3 7 2" xfId="64" xr:uid="{00000000-0005-0000-0000-000056000000}"/>
    <cellStyle name="Moneda 2 3 7 2 2" xfId="117" xr:uid="{00000000-0005-0000-0000-000057000000}"/>
    <cellStyle name="Moneda 2 3 7 3" xfId="118" xr:uid="{00000000-0005-0000-0000-000058000000}"/>
    <cellStyle name="Moneda 2 3 8" xfId="65" xr:uid="{00000000-0005-0000-0000-000059000000}"/>
    <cellStyle name="Moneda 2 3 8 2" xfId="119" xr:uid="{00000000-0005-0000-0000-00005A000000}"/>
    <cellStyle name="Moneda 2 3 9" xfId="120" xr:uid="{00000000-0005-0000-0000-00005B000000}"/>
    <cellStyle name="Moneda 3" xfId="14" xr:uid="{00000000-0005-0000-0000-00005C000000}"/>
    <cellStyle name="Moneda 3 2" xfId="25" xr:uid="{00000000-0005-0000-0000-00005D000000}"/>
    <cellStyle name="Moneda 3 2 2" xfId="30" xr:uid="{00000000-0005-0000-0000-00005E000000}"/>
    <cellStyle name="Moneda 3 2 2 2" xfId="66" xr:uid="{00000000-0005-0000-0000-00005F000000}"/>
    <cellStyle name="Moneda 3 2 2 2 2" xfId="67" xr:uid="{00000000-0005-0000-0000-000060000000}"/>
    <cellStyle name="Moneda 3 2 2 2 2 2" xfId="121" xr:uid="{00000000-0005-0000-0000-000061000000}"/>
    <cellStyle name="Moneda 3 2 2 2 3" xfId="122" xr:uid="{00000000-0005-0000-0000-000062000000}"/>
    <cellStyle name="Moneda 3 2 2 3" xfId="68" xr:uid="{00000000-0005-0000-0000-000063000000}"/>
    <cellStyle name="Moneda 3 2 2 3 2" xfId="69" xr:uid="{00000000-0005-0000-0000-000064000000}"/>
    <cellStyle name="Moneda 3 2 2 3 2 2" xfId="123" xr:uid="{00000000-0005-0000-0000-000065000000}"/>
    <cellStyle name="Moneda 3 2 2 3 3" xfId="124" xr:uid="{00000000-0005-0000-0000-000066000000}"/>
    <cellStyle name="Moneda 3 2 2 4" xfId="70" xr:uid="{00000000-0005-0000-0000-000067000000}"/>
    <cellStyle name="Moneda 3 2 2 4 2" xfId="71" xr:uid="{00000000-0005-0000-0000-000068000000}"/>
    <cellStyle name="Moneda 3 2 2 4 2 2" xfId="125" xr:uid="{00000000-0005-0000-0000-000069000000}"/>
    <cellStyle name="Moneda 3 2 2 4 3" xfId="126" xr:uid="{00000000-0005-0000-0000-00006A000000}"/>
    <cellStyle name="Moneda 3 2 2 5" xfId="72" xr:uid="{00000000-0005-0000-0000-00006B000000}"/>
    <cellStyle name="Moneda 3 2 2 5 2" xfId="127" xr:uid="{00000000-0005-0000-0000-00006C000000}"/>
    <cellStyle name="Moneda 3 2 2 6" xfId="128" xr:uid="{00000000-0005-0000-0000-00006D000000}"/>
    <cellStyle name="Moneda 3 2 3" xfId="73" xr:uid="{00000000-0005-0000-0000-00006E000000}"/>
    <cellStyle name="Moneda 3 2 3 2" xfId="74" xr:uid="{00000000-0005-0000-0000-00006F000000}"/>
    <cellStyle name="Moneda 3 2 3 2 2" xfId="129" xr:uid="{00000000-0005-0000-0000-000070000000}"/>
    <cellStyle name="Moneda 3 2 3 3" xfId="130" xr:uid="{00000000-0005-0000-0000-000071000000}"/>
    <cellStyle name="Moneda 3 2 4" xfId="75" xr:uid="{00000000-0005-0000-0000-000072000000}"/>
    <cellStyle name="Moneda 3 2 4 2" xfId="76" xr:uid="{00000000-0005-0000-0000-000073000000}"/>
    <cellStyle name="Moneda 3 2 4 2 2" xfId="131" xr:uid="{00000000-0005-0000-0000-000074000000}"/>
    <cellStyle name="Moneda 3 2 4 3" xfId="132" xr:uid="{00000000-0005-0000-0000-000075000000}"/>
    <cellStyle name="Moneda 3 2 5" xfId="77" xr:uid="{00000000-0005-0000-0000-000076000000}"/>
    <cellStyle name="Moneda 3 2 5 2" xfId="78" xr:uid="{00000000-0005-0000-0000-000077000000}"/>
    <cellStyle name="Moneda 3 2 5 2 2" xfId="133" xr:uid="{00000000-0005-0000-0000-000078000000}"/>
    <cellStyle name="Moneda 3 2 5 3" xfId="134" xr:uid="{00000000-0005-0000-0000-000079000000}"/>
    <cellStyle name="Moneda 3 2 6" xfId="79" xr:uid="{00000000-0005-0000-0000-00007A000000}"/>
    <cellStyle name="Moneda 3 2 6 2" xfId="135" xr:uid="{00000000-0005-0000-0000-00007B000000}"/>
    <cellStyle name="Moneda 3 2 7" xfId="136" xr:uid="{00000000-0005-0000-0000-00007C000000}"/>
    <cellStyle name="Moneda 4" xfId="15" xr:uid="{00000000-0005-0000-0000-00007D000000}"/>
    <cellStyle name="Normal" xfId="0" builtinId="0"/>
    <cellStyle name="Normal 2" xfId="16" xr:uid="{00000000-0005-0000-0000-00007F000000}"/>
    <cellStyle name="Normal 2 10" xfId="17" xr:uid="{00000000-0005-0000-0000-000080000000}"/>
    <cellStyle name="Normal 3" xfId="18" xr:uid="{00000000-0005-0000-0000-000081000000}"/>
    <cellStyle name="Normal 3 2" xfId="19" xr:uid="{00000000-0005-0000-0000-000082000000}"/>
    <cellStyle name="Normal 4 2" xfId="20" xr:uid="{00000000-0005-0000-0000-000083000000}"/>
    <cellStyle name="Normal_573_2009_ Actualizado 22_12_2009" xfId="80" xr:uid="{00000000-0005-0000-0000-000084000000}"/>
    <cellStyle name="Porcentaje" xfId="21" builtinId="5"/>
    <cellStyle name="Porcentaje 2" xfId="26" xr:uid="{00000000-0005-0000-0000-000086000000}"/>
    <cellStyle name="Porcentual 2" xfId="22" xr:uid="{00000000-0005-0000-0000-000087000000}"/>
    <cellStyle name="Porcentual 2 2" xfId="23" xr:uid="{00000000-0005-0000-0000-000088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520700</xdr:colOff>
      <xdr:row>1</xdr:row>
      <xdr:rowOff>301625</xdr:rowOff>
    </xdr:from>
    <xdr:to>
      <xdr:col>4</xdr:col>
      <xdr:colOff>1450975</xdr:colOff>
      <xdr:row>4</xdr:row>
      <xdr:rowOff>38100</xdr:rowOff>
    </xdr:to>
    <xdr:pic>
      <xdr:nvPicPr>
        <xdr:cNvPr id="2" name="Picture 1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8075" y="57150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200024</xdr:rowOff>
    </xdr:from>
    <xdr:to>
      <xdr:col>1</xdr:col>
      <xdr:colOff>738930</xdr:colOff>
      <xdr:row>2</xdr:row>
      <xdr:rowOff>201705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4"/>
          <a:ext cx="1233109" cy="797299"/>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2</xdr:col>
      <xdr:colOff>1112113</xdr:colOff>
      <xdr:row>2</xdr:row>
      <xdr:rowOff>385173</xdr:rowOff>
    </xdr:to>
    <xdr:pic>
      <xdr:nvPicPr>
        <xdr:cNvPr id="2" name="1 Imagen" descr="http://190.27.245.106/IsolucionSDA/GrafVinetas/logo%202016-20.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393" y="258536"/>
          <a:ext cx="1154295" cy="317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259774</xdr:colOff>
      <xdr:row>1</xdr:row>
      <xdr:rowOff>0</xdr:rowOff>
    </xdr:from>
    <xdr:to>
      <xdr:col>2</xdr:col>
      <xdr:colOff>1143000</xdr:colOff>
      <xdr:row>3</xdr:row>
      <xdr:rowOff>0</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848592" y="346364"/>
          <a:ext cx="1974272" cy="900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2</xdr:col>
      <xdr:colOff>1112113</xdr:colOff>
      <xdr:row>2</xdr:row>
      <xdr:rowOff>385173</xdr:rowOff>
    </xdr:to>
    <xdr:pic>
      <xdr:nvPicPr>
        <xdr:cNvPr id="2" name="1 Imagen" descr="http://190.27.245.106/IsolucionSDA/GrafVinetas/logo%202016-20.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3" name="2 Imagen" descr="http://190.27.245.106/IsolucionSDA/GrafVinetas/logo%202016-20.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4" name="2 Imagen" descr="http://190.27.245.106/IsolucionSDA/GrafVinetas/logo%202016-20.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5" name="2 Imagen" descr="http://190.27.245.106/IsolucionSDA/GrafVinetas/logo%202016-20.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ica.ortiz.SDA/Downloads/1150_Carg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ANDRA~1.MON\AppData\Local\Temp\1150_SEgplan%20Cerros%20%20LFCD%20230117xlsx%20revDGA.SPMV.V3%20rev%20DGA-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ngelica.ortiz.SDA\Downloads\1150-Segpla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GESTIÓ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s>
    <sheetDataSet>
      <sheetData sheetId="0"/>
      <sheetData sheetId="1">
        <row r="9">
          <cell r="L9">
            <v>50</v>
          </cell>
        </row>
        <row r="10">
          <cell r="L10">
            <v>110296389</v>
          </cell>
          <cell r="N10">
            <v>87196389</v>
          </cell>
          <cell r="AF10">
            <v>70180000</v>
          </cell>
        </row>
        <row r="12">
          <cell r="L12">
            <v>130710202</v>
          </cell>
          <cell r="N12">
            <v>130710202</v>
          </cell>
          <cell r="AF12">
            <v>4010202</v>
          </cell>
        </row>
        <row r="15">
          <cell r="L15">
            <v>10</v>
          </cell>
          <cell r="M15">
            <v>10</v>
          </cell>
          <cell r="AF15">
            <v>0</v>
          </cell>
        </row>
        <row r="16">
          <cell r="L16">
            <v>1080000000</v>
          </cell>
          <cell r="M16">
            <v>1080000000</v>
          </cell>
          <cell r="N16">
            <v>80000000</v>
          </cell>
          <cell r="AF16">
            <v>0</v>
          </cell>
        </row>
        <row r="21">
          <cell r="L21">
            <v>1.2</v>
          </cell>
          <cell r="N21">
            <v>1.2</v>
          </cell>
          <cell r="AF21">
            <v>0</v>
          </cell>
        </row>
        <row r="22">
          <cell r="L22">
            <v>3979227588</v>
          </cell>
          <cell r="N22">
            <v>3845387588</v>
          </cell>
          <cell r="AF22">
            <v>43220000</v>
          </cell>
        </row>
        <row r="23">
          <cell r="AF23">
            <v>0</v>
          </cell>
        </row>
        <row r="24">
          <cell r="L24">
            <v>65502409</v>
          </cell>
          <cell r="N24">
            <v>65502409</v>
          </cell>
          <cell r="AF24">
            <v>2630924.75</v>
          </cell>
        </row>
        <row r="27">
          <cell r="L27">
            <v>1</v>
          </cell>
          <cell r="N27">
            <v>1</v>
          </cell>
          <cell r="AF27">
            <v>0</v>
          </cell>
        </row>
        <row r="28">
          <cell r="L28">
            <v>97000000</v>
          </cell>
          <cell r="N28">
            <v>90000000</v>
          </cell>
          <cell r="AF28">
            <v>0</v>
          </cell>
        </row>
        <row r="33">
          <cell r="L33">
            <v>2</v>
          </cell>
          <cell r="N33">
            <v>2</v>
          </cell>
          <cell r="AF33">
            <v>0</v>
          </cell>
        </row>
        <row r="34">
          <cell r="N34">
            <v>581166481</v>
          </cell>
          <cell r="AF34">
            <v>86440000</v>
          </cell>
        </row>
        <row r="35">
          <cell r="L35">
            <v>0.5</v>
          </cell>
          <cell r="N35">
            <v>0.5</v>
          </cell>
          <cell r="AF35">
            <v>0</v>
          </cell>
        </row>
        <row r="36">
          <cell r="N36">
            <v>15008539</v>
          </cell>
          <cell r="AF36">
            <v>10480618</v>
          </cell>
        </row>
        <row r="39">
          <cell r="L39">
            <v>9</v>
          </cell>
          <cell r="N39">
            <v>9</v>
          </cell>
          <cell r="AF39">
            <v>0</v>
          </cell>
        </row>
        <row r="40">
          <cell r="L40">
            <v>1194445933</v>
          </cell>
          <cell r="N40">
            <v>1180445933</v>
          </cell>
          <cell r="AF40">
            <v>48900000</v>
          </cell>
        </row>
        <row r="41">
          <cell r="L41">
            <v>0.4</v>
          </cell>
          <cell r="N41">
            <v>0.4</v>
          </cell>
          <cell r="AF41">
            <v>0</v>
          </cell>
        </row>
        <row r="42">
          <cell r="L42">
            <v>69871194</v>
          </cell>
          <cell r="N42">
            <v>69871193</v>
          </cell>
          <cell r="AF42">
            <v>20475862.5</v>
          </cell>
        </row>
        <row r="45">
          <cell r="L45">
            <v>20</v>
          </cell>
          <cell r="N45">
            <v>30</v>
          </cell>
          <cell r="AF45">
            <v>0</v>
          </cell>
        </row>
        <row r="46">
          <cell r="L46">
            <v>1705086345</v>
          </cell>
          <cell r="N46">
            <v>1705086345</v>
          </cell>
          <cell r="AF46">
            <v>48900000</v>
          </cell>
        </row>
        <row r="47">
          <cell r="L47">
            <v>29</v>
          </cell>
          <cell r="N47">
            <v>29</v>
          </cell>
          <cell r="AF47">
            <v>6.74</v>
          </cell>
        </row>
        <row r="48">
          <cell r="L48">
            <v>431339501</v>
          </cell>
          <cell r="N48">
            <v>431339501</v>
          </cell>
          <cell r="AF48">
            <v>91046315.75</v>
          </cell>
        </row>
        <row r="51">
          <cell r="L51">
            <v>8</v>
          </cell>
          <cell r="N51">
            <v>8</v>
          </cell>
          <cell r="AF51">
            <v>0</v>
          </cell>
        </row>
        <row r="52">
          <cell r="L52">
            <v>180131055</v>
          </cell>
          <cell r="AF52">
            <v>54580000</v>
          </cell>
        </row>
        <row r="53">
          <cell r="AF53">
            <v>0</v>
          </cell>
        </row>
        <row r="54">
          <cell r="N54">
            <v>17781040</v>
          </cell>
          <cell r="AF54">
            <v>17781040</v>
          </cell>
        </row>
        <row r="56">
          <cell r="AF56">
            <v>17781040</v>
          </cell>
        </row>
        <row r="58">
          <cell r="AG58">
            <v>442721884</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ow r="9">
          <cell r="L9">
            <v>50</v>
          </cell>
        </row>
        <row r="10">
          <cell r="L10">
            <v>110296389</v>
          </cell>
        </row>
        <row r="12">
          <cell r="L12">
            <v>130710202</v>
          </cell>
        </row>
        <row r="16">
          <cell r="L16">
            <v>1080000000</v>
          </cell>
        </row>
        <row r="21">
          <cell r="L21">
            <v>1.2</v>
          </cell>
        </row>
        <row r="22">
          <cell r="L22">
            <v>3979227588</v>
          </cell>
        </row>
        <row r="24">
          <cell r="L24">
            <v>65502409</v>
          </cell>
        </row>
        <row r="27">
          <cell r="L27">
            <v>1</v>
          </cell>
        </row>
        <row r="28">
          <cell r="L28">
            <v>97000000</v>
          </cell>
        </row>
        <row r="34">
          <cell r="L34">
            <v>449112690</v>
          </cell>
        </row>
        <row r="36">
          <cell r="L36">
            <v>15008539</v>
          </cell>
        </row>
        <row r="39">
          <cell r="L39">
            <v>9.4</v>
          </cell>
        </row>
        <row r="40">
          <cell r="L40">
            <v>1194445933</v>
          </cell>
        </row>
        <row r="42">
          <cell r="L42">
            <v>69871194</v>
          </cell>
        </row>
        <row r="51">
          <cell r="L51">
            <v>8</v>
          </cell>
        </row>
        <row r="52">
          <cell r="L52">
            <v>180131055</v>
          </cell>
        </row>
        <row r="54">
          <cell r="L54">
            <v>17781040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Hoja1"/>
    </sheetNames>
    <sheetDataSet>
      <sheetData sheetId="0"/>
      <sheetData sheetId="1">
        <row r="9">
          <cell r="L9">
            <v>50</v>
          </cell>
          <cell r="R9">
            <v>28</v>
          </cell>
        </row>
        <row r="10">
          <cell r="L10">
            <v>110296389</v>
          </cell>
          <cell r="P10">
            <v>70180000</v>
          </cell>
          <cell r="R10">
            <v>75193000</v>
          </cell>
        </row>
        <row r="12">
          <cell r="L12">
            <v>130710202</v>
          </cell>
          <cell r="P12">
            <v>4010202</v>
          </cell>
          <cell r="R12">
            <v>4010202</v>
          </cell>
        </row>
        <row r="15">
          <cell r="L15">
            <v>10</v>
          </cell>
          <cell r="P15">
            <v>0</v>
          </cell>
        </row>
        <row r="16">
          <cell r="L16">
            <v>1080000000</v>
          </cell>
          <cell r="P16">
            <v>0</v>
          </cell>
        </row>
        <row r="21">
          <cell r="L21">
            <v>1.2</v>
          </cell>
          <cell r="P21">
            <v>0</v>
          </cell>
          <cell r="R21">
            <v>0</v>
          </cell>
        </row>
        <row r="22">
          <cell r="L22">
            <v>3979227588</v>
          </cell>
          <cell r="P22">
            <v>43220000</v>
          </cell>
          <cell r="R22">
            <v>174094000</v>
          </cell>
        </row>
        <row r="23">
          <cell r="P23">
            <v>0</v>
          </cell>
        </row>
        <row r="24">
          <cell r="L24">
            <v>65502409</v>
          </cell>
          <cell r="P24">
            <v>2630924.75</v>
          </cell>
          <cell r="R24">
            <v>9130925</v>
          </cell>
        </row>
        <row r="27">
          <cell r="L27">
            <v>1</v>
          </cell>
          <cell r="P27">
            <v>0</v>
          </cell>
          <cell r="R27">
            <v>0</v>
          </cell>
        </row>
        <row r="28">
          <cell r="L28">
            <v>97000000</v>
          </cell>
          <cell r="P28">
            <v>0</v>
          </cell>
          <cell r="R28">
            <v>0</v>
          </cell>
        </row>
        <row r="29">
          <cell r="P29">
            <v>0</v>
          </cell>
        </row>
        <row r="30">
          <cell r="P30">
            <v>0</v>
          </cell>
        </row>
        <row r="33">
          <cell r="L33">
            <v>2</v>
          </cell>
          <cell r="P33">
            <v>0</v>
          </cell>
        </row>
        <row r="34">
          <cell r="P34">
            <v>86440000</v>
          </cell>
        </row>
        <row r="35">
          <cell r="L35">
            <v>0.5</v>
          </cell>
          <cell r="P35">
            <v>0</v>
          </cell>
          <cell r="R35">
            <v>0.16</v>
          </cell>
        </row>
        <row r="36">
          <cell r="P36">
            <v>10480618</v>
          </cell>
          <cell r="R36">
            <v>15008539</v>
          </cell>
        </row>
        <row r="39">
          <cell r="L39">
            <v>9</v>
          </cell>
          <cell r="P39">
            <v>0</v>
          </cell>
          <cell r="Q39">
            <v>0.04</v>
          </cell>
        </row>
        <row r="40">
          <cell r="L40">
            <v>1194445933</v>
          </cell>
          <cell r="P40">
            <v>48900000</v>
          </cell>
          <cell r="Q40">
            <v>92910000</v>
          </cell>
        </row>
        <row r="41">
          <cell r="L41">
            <v>0.4</v>
          </cell>
          <cell r="P41">
            <v>0</v>
          </cell>
          <cell r="Q41">
            <v>0</v>
          </cell>
        </row>
        <row r="42">
          <cell r="L42">
            <v>69871194</v>
          </cell>
          <cell r="P42">
            <v>20475862.5</v>
          </cell>
          <cell r="Q42">
            <v>20475862.5</v>
          </cell>
        </row>
        <row r="45">
          <cell r="L45">
            <v>20</v>
          </cell>
          <cell r="P45">
            <v>0</v>
          </cell>
          <cell r="R45">
            <v>0</v>
          </cell>
        </row>
        <row r="46">
          <cell r="L46">
            <v>1705086345</v>
          </cell>
          <cell r="P46">
            <v>48900000</v>
          </cell>
          <cell r="R46">
            <v>237798000</v>
          </cell>
        </row>
        <row r="47">
          <cell r="L47">
            <v>29</v>
          </cell>
          <cell r="P47">
            <v>6.74</v>
          </cell>
        </row>
        <row r="48">
          <cell r="L48">
            <v>431339501</v>
          </cell>
          <cell r="P48">
            <v>91046315.75</v>
          </cell>
          <cell r="R48">
            <v>229846315.75</v>
          </cell>
        </row>
        <row r="51">
          <cell r="L51">
            <v>8</v>
          </cell>
          <cell r="P51">
            <v>0</v>
          </cell>
          <cell r="R51">
            <v>0.12</v>
          </cell>
        </row>
        <row r="52">
          <cell r="L52">
            <v>180131055</v>
          </cell>
          <cell r="P52">
            <v>54580000</v>
          </cell>
          <cell r="R52">
            <v>54580000</v>
          </cell>
        </row>
        <row r="53">
          <cell r="P53">
            <v>0</v>
          </cell>
          <cell r="R53">
            <v>0</v>
          </cell>
        </row>
        <row r="54">
          <cell r="P54">
            <v>17781040</v>
          </cell>
          <cell r="R54">
            <v>17781040</v>
          </cell>
        </row>
        <row r="56">
          <cell r="P56">
            <v>17781040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3"/>
  <sheetViews>
    <sheetView tabSelected="1" view="pageBreakPreview" zoomScale="60" zoomScaleNormal="60" workbookViewId="0">
      <selection activeCell="C14" sqref="C14:C15"/>
    </sheetView>
  </sheetViews>
  <sheetFormatPr baseColWidth="10" defaultColWidth="11.42578125" defaultRowHeight="15"/>
  <cols>
    <col min="1" max="2" width="8.85546875" style="1" customWidth="1"/>
    <col min="3" max="3" width="20.85546875" style="1" customWidth="1"/>
    <col min="4" max="4" width="8.85546875" style="1" customWidth="1"/>
    <col min="5" max="5" width="27.140625" style="1" customWidth="1"/>
    <col min="6" max="6" width="7.5703125" style="1" customWidth="1"/>
    <col min="7" max="7" width="21.85546875" style="1" customWidth="1"/>
    <col min="8" max="8" width="17.85546875" style="1" customWidth="1"/>
    <col min="9" max="9" width="20.140625" style="1" customWidth="1"/>
    <col min="10" max="10" width="13.5703125" style="14" bestFit="1" customWidth="1"/>
    <col min="11" max="11" width="13.5703125" style="14" customWidth="1"/>
    <col min="12" max="12" width="12.7109375" style="14" customWidth="1"/>
    <col min="13" max="13" width="11.28515625" style="14" customWidth="1"/>
    <col min="14" max="14" width="11.140625" style="14" customWidth="1"/>
    <col min="15" max="17" width="12" style="14" customWidth="1"/>
    <col min="18" max="18" width="13.28515625" style="14" customWidth="1"/>
    <col min="19" max="19" width="12.28515625" style="14" customWidth="1"/>
    <col min="20" max="20" width="14.28515625" style="14" customWidth="1"/>
    <col min="21" max="21" width="11.7109375" style="14" customWidth="1"/>
    <col min="22" max="23" width="14.85546875" style="14" customWidth="1"/>
    <col min="24" max="24" width="16.5703125" style="14" customWidth="1"/>
    <col min="25" max="29" width="13.7109375" style="14" customWidth="1"/>
    <col min="30" max="30" width="8.28515625" style="14" customWidth="1"/>
    <col min="31" max="31" width="13.140625" style="14" customWidth="1"/>
    <col min="32" max="32" width="11.7109375" style="14" customWidth="1"/>
    <col min="33" max="33" width="11.42578125" style="14" customWidth="1"/>
    <col min="34" max="34" width="0.28515625" style="14" customWidth="1"/>
    <col min="35" max="35" width="13.5703125" style="14" customWidth="1"/>
    <col min="36" max="36" width="11.7109375" style="14" customWidth="1"/>
    <col min="37" max="37" width="0.28515625" style="14" customWidth="1"/>
    <col min="38" max="38" width="10" style="14" customWidth="1"/>
    <col min="39" max="39" width="11.7109375" style="14" customWidth="1"/>
    <col min="40" max="40" width="8.7109375" style="14" customWidth="1"/>
    <col min="41" max="41" width="15" style="1" customWidth="1"/>
    <col min="42" max="42" width="12.85546875" style="1" customWidth="1"/>
    <col min="43" max="43" width="7.5703125" style="1" customWidth="1"/>
    <col min="44" max="44" width="8.85546875" style="1" customWidth="1"/>
    <col min="45" max="45" width="18.85546875" style="1" customWidth="1"/>
    <col min="46" max="46" width="17.5703125" style="1" customWidth="1"/>
    <col min="47" max="47" width="105.28515625" style="1" customWidth="1"/>
    <col min="48" max="48" width="55.5703125" style="1" customWidth="1"/>
    <col min="49" max="49" width="49.28515625" style="1" customWidth="1"/>
    <col min="50" max="50" width="50.5703125" style="1" customWidth="1"/>
    <col min="51" max="51" width="65.5703125" style="1" customWidth="1"/>
    <col min="52" max="52" width="11.42578125" style="1" customWidth="1"/>
    <col min="53" max="53" width="56.5703125" style="1" customWidth="1"/>
    <col min="54" max="16384" width="11.42578125" style="1"/>
  </cols>
  <sheetData>
    <row r="1" spans="1:53" ht="21" customHeight="1" thickBot="1">
      <c r="A1" s="4"/>
      <c r="B1" s="4"/>
      <c r="C1" s="4"/>
      <c r="D1" s="4"/>
      <c r="E1" s="4"/>
      <c r="F1" s="4"/>
      <c r="G1" s="4"/>
      <c r="H1" s="4"/>
      <c r="I1" s="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4"/>
      <c r="AP1" s="4"/>
      <c r="AQ1" s="4"/>
      <c r="AR1" s="4"/>
      <c r="AS1" s="4"/>
      <c r="AT1" s="4"/>
      <c r="AU1" s="4"/>
      <c r="AV1" s="4"/>
      <c r="AW1" s="4"/>
      <c r="AX1" s="4"/>
      <c r="AY1" s="4"/>
    </row>
    <row r="2" spans="1:53" ht="38.25" customHeight="1">
      <c r="A2" s="720"/>
      <c r="B2" s="721"/>
      <c r="C2" s="721"/>
      <c r="D2" s="721"/>
      <c r="E2" s="721"/>
      <c r="F2" s="721"/>
      <c r="G2" s="722"/>
      <c r="H2" s="728" t="s">
        <v>0</v>
      </c>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9"/>
    </row>
    <row r="3" spans="1:53" ht="28.5" customHeight="1">
      <c r="A3" s="723"/>
      <c r="B3" s="724"/>
      <c r="C3" s="724"/>
      <c r="D3" s="724"/>
      <c r="E3" s="724"/>
      <c r="F3" s="724"/>
      <c r="G3" s="725"/>
      <c r="H3" s="730" t="s">
        <v>73</v>
      </c>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1"/>
    </row>
    <row r="4" spans="1:53" ht="27.75" customHeight="1">
      <c r="A4" s="723"/>
      <c r="B4" s="724"/>
      <c r="C4" s="724"/>
      <c r="D4" s="724"/>
      <c r="E4" s="724"/>
      <c r="F4" s="724"/>
      <c r="G4" s="725"/>
      <c r="H4" s="730" t="s">
        <v>1</v>
      </c>
      <c r="I4" s="730"/>
      <c r="J4" s="730"/>
      <c r="K4" s="730"/>
      <c r="L4" s="730"/>
      <c r="M4" s="730"/>
      <c r="N4" s="730"/>
      <c r="O4" s="730"/>
      <c r="P4" s="730"/>
      <c r="Q4" s="730"/>
      <c r="R4" s="730"/>
      <c r="S4" s="730"/>
      <c r="T4" s="730" t="s">
        <v>90</v>
      </c>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1"/>
    </row>
    <row r="5" spans="1:53" ht="26.25" customHeight="1">
      <c r="A5" s="723"/>
      <c r="B5" s="724"/>
      <c r="C5" s="724"/>
      <c r="D5" s="724"/>
      <c r="E5" s="724"/>
      <c r="F5" s="724"/>
      <c r="G5" s="725"/>
      <c r="H5" s="730" t="s">
        <v>3</v>
      </c>
      <c r="I5" s="730"/>
      <c r="J5" s="730"/>
      <c r="K5" s="730"/>
      <c r="L5" s="730"/>
      <c r="M5" s="730"/>
      <c r="N5" s="730"/>
      <c r="O5" s="730"/>
      <c r="P5" s="730"/>
      <c r="Q5" s="730"/>
      <c r="R5" s="730"/>
      <c r="S5" s="730"/>
      <c r="T5" s="730" t="s">
        <v>89</v>
      </c>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1"/>
    </row>
    <row r="6" spans="1:53" ht="15.75">
      <c r="A6" s="23"/>
      <c r="B6" s="24"/>
      <c r="C6" s="24"/>
      <c r="D6" s="24"/>
      <c r="E6" s="24"/>
      <c r="F6" s="24"/>
      <c r="G6" s="24"/>
      <c r="H6" s="24"/>
      <c r="I6" s="24"/>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4"/>
      <c r="AP6" s="24"/>
      <c r="AQ6" s="24"/>
      <c r="AR6" s="24"/>
      <c r="AS6" s="24"/>
      <c r="AT6" s="24"/>
      <c r="AU6" s="24"/>
      <c r="AV6" s="24"/>
      <c r="AW6" s="24"/>
      <c r="AX6" s="24"/>
      <c r="AY6" s="26"/>
    </row>
    <row r="7" spans="1:53" ht="30" customHeight="1">
      <c r="A7" s="707" t="s">
        <v>4</v>
      </c>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9"/>
    </row>
    <row r="8" spans="1:53" ht="30" customHeight="1" thickBot="1">
      <c r="A8" s="710" t="s">
        <v>2</v>
      </c>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2"/>
    </row>
    <row r="9" spans="1:53" ht="9.75" customHeight="1" thickBot="1">
      <c r="A9" s="20"/>
      <c r="B9" s="21"/>
      <c r="C9" s="21"/>
      <c r="D9" s="21"/>
      <c r="E9" s="21"/>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4"/>
      <c r="AP9" s="24"/>
      <c r="AQ9" s="24"/>
      <c r="AR9" s="24"/>
      <c r="AS9" s="24"/>
      <c r="AT9" s="24"/>
      <c r="AU9" s="24"/>
      <c r="AV9" s="24"/>
      <c r="AW9" s="24"/>
      <c r="AX9" s="24"/>
      <c r="AY9" s="26"/>
    </row>
    <row r="10" spans="1:53" s="2" customFormat="1" ht="44.25" customHeight="1">
      <c r="A10" s="726" t="s">
        <v>232</v>
      </c>
      <c r="B10" s="726"/>
      <c r="C10" s="727"/>
      <c r="D10" s="732" t="s">
        <v>54</v>
      </c>
      <c r="E10" s="732"/>
      <c r="F10" s="732" t="s">
        <v>56</v>
      </c>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t="s">
        <v>64</v>
      </c>
      <c r="AR10" s="732" t="s">
        <v>65</v>
      </c>
      <c r="AS10" s="736" t="s">
        <v>66</v>
      </c>
      <c r="AT10" s="736" t="s">
        <v>67</v>
      </c>
      <c r="AU10" s="736" t="s">
        <v>68</v>
      </c>
      <c r="AV10" s="736" t="s">
        <v>69</v>
      </c>
      <c r="AW10" s="733" t="s">
        <v>70</v>
      </c>
      <c r="AX10" s="736" t="s">
        <v>69</v>
      </c>
      <c r="AY10" s="733" t="s">
        <v>70</v>
      </c>
    </row>
    <row r="11" spans="1:53" s="3" customFormat="1" ht="45.75" customHeight="1">
      <c r="A11" s="715" t="s">
        <v>233</v>
      </c>
      <c r="B11" s="715" t="s">
        <v>53</v>
      </c>
      <c r="C11" s="717" t="s">
        <v>234</v>
      </c>
      <c r="D11" s="717" t="s">
        <v>37</v>
      </c>
      <c r="E11" s="717" t="s">
        <v>55</v>
      </c>
      <c r="F11" s="717" t="s">
        <v>57</v>
      </c>
      <c r="G11" s="717" t="s">
        <v>58</v>
      </c>
      <c r="H11" s="717" t="s">
        <v>59</v>
      </c>
      <c r="I11" s="717" t="s">
        <v>60</v>
      </c>
      <c r="J11" s="717" t="s">
        <v>61</v>
      </c>
      <c r="K11" s="740" t="s">
        <v>62</v>
      </c>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2"/>
      <c r="AM11" s="739" t="s">
        <v>63</v>
      </c>
      <c r="AN11" s="739"/>
      <c r="AO11" s="739"/>
      <c r="AP11" s="739"/>
      <c r="AQ11" s="717"/>
      <c r="AR11" s="717"/>
      <c r="AS11" s="737"/>
      <c r="AT11" s="737"/>
      <c r="AU11" s="737"/>
      <c r="AV11" s="737"/>
      <c r="AW11" s="734"/>
      <c r="AX11" s="737"/>
      <c r="AY11" s="734"/>
    </row>
    <row r="12" spans="1:53" s="3" customFormat="1" ht="12.75" customHeight="1">
      <c r="A12" s="715"/>
      <c r="B12" s="715"/>
      <c r="C12" s="717"/>
      <c r="D12" s="717"/>
      <c r="E12" s="717"/>
      <c r="F12" s="717"/>
      <c r="G12" s="717"/>
      <c r="H12" s="717"/>
      <c r="I12" s="717"/>
      <c r="J12" s="717"/>
      <c r="K12" s="740">
        <v>2016</v>
      </c>
      <c r="L12" s="741"/>
      <c r="M12" s="741"/>
      <c r="N12" s="742"/>
      <c r="O12" s="492"/>
      <c r="P12" s="739">
        <v>2017</v>
      </c>
      <c r="Q12" s="739"/>
      <c r="R12" s="739"/>
      <c r="S12" s="739"/>
      <c r="T12" s="739"/>
      <c r="U12" s="740">
        <v>2018</v>
      </c>
      <c r="V12" s="741"/>
      <c r="W12" s="741"/>
      <c r="X12" s="741"/>
      <c r="Y12" s="741"/>
      <c r="Z12" s="742"/>
      <c r="AA12" s="740">
        <v>2019</v>
      </c>
      <c r="AB12" s="741"/>
      <c r="AC12" s="741"/>
      <c r="AD12" s="741"/>
      <c r="AE12" s="741"/>
      <c r="AF12" s="742"/>
      <c r="AG12" s="740">
        <v>2020</v>
      </c>
      <c r="AH12" s="741"/>
      <c r="AI12" s="741"/>
      <c r="AJ12" s="741"/>
      <c r="AK12" s="741"/>
      <c r="AL12" s="742"/>
      <c r="AM12" s="717" t="s">
        <v>5</v>
      </c>
      <c r="AN12" s="717" t="s">
        <v>6</v>
      </c>
      <c r="AO12" s="717" t="s">
        <v>7</v>
      </c>
      <c r="AP12" s="717" t="s">
        <v>8</v>
      </c>
      <c r="AQ12" s="717"/>
      <c r="AR12" s="717"/>
      <c r="AS12" s="737"/>
      <c r="AT12" s="737"/>
      <c r="AU12" s="737"/>
      <c r="AV12" s="737"/>
      <c r="AW12" s="734"/>
      <c r="AX12" s="737"/>
      <c r="AY12" s="734"/>
      <c r="BA12" s="1"/>
    </row>
    <row r="13" spans="1:53" s="3" customFormat="1" ht="30.75" customHeight="1" thickBot="1">
      <c r="A13" s="716"/>
      <c r="B13" s="716"/>
      <c r="C13" s="718"/>
      <c r="D13" s="718"/>
      <c r="E13" s="718"/>
      <c r="F13" s="718"/>
      <c r="G13" s="718"/>
      <c r="H13" s="718"/>
      <c r="I13" s="718"/>
      <c r="J13" s="718"/>
      <c r="K13" s="493" t="s">
        <v>235</v>
      </c>
      <c r="L13" s="493" t="s">
        <v>236</v>
      </c>
      <c r="M13" s="493" t="s">
        <v>237</v>
      </c>
      <c r="N13" s="493" t="s">
        <v>25</v>
      </c>
      <c r="O13" s="493" t="s">
        <v>238</v>
      </c>
      <c r="P13" s="493" t="s">
        <v>239</v>
      </c>
      <c r="Q13" s="493" t="s">
        <v>240</v>
      </c>
      <c r="R13" s="493" t="s">
        <v>236</v>
      </c>
      <c r="S13" s="493" t="s">
        <v>237</v>
      </c>
      <c r="T13" s="493" t="s">
        <v>25</v>
      </c>
      <c r="U13" s="493" t="s">
        <v>238</v>
      </c>
      <c r="V13" s="493" t="s">
        <v>239</v>
      </c>
      <c r="W13" s="493" t="s">
        <v>240</v>
      </c>
      <c r="X13" s="493" t="s">
        <v>236</v>
      </c>
      <c r="Y13" s="493" t="s">
        <v>237</v>
      </c>
      <c r="Z13" s="493" t="s">
        <v>25</v>
      </c>
      <c r="AA13" s="493" t="s">
        <v>238</v>
      </c>
      <c r="AB13" s="493" t="s">
        <v>239</v>
      </c>
      <c r="AC13" s="493" t="s">
        <v>240</v>
      </c>
      <c r="AD13" s="493" t="s">
        <v>236</v>
      </c>
      <c r="AE13" s="493" t="s">
        <v>237</v>
      </c>
      <c r="AF13" s="493" t="s">
        <v>25</v>
      </c>
      <c r="AG13" s="493" t="s">
        <v>238</v>
      </c>
      <c r="AH13" s="493" t="s">
        <v>239</v>
      </c>
      <c r="AI13" s="493" t="s">
        <v>240</v>
      </c>
      <c r="AJ13" s="493" t="s">
        <v>236</v>
      </c>
      <c r="AK13" s="493" t="s">
        <v>237</v>
      </c>
      <c r="AL13" s="493" t="s">
        <v>25</v>
      </c>
      <c r="AM13" s="718"/>
      <c r="AN13" s="718"/>
      <c r="AO13" s="718"/>
      <c r="AP13" s="718"/>
      <c r="AQ13" s="718"/>
      <c r="AR13" s="718"/>
      <c r="AS13" s="738"/>
      <c r="AT13" s="738"/>
      <c r="AU13" s="738"/>
      <c r="AV13" s="738"/>
      <c r="AW13" s="735"/>
      <c r="AX13" s="743"/>
      <c r="AY13" s="744"/>
    </row>
    <row r="14" spans="1:53" s="165" customFormat="1" ht="164.25" customHeight="1">
      <c r="A14" s="714">
        <v>39</v>
      </c>
      <c r="B14" s="714">
        <v>179</v>
      </c>
      <c r="C14" s="719" t="s">
        <v>101</v>
      </c>
      <c r="D14" s="719">
        <v>466</v>
      </c>
      <c r="E14" s="719" t="s">
        <v>104</v>
      </c>
      <c r="F14" s="719">
        <v>365</v>
      </c>
      <c r="G14" s="719" t="s">
        <v>76</v>
      </c>
      <c r="H14" s="719" t="s">
        <v>77</v>
      </c>
      <c r="I14" s="747" t="s">
        <v>102</v>
      </c>
      <c r="J14" s="748">
        <v>0.4</v>
      </c>
      <c r="K14" s="481"/>
      <c r="L14" s="748">
        <v>0.05</v>
      </c>
      <c r="M14" s="713">
        <v>3.5000000000000003E-2</v>
      </c>
      <c r="N14" s="713">
        <v>3.8899999999999997E-2</v>
      </c>
      <c r="O14" s="713">
        <v>3.8899999999999997E-2</v>
      </c>
      <c r="P14" s="496"/>
      <c r="Q14" s="496"/>
      <c r="R14" s="704"/>
      <c r="S14" s="706"/>
      <c r="T14" s="706"/>
      <c r="U14" s="706"/>
      <c r="V14" s="706"/>
      <c r="W14" s="490"/>
      <c r="X14" s="705"/>
      <c r="Y14" s="705"/>
      <c r="Z14" s="705"/>
      <c r="AA14" s="705"/>
      <c r="AB14" s="705"/>
      <c r="AC14" s="491"/>
      <c r="AD14" s="705"/>
      <c r="AE14" s="705"/>
      <c r="AF14" s="705"/>
      <c r="AG14" s="705"/>
      <c r="AH14" s="705"/>
      <c r="AI14" s="491"/>
      <c r="AJ14" s="705"/>
      <c r="AK14" s="705"/>
      <c r="AL14" s="705"/>
      <c r="AM14" s="705"/>
      <c r="AN14" s="705"/>
      <c r="AO14" s="704"/>
      <c r="AP14" s="166"/>
      <c r="AQ14" s="166"/>
      <c r="AR14" s="706"/>
      <c r="AS14" s="704"/>
      <c r="AT14" s="704"/>
      <c r="AU14" s="704"/>
      <c r="AV14" s="704"/>
      <c r="AW14" s="704"/>
      <c r="AX14" s="704"/>
      <c r="AY14" s="704"/>
    </row>
    <row r="15" spans="1:53" s="3" customFormat="1" ht="19.5" hidden="1" customHeight="1">
      <c r="A15" s="714"/>
      <c r="B15" s="714"/>
      <c r="C15" s="719"/>
      <c r="D15" s="719"/>
      <c r="E15" s="719"/>
      <c r="F15" s="719"/>
      <c r="G15" s="719"/>
      <c r="H15" s="719"/>
      <c r="I15" s="747"/>
      <c r="J15" s="719"/>
      <c r="K15" s="480"/>
      <c r="L15" s="719"/>
      <c r="M15" s="713"/>
      <c r="N15" s="713"/>
      <c r="O15" s="713"/>
      <c r="P15" s="479"/>
      <c r="Q15" s="489"/>
      <c r="R15" s="704"/>
      <c r="S15" s="706"/>
      <c r="T15" s="706"/>
      <c r="U15" s="706"/>
      <c r="V15" s="706"/>
      <c r="W15" s="490"/>
      <c r="X15" s="705"/>
      <c r="Y15" s="705"/>
      <c r="Z15" s="705"/>
      <c r="AA15" s="705"/>
      <c r="AB15" s="705"/>
      <c r="AC15" s="491"/>
      <c r="AD15" s="705"/>
      <c r="AE15" s="705"/>
      <c r="AF15" s="705"/>
      <c r="AG15" s="705"/>
      <c r="AH15" s="705"/>
      <c r="AI15" s="491"/>
      <c r="AJ15" s="705"/>
      <c r="AK15" s="705"/>
      <c r="AL15" s="705"/>
      <c r="AM15" s="705"/>
      <c r="AN15" s="705"/>
      <c r="AO15" s="704"/>
      <c r="AP15" s="164"/>
      <c r="AQ15" s="164"/>
      <c r="AR15" s="705"/>
      <c r="AS15" s="704"/>
      <c r="AT15" s="704"/>
      <c r="AU15" s="704"/>
      <c r="AV15" s="704"/>
      <c r="AW15" s="704"/>
      <c r="AX15" s="704"/>
      <c r="AY15" s="704"/>
      <c r="AZ15" s="3" t="s">
        <v>100</v>
      </c>
    </row>
    <row r="16" spans="1:53" s="3" customFormat="1" ht="120" hidden="1">
      <c r="A16" s="89">
        <v>180</v>
      </c>
      <c r="B16" s="89">
        <v>180</v>
      </c>
      <c r="C16" s="88" t="s">
        <v>105</v>
      </c>
      <c r="D16" s="88">
        <v>535</v>
      </c>
      <c r="E16" s="88" t="s">
        <v>104</v>
      </c>
      <c r="F16" s="88">
        <v>543</v>
      </c>
      <c r="G16" s="88" t="s">
        <v>103</v>
      </c>
      <c r="H16" s="88" t="s">
        <v>77</v>
      </c>
      <c r="I16" s="88" t="s">
        <v>102</v>
      </c>
      <c r="J16" s="90">
        <v>0.4</v>
      </c>
      <c r="K16" s="90"/>
      <c r="L16" s="163"/>
      <c r="M16" s="162"/>
      <c r="N16" s="162"/>
      <c r="O16" s="162"/>
      <c r="P16" s="162"/>
      <c r="Q16" s="162"/>
      <c r="R16" s="161"/>
      <c r="S16" s="160"/>
      <c r="T16" s="160"/>
      <c r="U16" s="160"/>
      <c r="V16" s="160"/>
      <c r="W16" s="160"/>
      <c r="X16" s="87">
        <v>25</v>
      </c>
      <c r="Y16" s="87"/>
      <c r="Z16" s="87"/>
      <c r="AA16" s="87"/>
      <c r="AB16" s="87"/>
      <c r="AC16" s="87"/>
      <c r="AD16" s="87">
        <v>35</v>
      </c>
      <c r="AE16" s="87"/>
      <c r="AF16" s="87"/>
      <c r="AG16" s="87"/>
      <c r="AH16" s="87">
        <v>40</v>
      </c>
      <c r="AI16" s="87"/>
      <c r="AJ16" s="87">
        <v>40</v>
      </c>
      <c r="AK16" s="87"/>
      <c r="AL16" s="87"/>
      <c r="AM16" s="87"/>
      <c r="AN16" s="88"/>
      <c r="AO16" s="159"/>
      <c r="AP16" s="158"/>
      <c r="AQ16" s="158"/>
      <c r="AR16" s="88"/>
      <c r="AS16" s="88"/>
      <c r="AT16" s="88"/>
      <c r="AU16" s="157" t="s">
        <v>106</v>
      </c>
      <c r="AV16" s="156"/>
      <c r="AW16" s="156"/>
      <c r="AX16" s="156"/>
      <c r="AY16" s="156"/>
    </row>
    <row r="17" spans="1:51" s="3" customFormat="1" ht="409.5">
      <c r="A17" s="89">
        <v>39</v>
      </c>
      <c r="B17" s="89">
        <v>180</v>
      </c>
      <c r="C17" s="88" t="s">
        <v>105</v>
      </c>
      <c r="D17" s="88">
        <v>535</v>
      </c>
      <c r="E17" s="88" t="s">
        <v>104</v>
      </c>
      <c r="F17" s="88">
        <v>543</v>
      </c>
      <c r="G17" s="88" t="s">
        <v>103</v>
      </c>
      <c r="H17" s="88" t="s">
        <v>77</v>
      </c>
      <c r="I17" s="88" t="s">
        <v>102</v>
      </c>
      <c r="J17" s="90">
        <v>0.4</v>
      </c>
      <c r="K17" s="90"/>
      <c r="L17" s="155"/>
      <c r="M17" s="154"/>
      <c r="N17" s="154"/>
      <c r="O17" s="154"/>
      <c r="P17" s="199">
        <v>0.15</v>
      </c>
      <c r="Q17" s="495">
        <v>0.15</v>
      </c>
      <c r="R17" s="495">
        <v>0.1</v>
      </c>
      <c r="S17" s="514"/>
      <c r="T17" s="153"/>
      <c r="U17" s="153"/>
      <c r="V17" s="153"/>
      <c r="W17" s="489"/>
      <c r="X17" s="152">
        <v>25</v>
      </c>
      <c r="Y17" s="152"/>
      <c r="Z17" s="152"/>
      <c r="AA17" s="152"/>
      <c r="AB17" s="152"/>
      <c r="AC17" s="488"/>
      <c r="AD17" s="152">
        <v>35</v>
      </c>
      <c r="AE17" s="152"/>
      <c r="AF17" s="152"/>
      <c r="AG17" s="152"/>
      <c r="AH17" s="152">
        <v>40</v>
      </c>
      <c r="AI17" s="488"/>
      <c r="AJ17" s="152">
        <v>40</v>
      </c>
      <c r="AK17" s="87"/>
      <c r="AL17" s="87"/>
      <c r="AM17" s="511">
        <v>3.9100000000000003E-2</v>
      </c>
      <c r="AN17" s="512">
        <v>5.5100000000000003E-2</v>
      </c>
      <c r="AO17" s="513">
        <v>8.4000000000000005E-2</v>
      </c>
      <c r="AP17" s="200"/>
      <c r="AQ17" s="151"/>
      <c r="AR17" s="88"/>
      <c r="AS17" s="91">
        <f>AO17/R17</f>
        <v>0.84</v>
      </c>
      <c r="AT17" s="91">
        <f>AO17/J17</f>
        <v>0.21</v>
      </c>
      <c r="AU17" s="150" t="s">
        <v>244</v>
      </c>
      <c r="AV17" s="149" t="s">
        <v>245</v>
      </c>
      <c r="AW17" s="149" t="s">
        <v>246</v>
      </c>
      <c r="AX17" s="149" t="s">
        <v>247</v>
      </c>
      <c r="AY17" s="149" t="s">
        <v>126</v>
      </c>
    </row>
    <row r="18" spans="1:51" ht="30.75" customHeight="1" thickBot="1">
      <c r="A18" s="17"/>
      <c r="B18" s="18"/>
      <c r="C18" s="745" t="s">
        <v>241</v>
      </c>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c r="AT18" s="745"/>
      <c r="AU18" s="745"/>
      <c r="AV18" s="745"/>
      <c r="AW18" s="745"/>
      <c r="AX18" s="745"/>
      <c r="AY18" s="746"/>
    </row>
    <row r="23" spans="1:51">
      <c r="R23" s="148"/>
    </row>
  </sheetData>
  <mergeCells count="86">
    <mergeCell ref="AX10:AX13"/>
    <mergeCell ref="AY10:AY13"/>
    <mergeCell ref="AV10:AV13"/>
    <mergeCell ref="AU10:AU13"/>
    <mergeCell ref="C18:AY18"/>
    <mergeCell ref="M14:M15"/>
    <mergeCell ref="G14:G15"/>
    <mergeCell ref="H14:H15"/>
    <mergeCell ref="I14:I15"/>
    <mergeCell ref="J14:J15"/>
    <mergeCell ref="L14:L15"/>
    <mergeCell ref="AY14:AY15"/>
    <mergeCell ref="F10:AP10"/>
    <mergeCell ref="AQ10:AQ13"/>
    <mergeCell ref="AR10:AR13"/>
    <mergeCell ref="K11:AL11"/>
    <mergeCell ref="AM11:AP11"/>
    <mergeCell ref="K12:N12"/>
    <mergeCell ref="P12:T12"/>
    <mergeCell ref="U12:Z12"/>
    <mergeCell ref="AO12:AO13"/>
    <mergeCell ref="AA12:AF12"/>
    <mergeCell ref="AG12:AL12"/>
    <mergeCell ref="AM12:AM13"/>
    <mergeCell ref="AN12:AN13"/>
    <mergeCell ref="AP12:AP13"/>
    <mergeCell ref="A2:G5"/>
    <mergeCell ref="A10:C10"/>
    <mergeCell ref="H2:AY2"/>
    <mergeCell ref="H3:AY3"/>
    <mergeCell ref="H4:S4"/>
    <mergeCell ref="D10:E10"/>
    <mergeCell ref="AW10:AW13"/>
    <mergeCell ref="T4:AY4"/>
    <mergeCell ref="T5:AY5"/>
    <mergeCell ref="H5:S5"/>
    <mergeCell ref="AS10:AS13"/>
    <mergeCell ref="AT10:AT13"/>
    <mergeCell ref="G11:G13"/>
    <mergeCell ref="H11:H13"/>
    <mergeCell ref="J11:J13"/>
    <mergeCell ref="I11:I13"/>
    <mergeCell ref="O14:O15"/>
    <mergeCell ref="R14:R15"/>
    <mergeCell ref="A11:A13"/>
    <mergeCell ref="C11:C13"/>
    <mergeCell ref="D11:D13"/>
    <mergeCell ref="E11:E13"/>
    <mergeCell ref="F11:F13"/>
    <mergeCell ref="B11:B13"/>
    <mergeCell ref="C14:C15"/>
    <mergeCell ref="D14:D15"/>
    <mergeCell ref="E14:E15"/>
    <mergeCell ref="F14:F15"/>
    <mergeCell ref="B14:B15"/>
    <mergeCell ref="A7:AY7"/>
    <mergeCell ref="A8:AY8"/>
    <mergeCell ref="AS14:AS15"/>
    <mergeCell ref="AT14:AT15"/>
    <mergeCell ref="AU14:AU15"/>
    <mergeCell ref="AV14:AV15"/>
    <mergeCell ref="AG14:AG15"/>
    <mergeCell ref="AH14:AH15"/>
    <mergeCell ref="AJ14:AJ15"/>
    <mergeCell ref="AK14:AK15"/>
    <mergeCell ref="Z14:Z15"/>
    <mergeCell ref="AA14:AA15"/>
    <mergeCell ref="AB14:AB15"/>
    <mergeCell ref="N14:N15"/>
    <mergeCell ref="S14:S15"/>
    <mergeCell ref="A14:A15"/>
    <mergeCell ref="AX14:AX15"/>
    <mergeCell ref="AL14:AL15"/>
    <mergeCell ref="AM14:AM15"/>
    <mergeCell ref="AN14:AN15"/>
    <mergeCell ref="T14:T15"/>
    <mergeCell ref="V14:V15"/>
    <mergeCell ref="X14:X15"/>
    <mergeCell ref="Y14:Y15"/>
    <mergeCell ref="U14:U15"/>
    <mergeCell ref="AW14:AW15"/>
    <mergeCell ref="AR14:AR15"/>
    <mergeCell ref="AD14:AD15"/>
    <mergeCell ref="AE14:AE15"/>
    <mergeCell ref="AF14:AF15"/>
    <mergeCell ref="AO14:AO15"/>
  </mergeCell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73"/>
  <sheetViews>
    <sheetView view="pageBreakPreview" topLeftCell="A13" zoomScale="60" zoomScaleNormal="50" workbookViewId="0">
      <selection activeCell="D70" sqref="D70"/>
    </sheetView>
  </sheetViews>
  <sheetFormatPr baseColWidth="10" defaultRowHeight="15.75"/>
  <cols>
    <col min="1" max="1" width="20.140625" style="1" customWidth="1"/>
    <col min="2" max="2" width="17.28515625" style="1" customWidth="1"/>
    <col min="3" max="3" width="25.140625" style="1" customWidth="1"/>
    <col min="4" max="4" width="17.85546875" style="7" customWidth="1"/>
    <col min="5" max="5" width="15" style="7" hidden="1" customWidth="1"/>
    <col min="6" max="6" width="18" style="7" hidden="1" customWidth="1"/>
    <col min="7" max="7" width="13.85546875" style="11" customWidth="1"/>
    <col min="8" max="9" width="28.7109375" style="8" customWidth="1"/>
    <col min="10" max="10" width="28.5703125" style="8" customWidth="1"/>
    <col min="11" max="11" width="20.85546875" style="8" customWidth="1"/>
    <col min="12" max="13" width="18.28515625" style="8" customWidth="1"/>
    <col min="14" max="14" width="24.7109375" style="8" customWidth="1"/>
    <col min="15" max="15" width="24.28515625" style="8" customWidth="1"/>
    <col min="16" max="16" width="19.85546875" style="8" bestFit="1" customWidth="1"/>
    <col min="17" max="17" width="13.7109375" style="8" customWidth="1"/>
    <col min="18" max="19" width="18.28515625" style="8" customWidth="1"/>
    <col min="20" max="20" width="20.42578125" style="8" customWidth="1"/>
    <col min="21" max="21" width="13.140625" style="8" customWidth="1"/>
    <col min="22" max="22" width="14" style="8" customWidth="1"/>
    <col min="23" max="23" width="13.42578125" style="8" customWidth="1"/>
    <col min="24" max="25" width="18.28515625" style="8" customWidth="1"/>
    <col min="26" max="26" width="24" style="8" customWidth="1"/>
    <col min="27" max="29" width="16.28515625" style="8" customWidth="1"/>
    <col min="30" max="31" width="18.28515625" style="8" customWidth="1"/>
    <col min="32" max="32" width="19.7109375" style="8" customWidth="1"/>
    <col min="33" max="35" width="16.28515625" style="8" customWidth="1"/>
    <col min="36" max="36" width="18.28515625" style="8" customWidth="1"/>
    <col min="37" max="37" width="17.140625" style="1" customWidth="1"/>
    <col min="38" max="38" width="19.7109375" style="1" customWidth="1"/>
    <col min="39" max="39" width="17.5703125" style="10" customWidth="1"/>
    <col min="40" max="40" width="17.7109375" style="10" customWidth="1"/>
    <col min="41" max="41" width="17.5703125" style="1" customWidth="1"/>
    <col min="42" max="42" width="18" style="1" customWidth="1"/>
    <col min="43" max="43" width="93.7109375" style="1" customWidth="1"/>
    <col min="44" max="44" width="31.7109375" style="1" customWidth="1"/>
    <col min="45" max="45" width="27.42578125" style="1" customWidth="1"/>
    <col min="46" max="46" width="47" style="1" customWidth="1"/>
    <col min="47" max="47" width="27.28515625" style="1" customWidth="1"/>
    <col min="48" max="48" width="16.42578125" style="1" customWidth="1"/>
    <col min="49" max="49" width="16.28515625" style="47" customWidth="1"/>
    <col min="50" max="16384" width="11.42578125" style="1"/>
  </cols>
  <sheetData>
    <row r="1" spans="1:50" ht="38.25" customHeight="1">
      <c r="A1" s="799"/>
      <c r="B1" s="800"/>
      <c r="C1" s="800"/>
      <c r="D1" s="800"/>
      <c r="E1" s="800"/>
      <c r="F1" s="808" t="s">
        <v>0</v>
      </c>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10"/>
    </row>
    <row r="2" spans="1:50" ht="30.75" customHeight="1">
      <c r="A2" s="801"/>
      <c r="B2" s="802"/>
      <c r="C2" s="802"/>
      <c r="D2" s="802"/>
      <c r="E2" s="802"/>
      <c r="F2" s="806" t="s">
        <v>72</v>
      </c>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9"/>
    </row>
    <row r="3" spans="1:50" ht="27.75" customHeight="1">
      <c r="A3" s="801"/>
      <c r="B3" s="802"/>
      <c r="C3" s="802"/>
      <c r="D3" s="802"/>
      <c r="E3" s="802"/>
      <c r="F3" s="730" t="s">
        <v>1</v>
      </c>
      <c r="G3" s="730"/>
      <c r="H3" s="730"/>
      <c r="I3" s="730"/>
      <c r="J3" s="730"/>
      <c r="K3" s="730"/>
      <c r="L3" s="730"/>
      <c r="M3" s="730"/>
      <c r="N3" s="730"/>
      <c r="O3" s="730"/>
      <c r="P3" s="730"/>
      <c r="Q3" s="806" t="s">
        <v>90</v>
      </c>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9"/>
    </row>
    <row r="4" spans="1:50" ht="26.25" customHeight="1" thickBot="1">
      <c r="A4" s="803"/>
      <c r="B4" s="804"/>
      <c r="C4" s="804"/>
      <c r="D4" s="804"/>
      <c r="E4" s="804"/>
      <c r="F4" s="805" t="s">
        <v>3</v>
      </c>
      <c r="G4" s="805"/>
      <c r="H4" s="805"/>
      <c r="I4" s="805"/>
      <c r="J4" s="805"/>
      <c r="K4" s="805"/>
      <c r="L4" s="805"/>
      <c r="M4" s="805"/>
      <c r="N4" s="805"/>
      <c r="O4" s="805"/>
      <c r="P4" s="805"/>
      <c r="Q4" s="807" t="s">
        <v>89</v>
      </c>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2"/>
    </row>
    <row r="5" spans="1:50" ht="14.25" customHeight="1" thickBot="1">
      <c r="AN5" s="12"/>
    </row>
    <row r="6" spans="1:50" s="19" customFormat="1" ht="53.25" customHeight="1">
      <c r="A6" s="811" t="s">
        <v>26</v>
      </c>
      <c r="B6" s="732" t="s">
        <v>36</v>
      </c>
      <c r="C6" s="732"/>
      <c r="D6" s="732"/>
      <c r="E6" s="732" t="s">
        <v>40</v>
      </c>
      <c r="F6" s="732" t="s">
        <v>41</v>
      </c>
      <c r="G6" s="732" t="s">
        <v>42</v>
      </c>
      <c r="H6" s="732" t="s">
        <v>43</v>
      </c>
      <c r="I6" s="815"/>
      <c r="J6" s="816"/>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1"/>
      <c r="AK6" s="732" t="s">
        <v>44</v>
      </c>
      <c r="AL6" s="732"/>
      <c r="AM6" s="732"/>
      <c r="AN6" s="732"/>
      <c r="AO6" s="732" t="s">
        <v>46</v>
      </c>
      <c r="AP6" s="732" t="s">
        <v>47</v>
      </c>
      <c r="AQ6" s="732" t="s">
        <v>48</v>
      </c>
      <c r="AR6" s="732" t="s">
        <v>49</v>
      </c>
      <c r="AS6" s="732" t="s">
        <v>50</v>
      </c>
      <c r="AT6" s="732" t="s">
        <v>51</v>
      </c>
      <c r="AU6" s="812" t="s">
        <v>52</v>
      </c>
      <c r="AW6" s="48"/>
    </row>
    <row r="7" spans="1:50" s="19" customFormat="1" ht="53.25" customHeight="1">
      <c r="A7" s="715"/>
      <c r="B7" s="717"/>
      <c r="C7" s="717"/>
      <c r="D7" s="717"/>
      <c r="E7" s="717"/>
      <c r="F7" s="717"/>
      <c r="G7" s="717"/>
      <c r="H7" s="717"/>
      <c r="I7" s="796">
        <v>2016</v>
      </c>
      <c r="J7" s="797"/>
      <c r="K7" s="797"/>
      <c r="L7" s="798"/>
      <c r="M7" s="740">
        <v>2017</v>
      </c>
      <c r="N7" s="741"/>
      <c r="O7" s="741"/>
      <c r="P7" s="741"/>
      <c r="Q7" s="741"/>
      <c r="R7" s="742"/>
      <c r="S7" s="740">
        <v>2018</v>
      </c>
      <c r="T7" s="741"/>
      <c r="U7" s="741"/>
      <c r="V7" s="741"/>
      <c r="W7" s="741"/>
      <c r="X7" s="742"/>
      <c r="Y7" s="740">
        <v>2019</v>
      </c>
      <c r="Z7" s="741"/>
      <c r="AA7" s="741"/>
      <c r="AB7" s="741"/>
      <c r="AC7" s="741"/>
      <c r="AD7" s="742"/>
      <c r="AE7" s="740">
        <v>2020</v>
      </c>
      <c r="AF7" s="741"/>
      <c r="AG7" s="741"/>
      <c r="AH7" s="741"/>
      <c r="AI7" s="741"/>
      <c r="AJ7" s="742"/>
      <c r="AK7" s="739" t="s">
        <v>45</v>
      </c>
      <c r="AL7" s="739"/>
      <c r="AM7" s="739"/>
      <c r="AN7" s="739"/>
      <c r="AO7" s="717"/>
      <c r="AP7" s="717"/>
      <c r="AQ7" s="717"/>
      <c r="AR7" s="717"/>
      <c r="AS7" s="717"/>
      <c r="AT7" s="717"/>
      <c r="AU7" s="813"/>
      <c r="AW7" s="48"/>
    </row>
    <row r="8" spans="1:50" s="19" customFormat="1" ht="87.75" customHeight="1" thickBot="1">
      <c r="A8" s="716"/>
      <c r="B8" s="58" t="s">
        <v>37</v>
      </c>
      <c r="C8" s="58" t="s">
        <v>38</v>
      </c>
      <c r="D8" s="38" t="s">
        <v>39</v>
      </c>
      <c r="E8" s="785"/>
      <c r="F8" s="785"/>
      <c r="G8" s="785"/>
      <c r="H8" s="789"/>
      <c r="I8" s="493" t="s">
        <v>242</v>
      </c>
      <c r="J8" s="493" t="s">
        <v>236</v>
      </c>
      <c r="K8" s="493" t="s">
        <v>243</v>
      </c>
      <c r="L8" s="507" t="s">
        <v>25</v>
      </c>
      <c r="M8" s="493" t="s">
        <v>238</v>
      </c>
      <c r="N8" s="493" t="s">
        <v>239</v>
      </c>
      <c r="O8" s="493" t="s">
        <v>240</v>
      </c>
      <c r="P8" s="493" t="s">
        <v>236</v>
      </c>
      <c r="Q8" s="493" t="s">
        <v>237</v>
      </c>
      <c r="R8" s="507" t="s">
        <v>25</v>
      </c>
      <c r="S8" s="493" t="s">
        <v>238</v>
      </c>
      <c r="T8" s="493" t="s">
        <v>239</v>
      </c>
      <c r="U8" s="493" t="s">
        <v>240</v>
      </c>
      <c r="V8" s="493" t="s">
        <v>236</v>
      </c>
      <c r="W8" s="493" t="s">
        <v>237</v>
      </c>
      <c r="X8" s="507" t="s">
        <v>25</v>
      </c>
      <c r="Y8" s="493" t="s">
        <v>238</v>
      </c>
      <c r="Z8" s="493" t="s">
        <v>239</v>
      </c>
      <c r="AA8" s="493" t="s">
        <v>240</v>
      </c>
      <c r="AB8" s="493" t="s">
        <v>236</v>
      </c>
      <c r="AC8" s="493" t="s">
        <v>237</v>
      </c>
      <c r="AD8" s="507" t="s">
        <v>25</v>
      </c>
      <c r="AE8" s="493" t="s">
        <v>238</v>
      </c>
      <c r="AF8" s="493" t="s">
        <v>239</v>
      </c>
      <c r="AG8" s="493" t="s">
        <v>240</v>
      </c>
      <c r="AH8" s="493" t="s">
        <v>236</v>
      </c>
      <c r="AI8" s="493" t="s">
        <v>237</v>
      </c>
      <c r="AJ8" s="58" t="s">
        <v>25</v>
      </c>
      <c r="AK8" s="58" t="s">
        <v>5</v>
      </c>
      <c r="AL8" s="58" t="s">
        <v>6</v>
      </c>
      <c r="AM8" s="58" t="s">
        <v>7</v>
      </c>
      <c r="AN8" s="58" t="s">
        <v>8</v>
      </c>
      <c r="AO8" s="785"/>
      <c r="AP8" s="785"/>
      <c r="AQ8" s="785"/>
      <c r="AR8" s="785"/>
      <c r="AS8" s="785"/>
      <c r="AT8" s="785"/>
      <c r="AU8" s="814"/>
      <c r="AW8" s="49"/>
      <c r="AX8"/>
    </row>
    <row r="9" spans="1:50" s="5" customFormat="1" ht="56.25" customHeight="1">
      <c r="A9" s="786" t="s">
        <v>78</v>
      </c>
      <c r="B9" s="783">
        <v>1</v>
      </c>
      <c r="C9" s="780" t="s">
        <v>79</v>
      </c>
      <c r="D9" s="772" t="s">
        <v>102</v>
      </c>
      <c r="E9" s="772">
        <v>179</v>
      </c>
      <c r="F9" s="772">
        <v>177</v>
      </c>
      <c r="G9" s="27" t="s">
        <v>9</v>
      </c>
      <c r="H9" s="95">
        <v>100</v>
      </c>
      <c r="I9" s="95"/>
      <c r="J9" s="95">
        <v>20</v>
      </c>
      <c r="K9" s="95">
        <v>20</v>
      </c>
      <c r="L9" s="95">
        <v>20</v>
      </c>
      <c r="M9" s="108"/>
      <c r="N9" s="222">
        <v>0.5</v>
      </c>
      <c r="O9" s="222">
        <v>0.5</v>
      </c>
      <c r="P9" s="96">
        <v>0.5</v>
      </c>
      <c r="Q9" s="96"/>
      <c r="R9" s="96"/>
      <c r="S9" s="96"/>
      <c r="T9" s="96">
        <v>0.7</v>
      </c>
      <c r="U9" s="96"/>
      <c r="V9" s="96"/>
      <c r="W9" s="96"/>
      <c r="X9" s="96"/>
      <c r="Y9" s="96"/>
      <c r="Z9" s="96">
        <v>0.95</v>
      </c>
      <c r="AA9" s="96"/>
      <c r="AB9" s="96"/>
      <c r="AC9" s="96"/>
      <c r="AD9" s="96"/>
      <c r="AE9" s="96"/>
      <c r="AF9" s="96">
        <v>1</v>
      </c>
      <c r="AG9" s="96"/>
      <c r="AH9" s="96"/>
      <c r="AI9" s="96"/>
      <c r="AJ9" s="96"/>
      <c r="AK9" s="221">
        <v>0.2</v>
      </c>
      <c r="AL9" s="96">
        <v>0.35</v>
      </c>
      <c r="AM9" s="515">
        <v>42</v>
      </c>
      <c r="AN9" s="95"/>
      <c r="AO9" s="141">
        <f>AL9/O9</f>
        <v>0.7</v>
      </c>
      <c r="AP9" s="223">
        <f>AL9/H9</f>
        <v>3.4999999999999996E-3</v>
      </c>
      <c r="AQ9" s="795" t="s">
        <v>248</v>
      </c>
      <c r="AR9" s="854" t="s">
        <v>107</v>
      </c>
      <c r="AS9" s="854" t="s">
        <v>107</v>
      </c>
      <c r="AT9" s="854" t="s">
        <v>249</v>
      </c>
      <c r="AU9" s="853" t="s">
        <v>250</v>
      </c>
      <c r="AW9" s="53"/>
      <c r="AX9"/>
    </row>
    <row r="10" spans="1:50" s="5" customFormat="1" ht="60" customHeight="1">
      <c r="A10" s="787"/>
      <c r="B10" s="767"/>
      <c r="C10" s="781"/>
      <c r="D10" s="752"/>
      <c r="E10" s="752"/>
      <c r="F10" s="752"/>
      <c r="G10" s="28" t="s">
        <v>10</v>
      </c>
      <c r="H10" s="98">
        <v>502731377.36490631</v>
      </c>
      <c r="I10" s="98"/>
      <c r="J10" s="99">
        <v>181587528</v>
      </c>
      <c r="K10" s="99">
        <v>181587528</v>
      </c>
      <c r="L10" s="99">
        <v>163460185</v>
      </c>
      <c r="M10" s="99"/>
      <c r="N10" s="171">
        <v>110296389</v>
      </c>
      <c r="O10" s="171">
        <v>110296389</v>
      </c>
      <c r="P10" s="98">
        <v>87196389</v>
      </c>
      <c r="Q10" s="98"/>
      <c r="R10" s="98"/>
      <c r="S10" s="98"/>
      <c r="T10" s="98">
        <v>88424954.100000009</v>
      </c>
      <c r="U10" s="98"/>
      <c r="V10" s="98"/>
      <c r="W10" s="98"/>
      <c r="X10" s="98"/>
      <c r="Y10" s="98"/>
      <c r="Z10" s="98">
        <v>92846201.805000007</v>
      </c>
      <c r="AA10" s="98"/>
      <c r="AB10" s="98"/>
      <c r="AC10" s="98"/>
      <c r="AD10" s="98"/>
      <c r="AE10" s="98"/>
      <c r="AF10" s="98">
        <v>48744255.947625004</v>
      </c>
      <c r="AG10" s="98"/>
      <c r="AH10" s="98"/>
      <c r="AI10" s="98"/>
      <c r="AJ10" s="98"/>
      <c r="AK10" s="167">
        <v>70180000</v>
      </c>
      <c r="AL10" s="207">
        <v>75193000</v>
      </c>
      <c r="AM10" s="516">
        <v>85193000</v>
      </c>
      <c r="AN10" s="99"/>
      <c r="AO10" s="97">
        <f>AL10/O10</f>
        <v>0.68173582727173421</v>
      </c>
      <c r="AP10" s="224">
        <f>(L10+O10)/H10</f>
        <v>0.54453846790886595</v>
      </c>
      <c r="AQ10" s="775"/>
      <c r="AR10" s="821"/>
      <c r="AS10" s="821"/>
      <c r="AT10" s="821"/>
      <c r="AU10" s="831"/>
      <c r="AV10" s="37"/>
      <c r="AW10" s="53"/>
      <c r="AX10"/>
    </row>
    <row r="11" spans="1:50" s="5" customFormat="1" ht="27.75" customHeight="1">
      <c r="A11" s="787"/>
      <c r="B11" s="767"/>
      <c r="C11" s="781"/>
      <c r="D11" s="752"/>
      <c r="E11" s="752"/>
      <c r="F11" s="752"/>
      <c r="G11" s="28" t="s">
        <v>11</v>
      </c>
      <c r="H11" s="100"/>
      <c r="I11" s="100"/>
      <c r="J11" s="100"/>
      <c r="K11" s="100"/>
      <c r="L11" s="100"/>
      <c r="M11" s="100"/>
      <c r="N11" s="175"/>
      <c r="O11" s="175"/>
      <c r="P11" s="100"/>
      <c r="Q11" s="100"/>
      <c r="R11" s="100"/>
      <c r="S11" s="100"/>
      <c r="T11" s="100"/>
      <c r="U11" s="100"/>
      <c r="V11" s="100"/>
      <c r="W11" s="100"/>
      <c r="X11" s="100"/>
      <c r="Y11" s="100"/>
      <c r="Z11" s="100"/>
      <c r="AA11" s="100"/>
      <c r="AB11" s="100"/>
      <c r="AC11" s="100"/>
      <c r="AD11" s="100"/>
      <c r="AE11" s="100"/>
      <c r="AF11" s="101"/>
      <c r="AG11" s="100"/>
      <c r="AH11" s="100"/>
      <c r="AI11" s="100"/>
      <c r="AJ11" s="100"/>
      <c r="AK11" s="167"/>
      <c r="AL11" s="13"/>
      <c r="AM11" s="517"/>
      <c r="AN11" s="100"/>
      <c r="AO11" s="97"/>
      <c r="AP11" s="97"/>
      <c r="AQ11" s="775"/>
      <c r="AR11" s="821"/>
      <c r="AS11" s="821"/>
      <c r="AT11" s="821"/>
      <c r="AU11" s="831"/>
      <c r="AW11" s="53"/>
      <c r="AX11"/>
    </row>
    <row r="12" spans="1:50" s="5" customFormat="1" ht="27.75" customHeight="1">
      <c r="A12" s="787"/>
      <c r="B12" s="767"/>
      <c r="C12" s="781"/>
      <c r="D12" s="752"/>
      <c r="E12" s="752"/>
      <c r="F12" s="752"/>
      <c r="G12" s="28" t="s">
        <v>12</v>
      </c>
      <c r="H12" s="100"/>
      <c r="I12" s="100"/>
      <c r="J12" s="100"/>
      <c r="K12" s="100"/>
      <c r="L12" s="100"/>
      <c r="M12" s="100"/>
      <c r="N12" s="171">
        <v>130710202</v>
      </c>
      <c r="O12" s="171">
        <v>130710202</v>
      </c>
      <c r="P12" s="100">
        <v>130710202</v>
      </c>
      <c r="Q12" s="100"/>
      <c r="R12" s="100"/>
      <c r="S12" s="100"/>
      <c r="T12" s="100"/>
      <c r="U12" s="100"/>
      <c r="V12" s="100"/>
      <c r="W12" s="100"/>
      <c r="X12" s="100"/>
      <c r="Y12" s="100"/>
      <c r="Z12" s="100"/>
      <c r="AA12" s="100"/>
      <c r="AB12" s="100"/>
      <c r="AC12" s="100"/>
      <c r="AD12" s="100"/>
      <c r="AE12" s="100"/>
      <c r="AF12" s="100"/>
      <c r="AG12" s="100"/>
      <c r="AH12" s="100"/>
      <c r="AI12" s="100"/>
      <c r="AJ12" s="100"/>
      <c r="AK12" s="167">
        <v>4010202</v>
      </c>
      <c r="AL12" s="207">
        <v>76229202</v>
      </c>
      <c r="AM12" s="516">
        <v>130710202</v>
      </c>
      <c r="AN12" s="100"/>
      <c r="AO12" s="97"/>
      <c r="AP12" s="97"/>
      <c r="AQ12" s="775"/>
      <c r="AR12" s="821"/>
      <c r="AS12" s="821"/>
      <c r="AT12" s="821"/>
      <c r="AU12" s="831"/>
      <c r="AW12" s="53"/>
      <c r="AX12"/>
    </row>
    <row r="13" spans="1:50" s="5" customFormat="1" ht="27.75" customHeight="1">
      <c r="A13" s="787"/>
      <c r="B13" s="767"/>
      <c r="C13" s="781"/>
      <c r="D13" s="752"/>
      <c r="E13" s="752"/>
      <c r="F13" s="752"/>
      <c r="G13" s="28" t="s">
        <v>13</v>
      </c>
      <c r="H13" s="102">
        <f>+H9+H11</f>
        <v>100</v>
      </c>
      <c r="I13" s="102"/>
      <c r="J13" s="102">
        <f t="shared" ref="J13" si="0">+J9+J11</f>
        <v>20</v>
      </c>
      <c r="K13" s="102">
        <v>20</v>
      </c>
      <c r="L13" s="103">
        <v>20</v>
      </c>
      <c r="M13" s="108"/>
      <c r="N13" s="147">
        <f>+N9</f>
        <v>0.5</v>
      </c>
      <c r="O13" s="147">
        <v>50</v>
      </c>
      <c r="P13" s="97">
        <v>0.5</v>
      </c>
      <c r="Q13" s="97"/>
      <c r="R13" s="97"/>
      <c r="S13" s="97"/>
      <c r="T13" s="97">
        <v>0.7</v>
      </c>
      <c r="U13" s="97"/>
      <c r="V13" s="97"/>
      <c r="W13" s="97"/>
      <c r="X13" s="97"/>
      <c r="Y13" s="97"/>
      <c r="Z13" s="97">
        <v>0.95</v>
      </c>
      <c r="AA13" s="97"/>
      <c r="AB13" s="97"/>
      <c r="AC13" s="97"/>
      <c r="AD13" s="97"/>
      <c r="AE13" s="97"/>
      <c r="AF13" s="97">
        <v>1</v>
      </c>
      <c r="AG13" s="97"/>
      <c r="AH13" s="97"/>
      <c r="AI13" s="97"/>
      <c r="AJ13" s="97"/>
      <c r="AK13" s="221">
        <f>+AK11+AK9</f>
        <v>0.2</v>
      </c>
      <c r="AL13" s="210">
        <v>35</v>
      </c>
      <c r="AM13" s="516">
        <v>42</v>
      </c>
      <c r="AN13" s="103"/>
      <c r="AO13" s="97"/>
      <c r="AP13" s="97"/>
      <c r="AQ13" s="775"/>
      <c r="AR13" s="821"/>
      <c r="AS13" s="821"/>
      <c r="AT13" s="821"/>
      <c r="AU13" s="831"/>
      <c r="AW13" s="53"/>
      <c r="AX13"/>
    </row>
    <row r="14" spans="1:50" s="5" customFormat="1" ht="54.75" customHeight="1" thickBot="1">
      <c r="A14" s="787"/>
      <c r="B14" s="784"/>
      <c r="C14" s="782"/>
      <c r="D14" s="773"/>
      <c r="E14" s="773"/>
      <c r="F14" s="773"/>
      <c r="G14" s="29" t="s">
        <v>14</v>
      </c>
      <c r="H14" s="104">
        <f>H10+H12</f>
        <v>502731377.36490631</v>
      </c>
      <c r="I14" s="104"/>
      <c r="J14" s="105">
        <f>J10+J12</f>
        <v>181587528</v>
      </c>
      <c r="K14" s="105">
        <v>181587528</v>
      </c>
      <c r="L14" s="105">
        <f t="shared" ref="L14:AF14" si="1">L10+L12</f>
        <v>163460185</v>
      </c>
      <c r="M14" s="117"/>
      <c r="N14" s="171">
        <f>N10+N12</f>
        <v>241006591</v>
      </c>
      <c r="O14" s="171">
        <v>241006591</v>
      </c>
      <c r="P14" s="104">
        <v>217906591</v>
      </c>
      <c r="Q14" s="104">
        <f t="shared" si="1"/>
        <v>0</v>
      </c>
      <c r="R14" s="104">
        <f t="shared" si="1"/>
        <v>0</v>
      </c>
      <c r="S14" s="104"/>
      <c r="T14" s="104">
        <f t="shared" si="1"/>
        <v>88424954.100000009</v>
      </c>
      <c r="U14" s="104">
        <f t="shared" si="1"/>
        <v>0</v>
      </c>
      <c r="V14" s="104">
        <f t="shared" si="1"/>
        <v>0</v>
      </c>
      <c r="W14" s="104">
        <f t="shared" si="1"/>
        <v>0</v>
      </c>
      <c r="X14" s="104">
        <f t="shared" si="1"/>
        <v>0</v>
      </c>
      <c r="Y14" s="104"/>
      <c r="Z14" s="104">
        <v>92846201.805000007</v>
      </c>
      <c r="AA14" s="104"/>
      <c r="AB14" s="104">
        <f t="shared" si="1"/>
        <v>0</v>
      </c>
      <c r="AC14" s="104">
        <f t="shared" si="1"/>
        <v>0</v>
      </c>
      <c r="AD14" s="104">
        <f t="shared" si="1"/>
        <v>0</v>
      </c>
      <c r="AE14" s="104"/>
      <c r="AF14" s="104">
        <f t="shared" si="1"/>
        <v>48744255.947625004</v>
      </c>
      <c r="AG14" s="106"/>
      <c r="AH14" s="106"/>
      <c r="AI14" s="106"/>
      <c r="AJ14" s="106"/>
      <c r="AK14" s="168">
        <f>+AK12+AK10</f>
        <v>74190202</v>
      </c>
      <c r="AL14" s="214">
        <v>151422202</v>
      </c>
      <c r="AM14" s="518">
        <v>215903202</v>
      </c>
      <c r="AN14" s="105"/>
      <c r="AO14" s="107"/>
      <c r="AP14" s="107"/>
      <c r="AQ14" s="776"/>
      <c r="AR14" s="822"/>
      <c r="AS14" s="822"/>
      <c r="AT14" s="822"/>
      <c r="AU14" s="832"/>
      <c r="AV14" s="37"/>
      <c r="AW14" s="53"/>
      <c r="AX14"/>
    </row>
    <row r="15" spans="1:50" s="5" customFormat="1" ht="45" customHeight="1">
      <c r="A15" s="787"/>
      <c r="B15" s="766">
        <v>2</v>
      </c>
      <c r="C15" s="780" t="s">
        <v>80</v>
      </c>
      <c r="D15" s="764" t="s">
        <v>75</v>
      </c>
      <c r="E15" s="764">
        <v>466</v>
      </c>
      <c r="F15" s="764">
        <v>177</v>
      </c>
      <c r="G15" s="30" t="s">
        <v>9</v>
      </c>
      <c r="H15" s="108">
        <v>25</v>
      </c>
      <c r="I15" s="108"/>
      <c r="J15" s="109"/>
      <c r="K15" s="109"/>
      <c r="L15" s="109"/>
      <c r="M15" s="109"/>
      <c r="N15" s="147">
        <v>10</v>
      </c>
      <c r="O15" s="147">
        <v>10</v>
      </c>
      <c r="P15" s="109">
        <v>0</v>
      </c>
      <c r="Q15" s="109"/>
      <c r="R15" s="109"/>
      <c r="S15" s="109"/>
      <c r="T15" s="109"/>
      <c r="U15" s="110"/>
      <c r="V15" s="110"/>
      <c r="W15" s="110"/>
      <c r="X15" s="110"/>
      <c r="Y15" s="110"/>
      <c r="Z15" s="110"/>
      <c r="AA15" s="109"/>
      <c r="AB15" s="109"/>
      <c r="AC15" s="109"/>
      <c r="AD15" s="109"/>
      <c r="AE15" s="109"/>
      <c r="AF15" s="109"/>
      <c r="AG15" s="109"/>
      <c r="AH15" s="109"/>
      <c r="AI15" s="109"/>
      <c r="AJ15" s="109"/>
      <c r="AK15" s="167">
        <v>0</v>
      </c>
      <c r="AL15" s="92">
        <v>0</v>
      </c>
      <c r="AM15" s="519">
        <v>0</v>
      </c>
      <c r="AN15" s="109"/>
      <c r="AO15" s="141">
        <f>AL15/O15</f>
        <v>0</v>
      </c>
      <c r="AP15" s="111">
        <f>(L15+O15)/H15</f>
        <v>0.4</v>
      </c>
      <c r="AQ15" s="769" t="s">
        <v>251</v>
      </c>
      <c r="AR15" s="755" t="s">
        <v>252</v>
      </c>
      <c r="AS15" s="755" t="s">
        <v>253</v>
      </c>
      <c r="AT15" s="755" t="s">
        <v>254</v>
      </c>
      <c r="AU15" s="755" t="s">
        <v>255</v>
      </c>
      <c r="AW15" s="49"/>
      <c r="AX15"/>
    </row>
    <row r="16" spans="1:50" s="5" customFormat="1" ht="36" customHeight="1">
      <c r="A16" s="787"/>
      <c r="B16" s="767"/>
      <c r="C16" s="781"/>
      <c r="D16" s="752"/>
      <c r="E16" s="752"/>
      <c r="F16" s="752"/>
      <c r="G16" s="28" t="s">
        <v>10</v>
      </c>
      <c r="H16" s="112">
        <v>5490000000</v>
      </c>
      <c r="I16" s="112"/>
      <c r="J16" s="99"/>
      <c r="K16" s="99"/>
      <c r="L16" s="99"/>
      <c r="M16" s="99"/>
      <c r="N16" s="171">
        <v>1080000000</v>
      </c>
      <c r="O16" s="171">
        <v>1080000000</v>
      </c>
      <c r="P16" s="98">
        <v>80000000</v>
      </c>
      <c r="Q16" s="98"/>
      <c r="R16" s="98"/>
      <c r="S16" s="98"/>
      <c r="T16" s="98"/>
      <c r="U16" s="113"/>
      <c r="V16" s="113"/>
      <c r="W16" s="113"/>
      <c r="X16" s="113"/>
      <c r="Y16" s="113"/>
      <c r="Z16" s="113"/>
      <c r="AA16" s="98"/>
      <c r="AB16" s="98"/>
      <c r="AC16" s="98"/>
      <c r="AD16" s="98"/>
      <c r="AE16" s="98"/>
      <c r="AF16" s="98"/>
      <c r="AG16" s="98"/>
      <c r="AH16" s="98"/>
      <c r="AI16" s="98"/>
      <c r="AJ16" s="98"/>
      <c r="AK16" s="167">
        <v>0</v>
      </c>
      <c r="AL16" s="207">
        <v>0</v>
      </c>
      <c r="AM16" s="520">
        <v>0</v>
      </c>
      <c r="AN16" s="99"/>
      <c r="AO16" s="97">
        <f>AL16/O16</f>
        <v>0</v>
      </c>
      <c r="AP16" s="97">
        <f>(L16+O16)/H16</f>
        <v>0.19672131147540983</v>
      </c>
      <c r="AQ16" s="770"/>
      <c r="AR16" s="756"/>
      <c r="AS16" s="756"/>
      <c r="AT16" s="756"/>
      <c r="AU16" s="756"/>
      <c r="AW16" s="50"/>
    </row>
    <row r="17" spans="1:49" s="5" customFormat="1" ht="27" customHeight="1">
      <c r="A17" s="787"/>
      <c r="B17" s="767"/>
      <c r="C17" s="781"/>
      <c r="D17" s="752"/>
      <c r="E17" s="752"/>
      <c r="F17" s="752"/>
      <c r="G17" s="28" t="s">
        <v>11</v>
      </c>
      <c r="H17" s="100"/>
      <c r="I17" s="100"/>
      <c r="J17" s="100"/>
      <c r="K17" s="100"/>
      <c r="L17" s="100"/>
      <c r="M17" s="100"/>
      <c r="N17" s="175"/>
      <c r="O17" s="175"/>
      <c r="P17" s="100"/>
      <c r="Q17" s="100"/>
      <c r="R17" s="100"/>
      <c r="S17" s="100"/>
      <c r="T17" s="100"/>
      <c r="U17" s="100"/>
      <c r="V17" s="100"/>
      <c r="W17" s="100"/>
      <c r="X17" s="100"/>
      <c r="Y17" s="100"/>
      <c r="Z17" s="100"/>
      <c r="AA17" s="100"/>
      <c r="AB17" s="100"/>
      <c r="AC17" s="100"/>
      <c r="AD17" s="100"/>
      <c r="AE17" s="100"/>
      <c r="AF17" s="100"/>
      <c r="AG17" s="100"/>
      <c r="AH17" s="100"/>
      <c r="AI17" s="100"/>
      <c r="AJ17" s="100"/>
      <c r="AK17" s="167"/>
      <c r="AL17" s="13"/>
      <c r="AM17" s="521"/>
      <c r="AN17" s="100"/>
      <c r="AO17" s="97"/>
      <c r="AP17" s="97"/>
      <c r="AQ17" s="770"/>
      <c r="AR17" s="756"/>
      <c r="AS17" s="756"/>
      <c r="AT17" s="756"/>
      <c r="AU17" s="756"/>
      <c r="AW17" s="50"/>
    </row>
    <row r="18" spans="1:49" s="5" customFormat="1" ht="33" customHeight="1">
      <c r="A18" s="787"/>
      <c r="B18" s="767"/>
      <c r="C18" s="781"/>
      <c r="D18" s="752"/>
      <c r="E18" s="752"/>
      <c r="F18" s="752"/>
      <c r="G18" s="28" t="s">
        <v>12</v>
      </c>
      <c r="H18" s="114"/>
      <c r="I18" s="114"/>
      <c r="J18" s="114"/>
      <c r="K18" s="114"/>
      <c r="L18" s="114"/>
      <c r="M18" s="114"/>
      <c r="N18" s="175"/>
      <c r="O18" s="175"/>
      <c r="P18" s="114"/>
      <c r="Q18" s="114"/>
      <c r="R18" s="114"/>
      <c r="S18" s="114"/>
      <c r="T18" s="114"/>
      <c r="U18" s="114"/>
      <c r="V18" s="114"/>
      <c r="W18" s="114"/>
      <c r="X18" s="114"/>
      <c r="Y18" s="114"/>
      <c r="Z18" s="114"/>
      <c r="AA18" s="114"/>
      <c r="AB18" s="114"/>
      <c r="AC18" s="114"/>
      <c r="AD18" s="114"/>
      <c r="AE18" s="114"/>
      <c r="AF18" s="114"/>
      <c r="AG18" s="114"/>
      <c r="AH18" s="114"/>
      <c r="AI18" s="114"/>
      <c r="AJ18" s="114"/>
      <c r="AK18" s="167"/>
      <c r="AL18" s="207"/>
      <c r="AM18" s="521"/>
      <c r="AN18" s="114"/>
      <c r="AO18" s="97"/>
      <c r="AP18" s="97"/>
      <c r="AQ18" s="770"/>
      <c r="AR18" s="756"/>
      <c r="AS18" s="756"/>
      <c r="AT18" s="756"/>
      <c r="AU18" s="756"/>
      <c r="AW18" s="50"/>
    </row>
    <row r="19" spans="1:49" s="5" customFormat="1" ht="36" customHeight="1">
      <c r="A19" s="787"/>
      <c r="B19" s="767"/>
      <c r="C19" s="781"/>
      <c r="D19" s="752"/>
      <c r="E19" s="752"/>
      <c r="F19" s="752"/>
      <c r="G19" s="28" t="s">
        <v>13</v>
      </c>
      <c r="H19" s="103">
        <f>+H15+H17</f>
        <v>25</v>
      </c>
      <c r="I19" s="103"/>
      <c r="J19" s="115"/>
      <c r="K19" s="115"/>
      <c r="L19" s="115"/>
      <c r="M19" s="497"/>
      <c r="N19" s="147">
        <f>+N15</f>
        <v>10</v>
      </c>
      <c r="O19" s="147">
        <v>10</v>
      </c>
      <c r="P19" s="115">
        <v>0</v>
      </c>
      <c r="Q19" s="115"/>
      <c r="R19" s="115"/>
      <c r="S19" s="115"/>
      <c r="T19" s="115"/>
      <c r="U19" s="115"/>
      <c r="V19" s="115"/>
      <c r="W19" s="115"/>
      <c r="X19" s="115"/>
      <c r="Y19" s="115"/>
      <c r="Z19" s="115"/>
      <c r="AA19" s="115"/>
      <c r="AB19" s="115"/>
      <c r="AC19" s="115"/>
      <c r="AD19" s="115"/>
      <c r="AE19" s="115"/>
      <c r="AF19" s="115"/>
      <c r="AG19" s="115"/>
      <c r="AH19" s="115"/>
      <c r="AI19" s="115"/>
      <c r="AJ19" s="115"/>
      <c r="AK19" s="167">
        <f>+AK15</f>
        <v>0</v>
      </c>
      <c r="AL19" s="13"/>
      <c r="AM19" s="520">
        <v>0</v>
      </c>
      <c r="AN19" s="115"/>
      <c r="AO19" s="97"/>
      <c r="AP19" s="97"/>
      <c r="AQ19" s="770"/>
      <c r="AR19" s="756"/>
      <c r="AS19" s="756"/>
      <c r="AT19" s="756"/>
      <c r="AU19" s="756"/>
      <c r="AW19" s="50"/>
    </row>
    <row r="20" spans="1:49" s="5" customFormat="1" ht="49.5" customHeight="1" thickBot="1">
      <c r="A20" s="787"/>
      <c r="B20" s="768"/>
      <c r="C20" s="782"/>
      <c r="D20" s="765"/>
      <c r="E20" s="765"/>
      <c r="F20" s="765"/>
      <c r="G20" s="55" t="s">
        <v>14</v>
      </c>
      <c r="H20" s="116">
        <f>H16</f>
        <v>5490000000</v>
      </c>
      <c r="I20" s="116"/>
      <c r="J20" s="117"/>
      <c r="K20" s="117"/>
      <c r="L20" s="117"/>
      <c r="M20" s="117"/>
      <c r="N20" s="171">
        <f>+N16</f>
        <v>1080000000</v>
      </c>
      <c r="O20" s="171">
        <v>1080000000</v>
      </c>
      <c r="P20" s="116">
        <v>80000000</v>
      </c>
      <c r="Q20" s="116"/>
      <c r="R20" s="116"/>
      <c r="S20" s="116"/>
      <c r="T20" s="116"/>
      <c r="U20" s="116"/>
      <c r="V20" s="116"/>
      <c r="W20" s="116"/>
      <c r="X20" s="116"/>
      <c r="Y20" s="116"/>
      <c r="Z20" s="116"/>
      <c r="AA20" s="116"/>
      <c r="AB20" s="116"/>
      <c r="AC20" s="116"/>
      <c r="AD20" s="116"/>
      <c r="AE20" s="116"/>
      <c r="AF20" s="116"/>
      <c r="AG20" s="116"/>
      <c r="AH20" s="116"/>
      <c r="AI20" s="116"/>
      <c r="AJ20" s="116"/>
      <c r="AK20" s="168">
        <f>+AK18+AK16</f>
        <v>0</v>
      </c>
      <c r="AL20" s="208"/>
      <c r="AM20" s="522">
        <v>0</v>
      </c>
      <c r="AN20" s="117"/>
      <c r="AO20" s="118"/>
      <c r="AP20" s="118"/>
      <c r="AQ20" s="771"/>
      <c r="AR20" s="757"/>
      <c r="AS20" s="757"/>
      <c r="AT20" s="757"/>
      <c r="AU20" s="757"/>
      <c r="AW20" s="50"/>
    </row>
    <row r="21" spans="1:49" s="5" customFormat="1" ht="45" customHeight="1">
      <c r="A21" s="787"/>
      <c r="B21" s="783">
        <v>3</v>
      </c>
      <c r="C21" s="780" t="s">
        <v>81</v>
      </c>
      <c r="D21" s="772" t="s">
        <v>75</v>
      </c>
      <c r="E21" s="772">
        <v>466</v>
      </c>
      <c r="F21" s="772">
        <v>177</v>
      </c>
      <c r="G21" s="27" t="s">
        <v>9</v>
      </c>
      <c r="H21" s="95">
        <f>0.16+1.2+1.64+1</f>
        <v>4</v>
      </c>
      <c r="I21" s="95"/>
      <c r="J21" s="119">
        <v>0.16</v>
      </c>
      <c r="K21" s="119">
        <v>0.16</v>
      </c>
      <c r="L21" s="119">
        <v>0.16</v>
      </c>
      <c r="M21" s="498"/>
      <c r="N21" s="176">
        <v>1.2</v>
      </c>
      <c r="O21" s="204">
        <v>1.2</v>
      </c>
      <c r="P21" s="508">
        <v>1.2</v>
      </c>
      <c r="Q21" s="121"/>
      <c r="R21" s="121"/>
      <c r="S21" s="121"/>
      <c r="T21" s="120">
        <v>1.64</v>
      </c>
      <c r="U21" s="95"/>
      <c r="V21" s="95"/>
      <c r="W21" s="95"/>
      <c r="X21" s="95"/>
      <c r="Y21" s="95"/>
      <c r="Z21" s="120">
        <v>0.86</v>
      </c>
      <c r="AA21" s="122"/>
      <c r="AB21" s="95"/>
      <c r="AC21" s="95"/>
      <c r="AD21" s="95"/>
      <c r="AE21" s="95"/>
      <c r="AF21" s="120">
        <v>0.14000000000000001</v>
      </c>
      <c r="AG21" s="121"/>
      <c r="AH21" s="121"/>
      <c r="AI21" s="121"/>
      <c r="AJ21" s="121"/>
      <c r="AK21" s="167">
        <v>0</v>
      </c>
      <c r="AL21" s="94">
        <v>0</v>
      </c>
      <c r="AM21" s="515">
        <v>0</v>
      </c>
      <c r="AN21" s="119"/>
      <c r="AO21" s="141">
        <f>AL21/O21</f>
        <v>0</v>
      </c>
      <c r="AP21" s="96">
        <f>(L21+O21)/H21</f>
        <v>0.33999999999999997</v>
      </c>
      <c r="AQ21" s="774" t="s">
        <v>256</v>
      </c>
      <c r="AR21" s="777" t="s">
        <v>257</v>
      </c>
      <c r="AS21" s="777" t="s">
        <v>258</v>
      </c>
      <c r="AT21" s="777" t="s">
        <v>259</v>
      </c>
      <c r="AU21" s="830" t="s">
        <v>260</v>
      </c>
      <c r="AV21" s="57"/>
      <c r="AW21" s="51"/>
    </row>
    <row r="22" spans="1:49" s="5" customFormat="1" ht="36" customHeight="1">
      <c r="A22" s="787"/>
      <c r="B22" s="767"/>
      <c r="C22" s="781"/>
      <c r="D22" s="752"/>
      <c r="E22" s="752"/>
      <c r="F22" s="752"/>
      <c r="G22" s="28" t="s">
        <v>10</v>
      </c>
      <c r="H22" s="112">
        <v>9653424084.2646179</v>
      </c>
      <c r="I22" s="112"/>
      <c r="J22" s="112">
        <v>211877645</v>
      </c>
      <c r="K22" s="112">
        <v>107547645</v>
      </c>
      <c r="L22" s="123">
        <v>65502409</v>
      </c>
      <c r="M22" s="123"/>
      <c r="N22" s="171">
        <v>3979227588</v>
      </c>
      <c r="O22" s="207">
        <v>3979227588</v>
      </c>
      <c r="P22" s="98">
        <v>3845387588</v>
      </c>
      <c r="Q22" s="98"/>
      <c r="R22" s="98"/>
      <c r="S22" s="98"/>
      <c r="T22" s="98">
        <v>3447172507.2644</v>
      </c>
      <c r="U22" s="98"/>
      <c r="V22" s="98"/>
      <c r="W22" s="98"/>
      <c r="X22" s="98"/>
      <c r="Y22" s="98"/>
      <c r="Z22" s="98">
        <v>1561358544.1781003</v>
      </c>
      <c r="AA22" s="98"/>
      <c r="AB22" s="98"/>
      <c r="AC22" s="98"/>
      <c r="AD22" s="98"/>
      <c r="AE22" s="98"/>
      <c r="AF22" s="98">
        <v>673579246.99434268</v>
      </c>
      <c r="AG22" s="98"/>
      <c r="AH22" s="98"/>
      <c r="AI22" s="98"/>
      <c r="AJ22" s="98"/>
      <c r="AK22" s="167">
        <v>43220000</v>
      </c>
      <c r="AL22" s="207">
        <v>174094000</v>
      </c>
      <c r="AM22" s="516">
        <v>174094000</v>
      </c>
      <c r="AN22" s="123"/>
      <c r="AO22" s="97">
        <f>AL22/O22</f>
        <v>4.3750701901295722E-2</v>
      </c>
      <c r="AP22" s="97">
        <f>(L22+O22)/H22</f>
        <v>0.41899433420655746</v>
      </c>
      <c r="AQ22" s="775"/>
      <c r="AR22" s="778"/>
      <c r="AS22" s="778"/>
      <c r="AT22" s="778"/>
      <c r="AU22" s="831"/>
      <c r="AV22" s="57"/>
      <c r="AW22" s="50"/>
    </row>
    <row r="23" spans="1:49" s="5" customFormat="1" ht="30" customHeight="1">
      <c r="A23" s="787"/>
      <c r="B23" s="767"/>
      <c r="C23" s="781"/>
      <c r="D23" s="752"/>
      <c r="E23" s="752"/>
      <c r="F23" s="752"/>
      <c r="G23" s="28" t="s">
        <v>11</v>
      </c>
      <c r="H23" s="100"/>
      <c r="I23" s="100"/>
      <c r="J23" s="100"/>
      <c r="K23" s="100"/>
      <c r="L23" s="100"/>
      <c r="M23" s="100"/>
      <c r="N23" s="175"/>
      <c r="O23" s="212"/>
      <c r="P23" s="100"/>
      <c r="Q23" s="100"/>
      <c r="R23" s="100"/>
      <c r="S23" s="100"/>
      <c r="T23" s="124"/>
      <c r="U23" s="100"/>
      <c r="V23" s="100"/>
      <c r="W23" s="100"/>
      <c r="X23" s="100"/>
      <c r="Y23" s="100"/>
      <c r="Z23" s="101"/>
      <c r="AA23" s="100"/>
      <c r="AB23" s="100"/>
      <c r="AC23" s="100"/>
      <c r="AD23" s="100"/>
      <c r="AE23" s="100"/>
      <c r="AF23" s="100"/>
      <c r="AG23" s="100"/>
      <c r="AH23" s="100"/>
      <c r="AI23" s="100"/>
      <c r="AJ23" s="100"/>
      <c r="AK23" s="167">
        <v>0</v>
      </c>
      <c r="AL23" s="13">
        <v>0</v>
      </c>
      <c r="AM23" s="516">
        <v>0</v>
      </c>
      <c r="AN23" s="100"/>
      <c r="AO23" s="97"/>
      <c r="AP23" s="97"/>
      <c r="AQ23" s="775"/>
      <c r="AR23" s="778"/>
      <c r="AS23" s="778"/>
      <c r="AT23" s="778"/>
      <c r="AU23" s="831"/>
      <c r="AW23" s="50"/>
    </row>
    <row r="24" spans="1:49" s="5" customFormat="1" ht="33" customHeight="1">
      <c r="A24" s="787"/>
      <c r="B24" s="767"/>
      <c r="C24" s="781"/>
      <c r="D24" s="752"/>
      <c r="E24" s="752"/>
      <c r="F24" s="752"/>
      <c r="G24" s="28" t="s">
        <v>12</v>
      </c>
      <c r="H24" s="114"/>
      <c r="I24" s="114"/>
      <c r="J24" s="114"/>
      <c r="K24" s="114"/>
      <c r="L24" s="114"/>
      <c r="M24" s="114"/>
      <c r="N24" s="171">
        <v>65502409</v>
      </c>
      <c r="O24" s="207">
        <v>65502409</v>
      </c>
      <c r="P24" s="114">
        <v>65502409</v>
      </c>
      <c r="Q24" s="114"/>
      <c r="R24" s="114"/>
      <c r="S24" s="114"/>
      <c r="T24" s="114"/>
      <c r="U24" s="114"/>
      <c r="V24" s="114"/>
      <c r="W24" s="114"/>
      <c r="X24" s="114"/>
      <c r="Y24" s="114"/>
      <c r="Z24" s="114"/>
      <c r="AA24" s="114"/>
      <c r="AB24" s="114"/>
      <c r="AC24" s="114"/>
      <c r="AD24" s="114"/>
      <c r="AE24" s="114"/>
      <c r="AF24" s="114"/>
      <c r="AG24" s="114"/>
      <c r="AH24" s="114"/>
      <c r="AI24" s="114"/>
      <c r="AJ24" s="114"/>
      <c r="AK24" s="167">
        <v>2630924.75</v>
      </c>
      <c r="AL24" s="207">
        <v>9130924</v>
      </c>
      <c r="AM24" s="516">
        <v>65502409</v>
      </c>
      <c r="AN24" s="114"/>
      <c r="AO24" s="97"/>
      <c r="AP24" s="97"/>
      <c r="AQ24" s="775"/>
      <c r="AR24" s="778"/>
      <c r="AS24" s="778"/>
      <c r="AT24" s="778"/>
      <c r="AU24" s="831"/>
      <c r="AW24" s="50"/>
    </row>
    <row r="25" spans="1:49" s="5" customFormat="1" ht="36" customHeight="1">
      <c r="A25" s="787"/>
      <c r="B25" s="767"/>
      <c r="C25" s="781"/>
      <c r="D25" s="752"/>
      <c r="E25" s="752"/>
      <c r="F25" s="752"/>
      <c r="G25" s="28" t="s">
        <v>13</v>
      </c>
      <c r="H25" s="103">
        <f>+H21+H23</f>
        <v>4</v>
      </c>
      <c r="I25" s="103"/>
      <c r="J25" s="125">
        <f t="shared" ref="J25" si="2">+J21+J23</f>
        <v>0.16</v>
      </c>
      <c r="K25" s="125">
        <v>0.16</v>
      </c>
      <c r="L25" s="125">
        <f t="shared" ref="L25:AF25" si="3">+L21+L23</f>
        <v>0.16</v>
      </c>
      <c r="M25" s="498"/>
      <c r="N25" s="176">
        <f t="shared" si="3"/>
        <v>1.2</v>
      </c>
      <c r="O25" s="205">
        <v>1.2</v>
      </c>
      <c r="P25" s="509">
        <v>1.2</v>
      </c>
      <c r="Q25" s="127">
        <f t="shared" si="3"/>
        <v>0</v>
      </c>
      <c r="R25" s="127">
        <f t="shared" si="3"/>
        <v>0</v>
      </c>
      <c r="S25" s="127"/>
      <c r="T25" s="126">
        <f t="shared" si="3"/>
        <v>1.64</v>
      </c>
      <c r="U25" s="103">
        <f t="shared" si="3"/>
        <v>0</v>
      </c>
      <c r="V25" s="103">
        <f t="shared" si="3"/>
        <v>0</v>
      </c>
      <c r="W25" s="103">
        <f t="shared" si="3"/>
        <v>0</v>
      </c>
      <c r="X25" s="103">
        <f t="shared" si="3"/>
        <v>0</v>
      </c>
      <c r="Y25" s="103"/>
      <c r="Z25" s="126">
        <v>0.86</v>
      </c>
      <c r="AA25" s="128"/>
      <c r="AB25" s="103">
        <f>+AB21+AB23</f>
        <v>0</v>
      </c>
      <c r="AC25" s="103">
        <f t="shared" si="3"/>
        <v>0</v>
      </c>
      <c r="AD25" s="103">
        <f t="shared" si="3"/>
        <v>0</v>
      </c>
      <c r="AE25" s="103"/>
      <c r="AF25" s="126">
        <f t="shared" si="3"/>
        <v>0.14000000000000001</v>
      </c>
      <c r="AG25" s="127"/>
      <c r="AH25" s="127"/>
      <c r="AI25" s="127"/>
      <c r="AJ25" s="127"/>
      <c r="AK25" s="167">
        <f>+AK23+AK21</f>
        <v>0</v>
      </c>
      <c r="AL25" s="13">
        <v>0</v>
      </c>
      <c r="AM25" s="523">
        <v>0</v>
      </c>
      <c r="AN25" s="125"/>
      <c r="AO25" s="97"/>
      <c r="AP25" s="97"/>
      <c r="AQ25" s="775"/>
      <c r="AR25" s="778"/>
      <c r="AS25" s="778"/>
      <c r="AT25" s="778"/>
      <c r="AU25" s="831"/>
      <c r="AW25" s="50"/>
    </row>
    <row r="26" spans="1:49" s="5" customFormat="1" ht="49.5" customHeight="1" thickBot="1">
      <c r="A26" s="787"/>
      <c r="B26" s="784"/>
      <c r="C26" s="782"/>
      <c r="D26" s="773"/>
      <c r="E26" s="773"/>
      <c r="F26" s="773"/>
      <c r="G26" s="29" t="s">
        <v>14</v>
      </c>
      <c r="H26" s="104">
        <f>H22+H24</f>
        <v>9653424084.2646179</v>
      </c>
      <c r="I26" s="104"/>
      <c r="J26" s="104">
        <f>+J22</f>
        <v>211877645</v>
      </c>
      <c r="K26" s="104">
        <v>107547645</v>
      </c>
      <c r="L26" s="105">
        <f t="shared" ref="L26:AF26" si="4">+L22</f>
        <v>65502409</v>
      </c>
      <c r="M26" s="117"/>
      <c r="N26" s="171">
        <f>N22+N24</f>
        <v>4044729997</v>
      </c>
      <c r="O26" s="202">
        <v>4044729997</v>
      </c>
      <c r="P26" s="104">
        <v>3910889997</v>
      </c>
      <c r="Q26" s="104">
        <f t="shared" si="4"/>
        <v>0</v>
      </c>
      <c r="R26" s="104">
        <f t="shared" si="4"/>
        <v>0</v>
      </c>
      <c r="S26" s="104"/>
      <c r="T26" s="104">
        <f t="shared" si="4"/>
        <v>3447172507.2644</v>
      </c>
      <c r="U26" s="104">
        <f t="shared" si="4"/>
        <v>0</v>
      </c>
      <c r="V26" s="104">
        <f t="shared" si="4"/>
        <v>0</v>
      </c>
      <c r="W26" s="104">
        <f t="shared" si="4"/>
        <v>0</v>
      </c>
      <c r="X26" s="104">
        <f t="shared" si="4"/>
        <v>0</v>
      </c>
      <c r="Y26" s="104"/>
      <c r="Z26" s="104">
        <v>1561358544.1781003</v>
      </c>
      <c r="AA26" s="104"/>
      <c r="AB26" s="104">
        <f t="shared" si="4"/>
        <v>0</v>
      </c>
      <c r="AC26" s="104">
        <f t="shared" si="4"/>
        <v>0</v>
      </c>
      <c r="AD26" s="104">
        <f t="shared" si="4"/>
        <v>0</v>
      </c>
      <c r="AE26" s="104"/>
      <c r="AF26" s="104">
        <f t="shared" si="4"/>
        <v>673579246.99434268</v>
      </c>
      <c r="AG26" s="104"/>
      <c r="AH26" s="104"/>
      <c r="AI26" s="104"/>
      <c r="AJ26" s="104"/>
      <c r="AK26" s="168">
        <f>+AK24+AK22</f>
        <v>45850924.75</v>
      </c>
      <c r="AL26" s="214">
        <v>183224924.75</v>
      </c>
      <c r="AM26" s="518">
        <v>239596409</v>
      </c>
      <c r="AN26" s="105"/>
      <c r="AO26" s="107"/>
      <c r="AP26" s="107"/>
      <c r="AQ26" s="776"/>
      <c r="AR26" s="779"/>
      <c r="AS26" s="779"/>
      <c r="AT26" s="779"/>
      <c r="AU26" s="832"/>
      <c r="AW26" s="50"/>
    </row>
    <row r="27" spans="1:49" s="5" customFormat="1" ht="45" customHeight="1">
      <c r="A27" s="788"/>
      <c r="B27" s="783">
        <v>4</v>
      </c>
      <c r="C27" s="780" t="s">
        <v>82</v>
      </c>
      <c r="D27" s="772" t="s">
        <v>102</v>
      </c>
      <c r="E27" s="772">
        <v>466</v>
      </c>
      <c r="F27" s="772">
        <v>177</v>
      </c>
      <c r="G27" s="30" t="s">
        <v>9</v>
      </c>
      <c r="H27" s="108">
        <v>5</v>
      </c>
      <c r="I27" s="108"/>
      <c r="J27" s="109"/>
      <c r="K27" s="109"/>
      <c r="L27" s="109"/>
      <c r="M27" s="109"/>
      <c r="N27" s="176">
        <v>1</v>
      </c>
      <c r="O27" s="203">
        <v>1</v>
      </c>
      <c r="P27" s="109">
        <v>1</v>
      </c>
      <c r="Q27" s="109"/>
      <c r="R27" s="109"/>
      <c r="S27" s="109"/>
      <c r="T27" s="109">
        <v>3</v>
      </c>
      <c r="U27" s="109"/>
      <c r="V27" s="109"/>
      <c r="W27" s="109"/>
      <c r="X27" s="109"/>
      <c r="Y27" s="109"/>
      <c r="Z27" s="109">
        <v>5</v>
      </c>
      <c r="AA27" s="109"/>
      <c r="AB27" s="109"/>
      <c r="AC27" s="109"/>
      <c r="AD27" s="109"/>
      <c r="AE27" s="502"/>
      <c r="AF27" s="129">
        <v>0</v>
      </c>
      <c r="AG27" s="130"/>
      <c r="AH27" s="109"/>
      <c r="AI27" s="109"/>
      <c r="AJ27" s="109"/>
      <c r="AK27" s="167">
        <v>0</v>
      </c>
      <c r="AL27" s="92">
        <v>0</v>
      </c>
      <c r="AM27" s="519">
        <v>0</v>
      </c>
      <c r="AN27" s="109"/>
      <c r="AO27" s="141">
        <f>AL27/O27</f>
        <v>0</v>
      </c>
      <c r="AP27" s="225">
        <f>AL27/H27</f>
        <v>0</v>
      </c>
      <c r="AQ27" s="792" t="s">
        <v>261</v>
      </c>
      <c r="AR27" s="777" t="s">
        <v>262</v>
      </c>
      <c r="AS27" s="777" t="s">
        <v>263</v>
      </c>
      <c r="AT27" s="820" t="s">
        <v>264</v>
      </c>
      <c r="AU27" s="830" t="s">
        <v>265</v>
      </c>
      <c r="AW27" s="50"/>
    </row>
    <row r="28" spans="1:49" s="5" customFormat="1" ht="36" customHeight="1">
      <c r="A28" s="788"/>
      <c r="B28" s="767"/>
      <c r="C28" s="781"/>
      <c r="D28" s="752"/>
      <c r="E28" s="752"/>
      <c r="F28" s="752"/>
      <c r="G28" s="28" t="s">
        <v>10</v>
      </c>
      <c r="H28" s="116">
        <v>436225000</v>
      </c>
      <c r="I28" s="116"/>
      <c r="J28" s="99"/>
      <c r="K28" s="99"/>
      <c r="L28" s="99"/>
      <c r="M28" s="99"/>
      <c r="N28" s="171">
        <v>97000000</v>
      </c>
      <c r="O28" s="207">
        <v>97000000</v>
      </c>
      <c r="P28" s="98">
        <v>90000000</v>
      </c>
      <c r="Q28" s="98"/>
      <c r="R28" s="98"/>
      <c r="S28" s="98"/>
      <c r="T28" s="98">
        <v>233000000</v>
      </c>
      <c r="U28" s="98"/>
      <c r="V28" s="98"/>
      <c r="W28" s="98"/>
      <c r="X28" s="98"/>
      <c r="Y28" s="98"/>
      <c r="Z28" s="98">
        <v>105900000</v>
      </c>
      <c r="AA28" s="98"/>
      <c r="AB28" s="98"/>
      <c r="AC28" s="98"/>
      <c r="AD28" s="98"/>
      <c r="AE28" s="503"/>
      <c r="AF28" s="131">
        <v>0</v>
      </c>
      <c r="AG28" s="132"/>
      <c r="AH28" s="98"/>
      <c r="AI28" s="98"/>
      <c r="AJ28" s="98"/>
      <c r="AK28" s="167">
        <v>0</v>
      </c>
      <c r="AL28" s="207">
        <v>0</v>
      </c>
      <c r="AM28" s="520">
        <v>0</v>
      </c>
      <c r="AN28" s="99"/>
      <c r="AO28" s="97">
        <f>AL28/O28</f>
        <v>0</v>
      </c>
      <c r="AP28" s="97">
        <f>(L28+O28)/H28</f>
        <v>0.22236231302653447</v>
      </c>
      <c r="AQ28" s="793"/>
      <c r="AR28" s="778"/>
      <c r="AS28" s="778"/>
      <c r="AT28" s="821"/>
      <c r="AU28" s="831"/>
      <c r="AW28" s="50"/>
    </row>
    <row r="29" spans="1:49" s="5" customFormat="1" ht="40.5" customHeight="1">
      <c r="A29" s="788"/>
      <c r="B29" s="767"/>
      <c r="C29" s="781"/>
      <c r="D29" s="752"/>
      <c r="E29" s="752"/>
      <c r="F29" s="752"/>
      <c r="G29" s="28" t="s">
        <v>11</v>
      </c>
      <c r="H29" s="100"/>
      <c r="I29" s="100"/>
      <c r="J29" s="100"/>
      <c r="K29" s="100"/>
      <c r="L29" s="100"/>
      <c r="M29" s="100"/>
      <c r="N29" s="175"/>
      <c r="O29" s="212"/>
      <c r="P29" s="100"/>
      <c r="Q29" s="100"/>
      <c r="R29" s="100"/>
      <c r="S29" s="100"/>
      <c r="T29" s="100"/>
      <c r="U29" s="100"/>
      <c r="V29" s="100"/>
      <c r="W29" s="100"/>
      <c r="X29" s="100"/>
      <c r="Y29" s="100"/>
      <c r="Z29" s="100"/>
      <c r="AA29" s="100"/>
      <c r="AB29" s="100"/>
      <c r="AC29" s="100"/>
      <c r="AD29" s="100"/>
      <c r="AE29" s="504"/>
      <c r="AF29" s="133"/>
      <c r="AG29" s="134"/>
      <c r="AH29" s="100"/>
      <c r="AI29" s="100"/>
      <c r="AJ29" s="100"/>
      <c r="AK29" s="167">
        <v>0</v>
      </c>
      <c r="AL29" s="13"/>
      <c r="AM29" s="521"/>
      <c r="AN29" s="100"/>
      <c r="AO29" s="97"/>
      <c r="AP29" s="97"/>
      <c r="AQ29" s="793"/>
      <c r="AR29" s="778"/>
      <c r="AS29" s="778"/>
      <c r="AT29" s="821"/>
      <c r="AU29" s="831"/>
      <c r="AW29" s="50"/>
    </row>
    <row r="30" spans="1:49" s="5" customFormat="1" ht="33" customHeight="1">
      <c r="A30" s="788"/>
      <c r="B30" s="767"/>
      <c r="C30" s="781"/>
      <c r="D30" s="752"/>
      <c r="E30" s="752"/>
      <c r="F30" s="752"/>
      <c r="G30" s="28" t="s">
        <v>12</v>
      </c>
      <c r="H30" s="114"/>
      <c r="I30" s="114"/>
      <c r="J30" s="114"/>
      <c r="K30" s="114"/>
      <c r="L30" s="114"/>
      <c r="M30" s="114"/>
      <c r="N30" s="175"/>
      <c r="O30" s="212"/>
      <c r="P30" s="114"/>
      <c r="Q30" s="114"/>
      <c r="R30" s="114"/>
      <c r="S30" s="114"/>
      <c r="T30" s="114"/>
      <c r="U30" s="114"/>
      <c r="V30" s="114"/>
      <c r="W30" s="114"/>
      <c r="X30" s="114"/>
      <c r="Y30" s="114"/>
      <c r="Z30" s="114"/>
      <c r="AA30" s="114"/>
      <c r="AB30" s="114"/>
      <c r="AC30" s="114"/>
      <c r="AD30" s="114"/>
      <c r="AE30" s="505"/>
      <c r="AF30" s="135"/>
      <c r="AG30" s="136"/>
      <c r="AH30" s="114"/>
      <c r="AI30" s="114"/>
      <c r="AJ30" s="114"/>
      <c r="AK30" s="167">
        <v>0</v>
      </c>
      <c r="AL30" s="207"/>
      <c r="AM30" s="521"/>
      <c r="AN30" s="114"/>
      <c r="AO30" s="97"/>
      <c r="AP30" s="97"/>
      <c r="AQ30" s="793"/>
      <c r="AR30" s="778"/>
      <c r="AS30" s="778"/>
      <c r="AT30" s="821"/>
      <c r="AU30" s="831"/>
      <c r="AW30" s="50"/>
    </row>
    <row r="31" spans="1:49" s="5" customFormat="1" ht="36" customHeight="1">
      <c r="A31" s="788"/>
      <c r="B31" s="767"/>
      <c r="C31" s="781"/>
      <c r="D31" s="752"/>
      <c r="E31" s="752"/>
      <c r="F31" s="752"/>
      <c r="G31" s="28" t="s">
        <v>13</v>
      </c>
      <c r="H31" s="103">
        <v>5</v>
      </c>
      <c r="I31" s="103"/>
      <c r="J31" s="127"/>
      <c r="K31" s="127"/>
      <c r="L31" s="127"/>
      <c r="M31" s="109"/>
      <c r="N31" s="176">
        <v>1</v>
      </c>
      <c r="O31" s="205">
        <v>1</v>
      </c>
      <c r="P31" s="127">
        <v>1</v>
      </c>
      <c r="Q31" s="127"/>
      <c r="R31" s="127"/>
      <c r="S31" s="127"/>
      <c r="T31" s="127">
        <v>3</v>
      </c>
      <c r="U31" s="127"/>
      <c r="V31" s="127"/>
      <c r="W31" s="127"/>
      <c r="X31" s="127"/>
      <c r="Y31" s="127"/>
      <c r="Z31" s="127">
        <v>5</v>
      </c>
      <c r="AA31" s="127"/>
      <c r="AB31" s="127"/>
      <c r="AC31" s="127"/>
      <c r="AD31" s="127"/>
      <c r="AE31" s="506"/>
      <c r="AF31" s="137"/>
      <c r="AG31" s="138"/>
      <c r="AH31" s="115"/>
      <c r="AI31" s="115"/>
      <c r="AJ31" s="115"/>
      <c r="AK31" s="167">
        <f>+AK27</f>
        <v>0</v>
      </c>
      <c r="AL31" s="13"/>
      <c r="AM31" s="520">
        <v>0</v>
      </c>
      <c r="AN31" s="127"/>
      <c r="AO31" s="97"/>
      <c r="AP31" s="97"/>
      <c r="AQ31" s="793"/>
      <c r="AR31" s="778"/>
      <c r="AS31" s="778"/>
      <c r="AT31" s="821"/>
      <c r="AU31" s="831"/>
      <c r="AW31" s="50"/>
    </row>
    <row r="32" spans="1:49" s="5" customFormat="1" ht="49.5" customHeight="1" thickBot="1">
      <c r="A32" s="788"/>
      <c r="B32" s="768"/>
      <c r="C32" s="782"/>
      <c r="D32" s="765"/>
      <c r="E32" s="765"/>
      <c r="F32" s="765"/>
      <c r="G32" s="55" t="s">
        <v>14</v>
      </c>
      <c r="H32" s="116">
        <f>+H28+H30</f>
        <v>436225000</v>
      </c>
      <c r="I32" s="116"/>
      <c r="J32" s="117"/>
      <c r="K32" s="117"/>
      <c r="L32" s="117"/>
      <c r="M32" s="117"/>
      <c r="N32" s="171">
        <f>+N28+N30</f>
        <v>97000000</v>
      </c>
      <c r="O32" s="209">
        <v>97000000</v>
      </c>
      <c r="P32" s="139">
        <v>90000000</v>
      </c>
      <c r="Q32" s="139"/>
      <c r="R32" s="139"/>
      <c r="S32" s="139"/>
      <c r="T32" s="116">
        <f>+T28+T30</f>
        <v>233000000</v>
      </c>
      <c r="U32" s="139"/>
      <c r="V32" s="139"/>
      <c r="W32" s="139"/>
      <c r="X32" s="139"/>
      <c r="Y32" s="139"/>
      <c r="Z32" s="116">
        <f>+Z28+Z30</f>
        <v>105900000</v>
      </c>
      <c r="AA32" s="139"/>
      <c r="AB32" s="139"/>
      <c r="AC32" s="139"/>
      <c r="AD32" s="139"/>
      <c r="AE32" s="139"/>
      <c r="AF32" s="116">
        <f>+AF28+AF30</f>
        <v>0</v>
      </c>
      <c r="AG32" s="140"/>
      <c r="AH32" s="116"/>
      <c r="AI32" s="116"/>
      <c r="AJ32" s="116"/>
      <c r="AK32" s="169">
        <f>+AK30+AK28</f>
        <v>0</v>
      </c>
      <c r="AL32" s="208"/>
      <c r="AM32" s="522">
        <v>0</v>
      </c>
      <c r="AN32" s="117"/>
      <c r="AO32" s="118"/>
      <c r="AP32" s="118"/>
      <c r="AQ32" s="794"/>
      <c r="AR32" s="779"/>
      <c r="AS32" s="779"/>
      <c r="AT32" s="822"/>
      <c r="AU32" s="832"/>
      <c r="AW32" s="50"/>
    </row>
    <row r="33" spans="1:49" s="5" customFormat="1" ht="45" customHeight="1">
      <c r="A33" s="749" t="s">
        <v>83</v>
      </c>
      <c r="B33" s="772">
        <v>5</v>
      </c>
      <c r="C33" s="780" t="s">
        <v>84</v>
      </c>
      <c r="D33" s="772" t="s">
        <v>75</v>
      </c>
      <c r="E33" s="772">
        <v>466</v>
      </c>
      <c r="F33" s="772">
        <v>177</v>
      </c>
      <c r="G33" s="27" t="s">
        <v>9</v>
      </c>
      <c r="H33" s="121">
        <v>10</v>
      </c>
      <c r="I33" s="121"/>
      <c r="J33" s="119">
        <v>1</v>
      </c>
      <c r="K33" s="119">
        <v>1</v>
      </c>
      <c r="L33" s="119">
        <v>0.5</v>
      </c>
      <c r="M33" s="498"/>
      <c r="N33" s="176">
        <v>2</v>
      </c>
      <c r="O33" s="204">
        <v>2</v>
      </c>
      <c r="P33" s="121">
        <v>2</v>
      </c>
      <c r="Q33" s="121"/>
      <c r="R33" s="121"/>
      <c r="S33" s="121"/>
      <c r="T33" s="120">
        <v>1</v>
      </c>
      <c r="U33" s="95"/>
      <c r="V33" s="95"/>
      <c r="W33" s="95"/>
      <c r="X33" s="95"/>
      <c r="Y33" s="95"/>
      <c r="Z33" s="120">
        <v>1</v>
      </c>
      <c r="AA33" s="122"/>
      <c r="AB33" s="95"/>
      <c r="AC33" s="95"/>
      <c r="AD33" s="95"/>
      <c r="AE33" s="95"/>
      <c r="AF33" s="120">
        <v>5</v>
      </c>
      <c r="AG33" s="121"/>
      <c r="AH33" s="121"/>
      <c r="AI33" s="121"/>
      <c r="AJ33" s="121"/>
      <c r="AK33" s="170">
        <v>0</v>
      </c>
      <c r="AL33" s="215">
        <v>0.56000000000000005</v>
      </c>
      <c r="AM33" s="524">
        <v>0.7</v>
      </c>
      <c r="AN33" s="119"/>
      <c r="AO33" s="141">
        <f>AL33/O33</f>
        <v>0.28000000000000003</v>
      </c>
      <c r="AP33" s="96">
        <f>(L33+O33)/H33</f>
        <v>0.25</v>
      </c>
      <c r="AQ33" s="823" t="s">
        <v>266</v>
      </c>
      <c r="AR33" s="826" t="s">
        <v>107</v>
      </c>
      <c r="AS33" s="826" t="s">
        <v>107</v>
      </c>
      <c r="AT33" s="829" t="s">
        <v>267</v>
      </c>
      <c r="AU33" s="842" t="s">
        <v>268</v>
      </c>
      <c r="AW33" s="50"/>
    </row>
    <row r="34" spans="1:49" s="5" customFormat="1" ht="36" customHeight="1">
      <c r="A34" s="750"/>
      <c r="B34" s="752"/>
      <c r="C34" s="781"/>
      <c r="D34" s="752"/>
      <c r="E34" s="752"/>
      <c r="F34" s="752"/>
      <c r="G34" s="28" t="s">
        <v>10</v>
      </c>
      <c r="H34" s="112">
        <v>1380005323.84815</v>
      </c>
      <c r="I34" s="112"/>
      <c r="J34" s="112">
        <v>97471587</v>
      </c>
      <c r="K34" s="112">
        <v>48971587</v>
      </c>
      <c r="L34" s="123">
        <v>25436478</v>
      </c>
      <c r="M34" s="123"/>
      <c r="N34" s="171">
        <v>449112690</v>
      </c>
      <c r="O34" s="210">
        <v>449112690</v>
      </c>
      <c r="P34" s="112">
        <v>581166481</v>
      </c>
      <c r="Q34" s="112"/>
      <c r="R34" s="112"/>
      <c r="S34" s="112"/>
      <c r="T34" s="112">
        <v>372934172.63999999</v>
      </c>
      <c r="U34" s="112"/>
      <c r="V34" s="112"/>
      <c r="W34" s="112"/>
      <c r="X34" s="112"/>
      <c r="Y34" s="112"/>
      <c r="Z34" s="112">
        <v>383925881.27200001</v>
      </c>
      <c r="AA34" s="112"/>
      <c r="AB34" s="112"/>
      <c r="AC34" s="112"/>
      <c r="AD34" s="112"/>
      <c r="AE34" s="112"/>
      <c r="AF34" s="112">
        <v>172781087.66780001</v>
      </c>
      <c r="AG34" s="112"/>
      <c r="AH34" s="112"/>
      <c r="AI34" s="112"/>
      <c r="AJ34" s="112"/>
      <c r="AK34" s="167">
        <v>86440000</v>
      </c>
      <c r="AL34" s="210">
        <v>229660000</v>
      </c>
      <c r="AM34" s="525">
        <v>229660000</v>
      </c>
      <c r="AN34" s="123"/>
      <c r="AO34" s="97">
        <f>AL34/O34</f>
        <v>0.51136386282026458</v>
      </c>
      <c r="AP34" s="97">
        <f>(L34+O34)/H34</f>
        <v>0.34387488207416322</v>
      </c>
      <c r="AQ34" s="824"/>
      <c r="AR34" s="827"/>
      <c r="AS34" s="827"/>
      <c r="AT34" s="827"/>
      <c r="AU34" s="843"/>
      <c r="AV34" s="37"/>
      <c r="AW34" s="50"/>
    </row>
    <row r="35" spans="1:49" s="5" customFormat="1" ht="40.5" customHeight="1">
      <c r="A35" s="750"/>
      <c r="B35" s="752"/>
      <c r="C35" s="781"/>
      <c r="D35" s="752"/>
      <c r="E35" s="752"/>
      <c r="F35" s="752"/>
      <c r="G35" s="28" t="s">
        <v>11</v>
      </c>
      <c r="H35" s="100"/>
      <c r="I35" s="100"/>
      <c r="J35" s="100"/>
      <c r="K35" s="100"/>
      <c r="L35" s="100"/>
      <c r="M35" s="499"/>
      <c r="N35" s="176">
        <v>0.5</v>
      </c>
      <c r="O35" s="212">
        <v>0.5</v>
      </c>
      <c r="P35" s="100">
        <v>0.5</v>
      </c>
      <c r="Q35" s="100"/>
      <c r="R35" s="100"/>
      <c r="S35" s="100"/>
      <c r="T35" s="100"/>
      <c r="U35" s="100"/>
      <c r="V35" s="100"/>
      <c r="W35" s="100"/>
      <c r="X35" s="100"/>
      <c r="Y35" s="100"/>
      <c r="Z35" s="100"/>
      <c r="AA35" s="100"/>
      <c r="AB35" s="100"/>
      <c r="AC35" s="100"/>
      <c r="AD35" s="100"/>
      <c r="AE35" s="100"/>
      <c r="AF35" s="100"/>
      <c r="AG35" s="100"/>
      <c r="AH35" s="100"/>
      <c r="AI35" s="100"/>
      <c r="AJ35" s="100"/>
      <c r="AK35" s="171">
        <v>0</v>
      </c>
      <c r="AL35" s="216">
        <v>0.3</v>
      </c>
      <c r="AM35" s="526">
        <v>0.5</v>
      </c>
      <c r="AN35" s="100"/>
      <c r="AO35" s="97"/>
      <c r="AP35" s="97"/>
      <c r="AQ35" s="824"/>
      <c r="AR35" s="827"/>
      <c r="AS35" s="827"/>
      <c r="AT35" s="827"/>
      <c r="AU35" s="843"/>
      <c r="AW35" s="50"/>
    </row>
    <row r="36" spans="1:49" s="5" customFormat="1" ht="33" customHeight="1">
      <c r="A36" s="750"/>
      <c r="B36" s="752"/>
      <c r="C36" s="781"/>
      <c r="D36" s="752"/>
      <c r="E36" s="752"/>
      <c r="F36" s="752"/>
      <c r="G36" s="28" t="s">
        <v>12</v>
      </c>
      <c r="H36" s="114"/>
      <c r="I36" s="114"/>
      <c r="J36" s="114"/>
      <c r="K36" s="114"/>
      <c r="L36" s="114"/>
      <c r="M36" s="114"/>
      <c r="N36" s="171">
        <v>15008539</v>
      </c>
      <c r="O36" s="207">
        <v>15008539</v>
      </c>
      <c r="P36" s="114">
        <v>15008539</v>
      </c>
      <c r="Q36" s="114"/>
      <c r="R36" s="114"/>
      <c r="S36" s="114"/>
      <c r="T36" s="114"/>
      <c r="U36" s="114"/>
      <c r="V36" s="114"/>
      <c r="W36" s="114"/>
      <c r="X36" s="114"/>
      <c r="Y36" s="114"/>
      <c r="Z36" s="114"/>
      <c r="AA36" s="114"/>
      <c r="AB36" s="114"/>
      <c r="AC36" s="114"/>
      <c r="AD36" s="114"/>
      <c r="AE36" s="114"/>
      <c r="AF36" s="114"/>
      <c r="AG36" s="114"/>
      <c r="AH36" s="114"/>
      <c r="AI36" s="114"/>
      <c r="AJ36" s="114"/>
      <c r="AK36" s="167">
        <v>10480618</v>
      </c>
      <c r="AL36" s="207">
        <v>15008539</v>
      </c>
      <c r="AM36" s="525">
        <v>15008539</v>
      </c>
      <c r="AN36" s="114"/>
      <c r="AO36" s="97"/>
      <c r="AP36" s="97"/>
      <c r="AQ36" s="824"/>
      <c r="AR36" s="827"/>
      <c r="AS36" s="827"/>
      <c r="AT36" s="827"/>
      <c r="AU36" s="843"/>
      <c r="AW36" s="50"/>
    </row>
    <row r="37" spans="1:49" s="5" customFormat="1" ht="36" customHeight="1">
      <c r="A37" s="750"/>
      <c r="B37" s="752"/>
      <c r="C37" s="781"/>
      <c r="D37" s="752"/>
      <c r="E37" s="752"/>
      <c r="F37" s="752"/>
      <c r="G37" s="28" t="s">
        <v>13</v>
      </c>
      <c r="H37" s="103">
        <v>10</v>
      </c>
      <c r="I37" s="103"/>
      <c r="J37" s="125">
        <v>1</v>
      </c>
      <c r="K37" s="125">
        <v>1</v>
      </c>
      <c r="L37" s="125">
        <f>+L33</f>
        <v>0.5</v>
      </c>
      <c r="M37" s="498"/>
      <c r="N37" s="176">
        <f>N33+N35</f>
        <v>2.5</v>
      </c>
      <c r="O37" s="205">
        <v>2.5</v>
      </c>
      <c r="P37" s="509">
        <v>2.5</v>
      </c>
      <c r="Q37" s="127"/>
      <c r="R37" s="127"/>
      <c r="S37" s="127"/>
      <c r="T37" s="126">
        <v>1</v>
      </c>
      <c r="U37" s="103"/>
      <c r="V37" s="103"/>
      <c r="W37" s="103"/>
      <c r="X37" s="103"/>
      <c r="Y37" s="103"/>
      <c r="Z37" s="126">
        <v>1</v>
      </c>
      <c r="AA37" s="128"/>
      <c r="AB37" s="103"/>
      <c r="AC37" s="103"/>
      <c r="AD37" s="103"/>
      <c r="AE37" s="103"/>
      <c r="AF37" s="126">
        <v>5</v>
      </c>
      <c r="AG37" s="127"/>
      <c r="AH37" s="127"/>
      <c r="AI37" s="127"/>
      <c r="AJ37" s="127"/>
      <c r="AK37" s="167">
        <f>+AK35+AK33</f>
        <v>0</v>
      </c>
      <c r="AL37" s="216">
        <v>0.8600000000000001</v>
      </c>
      <c r="AM37" s="526">
        <v>1.2</v>
      </c>
      <c r="AN37" s="125"/>
      <c r="AO37" s="97"/>
      <c r="AP37" s="97"/>
      <c r="AQ37" s="824"/>
      <c r="AR37" s="827"/>
      <c r="AS37" s="827"/>
      <c r="AT37" s="827"/>
      <c r="AU37" s="843"/>
      <c r="AW37" s="50"/>
    </row>
    <row r="38" spans="1:49" s="5" customFormat="1" ht="41.25" customHeight="1" thickBot="1">
      <c r="A38" s="751"/>
      <c r="B38" s="765"/>
      <c r="C38" s="782"/>
      <c r="D38" s="765"/>
      <c r="E38" s="765"/>
      <c r="F38" s="765"/>
      <c r="G38" s="55" t="s">
        <v>14</v>
      </c>
      <c r="H38" s="116">
        <f>H34+H36</f>
        <v>1380005323.84815</v>
      </c>
      <c r="I38" s="116"/>
      <c r="J38" s="116">
        <f t="shared" ref="J38" si="5">J34+J36</f>
        <v>97471587</v>
      </c>
      <c r="K38" s="116">
        <v>48971587</v>
      </c>
      <c r="L38" s="117">
        <f t="shared" ref="L38:AF38" si="6">L34+L36</f>
        <v>25436478</v>
      </c>
      <c r="M38" s="117"/>
      <c r="N38" s="171">
        <f>N34+N36</f>
        <v>464121229</v>
      </c>
      <c r="O38" s="208">
        <v>464121229</v>
      </c>
      <c r="P38" s="116">
        <v>596175020</v>
      </c>
      <c r="Q38" s="116">
        <f t="shared" si="6"/>
        <v>0</v>
      </c>
      <c r="R38" s="116">
        <f t="shared" si="6"/>
        <v>0</v>
      </c>
      <c r="S38" s="116"/>
      <c r="T38" s="116">
        <f t="shared" si="6"/>
        <v>372934172.63999999</v>
      </c>
      <c r="U38" s="116">
        <f t="shared" si="6"/>
        <v>0</v>
      </c>
      <c r="V38" s="116">
        <f t="shared" si="6"/>
        <v>0</v>
      </c>
      <c r="W38" s="116">
        <f t="shared" si="6"/>
        <v>0</v>
      </c>
      <c r="X38" s="116">
        <f t="shared" si="6"/>
        <v>0</v>
      </c>
      <c r="Y38" s="116"/>
      <c r="Z38" s="116">
        <v>383725881.27200001</v>
      </c>
      <c r="AA38" s="116"/>
      <c r="AB38" s="116">
        <f t="shared" si="6"/>
        <v>0</v>
      </c>
      <c r="AC38" s="116">
        <f t="shared" si="6"/>
        <v>0</v>
      </c>
      <c r="AD38" s="116">
        <f t="shared" si="6"/>
        <v>0</v>
      </c>
      <c r="AE38" s="116"/>
      <c r="AF38" s="116">
        <f t="shared" si="6"/>
        <v>172781087.66780001</v>
      </c>
      <c r="AG38" s="116"/>
      <c r="AH38" s="116"/>
      <c r="AI38" s="116"/>
      <c r="AJ38" s="116"/>
      <c r="AK38" s="168">
        <f>+AK36+AK34</f>
        <v>96920618</v>
      </c>
      <c r="AL38" s="208">
        <v>244668539</v>
      </c>
      <c r="AM38" s="527">
        <v>244668539</v>
      </c>
      <c r="AN38" s="117"/>
      <c r="AO38" s="118"/>
      <c r="AP38" s="118"/>
      <c r="AQ38" s="825"/>
      <c r="AR38" s="828"/>
      <c r="AS38" s="828"/>
      <c r="AT38" s="828"/>
      <c r="AU38" s="844"/>
      <c r="AV38" s="37"/>
      <c r="AW38" s="50"/>
    </row>
    <row r="39" spans="1:49" s="5" customFormat="1" ht="45" customHeight="1">
      <c r="A39" s="752" t="s">
        <v>85</v>
      </c>
      <c r="B39" s="752">
        <v>6</v>
      </c>
      <c r="C39" s="780" t="s">
        <v>86</v>
      </c>
      <c r="D39" s="752" t="s">
        <v>75</v>
      </c>
      <c r="E39" s="752">
        <v>466</v>
      </c>
      <c r="F39" s="752">
        <v>177</v>
      </c>
      <c r="G39" s="28" t="s">
        <v>9</v>
      </c>
      <c r="H39" s="103">
        <v>80</v>
      </c>
      <c r="I39" s="103"/>
      <c r="J39" s="125">
        <v>1</v>
      </c>
      <c r="K39" s="125">
        <v>1</v>
      </c>
      <c r="L39" s="125">
        <v>0.6</v>
      </c>
      <c r="M39" s="498"/>
      <c r="N39" s="147">
        <v>9</v>
      </c>
      <c r="O39" s="205">
        <v>9</v>
      </c>
      <c r="P39" s="127">
        <v>9</v>
      </c>
      <c r="Q39" s="127"/>
      <c r="R39" s="127"/>
      <c r="S39" s="127"/>
      <c r="T39" s="126">
        <v>40</v>
      </c>
      <c r="U39" s="103"/>
      <c r="V39" s="103"/>
      <c r="W39" s="103"/>
      <c r="X39" s="103"/>
      <c r="Y39" s="103"/>
      <c r="Z39" s="126">
        <v>20</v>
      </c>
      <c r="AA39" s="128"/>
      <c r="AB39" s="103"/>
      <c r="AC39" s="103"/>
      <c r="AD39" s="103"/>
      <c r="AE39" s="103"/>
      <c r="AF39" s="126">
        <v>10</v>
      </c>
      <c r="AG39" s="127"/>
      <c r="AH39" s="127"/>
      <c r="AI39" s="127"/>
      <c r="AJ39" s="127"/>
      <c r="AK39" s="172">
        <v>0</v>
      </c>
      <c r="AL39" s="13">
        <v>0</v>
      </c>
      <c r="AM39" s="524">
        <v>0</v>
      </c>
      <c r="AN39" s="125"/>
      <c r="AO39" s="141">
        <f>AL39/O39</f>
        <v>0</v>
      </c>
      <c r="AP39" s="141">
        <f>(L39+O39)/H39</f>
        <v>0.12</v>
      </c>
      <c r="AQ39" s="817" t="s">
        <v>269</v>
      </c>
      <c r="AR39" s="820" t="s">
        <v>270</v>
      </c>
      <c r="AS39" s="820" t="s">
        <v>271</v>
      </c>
      <c r="AT39" s="820" t="s">
        <v>272</v>
      </c>
      <c r="AU39" s="830" t="s">
        <v>273</v>
      </c>
      <c r="AW39" s="50"/>
    </row>
    <row r="40" spans="1:49" s="5" customFormat="1" ht="36" customHeight="1">
      <c r="A40" s="752"/>
      <c r="B40" s="752"/>
      <c r="C40" s="781"/>
      <c r="D40" s="752"/>
      <c r="E40" s="752"/>
      <c r="F40" s="752"/>
      <c r="G40" s="28" t="s">
        <v>10</v>
      </c>
      <c r="H40" s="112">
        <v>5466158381.8833771</v>
      </c>
      <c r="I40" s="112"/>
      <c r="J40" s="112">
        <v>176451330</v>
      </c>
      <c r="K40" s="112">
        <v>136451330</v>
      </c>
      <c r="L40" s="112">
        <v>117519395</v>
      </c>
      <c r="M40" s="112"/>
      <c r="N40" s="171">
        <v>1194445933</v>
      </c>
      <c r="O40" s="201">
        <v>1194445933</v>
      </c>
      <c r="P40" s="98">
        <v>1180445933</v>
      </c>
      <c r="Q40" s="98"/>
      <c r="R40" s="98"/>
      <c r="S40" s="98"/>
      <c r="T40" s="98">
        <v>2120066785.0019</v>
      </c>
      <c r="U40" s="98"/>
      <c r="V40" s="98"/>
      <c r="W40" s="98"/>
      <c r="X40" s="98"/>
      <c r="Y40" s="98"/>
      <c r="Z40" s="98">
        <v>1239277220.4421501</v>
      </c>
      <c r="AA40" s="98"/>
      <c r="AB40" s="98"/>
      <c r="AC40" s="98"/>
      <c r="AD40" s="98"/>
      <c r="AE40" s="98"/>
      <c r="AF40" s="98">
        <v>780717421.43190503</v>
      </c>
      <c r="AG40" s="98"/>
      <c r="AH40" s="98"/>
      <c r="AI40" s="98"/>
      <c r="AJ40" s="98"/>
      <c r="AK40" s="167">
        <v>48900000</v>
      </c>
      <c r="AL40" s="207">
        <v>127486000</v>
      </c>
      <c r="AM40" s="525">
        <v>127486000</v>
      </c>
      <c r="AN40" s="112"/>
      <c r="AO40" s="97">
        <f>AL40/O40</f>
        <v>0.1067323321029718</v>
      </c>
      <c r="AP40" s="97">
        <f>(L40+O40)/H40</f>
        <v>0.24001597398792521</v>
      </c>
      <c r="AQ40" s="818"/>
      <c r="AR40" s="821"/>
      <c r="AS40" s="821"/>
      <c r="AT40" s="821"/>
      <c r="AU40" s="831"/>
      <c r="AW40" s="50"/>
    </row>
    <row r="41" spans="1:49" s="5" customFormat="1" ht="40.5" customHeight="1">
      <c r="A41" s="752"/>
      <c r="B41" s="752"/>
      <c r="C41" s="781"/>
      <c r="D41" s="752"/>
      <c r="E41" s="752"/>
      <c r="F41" s="752"/>
      <c r="G41" s="28" t="s">
        <v>11</v>
      </c>
      <c r="H41" s="100"/>
      <c r="I41" s="100"/>
      <c r="J41" s="100"/>
      <c r="K41" s="100"/>
      <c r="L41" s="100"/>
      <c r="M41" s="499"/>
      <c r="N41" s="176">
        <v>0.4</v>
      </c>
      <c r="O41" s="212">
        <v>0.4</v>
      </c>
      <c r="P41" s="100">
        <v>0.4</v>
      </c>
      <c r="Q41" s="100"/>
      <c r="R41" s="100"/>
      <c r="S41" s="100"/>
      <c r="T41" s="100"/>
      <c r="U41" s="100"/>
      <c r="V41" s="100"/>
      <c r="W41" s="100"/>
      <c r="X41" s="100"/>
      <c r="Y41" s="100"/>
      <c r="Z41" s="100"/>
      <c r="AA41" s="100"/>
      <c r="AB41" s="100"/>
      <c r="AC41" s="100"/>
      <c r="AD41" s="100"/>
      <c r="AE41" s="100"/>
      <c r="AF41" s="100"/>
      <c r="AG41" s="100"/>
      <c r="AH41" s="100"/>
      <c r="AI41" s="100"/>
      <c r="AJ41" s="100"/>
      <c r="AK41" s="167">
        <v>0</v>
      </c>
      <c r="AL41" s="13">
        <v>0</v>
      </c>
      <c r="AM41" s="526">
        <v>0</v>
      </c>
      <c r="AN41" s="100"/>
      <c r="AO41" s="97"/>
      <c r="AP41" s="97"/>
      <c r="AQ41" s="818"/>
      <c r="AR41" s="821"/>
      <c r="AS41" s="821"/>
      <c r="AT41" s="821"/>
      <c r="AU41" s="831"/>
      <c r="AW41" s="50"/>
    </row>
    <row r="42" spans="1:49" s="5" customFormat="1" ht="33" customHeight="1">
      <c r="A42" s="752"/>
      <c r="B42" s="752"/>
      <c r="C42" s="781"/>
      <c r="D42" s="752"/>
      <c r="E42" s="752"/>
      <c r="F42" s="752"/>
      <c r="G42" s="28" t="s">
        <v>12</v>
      </c>
      <c r="H42" s="114"/>
      <c r="I42" s="114"/>
      <c r="J42" s="114"/>
      <c r="K42" s="114"/>
      <c r="L42" s="114"/>
      <c r="M42" s="114"/>
      <c r="N42" s="171">
        <v>69871194</v>
      </c>
      <c r="O42" s="207">
        <v>69871193</v>
      </c>
      <c r="P42" s="114">
        <v>69871193</v>
      </c>
      <c r="Q42" s="114"/>
      <c r="R42" s="114"/>
      <c r="S42" s="114"/>
      <c r="T42" s="114"/>
      <c r="U42" s="114"/>
      <c r="V42" s="114"/>
      <c r="W42" s="114"/>
      <c r="X42" s="114"/>
      <c r="Y42" s="114"/>
      <c r="Z42" s="114"/>
      <c r="AA42" s="114"/>
      <c r="AB42" s="114"/>
      <c r="AC42" s="114"/>
      <c r="AD42" s="114"/>
      <c r="AE42" s="114"/>
      <c r="AF42" s="114"/>
      <c r="AG42" s="114"/>
      <c r="AH42" s="114"/>
      <c r="AI42" s="114"/>
      <c r="AJ42" s="114"/>
      <c r="AK42" s="167">
        <v>20475862.5</v>
      </c>
      <c r="AL42" s="207">
        <v>20475863</v>
      </c>
      <c r="AM42" s="525">
        <v>39214013</v>
      </c>
      <c r="AN42" s="114"/>
      <c r="AO42" s="97"/>
      <c r="AP42" s="97"/>
      <c r="AQ42" s="818"/>
      <c r="AR42" s="821"/>
      <c r="AS42" s="821"/>
      <c r="AT42" s="821"/>
      <c r="AU42" s="831"/>
      <c r="AW42" s="50"/>
    </row>
    <row r="43" spans="1:49" s="5" customFormat="1" ht="36" customHeight="1">
      <c r="A43" s="752"/>
      <c r="B43" s="752"/>
      <c r="C43" s="781"/>
      <c r="D43" s="752"/>
      <c r="E43" s="752"/>
      <c r="F43" s="752"/>
      <c r="G43" s="28" t="s">
        <v>13</v>
      </c>
      <c r="H43" s="103">
        <f>+H39+H41</f>
        <v>80</v>
      </c>
      <c r="I43" s="103"/>
      <c r="J43" s="125">
        <f t="shared" ref="J43" si="7">+J39+J41</f>
        <v>1</v>
      </c>
      <c r="K43" s="125">
        <v>1</v>
      </c>
      <c r="L43" s="125">
        <f t="shared" ref="L43:AF43" si="8">+L39+L41</f>
        <v>0.6</v>
      </c>
      <c r="M43" s="498"/>
      <c r="N43" s="176">
        <f t="shared" si="8"/>
        <v>9.4</v>
      </c>
      <c r="O43" s="205">
        <v>9.4</v>
      </c>
      <c r="P43" s="127">
        <v>9.4</v>
      </c>
      <c r="Q43" s="127">
        <f t="shared" si="8"/>
        <v>0</v>
      </c>
      <c r="R43" s="127">
        <f t="shared" si="8"/>
        <v>0</v>
      </c>
      <c r="S43" s="127"/>
      <c r="T43" s="126">
        <f t="shared" si="8"/>
        <v>40</v>
      </c>
      <c r="U43" s="103">
        <f t="shared" si="8"/>
        <v>0</v>
      </c>
      <c r="V43" s="103">
        <f t="shared" si="8"/>
        <v>0</v>
      </c>
      <c r="W43" s="103">
        <f t="shared" si="8"/>
        <v>0</v>
      </c>
      <c r="X43" s="103">
        <f t="shared" si="8"/>
        <v>0</v>
      </c>
      <c r="Y43" s="103"/>
      <c r="Z43" s="126">
        <v>20</v>
      </c>
      <c r="AA43" s="128"/>
      <c r="AB43" s="103">
        <f t="shared" si="8"/>
        <v>0</v>
      </c>
      <c r="AC43" s="103">
        <f t="shared" si="8"/>
        <v>0</v>
      </c>
      <c r="AD43" s="103">
        <f t="shared" si="8"/>
        <v>0</v>
      </c>
      <c r="AE43" s="103"/>
      <c r="AF43" s="126">
        <f t="shared" si="8"/>
        <v>10</v>
      </c>
      <c r="AG43" s="127"/>
      <c r="AH43" s="127"/>
      <c r="AI43" s="127"/>
      <c r="AJ43" s="127"/>
      <c r="AK43" s="167">
        <f>+AK41+AK39</f>
        <v>0</v>
      </c>
      <c r="AL43" s="13">
        <v>0</v>
      </c>
      <c r="AM43" s="526">
        <v>0</v>
      </c>
      <c r="AN43" s="125"/>
      <c r="AO43" s="97"/>
      <c r="AP43" s="141"/>
      <c r="AQ43" s="818"/>
      <c r="AR43" s="821"/>
      <c r="AS43" s="821"/>
      <c r="AT43" s="821"/>
      <c r="AU43" s="831"/>
      <c r="AW43" s="50"/>
    </row>
    <row r="44" spans="1:49" s="5" customFormat="1" ht="49.5" customHeight="1" thickBot="1">
      <c r="A44" s="752"/>
      <c r="B44" s="765"/>
      <c r="C44" s="782"/>
      <c r="D44" s="765"/>
      <c r="E44" s="765"/>
      <c r="F44" s="765"/>
      <c r="G44" s="55" t="s">
        <v>14</v>
      </c>
      <c r="H44" s="116">
        <f>H40+H42</f>
        <v>5466158381.8833771</v>
      </c>
      <c r="I44" s="116"/>
      <c r="J44" s="116">
        <f>J40+J42</f>
        <v>176451330</v>
      </c>
      <c r="K44" s="116">
        <v>136451330</v>
      </c>
      <c r="L44" s="116">
        <f t="shared" ref="L44:AF44" si="9">L40+L42</f>
        <v>117519395</v>
      </c>
      <c r="M44" s="116"/>
      <c r="N44" s="171">
        <f t="shared" si="9"/>
        <v>1264317127</v>
      </c>
      <c r="O44" s="209">
        <v>1264317126</v>
      </c>
      <c r="P44" s="139">
        <v>1250317126</v>
      </c>
      <c r="Q44" s="139">
        <f t="shared" si="9"/>
        <v>0</v>
      </c>
      <c r="R44" s="139">
        <f t="shared" si="9"/>
        <v>0</v>
      </c>
      <c r="S44" s="139"/>
      <c r="T44" s="139">
        <f t="shared" si="9"/>
        <v>2120066785.0019</v>
      </c>
      <c r="U44" s="139">
        <f t="shared" si="9"/>
        <v>0</v>
      </c>
      <c r="V44" s="139">
        <f t="shared" si="9"/>
        <v>0</v>
      </c>
      <c r="W44" s="139">
        <f t="shared" si="9"/>
        <v>0</v>
      </c>
      <c r="X44" s="139">
        <f t="shared" si="9"/>
        <v>0</v>
      </c>
      <c r="Y44" s="139"/>
      <c r="Z44" s="139">
        <v>1239177220.4421501</v>
      </c>
      <c r="AA44" s="139"/>
      <c r="AB44" s="139">
        <f t="shared" si="9"/>
        <v>0</v>
      </c>
      <c r="AC44" s="139">
        <f t="shared" si="9"/>
        <v>0</v>
      </c>
      <c r="AD44" s="139">
        <f t="shared" si="9"/>
        <v>0</v>
      </c>
      <c r="AE44" s="139"/>
      <c r="AF44" s="139">
        <f t="shared" si="9"/>
        <v>780717421.43190503</v>
      </c>
      <c r="AG44" s="139"/>
      <c r="AH44" s="139"/>
      <c r="AI44" s="139"/>
      <c r="AJ44" s="139"/>
      <c r="AK44" s="168">
        <f>+AK42+AK40</f>
        <v>69375862.5</v>
      </c>
      <c r="AL44" s="209">
        <v>147961862.5</v>
      </c>
      <c r="AM44" s="527">
        <v>147961862.5</v>
      </c>
      <c r="AN44" s="116"/>
      <c r="AO44" s="118"/>
      <c r="AP44" s="118"/>
      <c r="AQ44" s="819"/>
      <c r="AR44" s="822"/>
      <c r="AS44" s="822"/>
      <c r="AT44" s="822"/>
      <c r="AU44" s="832"/>
      <c r="AW44" s="50"/>
    </row>
    <row r="45" spans="1:49" s="5" customFormat="1" ht="45" customHeight="1">
      <c r="A45" s="753"/>
      <c r="B45" s="783">
        <v>7</v>
      </c>
      <c r="C45" s="780" t="s">
        <v>91</v>
      </c>
      <c r="D45" s="772" t="s">
        <v>75</v>
      </c>
      <c r="E45" s="772">
        <v>466</v>
      </c>
      <c r="F45" s="772">
        <v>177</v>
      </c>
      <c r="G45" s="27" t="s">
        <v>9</v>
      </c>
      <c r="H45" s="95">
        <v>80</v>
      </c>
      <c r="I45" s="95"/>
      <c r="J45" s="119">
        <v>30</v>
      </c>
      <c r="K45" s="119">
        <v>30</v>
      </c>
      <c r="L45" s="119">
        <v>1</v>
      </c>
      <c r="M45" s="498"/>
      <c r="N45" s="147">
        <v>20</v>
      </c>
      <c r="O45" s="206">
        <v>20</v>
      </c>
      <c r="P45" s="95">
        <v>30</v>
      </c>
      <c r="Q45" s="95"/>
      <c r="R45" s="95"/>
      <c r="S45" s="95"/>
      <c r="T45" s="95">
        <v>15</v>
      </c>
      <c r="U45" s="95"/>
      <c r="V45" s="95"/>
      <c r="W45" s="95"/>
      <c r="X45" s="95"/>
      <c r="Y45" s="95"/>
      <c r="Z45" s="95">
        <v>10</v>
      </c>
      <c r="AA45" s="95"/>
      <c r="AB45" s="95"/>
      <c r="AC45" s="95"/>
      <c r="AD45" s="95"/>
      <c r="AE45" s="95"/>
      <c r="AF45" s="95">
        <v>5</v>
      </c>
      <c r="AG45" s="95"/>
      <c r="AH45" s="95"/>
      <c r="AI45" s="95"/>
      <c r="AJ45" s="95"/>
      <c r="AK45" s="170">
        <v>0</v>
      </c>
      <c r="AL45" s="142">
        <v>0</v>
      </c>
      <c r="AM45" s="528">
        <v>13.31</v>
      </c>
      <c r="AN45" s="119"/>
      <c r="AO45" s="141">
        <f>AL45/O45</f>
        <v>0</v>
      </c>
      <c r="AP45" s="96">
        <f>(L45+O45)/H45</f>
        <v>0.26250000000000001</v>
      </c>
      <c r="AQ45" s="833" t="s">
        <v>274</v>
      </c>
      <c r="AR45" s="829" t="s">
        <v>127</v>
      </c>
      <c r="AS45" s="829" t="s">
        <v>128</v>
      </c>
      <c r="AT45" s="836" t="s">
        <v>275</v>
      </c>
      <c r="AU45" s="839" t="s">
        <v>276</v>
      </c>
      <c r="AW45" s="50"/>
    </row>
    <row r="46" spans="1:49" s="5" customFormat="1" ht="36" customHeight="1">
      <c r="A46" s="753"/>
      <c r="B46" s="767"/>
      <c r="C46" s="781"/>
      <c r="D46" s="752"/>
      <c r="E46" s="752"/>
      <c r="F46" s="752"/>
      <c r="G46" s="28" t="s">
        <v>10</v>
      </c>
      <c r="H46" s="112">
        <v>8024185282.4240751</v>
      </c>
      <c r="I46" s="112"/>
      <c r="J46" s="112">
        <v>526558414</v>
      </c>
      <c r="K46" s="112">
        <v>509388414</v>
      </c>
      <c r="L46" s="112">
        <v>438170282</v>
      </c>
      <c r="M46" s="112"/>
      <c r="N46" s="171">
        <v>1705086345</v>
      </c>
      <c r="O46" s="207">
        <v>1705086345</v>
      </c>
      <c r="P46" s="98">
        <v>1705086345</v>
      </c>
      <c r="Q46" s="98"/>
      <c r="R46" s="98"/>
      <c r="S46" s="98"/>
      <c r="T46" s="98">
        <v>2208917086.3199997</v>
      </c>
      <c r="U46" s="98"/>
      <c r="V46" s="98"/>
      <c r="W46" s="98"/>
      <c r="X46" s="98"/>
      <c r="Y46" s="98"/>
      <c r="Z46" s="98">
        <v>2414362940.6360002</v>
      </c>
      <c r="AA46" s="98"/>
      <c r="AB46" s="98"/>
      <c r="AC46" s="98"/>
      <c r="AD46" s="98"/>
      <c r="AE46" s="98"/>
      <c r="AF46" s="98">
        <v>1210040543.8339</v>
      </c>
      <c r="AG46" s="98"/>
      <c r="AH46" s="98"/>
      <c r="AI46" s="98"/>
      <c r="AJ46" s="98"/>
      <c r="AK46" s="167">
        <v>48900000</v>
      </c>
      <c r="AL46" s="207">
        <v>237798000</v>
      </c>
      <c r="AM46" s="525">
        <v>386298000</v>
      </c>
      <c r="AN46" s="112"/>
      <c r="AO46" s="97">
        <f>AL46/O46</f>
        <v>0.13946390497895869</v>
      </c>
      <c r="AP46" s="97">
        <f>(L46+O46)/H46</f>
        <v>0.26709959348702011</v>
      </c>
      <c r="AQ46" s="834"/>
      <c r="AR46" s="827"/>
      <c r="AS46" s="827"/>
      <c r="AT46" s="837"/>
      <c r="AU46" s="840"/>
      <c r="AW46" s="50"/>
    </row>
    <row r="47" spans="1:49" s="5" customFormat="1" ht="40.5" customHeight="1">
      <c r="A47" s="753"/>
      <c r="B47" s="767"/>
      <c r="C47" s="781"/>
      <c r="D47" s="752"/>
      <c r="E47" s="752"/>
      <c r="F47" s="752"/>
      <c r="G47" s="28" t="s">
        <v>11</v>
      </c>
      <c r="H47" s="100"/>
      <c r="I47" s="100"/>
      <c r="J47" s="100"/>
      <c r="K47" s="100"/>
      <c r="L47" s="100"/>
      <c r="M47" s="499"/>
      <c r="N47" s="147">
        <v>29</v>
      </c>
      <c r="O47" s="212">
        <v>29</v>
      </c>
      <c r="P47" s="100">
        <v>29</v>
      </c>
      <c r="Q47" s="100"/>
      <c r="R47" s="100"/>
      <c r="S47" s="100"/>
      <c r="T47" s="100"/>
      <c r="U47" s="100"/>
      <c r="V47" s="100"/>
      <c r="W47" s="100"/>
      <c r="X47" s="100"/>
      <c r="Y47" s="100"/>
      <c r="Z47" s="100"/>
      <c r="AA47" s="100"/>
      <c r="AB47" s="100"/>
      <c r="AC47" s="100"/>
      <c r="AD47" s="100"/>
      <c r="AE47" s="100"/>
      <c r="AF47" s="100"/>
      <c r="AG47" s="100"/>
      <c r="AH47" s="100"/>
      <c r="AI47" s="100"/>
      <c r="AJ47" s="100"/>
      <c r="AK47" s="173">
        <v>6.74</v>
      </c>
      <c r="AL47" s="216">
        <v>26.58</v>
      </c>
      <c r="AM47" s="526">
        <v>43.62</v>
      </c>
      <c r="AN47" s="100"/>
      <c r="AO47" s="97"/>
      <c r="AP47" s="97"/>
      <c r="AQ47" s="834"/>
      <c r="AR47" s="827"/>
      <c r="AS47" s="827"/>
      <c r="AT47" s="837"/>
      <c r="AU47" s="840"/>
      <c r="AW47" s="50"/>
    </row>
    <row r="48" spans="1:49" s="5" customFormat="1" ht="33" customHeight="1" thickBot="1">
      <c r="A48" s="753"/>
      <c r="B48" s="767"/>
      <c r="C48" s="781"/>
      <c r="D48" s="752"/>
      <c r="E48" s="752"/>
      <c r="F48" s="752"/>
      <c r="G48" s="28" t="s">
        <v>12</v>
      </c>
      <c r="H48" s="114"/>
      <c r="I48" s="114"/>
      <c r="J48" s="114"/>
      <c r="K48" s="114"/>
      <c r="L48" s="114"/>
      <c r="M48" s="114"/>
      <c r="N48" s="171">
        <v>431339501</v>
      </c>
      <c r="O48" s="207">
        <v>431339501</v>
      </c>
      <c r="P48" s="114">
        <v>431339501</v>
      </c>
      <c r="Q48" s="114"/>
      <c r="R48" s="114"/>
      <c r="S48" s="114"/>
      <c r="T48" s="114"/>
      <c r="U48" s="114"/>
      <c r="V48" s="114"/>
      <c r="W48" s="114"/>
      <c r="X48" s="114"/>
      <c r="Y48" s="114"/>
      <c r="Z48" s="114"/>
      <c r="AA48" s="114"/>
      <c r="AB48" s="114"/>
      <c r="AC48" s="114"/>
      <c r="AD48" s="114"/>
      <c r="AE48" s="114"/>
      <c r="AF48" s="114"/>
      <c r="AG48" s="114"/>
      <c r="AH48" s="114"/>
      <c r="AI48" s="114"/>
      <c r="AJ48" s="114"/>
      <c r="AK48" s="167">
        <f>6046315.75+85000000</f>
        <v>91046315.75</v>
      </c>
      <c r="AL48" s="207">
        <v>304096316</v>
      </c>
      <c r="AM48" s="525">
        <v>414736681</v>
      </c>
      <c r="AN48" s="114"/>
      <c r="AO48" s="97"/>
      <c r="AP48" s="97"/>
      <c r="AQ48" s="834"/>
      <c r="AR48" s="827"/>
      <c r="AS48" s="827"/>
      <c r="AT48" s="837"/>
      <c r="AU48" s="840"/>
      <c r="AW48" s="50"/>
    </row>
    <row r="49" spans="1:51" s="5" customFormat="1" ht="36" customHeight="1">
      <c r="A49" s="753"/>
      <c r="B49" s="767"/>
      <c r="C49" s="781"/>
      <c r="D49" s="752"/>
      <c r="E49" s="752"/>
      <c r="F49" s="752"/>
      <c r="G49" s="28" t="s">
        <v>13</v>
      </c>
      <c r="H49" s="103">
        <f>+H45+H47</f>
        <v>80</v>
      </c>
      <c r="I49" s="103"/>
      <c r="J49" s="125">
        <f t="shared" ref="J49" si="10">+J45+J47</f>
        <v>30</v>
      </c>
      <c r="K49" s="125">
        <v>30</v>
      </c>
      <c r="L49" s="119">
        <f t="shared" ref="L49:AF49" si="11">+L45+L47</f>
        <v>1</v>
      </c>
      <c r="M49" s="498"/>
      <c r="N49" s="147">
        <f t="shared" si="11"/>
        <v>49</v>
      </c>
      <c r="O49" s="206">
        <v>49</v>
      </c>
      <c r="P49" s="95">
        <v>59</v>
      </c>
      <c r="Q49" s="95">
        <f t="shared" si="11"/>
        <v>0</v>
      </c>
      <c r="R49" s="95">
        <f t="shared" si="11"/>
        <v>0</v>
      </c>
      <c r="S49" s="95"/>
      <c r="T49" s="95">
        <f t="shared" si="11"/>
        <v>15</v>
      </c>
      <c r="U49" s="95">
        <f t="shared" si="11"/>
        <v>0</v>
      </c>
      <c r="V49" s="95">
        <f t="shared" si="11"/>
        <v>0</v>
      </c>
      <c r="W49" s="95">
        <f t="shared" si="11"/>
        <v>0</v>
      </c>
      <c r="X49" s="95">
        <f t="shared" si="11"/>
        <v>0</v>
      </c>
      <c r="Y49" s="95"/>
      <c r="Z49" s="95">
        <v>10</v>
      </c>
      <c r="AA49" s="95"/>
      <c r="AB49" s="95">
        <f t="shared" si="11"/>
        <v>0</v>
      </c>
      <c r="AC49" s="95">
        <f t="shared" si="11"/>
        <v>0</v>
      </c>
      <c r="AD49" s="95">
        <f t="shared" si="11"/>
        <v>0</v>
      </c>
      <c r="AE49" s="95"/>
      <c r="AF49" s="95">
        <f t="shared" si="11"/>
        <v>5</v>
      </c>
      <c r="AG49" s="95"/>
      <c r="AH49" s="95"/>
      <c r="AI49" s="95"/>
      <c r="AJ49" s="95"/>
      <c r="AK49" s="174">
        <f>+AK47+AK45</f>
        <v>6.74</v>
      </c>
      <c r="AL49" s="217">
        <v>26.58</v>
      </c>
      <c r="AM49" s="529">
        <v>56.93</v>
      </c>
      <c r="AN49" s="119"/>
      <c r="AO49" s="96"/>
      <c r="AP49" s="96"/>
      <c r="AQ49" s="834"/>
      <c r="AR49" s="827"/>
      <c r="AS49" s="827"/>
      <c r="AT49" s="837"/>
      <c r="AU49" s="840"/>
      <c r="AW49" s="50"/>
    </row>
    <row r="50" spans="1:51" s="5" customFormat="1" ht="49.5" customHeight="1" thickBot="1">
      <c r="A50" s="753"/>
      <c r="B50" s="768"/>
      <c r="C50" s="782"/>
      <c r="D50" s="765"/>
      <c r="E50" s="765"/>
      <c r="F50" s="765"/>
      <c r="G50" s="55" t="s">
        <v>14</v>
      </c>
      <c r="H50" s="116">
        <f>H46+H48</f>
        <v>8024185282.4240751</v>
      </c>
      <c r="I50" s="116"/>
      <c r="J50" s="116">
        <f t="shared" ref="J50" si="12">J46+J48</f>
        <v>526558414</v>
      </c>
      <c r="K50" s="116">
        <v>509388414</v>
      </c>
      <c r="L50" s="116">
        <f t="shared" ref="L50:AF50" si="13">L46+L48</f>
        <v>438170282</v>
      </c>
      <c r="M50" s="116"/>
      <c r="N50" s="171">
        <f t="shared" si="13"/>
        <v>2136425846</v>
      </c>
      <c r="O50" s="209">
        <v>2136425846</v>
      </c>
      <c r="P50" s="139">
        <v>2136425846</v>
      </c>
      <c r="Q50" s="139">
        <f t="shared" si="13"/>
        <v>0</v>
      </c>
      <c r="R50" s="139">
        <f t="shared" si="13"/>
        <v>0</v>
      </c>
      <c r="S50" s="139"/>
      <c r="T50" s="139">
        <f t="shared" si="13"/>
        <v>2208917086.3199997</v>
      </c>
      <c r="U50" s="139">
        <f t="shared" si="13"/>
        <v>0</v>
      </c>
      <c r="V50" s="139">
        <f t="shared" si="13"/>
        <v>0</v>
      </c>
      <c r="W50" s="139">
        <f t="shared" si="13"/>
        <v>0</v>
      </c>
      <c r="X50" s="139">
        <f t="shared" si="13"/>
        <v>0</v>
      </c>
      <c r="Y50" s="139"/>
      <c r="Z50" s="139">
        <v>2414362940.6360002</v>
      </c>
      <c r="AA50" s="139"/>
      <c r="AB50" s="139">
        <f t="shared" si="13"/>
        <v>0</v>
      </c>
      <c r="AC50" s="139">
        <f t="shared" si="13"/>
        <v>0</v>
      </c>
      <c r="AD50" s="139">
        <f t="shared" si="13"/>
        <v>0</v>
      </c>
      <c r="AE50" s="139"/>
      <c r="AF50" s="139">
        <f t="shared" si="13"/>
        <v>1210040543.8339</v>
      </c>
      <c r="AG50" s="139"/>
      <c r="AH50" s="139"/>
      <c r="AI50" s="139"/>
      <c r="AJ50" s="139"/>
      <c r="AK50" s="168">
        <f>+AK48+AK46</f>
        <v>139946315.75</v>
      </c>
      <c r="AL50" s="209">
        <v>541894315.75</v>
      </c>
      <c r="AM50" s="527">
        <v>541894315.75</v>
      </c>
      <c r="AN50" s="116"/>
      <c r="AO50" s="118"/>
      <c r="AP50" s="118"/>
      <c r="AQ50" s="835"/>
      <c r="AR50" s="828"/>
      <c r="AS50" s="828"/>
      <c r="AT50" s="838"/>
      <c r="AU50" s="841"/>
      <c r="AW50" s="50"/>
    </row>
    <row r="51" spans="1:51" s="5" customFormat="1" ht="45" customHeight="1">
      <c r="A51" s="753"/>
      <c r="B51" s="783">
        <v>8</v>
      </c>
      <c r="C51" s="780" t="s">
        <v>87</v>
      </c>
      <c r="D51" s="772" t="s">
        <v>75</v>
      </c>
      <c r="E51" s="772">
        <v>466</v>
      </c>
      <c r="F51" s="772">
        <v>177</v>
      </c>
      <c r="G51" s="27" t="s">
        <v>9</v>
      </c>
      <c r="H51" s="95">
        <f>2+8+15+10+5</f>
        <v>40</v>
      </c>
      <c r="I51" s="95"/>
      <c r="J51" s="119">
        <v>2</v>
      </c>
      <c r="K51" s="119">
        <v>2</v>
      </c>
      <c r="L51" s="119">
        <v>2</v>
      </c>
      <c r="M51" s="498"/>
      <c r="N51" s="147">
        <v>8</v>
      </c>
      <c r="O51" s="204">
        <v>8</v>
      </c>
      <c r="P51" s="121">
        <v>8</v>
      </c>
      <c r="Q51" s="121"/>
      <c r="R51" s="121"/>
      <c r="S51" s="121"/>
      <c r="T51" s="121">
        <v>15</v>
      </c>
      <c r="U51" s="121"/>
      <c r="V51" s="121"/>
      <c r="W51" s="121"/>
      <c r="X51" s="121"/>
      <c r="Y51" s="121"/>
      <c r="Z51" s="121">
        <v>10</v>
      </c>
      <c r="AA51" s="121"/>
      <c r="AB51" s="121"/>
      <c r="AC51" s="121"/>
      <c r="AD51" s="121"/>
      <c r="AE51" s="121"/>
      <c r="AF51" s="121">
        <v>5</v>
      </c>
      <c r="AG51" s="121"/>
      <c r="AH51" s="121"/>
      <c r="AI51" s="121"/>
      <c r="AJ51" s="121"/>
      <c r="AK51" s="172">
        <v>0</v>
      </c>
      <c r="AL51" s="94">
        <v>0</v>
      </c>
      <c r="AM51" s="528">
        <v>0</v>
      </c>
      <c r="AN51" s="119"/>
      <c r="AO51" s="141">
        <f>AL51/O51</f>
        <v>0</v>
      </c>
      <c r="AP51" s="96">
        <f>(L51+O51)/H51</f>
        <v>0.25</v>
      </c>
      <c r="AQ51" s="845" t="s">
        <v>277</v>
      </c>
      <c r="AR51" s="820" t="s">
        <v>107</v>
      </c>
      <c r="AS51" s="820" t="s">
        <v>107</v>
      </c>
      <c r="AT51" s="755" t="s">
        <v>278</v>
      </c>
      <c r="AU51" s="850" t="s">
        <v>279</v>
      </c>
      <c r="AW51" s="50"/>
    </row>
    <row r="52" spans="1:51" s="5" customFormat="1" ht="36" customHeight="1">
      <c r="A52" s="753"/>
      <c r="B52" s="767"/>
      <c r="C52" s="781"/>
      <c r="D52" s="752"/>
      <c r="E52" s="752"/>
      <c r="F52" s="752"/>
      <c r="G52" s="28" t="s">
        <v>10</v>
      </c>
      <c r="H52" s="112">
        <v>738160180.78655624</v>
      </c>
      <c r="I52" s="116"/>
      <c r="J52" s="116">
        <v>67600549</v>
      </c>
      <c r="K52" s="116">
        <v>67600549</v>
      </c>
      <c r="L52" s="116">
        <v>57654260</v>
      </c>
      <c r="M52" s="116"/>
      <c r="N52" s="171">
        <v>180131055</v>
      </c>
      <c r="O52" s="207">
        <v>180131055</v>
      </c>
      <c r="P52" s="98">
        <v>143137264</v>
      </c>
      <c r="Q52" s="98"/>
      <c r="R52" s="98"/>
      <c r="S52" s="98"/>
      <c r="T52" s="98">
        <v>224059208.34</v>
      </c>
      <c r="U52" s="98"/>
      <c r="V52" s="98"/>
      <c r="W52" s="98"/>
      <c r="X52" s="98"/>
      <c r="Y52" s="98"/>
      <c r="Z52" s="98">
        <v>206512168.75700003</v>
      </c>
      <c r="AA52" s="98"/>
      <c r="AB52" s="98"/>
      <c r="AC52" s="98"/>
      <c r="AD52" s="98"/>
      <c r="AE52" s="98"/>
      <c r="AF52" s="98">
        <v>92168888.597424999</v>
      </c>
      <c r="AG52" s="98"/>
      <c r="AH52" s="98"/>
      <c r="AI52" s="98"/>
      <c r="AJ52" s="98"/>
      <c r="AK52" s="167">
        <v>54580000</v>
      </c>
      <c r="AL52" s="207">
        <v>93478000</v>
      </c>
      <c r="AM52" s="525">
        <v>93478000</v>
      </c>
      <c r="AN52" s="116"/>
      <c r="AO52" s="97">
        <f>AL52/O52</f>
        <v>0.51894438746278371</v>
      </c>
      <c r="AP52" s="118">
        <f>(L52+O52)/H52</f>
        <v>0.32213240593203596</v>
      </c>
      <c r="AQ52" s="846"/>
      <c r="AR52" s="848"/>
      <c r="AS52" s="848"/>
      <c r="AT52" s="756"/>
      <c r="AU52" s="851"/>
      <c r="AW52" s="50"/>
    </row>
    <row r="53" spans="1:51" s="5" customFormat="1" ht="40.5" customHeight="1">
      <c r="A53" s="753"/>
      <c r="B53" s="767"/>
      <c r="C53" s="781"/>
      <c r="D53" s="752"/>
      <c r="E53" s="752"/>
      <c r="F53" s="752"/>
      <c r="G53" s="28" t="s">
        <v>11</v>
      </c>
      <c r="H53" s="100"/>
      <c r="I53" s="100"/>
      <c r="J53" s="100"/>
      <c r="K53" s="100"/>
      <c r="L53" s="100"/>
      <c r="M53" s="100"/>
      <c r="N53" s="175"/>
      <c r="O53" s="212"/>
      <c r="P53" s="100"/>
      <c r="Q53" s="100"/>
      <c r="R53" s="100"/>
      <c r="S53" s="100"/>
      <c r="T53" s="100"/>
      <c r="U53" s="100"/>
      <c r="V53" s="100"/>
      <c r="W53" s="100"/>
      <c r="X53" s="100"/>
      <c r="Y53" s="100"/>
      <c r="Z53" s="100"/>
      <c r="AA53" s="100"/>
      <c r="AB53" s="100"/>
      <c r="AC53" s="100"/>
      <c r="AD53" s="100"/>
      <c r="AE53" s="100"/>
      <c r="AF53" s="100"/>
      <c r="AG53" s="100"/>
      <c r="AH53" s="100"/>
      <c r="AI53" s="100"/>
      <c r="AJ53" s="100"/>
      <c r="AK53" s="167">
        <v>0</v>
      </c>
      <c r="AL53" s="13">
        <v>0</v>
      </c>
      <c r="AM53" s="530"/>
      <c r="AN53" s="100"/>
      <c r="AO53" s="97"/>
      <c r="AP53" s="97"/>
      <c r="AQ53" s="846"/>
      <c r="AR53" s="848"/>
      <c r="AS53" s="848"/>
      <c r="AT53" s="756"/>
      <c r="AU53" s="851"/>
      <c r="AW53" s="50"/>
    </row>
    <row r="54" spans="1:51" s="5" customFormat="1" ht="33" customHeight="1" thickBot="1">
      <c r="A54" s="753"/>
      <c r="B54" s="767"/>
      <c r="C54" s="781"/>
      <c r="D54" s="752"/>
      <c r="E54" s="752"/>
      <c r="F54" s="752"/>
      <c r="G54" s="28" t="s">
        <v>12</v>
      </c>
      <c r="H54" s="114"/>
      <c r="I54" s="114"/>
      <c r="J54" s="114"/>
      <c r="K54" s="114"/>
      <c r="L54" s="114"/>
      <c r="M54" s="114"/>
      <c r="N54" s="171">
        <v>17781040</v>
      </c>
      <c r="O54" s="207">
        <v>17781040</v>
      </c>
      <c r="P54" s="114">
        <v>17781040</v>
      </c>
      <c r="Q54" s="114"/>
      <c r="R54" s="114"/>
      <c r="S54" s="114"/>
      <c r="T54" s="114"/>
      <c r="U54" s="114"/>
      <c r="V54" s="114"/>
      <c r="W54" s="114"/>
      <c r="X54" s="114"/>
      <c r="Y54" s="114"/>
      <c r="Z54" s="114"/>
      <c r="AA54" s="114"/>
      <c r="AB54" s="114"/>
      <c r="AC54" s="114"/>
      <c r="AD54" s="114"/>
      <c r="AE54" s="114"/>
      <c r="AF54" s="114"/>
      <c r="AG54" s="114"/>
      <c r="AH54" s="114"/>
      <c r="AI54" s="114"/>
      <c r="AJ54" s="114"/>
      <c r="AK54" s="167">
        <v>17781040</v>
      </c>
      <c r="AL54" s="207">
        <v>17781040</v>
      </c>
      <c r="AM54" s="531">
        <v>17781040</v>
      </c>
      <c r="AN54" s="114"/>
      <c r="AO54" s="97"/>
      <c r="AP54" s="97"/>
      <c r="AQ54" s="846"/>
      <c r="AR54" s="848"/>
      <c r="AS54" s="848"/>
      <c r="AT54" s="756"/>
      <c r="AU54" s="851"/>
      <c r="AW54" s="50"/>
    </row>
    <row r="55" spans="1:51" s="5" customFormat="1" ht="36" customHeight="1">
      <c r="A55" s="753"/>
      <c r="B55" s="767"/>
      <c r="C55" s="781"/>
      <c r="D55" s="752"/>
      <c r="E55" s="752"/>
      <c r="F55" s="752"/>
      <c r="G55" s="28" t="s">
        <v>13</v>
      </c>
      <c r="H55" s="103">
        <f>+H51+H53</f>
        <v>40</v>
      </c>
      <c r="I55" s="103"/>
      <c r="J55" s="125">
        <f t="shared" ref="J55" si="14">+J51+J53</f>
        <v>2</v>
      </c>
      <c r="K55" s="125">
        <v>2</v>
      </c>
      <c r="L55" s="119">
        <f t="shared" ref="L55:AF55" si="15">+L51+L53</f>
        <v>2</v>
      </c>
      <c r="M55" s="498"/>
      <c r="N55" s="147">
        <f t="shared" si="15"/>
        <v>8</v>
      </c>
      <c r="O55" s="204">
        <v>8</v>
      </c>
      <c r="P55" s="121">
        <v>8</v>
      </c>
      <c r="Q55" s="121">
        <f t="shared" si="15"/>
        <v>0</v>
      </c>
      <c r="R55" s="121">
        <f t="shared" si="15"/>
        <v>0</v>
      </c>
      <c r="S55" s="121"/>
      <c r="T55" s="121">
        <f t="shared" si="15"/>
        <v>15</v>
      </c>
      <c r="U55" s="121">
        <f t="shared" si="15"/>
        <v>0</v>
      </c>
      <c r="V55" s="121">
        <f t="shared" si="15"/>
        <v>0</v>
      </c>
      <c r="W55" s="121">
        <f t="shared" si="15"/>
        <v>0</v>
      </c>
      <c r="X55" s="121">
        <f t="shared" si="15"/>
        <v>0</v>
      </c>
      <c r="Y55" s="121"/>
      <c r="Z55" s="121">
        <v>10</v>
      </c>
      <c r="AA55" s="121"/>
      <c r="AB55" s="121">
        <f t="shared" si="15"/>
        <v>0</v>
      </c>
      <c r="AC55" s="121">
        <f t="shared" si="15"/>
        <v>0</v>
      </c>
      <c r="AD55" s="121">
        <f t="shared" si="15"/>
        <v>0</v>
      </c>
      <c r="AE55" s="121"/>
      <c r="AF55" s="121">
        <f t="shared" si="15"/>
        <v>5</v>
      </c>
      <c r="AG55" s="121"/>
      <c r="AH55" s="121"/>
      <c r="AI55" s="121"/>
      <c r="AJ55" s="121"/>
      <c r="AK55" s="167">
        <f>+AK53+AK51</f>
        <v>0</v>
      </c>
      <c r="AL55" s="94">
        <v>0</v>
      </c>
      <c r="AM55" s="530">
        <v>0</v>
      </c>
      <c r="AN55" s="119"/>
      <c r="AO55" s="96"/>
      <c r="AP55" s="96"/>
      <c r="AQ55" s="846"/>
      <c r="AR55" s="848"/>
      <c r="AS55" s="848"/>
      <c r="AT55" s="756"/>
      <c r="AU55" s="851"/>
      <c r="AW55" s="50"/>
    </row>
    <row r="56" spans="1:51" s="5" customFormat="1" ht="49.5" customHeight="1" thickBot="1">
      <c r="A56" s="753"/>
      <c r="B56" s="784"/>
      <c r="C56" s="782"/>
      <c r="D56" s="773"/>
      <c r="E56" s="773"/>
      <c r="F56" s="773"/>
      <c r="G56" s="29" t="s">
        <v>14</v>
      </c>
      <c r="H56" s="104">
        <f>H52+H54</f>
        <v>738160180.78655624</v>
      </c>
      <c r="I56" s="104"/>
      <c r="J56" s="104">
        <f>J52+J54</f>
        <v>67600549</v>
      </c>
      <c r="K56" s="104">
        <v>67600549</v>
      </c>
      <c r="L56" s="104">
        <f t="shared" ref="L56:AF56" si="16">L52+L54</f>
        <v>57654260</v>
      </c>
      <c r="M56" s="104"/>
      <c r="N56" s="177">
        <f t="shared" si="16"/>
        <v>197912095</v>
      </c>
      <c r="O56" s="211">
        <v>197912095</v>
      </c>
      <c r="P56" s="106">
        <v>160918304</v>
      </c>
      <c r="Q56" s="106">
        <f t="shared" si="16"/>
        <v>0</v>
      </c>
      <c r="R56" s="106">
        <f t="shared" si="16"/>
        <v>0</v>
      </c>
      <c r="S56" s="106"/>
      <c r="T56" s="106">
        <f t="shared" si="16"/>
        <v>224059208.34</v>
      </c>
      <c r="U56" s="106">
        <f t="shared" si="16"/>
        <v>0</v>
      </c>
      <c r="V56" s="106">
        <f t="shared" si="16"/>
        <v>0</v>
      </c>
      <c r="W56" s="106">
        <f t="shared" si="16"/>
        <v>0</v>
      </c>
      <c r="X56" s="106">
        <f t="shared" si="16"/>
        <v>0</v>
      </c>
      <c r="Y56" s="106"/>
      <c r="Z56" s="106">
        <v>206512168.75700003</v>
      </c>
      <c r="AA56" s="106"/>
      <c r="AB56" s="106">
        <f t="shared" si="16"/>
        <v>0</v>
      </c>
      <c r="AC56" s="106">
        <f t="shared" si="16"/>
        <v>0</v>
      </c>
      <c r="AD56" s="106">
        <f t="shared" si="16"/>
        <v>0</v>
      </c>
      <c r="AE56" s="106"/>
      <c r="AF56" s="106">
        <f t="shared" si="16"/>
        <v>92168888.597424999</v>
      </c>
      <c r="AG56" s="106"/>
      <c r="AH56" s="106"/>
      <c r="AI56" s="106"/>
      <c r="AJ56" s="106"/>
      <c r="AK56" s="168">
        <f>+AK54+AK51</f>
        <v>17781040</v>
      </c>
      <c r="AL56" s="211">
        <v>111259040</v>
      </c>
      <c r="AM56" s="532">
        <v>111259040</v>
      </c>
      <c r="AN56" s="104"/>
      <c r="AO56" s="107"/>
      <c r="AP56" s="107"/>
      <c r="AQ56" s="847"/>
      <c r="AR56" s="849"/>
      <c r="AS56" s="849"/>
      <c r="AT56" s="757"/>
      <c r="AU56" s="852"/>
      <c r="AW56" s="50"/>
    </row>
    <row r="57" spans="1:51" ht="31.5" customHeight="1">
      <c r="A57" s="758" t="s">
        <v>15</v>
      </c>
      <c r="B57" s="759"/>
      <c r="C57" s="759"/>
      <c r="D57" s="759"/>
      <c r="E57" s="759"/>
      <c r="F57" s="760"/>
      <c r="G57" s="30" t="s">
        <v>10</v>
      </c>
      <c r="H57" s="143">
        <f>+H10+H16+H22+H28+H34+H40+H46+H52</f>
        <v>31690889630.571682</v>
      </c>
      <c r="I57" s="143"/>
      <c r="J57" s="144">
        <f>+J10+J16+J22+J28+J34+J40+J46+J52</f>
        <v>1261547053</v>
      </c>
      <c r="K57" s="144">
        <f t="shared" ref="K57:AF57" si="17">+K10+K16+K22+K28+K34+K40+K46+K52</f>
        <v>1051547053</v>
      </c>
      <c r="L57" s="144">
        <f t="shared" si="17"/>
        <v>867743009</v>
      </c>
      <c r="M57" s="144"/>
      <c r="N57" s="145">
        <f t="shared" si="17"/>
        <v>8795300000</v>
      </c>
      <c r="O57" s="16">
        <f t="shared" ref="O57:P57" si="18">+O10+O16+O22+O28+O34+O40+O46+O52</f>
        <v>8795300000</v>
      </c>
      <c r="P57" s="16">
        <f t="shared" si="18"/>
        <v>7712420000</v>
      </c>
      <c r="Q57" s="16">
        <f t="shared" si="17"/>
        <v>0</v>
      </c>
      <c r="R57" s="16">
        <f t="shared" si="17"/>
        <v>0</v>
      </c>
      <c r="S57" s="16"/>
      <c r="T57" s="145">
        <f t="shared" si="17"/>
        <v>8694574713.6662998</v>
      </c>
      <c r="U57" s="16">
        <f t="shared" si="17"/>
        <v>0</v>
      </c>
      <c r="V57" s="16">
        <f t="shared" si="17"/>
        <v>0</v>
      </c>
      <c r="W57" s="16">
        <f t="shared" si="17"/>
        <v>0</v>
      </c>
      <c r="X57" s="16">
        <f t="shared" si="17"/>
        <v>0</v>
      </c>
      <c r="Y57" s="16"/>
      <c r="Z57" s="145">
        <f t="shared" si="17"/>
        <v>6004182957.09025</v>
      </c>
      <c r="AA57" s="16">
        <f t="shared" si="17"/>
        <v>0</v>
      </c>
      <c r="AB57" s="16">
        <f t="shared" si="17"/>
        <v>0</v>
      </c>
      <c r="AC57" s="16">
        <f t="shared" si="17"/>
        <v>0</v>
      </c>
      <c r="AD57" s="16">
        <f t="shared" si="17"/>
        <v>0</v>
      </c>
      <c r="AE57" s="16"/>
      <c r="AF57" s="145">
        <f t="shared" si="17"/>
        <v>2978031444.4729977</v>
      </c>
      <c r="AG57" s="16"/>
      <c r="AH57" s="16"/>
      <c r="AI57" s="16"/>
      <c r="AJ57" s="16"/>
      <c r="AK57" s="218">
        <f t="shared" ref="AK57" si="19">+AK10+AK16+AK22+AK28+AK34+AK40+AK46+AK52</f>
        <v>352220000</v>
      </c>
      <c r="AL57" s="218">
        <f t="shared" ref="AL57" si="20">+AL10+AL16+AL22+AL28+AL34+AL40+AL46+AL52</f>
        <v>937709000</v>
      </c>
      <c r="AM57" s="145">
        <f t="shared" ref="AM57" si="21">+AM10+AM16+AM22+AM28+AM34+AM40+AM46+AM52</f>
        <v>1096209000</v>
      </c>
      <c r="AN57" s="145"/>
      <c r="AO57" s="54"/>
      <c r="AP57" s="31"/>
      <c r="AQ57" s="32"/>
      <c r="AR57" s="32"/>
      <c r="AS57" s="32"/>
      <c r="AT57" s="32"/>
      <c r="AU57" s="33"/>
    </row>
    <row r="58" spans="1:51" ht="28.5" customHeight="1">
      <c r="A58" s="758"/>
      <c r="B58" s="759"/>
      <c r="C58" s="759"/>
      <c r="D58" s="759"/>
      <c r="E58" s="759"/>
      <c r="F58" s="760"/>
      <c r="G58" s="28" t="s">
        <v>12</v>
      </c>
      <c r="H58" s="15"/>
      <c r="I58" s="15"/>
      <c r="J58" s="15"/>
      <c r="K58" s="15"/>
      <c r="L58" s="15"/>
      <c r="M58" s="500"/>
      <c r="N58" s="145">
        <f>+N12+N24+N36+N42+N48+N54</f>
        <v>730212885</v>
      </c>
      <c r="O58" s="213">
        <f>+O12+O24+O36+O42+O48+O54</f>
        <v>730212884</v>
      </c>
      <c r="P58" s="510">
        <f>+P12+P24+P36+P42+P48+P54</f>
        <v>730212884</v>
      </c>
      <c r="Q58" s="15"/>
      <c r="R58" s="15"/>
      <c r="S58" s="15"/>
      <c r="T58" s="15"/>
      <c r="U58" s="15"/>
      <c r="V58" s="15"/>
      <c r="W58" s="15"/>
      <c r="X58" s="15"/>
      <c r="Y58" s="15"/>
      <c r="Z58" s="15"/>
      <c r="AA58" s="15"/>
      <c r="AB58" s="15"/>
      <c r="AC58" s="15"/>
      <c r="AD58" s="15"/>
      <c r="AE58" s="15"/>
      <c r="AF58" s="15"/>
      <c r="AG58" s="15"/>
      <c r="AH58" s="15"/>
      <c r="AI58" s="15"/>
      <c r="AJ58" s="15"/>
      <c r="AK58" s="219">
        <f>+AK12+AK24+AK36+AK42+AK48+AK54</f>
        <v>146424963</v>
      </c>
      <c r="AL58" s="219">
        <f>+AL12+AL24+AL36+AL42+AL48+AL54</f>
        <v>442721884</v>
      </c>
      <c r="AM58" s="533">
        <f>+AM12+AM24+AM36+AM42+AM48+AM54</f>
        <v>682952884</v>
      </c>
      <c r="AN58" s="15"/>
      <c r="AO58" s="31"/>
      <c r="AP58" s="31"/>
      <c r="AQ58" s="32"/>
      <c r="AR58" s="32"/>
      <c r="AS58" s="32"/>
      <c r="AT58" s="32"/>
      <c r="AU58" s="33"/>
    </row>
    <row r="59" spans="1:51" ht="35.25" customHeight="1" thickBot="1">
      <c r="A59" s="761"/>
      <c r="B59" s="762"/>
      <c r="C59" s="762"/>
      <c r="D59" s="762"/>
      <c r="E59" s="762"/>
      <c r="F59" s="763"/>
      <c r="G59" s="29" t="s">
        <v>15</v>
      </c>
      <c r="H59" s="59">
        <f>+H57</f>
        <v>31690889630.571682</v>
      </c>
      <c r="I59" s="494"/>
      <c r="J59" s="93">
        <f>+J57</f>
        <v>1261547053</v>
      </c>
      <c r="K59" s="93">
        <f>K57+K58</f>
        <v>1051547053</v>
      </c>
      <c r="L59" s="144">
        <f t="shared" ref="L59" si="22">L57+L58</f>
        <v>867743009</v>
      </c>
      <c r="M59" s="501"/>
      <c r="N59" s="59">
        <f>+N57</f>
        <v>8795300000</v>
      </c>
      <c r="O59" s="146">
        <f>+O57</f>
        <v>8795300000</v>
      </c>
      <c r="P59" s="146">
        <f>+P57</f>
        <v>7712420000</v>
      </c>
      <c r="Q59" s="146">
        <f t="shared" ref="Q59:AD59" si="23">+Q57</f>
        <v>0</v>
      </c>
      <c r="R59" s="146">
        <f t="shared" si="23"/>
        <v>0</v>
      </c>
      <c r="S59" s="146"/>
      <c r="T59" s="59">
        <f>+T57</f>
        <v>8694574713.6662998</v>
      </c>
      <c r="U59" s="146">
        <f t="shared" si="23"/>
        <v>0</v>
      </c>
      <c r="V59" s="146">
        <f t="shared" si="23"/>
        <v>0</v>
      </c>
      <c r="W59" s="146">
        <f t="shared" si="23"/>
        <v>0</v>
      </c>
      <c r="X59" s="146">
        <f t="shared" si="23"/>
        <v>0</v>
      </c>
      <c r="Y59" s="146"/>
      <c r="Z59" s="59">
        <f>+Z57</f>
        <v>6004182957.09025</v>
      </c>
      <c r="AA59" s="146">
        <f t="shared" si="23"/>
        <v>0</v>
      </c>
      <c r="AB59" s="146">
        <f t="shared" si="23"/>
        <v>0</v>
      </c>
      <c r="AC59" s="146">
        <f t="shared" si="23"/>
        <v>0</v>
      </c>
      <c r="AD59" s="146">
        <f t="shared" si="23"/>
        <v>0</v>
      </c>
      <c r="AE59" s="146"/>
      <c r="AF59" s="59">
        <f>+AF57</f>
        <v>2978031444.4729977</v>
      </c>
      <c r="AG59" s="146"/>
      <c r="AH59" s="146"/>
      <c r="AI59" s="146"/>
      <c r="AJ59" s="146"/>
      <c r="AK59" s="220">
        <f>+AK57+AK58</f>
        <v>498644963</v>
      </c>
      <c r="AL59" s="220">
        <f>+AL57+AL58</f>
        <v>1380430884</v>
      </c>
      <c r="AM59" s="59">
        <f>+AM57+AM58</f>
        <v>1779161884</v>
      </c>
      <c r="AN59" s="59"/>
      <c r="AO59" s="34"/>
      <c r="AP59" s="34"/>
      <c r="AQ59" s="35"/>
      <c r="AR59" s="35"/>
      <c r="AS59" s="35"/>
      <c r="AT59" s="35"/>
      <c r="AU59" s="36"/>
      <c r="AV59" s="6"/>
      <c r="AW59" s="52"/>
      <c r="AX59" s="6"/>
      <c r="AY59" s="6"/>
    </row>
    <row r="60" spans="1:51" ht="71.25" customHeight="1">
      <c r="A60" s="754" t="s">
        <v>241</v>
      </c>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row>
    <row r="63" spans="1:51">
      <c r="J63" s="39"/>
      <c r="K63" s="39"/>
      <c r="L63" s="39"/>
      <c r="M63" s="39"/>
      <c r="N63" s="39"/>
      <c r="O63" s="39"/>
      <c r="P63" s="39"/>
      <c r="Q63" s="39"/>
      <c r="R63" s="39"/>
      <c r="S63" s="39"/>
      <c r="T63" s="39"/>
      <c r="U63" s="39"/>
      <c r="V63" s="39"/>
      <c r="W63" s="39"/>
      <c r="X63" s="39"/>
      <c r="Y63" s="39"/>
      <c r="Z63" s="39"/>
      <c r="AA63" s="39"/>
      <c r="AB63" s="39"/>
      <c r="AC63" s="39"/>
      <c r="AD63" s="39"/>
      <c r="AE63" s="39"/>
      <c r="AF63" s="39"/>
      <c r="AV63" s="41"/>
    </row>
    <row r="64" spans="1:51">
      <c r="J64" s="42"/>
      <c r="K64" s="40"/>
      <c r="L64" s="40"/>
      <c r="M64" s="40"/>
      <c r="N64" s="40"/>
      <c r="O64" s="40"/>
      <c r="P64" s="40"/>
      <c r="Q64" s="40"/>
      <c r="R64" s="40"/>
      <c r="S64" s="40"/>
      <c r="T64" s="40"/>
      <c r="U64" s="40"/>
      <c r="V64" s="40"/>
      <c r="W64" s="40"/>
      <c r="X64" s="40"/>
      <c r="Y64" s="40"/>
      <c r="Z64" s="40"/>
      <c r="AA64" s="40"/>
      <c r="AB64" s="40"/>
      <c r="AC64" s="40"/>
      <c r="AD64" s="40"/>
      <c r="AE64" s="40"/>
      <c r="AF64" s="40"/>
      <c r="AV64" s="41"/>
    </row>
    <row r="65" spans="10:48">
      <c r="J65" s="40"/>
      <c r="K65" s="40"/>
      <c r="L65" s="40"/>
      <c r="M65" s="40"/>
      <c r="N65" s="40"/>
      <c r="O65" s="40"/>
      <c r="P65" s="40"/>
      <c r="Q65" s="40"/>
      <c r="R65" s="40"/>
      <c r="S65" s="40"/>
      <c r="T65" s="40"/>
      <c r="U65" s="40"/>
      <c r="V65" s="40"/>
      <c r="W65" s="40"/>
      <c r="X65" s="40"/>
      <c r="Y65" s="40"/>
      <c r="Z65" s="40"/>
      <c r="AA65" s="40"/>
      <c r="AB65" s="40"/>
      <c r="AC65" s="40"/>
      <c r="AD65" s="40"/>
      <c r="AE65" s="40"/>
      <c r="AF65" s="40"/>
      <c r="AV65" s="41"/>
    </row>
    <row r="66" spans="10:48">
      <c r="J66" s="39"/>
      <c r="K66" s="39"/>
      <c r="L66" s="39"/>
      <c r="M66" s="39"/>
      <c r="N66" s="39"/>
      <c r="O66" s="39"/>
      <c r="P66" s="39"/>
      <c r="Q66" s="39"/>
      <c r="R66" s="39"/>
      <c r="S66" s="39"/>
      <c r="T66" s="39"/>
      <c r="U66" s="39"/>
      <c r="V66" s="39"/>
      <c r="W66" s="39"/>
      <c r="X66" s="39"/>
      <c r="Y66" s="39"/>
      <c r="Z66" s="39"/>
      <c r="AA66" s="39"/>
      <c r="AB66" s="39"/>
      <c r="AC66" s="39"/>
      <c r="AD66" s="39"/>
      <c r="AE66" s="39"/>
      <c r="AF66" s="39"/>
      <c r="AV66" s="41"/>
    </row>
    <row r="67" spans="10:48">
      <c r="J67" s="39"/>
      <c r="K67" s="39"/>
      <c r="L67" s="39"/>
      <c r="M67" s="39"/>
      <c r="N67" s="39"/>
      <c r="O67" s="39"/>
      <c r="P67" s="39"/>
      <c r="Q67" s="39"/>
      <c r="R67" s="39"/>
      <c r="S67" s="39"/>
      <c r="T67" s="39"/>
      <c r="U67" s="39"/>
      <c r="V67" s="39"/>
      <c r="W67" s="39"/>
      <c r="X67" s="39"/>
      <c r="Y67" s="39"/>
      <c r="Z67" s="39"/>
      <c r="AA67" s="39"/>
      <c r="AB67" s="39"/>
      <c r="AC67" s="39"/>
      <c r="AD67" s="39"/>
      <c r="AE67" s="39"/>
      <c r="AF67" s="39"/>
    </row>
    <row r="69" spans="10:48">
      <c r="J69" s="5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row>
    <row r="70" spans="10:48">
      <c r="J70" s="5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row>
    <row r="71" spans="10:48">
      <c r="J71" s="5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row>
    <row r="72" spans="10:48">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4"/>
      <c r="AL72" s="44"/>
      <c r="AM72" s="45"/>
      <c r="AN72" s="45"/>
      <c r="AO72" s="44"/>
      <c r="AP72" s="44"/>
      <c r="AQ72" s="44"/>
      <c r="AR72" s="44"/>
      <c r="AS72" s="44"/>
      <c r="AT72" s="44"/>
      <c r="AU72" s="44"/>
      <c r="AV72" s="44"/>
    </row>
    <row r="73" spans="10:48">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row>
  </sheetData>
  <mergeCells count="114">
    <mergeCell ref="AU33:AU38"/>
    <mergeCell ref="AQ51:AQ56"/>
    <mergeCell ref="AR51:AR56"/>
    <mergeCell ref="AS51:AS56"/>
    <mergeCell ref="AT51:AT56"/>
    <mergeCell ref="AU51:AU56"/>
    <mergeCell ref="AT27:AT32"/>
    <mergeCell ref="AU27:AU32"/>
    <mergeCell ref="AU9:AU14"/>
    <mergeCell ref="AR9:AR14"/>
    <mergeCell ref="AS9:AS14"/>
    <mergeCell ref="AT9:AT14"/>
    <mergeCell ref="AU21:AU26"/>
    <mergeCell ref="AR27:AR32"/>
    <mergeCell ref="AS27:AS32"/>
    <mergeCell ref="B51:B56"/>
    <mergeCell ref="C51:C56"/>
    <mergeCell ref="D51:D56"/>
    <mergeCell ref="E51:E56"/>
    <mergeCell ref="F51:F56"/>
    <mergeCell ref="AU39:AU44"/>
    <mergeCell ref="B39:B44"/>
    <mergeCell ref="C39:C44"/>
    <mergeCell ref="D39:D44"/>
    <mergeCell ref="E39:E44"/>
    <mergeCell ref="F39:F44"/>
    <mergeCell ref="AQ45:AQ50"/>
    <mergeCell ref="AR45:AR50"/>
    <mergeCell ref="AS45:AS50"/>
    <mergeCell ref="AT45:AT50"/>
    <mergeCell ref="AU45:AU50"/>
    <mergeCell ref="B45:B50"/>
    <mergeCell ref="C45:C50"/>
    <mergeCell ref="D45:D50"/>
    <mergeCell ref="E45:E50"/>
    <mergeCell ref="F45:F50"/>
    <mergeCell ref="B33:B38"/>
    <mergeCell ref="C33:C38"/>
    <mergeCell ref="D33:D38"/>
    <mergeCell ref="E33:E38"/>
    <mergeCell ref="F33:F38"/>
    <mergeCell ref="AQ39:AQ44"/>
    <mergeCell ref="AR39:AR44"/>
    <mergeCell ref="AS39:AS44"/>
    <mergeCell ref="AT39:AT44"/>
    <mergeCell ref="AQ33:AQ38"/>
    <mergeCell ref="AR33:AR38"/>
    <mergeCell ref="AS33:AS38"/>
    <mergeCell ref="AT33:AT38"/>
    <mergeCell ref="A1:E4"/>
    <mergeCell ref="AK7:AN7"/>
    <mergeCell ref="F3:P3"/>
    <mergeCell ref="F4:P4"/>
    <mergeCell ref="Q3:AU3"/>
    <mergeCell ref="Q4:AU4"/>
    <mergeCell ref="F1:AU1"/>
    <mergeCell ref="F2:AU2"/>
    <mergeCell ref="F6:F8"/>
    <mergeCell ref="AK6:AN6"/>
    <mergeCell ref="AO6:AO8"/>
    <mergeCell ref="AR6:AR8"/>
    <mergeCell ref="A6:A8"/>
    <mergeCell ref="AS6:AS8"/>
    <mergeCell ref="AT6:AT8"/>
    <mergeCell ref="AU6:AU8"/>
    <mergeCell ref="Y7:AD7"/>
    <mergeCell ref="AE7:AJ7"/>
    <mergeCell ref="I6:J6"/>
    <mergeCell ref="F9:F14"/>
    <mergeCell ref="C9:C14"/>
    <mergeCell ref="E6:E8"/>
    <mergeCell ref="A9:A32"/>
    <mergeCell ref="B9:B14"/>
    <mergeCell ref="D9:D14"/>
    <mergeCell ref="E9:E14"/>
    <mergeCell ref="AQ6:AQ8"/>
    <mergeCell ref="G6:G8"/>
    <mergeCell ref="H6:H8"/>
    <mergeCell ref="AP6:AP8"/>
    <mergeCell ref="B6:D7"/>
    <mergeCell ref="K6:AJ6"/>
    <mergeCell ref="B27:B32"/>
    <mergeCell ref="C27:C32"/>
    <mergeCell ref="D27:D32"/>
    <mergeCell ref="F27:F32"/>
    <mergeCell ref="AQ27:AQ32"/>
    <mergeCell ref="AQ9:AQ14"/>
    <mergeCell ref="I7:L7"/>
    <mergeCell ref="M7:R7"/>
    <mergeCell ref="S7:X7"/>
    <mergeCell ref="A33:A38"/>
    <mergeCell ref="A39:A56"/>
    <mergeCell ref="A60:AU60"/>
    <mergeCell ref="AT15:AT20"/>
    <mergeCell ref="AU15:AU20"/>
    <mergeCell ref="A57:F59"/>
    <mergeCell ref="AS15:AS20"/>
    <mergeCell ref="D15:D20"/>
    <mergeCell ref="F15:F20"/>
    <mergeCell ref="B15:B20"/>
    <mergeCell ref="E15:E20"/>
    <mergeCell ref="AQ15:AQ20"/>
    <mergeCell ref="AR15:AR20"/>
    <mergeCell ref="F21:F26"/>
    <mergeCell ref="AQ21:AQ26"/>
    <mergeCell ref="AR21:AR26"/>
    <mergeCell ref="C15:C20"/>
    <mergeCell ref="B21:B26"/>
    <mergeCell ref="C21:C26"/>
    <mergeCell ref="D21:D26"/>
    <mergeCell ref="E21:E26"/>
    <mergeCell ref="AS21:AS26"/>
    <mergeCell ref="AT21:AT26"/>
    <mergeCell ref="E27:E32"/>
  </mergeCell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D15:D26 D33:D56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25"/>
  <sheetViews>
    <sheetView view="pageBreakPreview" zoomScale="85" zoomScaleNormal="50" zoomScaleSheetLayoutView="85" workbookViewId="0">
      <selection activeCell="N53" sqref="N53"/>
    </sheetView>
  </sheetViews>
  <sheetFormatPr baseColWidth="10" defaultColWidth="11.42578125" defaultRowHeight="12"/>
  <cols>
    <col min="1" max="1" width="12.28515625" style="64" customWidth="1"/>
    <col min="2" max="2" width="18.28515625" style="64" customWidth="1"/>
    <col min="3" max="3" width="32.42578125" style="83" customWidth="1"/>
    <col min="4" max="4" width="9.28515625" style="64" customWidth="1"/>
    <col min="5" max="5" width="10.140625" style="64" customWidth="1"/>
    <col min="6" max="6" width="17.7109375" style="64" customWidth="1"/>
    <col min="7" max="7" width="10.7109375" style="64" customWidth="1"/>
    <col min="8" max="8" width="9.85546875" style="64" customWidth="1"/>
    <col min="9" max="9" width="9.5703125" style="66" customWidth="1"/>
    <col min="10" max="10" width="9.5703125" style="67" customWidth="1"/>
    <col min="11" max="11" width="11.7109375" style="67" customWidth="1"/>
    <col min="12" max="12" width="14.140625" style="66" customWidth="1"/>
    <col min="13" max="13" width="16.7109375" style="67" customWidth="1"/>
    <col min="14" max="14" width="84.7109375" style="70" customWidth="1"/>
    <col min="15" max="15" width="15.7109375" style="70" customWidth="1"/>
    <col min="16" max="52" width="11.42578125" style="70"/>
    <col min="53" max="16384" width="11.42578125" style="64"/>
  </cols>
  <sheetData>
    <row r="1" spans="1:14" s="60" customFormat="1" ht="33" customHeight="1">
      <c r="A1" s="941"/>
      <c r="B1" s="942"/>
      <c r="C1" s="947" t="s">
        <v>0</v>
      </c>
      <c r="D1" s="947"/>
      <c r="E1" s="947"/>
      <c r="F1" s="947"/>
      <c r="G1" s="947"/>
      <c r="H1" s="947"/>
      <c r="I1" s="947"/>
      <c r="J1" s="947"/>
      <c r="K1" s="947"/>
      <c r="L1" s="947"/>
      <c r="M1" s="947"/>
      <c r="N1" s="948"/>
    </row>
    <row r="2" spans="1:14" s="60" customFormat="1" ht="30" customHeight="1">
      <c r="A2" s="943"/>
      <c r="B2" s="944"/>
      <c r="C2" s="949" t="s">
        <v>71</v>
      </c>
      <c r="D2" s="949"/>
      <c r="E2" s="949"/>
      <c r="F2" s="949"/>
      <c r="G2" s="949"/>
      <c r="H2" s="949"/>
      <c r="I2" s="949"/>
      <c r="J2" s="949"/>
      <c r="K2" s="949"/>
      <c r="L2" s="949"/>
      <c r="M2" s="949"/>
      <c r="N2" s="950"/>
    </row>
    <row r="3" spans="1:14" s="60" customFormat="1" ht="27.75" customHeight="1">
      <c r="A3" s="943"/>
      <c r="B3" s="944"/>
      <c r="C3" s="61" t="s">
        <v>1</v>
      </c>
      <c r="D3" s="951" t="s">
        <v>90</v>
      </c>
      <c r="E3" s="951"/>
      <c r="F3" s="951"/>
      <c r="G3" s="951"/>
      <c r="H3" s="951"/>
      <c r="I3" s="951"/>
      <c r="J3" s="951"/>
      <c r="K3" s="951"/>
      <c r="L3" s="951"/>
      <c r="M3" s="951"/>
      <c r="N3" s="952"/>
    </row>
    <row r="4" spans="1:14" s="60" customFormat="1" ht="33" customHeight="1" thickBot="1">
      <c r="A4" s="945"/>
      <c r="B4" s="946"/>
      <c r="C4" s="62" t="s">
        <v>16</v>
      </c>
      <c r="D4" s="953" t="s">
        <v>89</v>
      </c>
      <c r="E4" s="953"/>
      <c r="F4" s="953"/>
      <c r="G4" s="953"/>
      <c r="H4" s="953"/>
      <c r="I4" s="953"/>
      <c r="J4" s="953"/>
      <c r="K4" s="953"/>
      <c r="L4" s="953"/>
      <c r="M4" s="953"/>
      <c r="N4" s="954"/>
    </row>
    <row r="5" spans="1:14" s="60" customFormat="1" ht="12.75" thickBot="1">
      <c r="A5" s="63"/>
      <c r="B5" s="64"/>
      <c r="C5" s="65"/>
      <c r="D5" s="64"/>
      <c r="E5" s="64"/>
      <c r="F5" s="64"/>
      <c r="G5" s="64"/>
      <c r="H5" s="64"/>
      <c r="I5" s="66"/>
      <c r="J5" s="67"/>
      <c r="K5" s="67"/>
      <c r="L5" s="66"/>
      <c r="M5" s="67"/>
    </row>
    <row r="6" spans="1:14" s="68" customFormat="1" ht="42.75" customHeight="1">
      <c r="A6" s="961" t="s">
        <v>26</v>
      </c>
      <c r="B6" s="937" t="s">
        <v>27</v>
      </c>
      <c r="C6" s="957" t="s">
        <v>28</v>
      </c>
      <c r="D6" s="959" t="s">
        <v>29</v>
      </c>
      <c r="E6" s="960"/>
      <c r="F6" s="937" t="s">
        <v>125</v>
      </c>
      <c r="G6" s="937"/>
      <c r="H6" s="937"/>
      <c r="I6" s="937"/>
      <c r="J6" s="937"/>
      <c r="K6" s="937"/>
      <c r="L6" s="937" t="s">
        <v>33</v>
      </c>
      <c r="M6" s="937"/>
      <c r="N6" s="955" t="s">
        <v>301</v>
      </c>
    </row>
    <row r="7" spans="1:14" s="68" customFormat="1" ht="44.25" customHeight="1" thickBot="1">
      <c r="A7" s="962"/>
      <c r="B7" s="963"/>
      <c r="C7" s="958"/>
      <c r="D7" s="198" t="s">
        <v>30</v>
      </c>
      <c r="E7" s="198" t="s">
        <v>31</v>
      </c>
      <c r="F7" s="198" t="s">
        <v>32</v>
      </c>
      <c r="G7" s="197" t="s">
        <v>17</v>
      </c>
      <c r="H7" s="197" t="s">
        <v>18</v>
      </c>
      <c r="I7" s="197" t="s">
        <v>19</v>
      </c>
      <c r="J7" s="197" t="s">
        <v>20</v>
      </c>
      <c r="K7" s="196" t="s">
        <v>21</v>
      </c>
      <c r="L7" s="196" t="s">
        <v>34</v>
      </c>
      <c r="M7" s="196" t="s">
        <v>35</v>
      </c>
      <c r="N7" s="956"/>
    </row>
    <row r="8" spans="1:14" s="70" customFormat="1" ht="37.5" customHeight="1">
      <c r="A8" s="938" t="s">
        <v>78</v>
      </c>
      <c r="B8" s="884" t="s">
        <v>79</v>
      </c>
      <c r="C8" s="895" t="s">
        <v>124</v>
      </c>
      <c r="D8" s="901" t="s">
        <v>93</v>
      </c>
      <c r="E8" s="901"/>
      <c r="F8" s="69" t="s">
        <v>22</v>
      </c>
      <c r="G8" s="226">
        <v>0.2</v>
      </c>
      <c r="H8" s="226">
        <v>0.7</v>
      </c>
      <c r="I8" s="226">
        <v>0.1</v>
      </c>
      <c r="J8" s="226">
        <v>0</v>
      </c>
      <c r="K8" s="187">
        <v>1</v>
      </c>
      <c r="L8" s="865">
        <f>M8+M10+M12+M14</f>
        <v>0.1</v>
      </c>
      <c r="M8" s="897">
        <v>0.02</v>
      </c>
      <c r="N8" s="858" t="s">
        <v>280</v>
      </c>
    </row>
    <row r="9" spans="1:14" s="70" customFormat="1" ht="66.75" customHeight="1" thickBot="1">
      <c r="A9" s="916"/>
      <c r="B9" s="885"/>
      <c r="C9" s="896"/>
      <c r="D9" s="876"/>
      <c r="E9" s="876"/>
      <c r="F9" s="84" t="s">
        <v>23</v>
      </c>
      <c r="G9" s="85">
        <v>0.2</v>
      </c>
      <c r="H9" s="85">
        <v>0.7</v>
      </c>
      <c r="I9" s="85">
        <v>0.1</v>
      </c>
      <c r="J9" s="85"/>
      <c r="K9" s="193">
        <f t="shared" ref="K9:K15" si="0">SUM(G9:J9)</f>
        <v>0.99999999999999989</v>
      </c>
      <c r="L9" s="866"/>
      <c r="M9" s="898"/>
      <c r="N9" s="859"/>
    </row>
    <row r="10" spans="1:14" s="70" customFormat="1" ht="26.25" customHeight="1">
      <c r="A10" s="916"/>
      <c r="B10" s="885"/>
      <c r="C10" s="896" t="s">
        <v>123</v>
      </c>
      <c r="D10" s="876" t="s">
        <v>93</v>
      </c>
      <c r="E10" s="876"/>
      <c r="F10" s="69" t="s">
        <v>22</v>
      </c>
      <c r="G10" s="226">
        <v>0.05</v>
      </c>
      <c r="H10" s="226">
        <v>0.05</v>
      </c>
      <c r="I10" s="226">
        <v>0.45</v>
      </c>
      <c r="J10" s="226">
        <v>0.45</v>
      </c>
      <c r="K10" s="190">
        <f t="shared" si="0"/>
        <v>1</v>
      </c>
      <c r="L10" s="866"/>
      <c r="M10" s="897">
        <v>0.02</v>
      </c>
      <c r="N10" s="860" t="s">
        <v>281</v>
      </c>
    </row>
    <row r="11" spans="1:14" s="70" customFormat="1" ht="57" customHeight="1" thickBot="1">
      <c r="A11" s="916"/>
      <c r="B11" s="885"/>
      <c r="C11" s="896"/>
      <c r="D11" s="876"/>
      <c r="E11" s="876"/>
      <c r="F11" s="73" t="s">
        <v>23</v>
      </c>
      <c r="G11" s="74">
        <v>0</v>
      </c>
      <c r="H11" s="195">
        <v>0.05</v>
      </c>
      <c r="I11" s="195">
        <v>0.45</v>
      </c>
      <c r="J11" s="195"/>
      <c r="K11" s="191">
        <f t="shared" si="0"/>
        <v>0.5</v>
      </c>
      <c r="L11" s="866"/>
      <c r="M11" s="898"/>
      <c r="N11" s="861"/>
    </row>
    <row r="12" spans="1:14" s="70" customFormat="1" ht="26.25" customHeight="1">
      <c r="A12" s="916"/>
      <c r="B12" s="885"/>
      <c r="C12" s="896" t="s">
        <v>122</v>
      </c>
      <c r="D12" s="876" t="s">
        <v>93</v>
      </c>
      <c r="E12" s="876"/>
      <c r="F12" s="69" t="s">
        <v>22</v>
      </c>
      <c r="G12" s="226">
        <v>0.05</v>
      </c>
      <c r="H12" s="226">
        <v>0.01</v>
      </c>
      <c r="I12" s="226">
        <v>0.54</v>
      </c>
      <c r="J12" s="226">
        <v>0.4</v>
      </c>
      <c r="K12" s="190">
        <f t="shared" si="0"/>
        <v>1</v>
      </c>
      <c r="L12" s="866"/>
      <c r="M12" s="897">
        <v>0.03</v>
      </c>
      <c r="N12" s="860" t="s">
        <v>282</v>
      </c>
    </row>
    <row r="13" spans="1:14" s="70" customFormat="1" ht="26.25" customHeight="1" thickBot="1">
      <c r="A13" s="916"/>
      <c r="B13" s="885"/>
      <c r="C13" s="896"/>
      <c r="D13" s="876"/>
      <c r="E13" s="876"/>
      <c r="F13" s="73" t="s">
        <v>23</v>
      </c>
      <c r="G13" s="74">
        <v>0</v>
      </c>
      <c r="H13" s="195">
        <v>0.01</v>
      </c>
      <c r="I13" s="195">
        <v>0</v>
      </c>
      <c r="J13" s="195"/>
      <c r="K13" s="191">
        <f t="shared" si="0"/>
        <v>0.01</v>
      </c>
      <c r="L13" s="866"/>
      <c r="M13" s="898"/>
      <c r="N13" s="861"/>
    </row>
    <row r="14" spans="1:14" s="70" customFormat="1" ht="26.25" customHeight="1">
      <c r="A14" s="916"/>
      <c r="B14" s="885"/>
      <c r="C14" s="896" t="s">
        <v>121</v>
      </c>
      <c r="D14" s="876" t="s">
        <v>93</v>
      </c>
      <c r="E14" s="876"/>
      <c r="F14" s="69" t="s">
        <v>22</v>
      </c>
      <c r="G14" s="226">
        <v>0.05</v>
      </c>
      <c r="H14" s="226">
        <v>0</v>
      </c>
      <c r="I14" s="226">
        <v>0.5</v>
      </c>
      <c r="J14" s="226">
        <v>0.45</v>
      </c>
      <c r="K14" s="190">
        <f t="shared" si="0"/>
        <v>1</v>
      </c>
      <c r="L14" s="866"/>
      <c r="M14" s="897">
        <v>0.03</v>
      </c>
      <c r="N14" s="859" t="s">
        <v>283</v>
      </c>
    </row>
    <row r="15" spans="1:14" s="70" customFormat="1" ht="26.25" customHeight="1" thickBot="1">
      <c r="A15" s="916"/>
      <c r="B15" s="886"/>
      <c r="C15" s="940"/>
      <c r="D15" s="877"/>
      <c r="E15" s="877"/>
      <c r="F15" s="71" t="s">
        <v>23</v>
      </c>
      <c r="G15" s="72">
        <v>0</v>
      </c>
      <c r="H15" s="72">
        <v>0</v>
      </c>
      <c r="I15" s="72">
        <v>0</v>
      </c>
      <c r="J15" s="72"/>
      <c r="K15" s="180">
        <f t="shared" si="0"/>
        <v>0</v>
      </c>
      <c r="L15" s="867"/>
      <c r="M15" s="898"/>
      <c r="N15" s="862"/>
    </row>
    <row r="16" spans="1:14" s="70" customFormat="1" ht="26.25" customHeight="1">
      <c r="A16" s="916"/>
      <c r="B16" s="884" t="s">
        <v>120</v>
      </c>
      <c r="C16" s="887" t="s">
        <v>119</v>
      </c>
      <c r="D16" s="889" t="s">
        <v>93</v>
      </c>
      <c r="E16" s="889"/>
      <c r="F16" s="69" t="s">
        <v>22</v>
      </c>
      <c r="G16" s="226">
        <v>0.05</v>
      </c>
      <c r="H16" s="226">
        <v>0</v>
      </c>
      <c r="I16" s="226">
        <v>0.15</v>
      </c>
      <c r="J16" s="226">
        <v>0.8</v>
      </c>
      <c r="K16" s="187">
        <f>G16+H16+I16+J16</f>
        <v>1</v>
      </c>
      <c r="L16" s="865">
        <f>+M16+M18</f>
        <v>0.05</v>
      </c>
      <c r="M16" s="872">
        <v>0.02</v>
      </c>
      <c r="N16" s="861" t="s">
        <v>284</v>
      </c>
    </row>
    <row r="17" spans="1:14" s="70" customFormat="1" ht="45" customHeight="1" thickBot="1">
      <c r="A17" s="916"/>
      <c r="B17" s="885"/>
      <c r="C17" s="888"/>
      <c r="D17" s="890"/>
      <c r="E17" s="890"/>
      <c r="F17" s="84" t="s">
        <v>23</v>
      </c>
      <c r="G17" s="85">
        <v>0</v>
      </c>
      <c r="H17" s="85">
        <v>0</v>
      </c>
      <c r="I17" s="85">
        <v>0</v>
      </c>
      <c r="J17" s="85"/>
      <c r="K17" s="193">
        <f t="shared" ref="K17:K37" si="1">SUM(G17:J17)</f>
        <v>0</v>
      </c>
      <c r="L17" s="866"/>
      <c r="M17" s="873"/>
      <c r="N17" s="859"/>
    </row>
    <row r="18" spans="1:14" s="70" customFormat="1" ht="22.5" customHeight="1">
      <c r="A18" s="916"/>
      <c r="B18" s="885"/>
      <c r="C18" s="874" t="s">
        <v>118</v>
      </c>
      <c r="D18" s="876" t="s">
        <v>93</v>
      </c>
      <c r="E18" s="876"/>
      <c r="F18" s="69" t="s">
        <v>22</v>
      </c>
      <c r="G18" s="226">
        <v>0.05</v>
      </c>
      <c r="H18" s="226">
        <v>0</v>
      </c>
      <c r="I18" s="226">
        <v>0</v>
      </c>
      <c r="J18" s="226">
        <v>0.95</v>
      </c>
      <c r="K18" s="190">
        <f t="shared" si="1"/>
        <v>1</v>
      </c>
      <c r="L18" s="866"/>
      <c r="M18" s="899">
        <v>0.03</v>
      </c>
      <c r="N18" s="863" t="s">
        <v>284</v>
      </c>
    </row>
    <row r="19" spans="1:14" s="70" customFormat="1" ht="56.25" customHeight="1" thickBot="1">
      <c r="A19" s="916"/>
      <c r="B19" s="886"/>
      <c r="C19" s="875"/>
      <c r="D19" s="877"/>
      <c r="E19" s="877"/>
      <c r="F19" s="71" t="s">
        <v>23</v>
      </c>
      <c r="G19" s="72">
        <v>0</v>
      </c>
      <c r="H19" s="72">
        <v>0</v>
      </c>
      <c r="I19" s="72">
        <v>0</v>
      </c>
      <c r="J19" s="72"/>
      <c r="K19" s="180">
        <f t="shared" si="1"/>
        <v>0</v>
      </c>
      <c r="L19" s="867"/>
      <c r="M19" s="900"/>
      <c r="N19" s="864"/>
    </row>
    <row r="20" spans="1:14" s="194" customFormat="1" ht="40.5" customHeight="1">
      <c r="A20" s="916"/>
      <c r="B20" s="884" t="s">
        <v>81</v>
      </c>
      <c r="C20" s="887" t="s">
        <v>117</v>
      </c>
      <c r="D20" s="889" t="s">
        <v>93</v>
      </c>
      <c r="E20" s="889"/>
      <c r="F20" s="69" t="s">
        <v>22</v>
      </c>
      <c r="G20" s="226">
        <v>0.15</v>
      </c>
      <c r="H20" s="226">
        <v>0.7</v>
      </c>
      <c r="I20" s="226">
        <v>0.15</v>
      </c>
      <c r="J20" s="226">
        <v>0</v>
      </c>
      <c r="K20" s="187">
        <f t="shared" si="1"/>
        <v>1</v>
      </c>
      <c r="L20" s="865">
        <f>M20+M22</f>
        <v>0.15</v>
      </c>
      <c r="M20" s="872">
        <v>7.4999999999999997E-2</v>
      </c>
      <c r="N20" s="863" t="s">
        <v>285</v>
      </c>
    </row>
    <row r="21" spans="1:14" s="194" customFormat="1" ht="36" customHeight="1" thickBot="1">
      <c r="A21" s="916"/>
      <c r="B21" s="885"/>
      <c r="C21" s="888"/>
      <c r="D21" s="890"/>
      <c r="E21" s="890"/>
      <c r="F21" s="84" t="s">
        <v>23</v>
      </c>
      <c r="G21" s="85">
        <v>0.02</v>
      </c>
      <c r="H21" s="85">
        <v>0.45</v>
      </c>
      <c r="I21" s="85">
        <v>0.15</v>
      </c>
      <c r="J21" s="85"/>
      <c r="K21" s="193">
        <f t="shared" si="1"/>
        <v>0.62</v>
      </c>
      <c r="L21" s="866"/>
      <c r="M21" s="873"/>
      <c r="N21" s="864"/>
    </row>
    <row r="22" spans="1:14" s="194" customFormat="1" ht="31.5" customHeight="1">
      <c r="A22" s="916"/>
      <c r="B22" s="885"/>
      <c r="C22" s="874" t="s">
        <v>97</v>
      </c>
      <c r="D22" s="876" t="s">
        <v>93</v>
      </c>
      <c r="E22" s="876"/>
      <c r="F22" s="69" t="s">
        <v>22</v>
      </c>
      <c r="G22" s="226">
        <v>0.05</v>
      </c>
      <c r="H22" s="226">
        <v>0</v>
      </c>
      <c r="I22" s="226">
        <v>0.6</v>
      </c>
      <c r="J22" s="226">
        <v>0.35</v>
      </c>
      <c r="K22" s="190">
        <f t="shared" si="1"/>
        <v>1</v>
      </c>
      <c r="L22" s="866"/>
      <c r="M22" s="899">
        <v>7.4999999999999997E-2</v>
      </c>
      <c r="N22" s="863" t="s">
        <v>286</v>
      </c>
    </row>
    <row r="23" spans="1:14" s="194" customFormat="1" ht="43.5" customHeight="1" thickBot="1">
      <c r="A23" s="916"/>
      <c r="B23" s="886"/>
      <c r="C23" s="875"/>
      <c r="D23" s="877"/>
      <c r="E23" s="877"/>
      <c r="F23" s="71" t="s">
        <v>23</v>
      </c>
      <c r="G23" s="72">
        <v>0</v>
      </c>
      <c r="H23" s="72">
        <v>0</v>
      </c>
      <c r="I23" s="72">
        <v>0</v>
      </c>
      <c r="J23" s="72"/>
      <c r="K23" s="180">
        <f t="shared" si="1"/>
        <v>0</v>
      </c>
      <c r="L23" s="867"/>
      <c r="M23" s="900"/>
      <c r="N23" s="864"/>
    </row>
    <row r="24" spans="1:14" s="194" customFormat="1" ht="57.75" customHeight="1">
      <c r="A24" s="916"/>
      <c r="B24" s="884" t="s">
        <v>82</v>
      </c>
      <c r="C24" s="887" t="s">
        <v>116</v>
      </c>
      <c r="D24" s="889" t="s">
        <v>93</v>
      </c>
      <c r="E24" s="889"/>
      <c r="F24" s="69" t="s">
        <v>22</v>
      </c>
      <c r="G24" s="226">
        <v>7.0000000000000007E-2</v>
      </c>
      <c r="H24" s="226">
        <v>0.7</v>
      </c>
      <c r="I24" s="226">
        <v>0.23</v>
      </c>
      <c r="J24" s="226">
        <v>0</v>
      </c>
      <c r="K24" s="187">
        <f t="shared" si="1"/>
        <v>1</v>
      </c>
      <c r="L24" s="865">
        <f>M24+M26</f>
        <v>0.1</v>
      </c>
      <c r="M24" s="872">
        <v>0.04</v>
      </c>
      <c r="N24" s="861" t="s">
        <v>287</v>
      </c>
    </row>
    <row r="25" spans="1:14" s="194" customFormat="1" ht="29.25" customHeight="1" thickBot="1">
      <c r="A25" s="916"/>
      <c r="B25" s="885"/>
      <c r="C25" s="888"/>
      <c r="D25" s="890"/>
      <c r="E25" s="890"/>
      <c r="F25" s="84" t="s">
        <v>23</v>
      </c>
      <c r="G25" s="85">
        <v>0.02</v>
      </c>
      <c r="H25" s="85">
        <v>0.45</v>
      </c>
      <c r="I25" s="85">
        <v>0.05</v>
      </c>
      <c r="J25" s="85"/>
      <c r="K25" s="193">
        <f t="shared" si="1"/>
        <v>0.52</v>
      </c>
      <c r="L25" s="866"/>
      <c r="M25" s="873"/>
      <c r="N25" s="859"/>
    </row>
    <row r="26" spans="1:14" s="194" customFormat="1" ht="38.25" customHeight="1">
      <c r="A26" s="916"/>
      <c r="B26" s="885"/>
      <c r="C26" s="874" t="s">
        <v>115</v>
      </c>
      <c r="D26" s="876" t="s">
        <v>93</v>
      </c>
      <c r="E26" s="876"/>
      <c r="F26" s="69" t="s">
        <v>22</v>
      </c>
      <c r="G26" s="226">
        <v>0</v>
      </c>
      <c r="H26" s="226">
        <v>0</v>
      </c>
      <c r="I26" s="226">
        <v>0.5</v>
      </c>
      <c r="J26" s="226">
        <v>0.5</v>
      </c>
      <c r="K26" s="190">
        <f t="shared" si="1"/>
        <v>1</v>
      </c>
      <c r="L26" s="866"/>
      <c r="M26" s="899">
        <v>0.06</v>
      </c>
      <c r="N26" s="863" t="s">
        <v>288</v>
      </c>
    </row>
    <row r="27" spans="1:14" s="194" customFormat="1" ht="26.25" customHeight="1" thickBot="1">
      <c r="A27" s="939"/>
      <c r="B27" s="886"/>
      <c r="C27" s="875"/>
      <c r="D27" s="877"/>
      <c r="E27" s="877"/>
      <c r="F27" s="71" t="s">
        <v>23</v>
      </c>
      <c r="G27" s="72">
        <v>0</v>
      </c>
      <c r="H27" s="72">
        <v>0</v>
      </c>
      <c r="I27" s="72">
        <v>0</v>
      </c>
      <c r="J27" s="72"/>
      <c r="K27" s="180">
        <f t="shared" si="1"/>
        <v>0</v>
      </c>
      <c r="L27" s="867"/>
      <c r="M27" s="900"/>
      <c r="N27" s="864"/>
    </row>
    <row r="28" spans="1:14" s="70" customFormat="1" ht="57.75" customHeight="1">
      <c r="A28" s="934" t="s">
        <v>83</v>
      </c>
      <c r="B28" s="925" t="s">
        <v>84</v>
      </c>
      <c r="C28" s="891" t="s">
        <v>98</v>
      </c>
      <c r="D28" s="889"/>
      <c r="E28" s="889" t="s">
        <v>93</v>
      </c>
      <c r="F28" s="69" t="s">
        <v>22</v>
      </c>
      <c r="G28" s="226">
        <v>0.3</v>
      </c>
      <c r="H28" s="226">
        <v>0.6</v>
      </c>
      <c r="I28" s="226">
        <v>0.18</v>
      </c>
      <c r="J28" s="226">
        <v>0</v>
      </c>
      <c r="K28" s="187">
        <f t="shared" si="1"/>
        <v>1.0799999999999998</v>
      </c>
      <c r="L28" s="878">
        <f>SUM(M28+M30+M32)</f>
        <v>0.15</v>
      </c>
      <c r="M28" s="910">
        <v>0.03</v>
      </c>
      <c r="N28" s="861" t="s">
        <v>289</v>
      </c>
    </row>
    <row r="29" spans="1:14" s="70" customFormat="1" ht="105.75" customHeight="1" thickBot="1">
      <c r="A29" s="935"/>
      <c r="B29" s="926"/>
      <c r="C29" s="892"/>
      <c r="D29" s="890"/>
      <c r="E29" s="890"/>
      <c r="F29" s="73" t="s">
        <v>23</v>
      </c>
      <c r="G29" s="74">
        <v>0.02</v>
      </c>
      <c r="H29" s="74">
        <v>0.8</v>
      </c>
      <c r="I29" s="74">
        <v>0.06</v>
      </c>
      <c r="J29" s="74"/>
      <c r="K29" s="191">
        <f t="shared" si="1"/>
        <v>0.88000000000000012</v>
      </c>
      <c r="L29" s="879"/>
      <c r="M29" s="911"/>
      <c r="N29" s="859"/>
    </row>
    <row r="30" spans="1:14" s="70" customFormat="1" ht="42.75" customHeight="1">
      <c r="A30" s="935"/>
      <c r="B30" s="926"/>
      <c r="C30" s="892" t="s">
        <v>114</v>
      </c>
      <c r="D30" s="890" t="s">
        <v>93</v>
      </c>
      <c r="E30" s="890"/>
      <c r="F30" s="69" t="s">
        <v>22</v>
      </c>
      <c r="G30" s="226">
        <v>0.1</v>
      </c>
      <c r="H30" s="226">
        <v>0.28999999999999998</v>
      </c>
      <c r="I30" s="226">
        <v>0.4</v>
      </c>
      <c r="J30" s="226">
        <v>0.21</v>
      </c>
      <c r="K30" s="181">
        <f t="shared" si="1"/>
        <v>1</v>
      </c>
      <c r="L30" s="879"/>
      <c r="M30" s="911">
        <v>0.06</v>
      </c>
      <c r="N30" s="871" t="s">
        <v>290</v>
      </c>
    </row>
    <row r="31" spans="1:14" s="70" customFormat="1" ht="112.5" customHeight="1" thickBot="1">
      <c r="A31" s="935"/>
      <c r="B31" s="926"/>
      <c r="C31" s="893"/>
      <c r="D31" s="876"/>
      <c r="E31" s="876"/>
      <c r="F31" s="73" t="s">
        <v>23</v>
      </c>
      <c r="G31" s="74">
        <v>0.01</v>
      </c>
      <c r="H31" s="74">
        <v>0.28999999999999998</v>
      </c>
      <c r="I31" s="74">
        <v>0.5</v>
      </c>
      <c r="J31" s="74"/>
      <c r="K31" s="191">
        <f t="shared" si="1"/>
        <v>0.8</v>
      </c>
      <c r="L31" s="879"/>
      <c r="M31" s="902"/>
      <c r="N31" s="870"/>
    </row>
    <row r="32" spans="1:14" s="70" customFormat="1" ht="29.25" customHeight="1">
      <c r="A32" s="935"/>
      <c r="B32" s="926"/>
      <c r="C32" s="893" t="s">
        <v>113</v>
      </c>
      <c r="D32" s="876" t="s">
        <v>93</v>
      </c>
      <c r="E32" s="876"/>
      <c r="F32" s="69" t="s">
        <v>22</v>
      </c>
      <c r="G32" s="226">
        <v>0.1</v>
      </c>
      <c r="H32" s="226">
        <v>0.2</v>
      </c>
      <c r="I32" s="226">
        <v>0.5</v>
      </c>
      <c r="J32" s="226">
        <v>0.2</v>
      </c>
      <c r="K32" s="181">
        <f t="shared" si="1"/>
        <v>1</v>
      </c>
      <c r="L32" s="879"/>
      <c r="M32" s="902">
        <v>0.06</v>
      </c>
      <c r="N32" s="861" t="s">
        <v>291</v>
      </c>
    </row>
    <row r="33" spans="1:49" s="70" customFormat="1" ht="90" customHeight="1" thickBot="1">
      <c r="A33" s="936"/>
      <c r="B33" s="927"/>
      <c r="C33" s="894"/>
      <c r="D33" s="877"/>
      <c r="E33" s="877"/>
      <c r="F33" s="71" t="s">
        <v>23</v>
      </c>
      <c r="G33" s="72">
        <v>0</v>
      </c>
      <c r="H33" s="72">
        <v>0.15</v>
      </c>
      <c r="I33" s="72">
        <v>0.05</v>
      </c>
      <c r="J33" s="72"/>
      <c r="K33" s="180">
        <f t="shared" si="1"/>
        <v>0.2</v>
      </c>
      <c r="L33" s="880"/>
      <c r="M33" s="909"/>
      <c r="N33" s="859"/>
    </row>
    <row r="34" spans="1:49" s="192" customFormat="1" ht="37.5" customHeight="1">
      <c r="A34" s="916" t="s">
        <v>88</v>
      </c>
      <c r="B34" s="884" t="s">
        <v>86</v>
      </c>
      <c r="C34" s="887" t="s">
        <v>94</v>
      </c>
      <c r="D34" s="889" t="s">
        <v>93</v>
      </c>
      <c r="E34" s="889"/>
      <c r="F34" s="69" t="s">
        <v>22</v>
      </c>
      <c r="G34" s="226">
        <v>0.15</v>
      </c>
      <c r="H34" s="226">
        <v>0.7</v>
      </c>
      <c r="I34" s="226">
        <v>0.15</v>
      </c>
      <c r="J34" s="226">
        <v>0</v>
      </c>
      <c r="K34" s="187">
        <f t="shared" si="1"/>
        <v>1</v>
      </c>
      <c r="L34" s="865">
        <f>SUM(M34+M36)</f>
        <v>0.15</v>
      </c>
      <c r="M34" s="872">
        <v>0.06</v>
      </c>
      <c r="N34" s="861" t="s">
        <v>292</v>
      </c>
    </row>
    <row r="35" spans="1:49" s="192" customFormat="1" ht="52.5" customHeight="1" thickBot="1">
      <c r="A35" s="916"/>
      <c r="B35" s="885"/>
      <c r="C35" s="888"/>
      <c r="D35" s="890"/>
      <c r="E35" s="890"/>
      <c r="F35" s="84" t="s">
        <v>23</v>
      </c>
      <c r="G35" s="85">
        <v>0.05</v>
      </c>
      <c r="H35" s="85">
        <v>0.45</v>
      </c>
      <c r="I35" s="85">
        <v>0.05</v>
      </c>
      <c r="J35" s="85"/>
      <c r="K35" s="193">
        <f t="shared" si="1"/>
        <v>0.55000000000000004</v>
      </c>
      <c r="L35" s="866"/>
      <c r="M35" s="873"/>
      <c r="N35" s="859"/>
    </row>
    <row r="36" spans="1:49" s="192" customFormat="1" ht="37.5" customHeight="1">
      <c r="A36" s="916"/>
      <c r="B36" s="885"/>
      <c r="C36" s="874" t="s">
        <v>95</v>
      </c>
      <c r="D36" s="876" t="s">
        <v>93</v>
      </c>
      <c r="E36" s="876"/>
      <c r="F36" s="69" t="s">
        <v>22</v>
      </c>
      <c r="G36" s="226">
        <v>0.05</v>
      </c>
      <c r="H36" s="226">
        <v>0.1</v>
      </c>
      <c r="I36" s="226">
        <v>0.4</v>
      </c>
      <c r="J36" s="226">
        <v>0.45</v>
      </c>
      <c r="K36" s="190">
        <f t="shared" si="1"/>
        <v>1</v>
      </c>
      <c r="L36" s="866"/>
      <c r="M36" s="899">
        <v>0.09</v>
      </c>
      <c r="N36" s="863" t="s">
        <v>293</v>
      </c>
    </row>
    <row r="37" spans="1:49" s="192" customFormat="1" ht="37.5" customHeight="1" thickBot="1">
      <c r="A37" s="916"/>
      <c r="B37" s="886"/>
      <c r="C37" s="875"/>
      <c r="D37" s="877"/>
      <c r="E37" s="877"/>
      <c r="F37" s="71" t="s">
        <v>23</v>
      </c>
      <c r="G37" s="72">
        <v>0</v>
      </c>
      <c r="H37" s="72">
        <v>0</v>
      </c>
      <c r="I37" s="72">
        <v>0</v>
      </c>
      <c r="J37" s="72"/>
      <c r="K37" s="180">
        <f t="shared" si="1"/>
        <v>0</v>
      </c>
      <c r="L37" s="867"/>
      <c r="M37" s="900"/>
      <c r="N37" s="864"/>
    </row>
    <row r="38" spans="1:49" s="75" customFormat="1" ht="57.75" customHeight="1">
      <c r="A38" s="916"/>
      <c r="B38" s="930" t="s">
        <v>92</v>
      </c>
      <c r="C38" s="933" t="s">
        <v>99</v>
      </c>
      <c r="D38" s="901"/>
      <c r="E38" s="901" t="s">
        <v>93</v>
      </c>
      <c r="F38" s="69" t="s">
        <v>22</v>
      </c>
      <c r="G38" s="226">
        <v>0.35499999999999998</v>
      </c>
      <c r="H38" s="226">
        <v>0.48499999999999999</v>
      </c>
      <c r="I38" s="226">
        <v>0.16</v>
      </c>
      <c r="J38" s="226">
        <v>0</v>
      </c>
      <c r="K38" s="187">
        <f>G38+H38+I38+J38</f>
        <v>1</v>
      </c>
      <c r="L38" s="881">
        <f>+M38+M40+M42+M44</f>
        <v>0.15</v>
      </c>
      <c r="M38" s="903">
        <v>7.0000000000000007E-2</v>
      </c>
      <c r="N38" s="869" t="s">
        <v>294</v>
      </c>
    </row>
    <row r="39" spans="1:49" s="75" customFormat="1" ht="53.25" customHeight="1" thickBot="1">
      <c r="A39" s="916"/>
      <c r="B39" s="931"/>
      <c r="C39" s="893"/>
      <c r="D39" s="876"/>
      <c r="E39" s="876"/>
      <c r="F39" s="76" t="s">
        <v>23</v>
      </c>
      <c r="G39" s="74">
        <v>0.23</v>
      </c>
      <c r="H39" s="74">
        <v>0.61</v>
      </c>
      <c r="I39" s="74">
        <v>0.16</v>
      </c>
      <c r="J39" s="74"/>
      <c r="K39" s="191">
        <f>SUM(G39:J39)</f>
        <v>1</v>
      </c>
      <c r="L39" s="882"/>
      <c r="M39" s="904"/>
      <c r="N39" s="870"/>
    </row>
    <row r="40" spans="1:49" s="75" customFormat="1" ht="48.75" customHeight="1">
      <c r="A40" s="916"/>
      <c r="B40" s="931"/>
      <c r="C40" s="921" t="s">
        <v>112</v>
      </c>
      <c r="D40" s="876" t="s">
        <v>93</v>
      </c>
      <c r="E40" s="919"/>
      <c r="F40" s="69" t="s">
        <v>22</v>
      </c>
      <c r="G40" s="226">
        <v>0</v>
      </c>
      <c r="H40" s="226">
        <v>0</v>
      </c>
      <c r="I40" s="226">
        <v>0.5</v>
      </c>
      <c r="J40" s="226">
        <v>1</v>
      </c>
      <c r="K40" s="190">
        <f>J40</f>
        <v>1</v>
      </c>
      <c r="L40" s="882"/>
      <c r="M40" s="902">
        <v>0.04</v>
      </c>
      <c r="N40" s="868" t="s">
        <v>295</v>
      </c>
    </row>
    <row r="41" spans="1:49" s="75" customFormat="1" ht="59.25" customHeight="1" thickBot="1">
      <c r="A41" s="916"/>
      <c r="B41" s="931"/>
      <c r="C41" s="924"/>
      <c r="D41" s="876"/>
      <c r="E41" s="920"/>
      <c r="F41" s="73" t="s">
        <v>23</v>
      </c>
      <c r="G41" s="74">
        <v>0</v>
      </c>
      <c r="H41" s="74">
        <v>0</v>
      </c>
      <c r="I41" s="74">
        <v>0.6</v>
      </c>
      <c r="J41" s="74"/>
      <c r="K41" s="191">
        <f>SUM(G41:J41)</f>
        <v>0.6</v>
      </c>
      <c r="L41" s="882"/>
      <c r="M41" s="902"/>
      <c r="N41" s="868"/>
    </row>
    <row r="42" spans="1:49" s="70" customFormat="1" ht="33.75" customHeight="1">
      <c r="A42" s="916"/>
      <c r="B42" s="931"/>
      <c r="C42" s="917" t="s">
        <v>111</v>
      </c>
      <c r="D42" s="876" t="s">
        <v>93</v>
      </c>
      <c r="E42" s="918"/>
      <c r="F42" s="69" t="s">
        <v>22</v>
      </c>
      <c r="G42" s="226">
        <v>0.25</v>
      </c>
      <c r="H42" s="226">
        <v>0.25</v>
      </c>
      <c r="I42" s="226">
        <v>0.25</v>
      </c>
      <c r="J42" s="226">
        <v>0.25</v>
      </c>
      <c r="K42" s="190">
        <f>G42+H42+I42+J42</f>
        <v>1</v>
      </c>
      <c r="L42" s="882"/>
      <c r="M42" s="902">
        <v>0.02</v>
      </c>
      <c r="N42" s="868" t="s">
        <v>296</v>
      </c>
    </row>
    <row r="43" spans="1:49" s="70" customFormat="1" ht="31.5" customHeight="1" thickBot="1">
      <c r="A43" s="916"/>
      <c r="B43" s="931"/>
      <c r="C43" s="917"/>
      <c r="D43" s="876"/>
      <c r="E43" s="918"/>
      <c r="F43" s="73" t="s">
        <v>23</v>
      </c>
      <c r="G43" s="74">
        <v>0.25</v>
      </c>
      <c r="H43" s="74">
        <v>0.25</v>
      </c>
      <c r="I43" s="74">
        <v>0.25</v>
      </c>
      <c r="J43" s="74"/>
      <c r="K43" s="191">
        <f>(G43+H43+I43+J43)</f>
        <v>0.75</v>
      </c>
      <c r="L43" s="882"/>
      <c r="M43" s="902"/>
      <c r="N43" s="868"/>
    </row>
    <row r="44" spans="1:49" s="70" customFormat="1" ht="31.5" customHeight="1">
      <c r="A44" s="916"/>
      <c r="B44" s="931"/>
      <c r="C44" s="921" t="s">
        <v>96</v>
      </c>
      <c r="D44" s="876"/>
      <c r="E44" s="919" t="s">
        <v>93</v>
      </c>
      <c r="F44" s="69" t="s">
        <v>22</v>
      </c>
      <c r="G44" s="226">
        <v>0.25</v>
      </c>
      <c r="H44" s="226">
        <v>0.65</v>
      </c>
      <c r="I44" s="226">
        <v>0.1</v>
      </c>
      <c r="J44" s="226">
        <v>0</v>
      </c>
      <c r="K44" s="190">
        <f>G44+H44+I44+J44</f>
        <v>1</v>
      </c>
      <c r="L44" s="882"/>
      <c r="M44" s="902">
        <v>0.02</v>
      </c>
      <c r="N44" s="859" t="s">
        <v>297</v>
      </c>
    </row>
    <row r="45" spans="1:49" s="70" customFormat="1" ht="30" customHeight="1" thickBot="1">
      <c r="A45" s="916"/>
      <c r="B45" s="932"/>
      <c r="C45" s="922"/>
      <c r="D45" s="877"/>
      <c r="E45" s="923"/>
      <c r="F45" s="71" t="s">
        <v>23</v>
      </c>
      <c r="G45" s="72">
        <v>0.05</v>
      </c>
      <c r="H45" s="72">
        <v>0</v>
      </c>
      <c r="I45" s="72">
        <v>0.02</v>
      </c>
      <c r="J45" s="72"/>
      <c r="K45" s="180">
        <f>(G45+H45+I45+J45)</f>
        <v>7.0000000000000007E-2</v>
      </c>
      <c r="L45" s="883"/>
      <c r="M45" s="909"/>
      <c r="N45" s="862"/>
    </row>
    <row r="46" spans="1:49" s="70" customFormat="1" ht="24.75" customHeight="1">
      <c r="A46" s="916"/>
      <c r="B46" s="925" t="s">
        <v>87</v>
      </c>
      <c r="C46" s="928" t="s">
        <v>110</v>
      </c>
      <c r="D46" s="189"/>
      <c r="E46" s="188"/>
      <c r="F46" s="69" t="s">
        <v>22</v>
      </c>
      <c r="G46" s="226">
        <v>0.1</v>
      </c>
      <c r="H46" s="226">
        <v>0.31</v>
      </c>
      <c r="I46" s="226">
        <v>0.36</v>
      </c>
      <c r="J46" s="226">
        <v>0.23</v>
      </c>
      <c r="K46" s="187">
        <f>SUM(G46:J46)</f>
        <v>1</v>
      </c>
      <c r="L46" s="865">
        <f>+M46+M48+M50</f>
        <v>0.15000000000000002</v>
      </c>
      <c r="M46" s="910">
        <v>0.05</v>
      </c>
      <c r="N46" s="855" t="s">
        <v>298</v>
      </c>
    </row>
    <row r="47" spans="1:49" s="70" customFormat="1" ht="67.5" customHeight="1" thickBot="1">
      <c r="A47" s="916"/>
      <c r="B47" s="926"/>
      <c r="C47" s="924"/>
      <c r="D47" s="186"/>
      <c r="E47" s="185"/>
      <c r="F47" s="184" t="s">
        <v>23</v>
      </c>
      <c r="G47" s="183">
        <v>0.03</v>
      </c>
      <c r="H47" s="183">
        <v>0.31000000000000005</v>
      </c>
      <c r="I47" s="183">
        <v>0.3</v>
      </c>
      <c r="J47" s="183"/>
      <c r="K47" s="182">
        <f>SUM(G47:J47)</f>
        <v>0.64000000000000012</v>
      </c>
      <c r="L47" s="866"/>
      <c r="M47" s="911"/>
      <c r="N47" s="856"/>
    </row>
    <row r="48" spans="1:49" s="60" customFormat="1" ht="30.75" customHeight="1">
      <c r="A48" s="916"/>
      <c r="B48" s="926"/>
      <c r="C48" s="914" t="s">
        <v>109</v>
      </c>
      <c r="D48" s="905" t="s">
        <v>93</v>
      </c>
      <c r="E48" s="905"/>
      <c r="F48" s="69" t="s">
        <v>22</v>
      </c>
      <c r="G48" s="226">
        <v>0.1</v>
      </c>
      <c r="H48" s="226">
        <v>0</v>
      </c>
      <c r="I48" s="226">
        <v>0.7</v>
      </c>
      <c r="J48" s="226">
        <v>0.2</v>
      </c>
      <c r="K48" s="181">
        <f>SUM(G48:J48)</f>
        <v>1</v>
      </c>
      <c r="L48" s="866"/>
      <c r="M48" s="907">
        <v>0.05</v>
      </c>
      <c r="N48" s="855" t="s">
        <v>299</v>
      </c>
      <c r="O48" s="70"/>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row>
    <row r="49" spans="1:49" s="60" customFormat="1" ht="66.75" customHeight="1" thickBot="1">
      <c r="A49" s="916"/>
      <c r="B49" s="926"/>
      <c r="C49" s="915"/>
      <c r="D49" s="905"/>
      <c r="E49" s="905"/>
      <c r="F49" s="184" t="s">
        <v>23</v>
      </c>
      <c r="G49" s="183">
        <v>0</v>
      </c>
      <c r="H49" s="183">
        <v>0</v>
      </c>
      <c r="I49" s="183">
        <v>1</v>
      </c>
      <c r="J49" s="183"/>
      <c r="K49" s="182">
        <f>SUM(G49:J49)</f>
        <v>1</v>
      </c>
      <c r="L49" s="866"/>
      <c r="M49" s="911"/>
      <c r="N49" s="856"/>
      <c r="O49" s="70"/>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row>
    <row r="50" spans="1:49" s="60" customFormat="1" ht="21.75" customHeight="1">
      <c r="A50" s="916"/>
      <c r="B50" s="926"/>
      <c r="C50" s="914" t="s">
        <v>108</v>
      </c>
      <c r="D50" s="905"/>
      <c r="E50" s="905"/>
      <c r="F50" s="69" t="s">
        <v>22</v>
      </c>
      <c r="G50" s="226">
        <v>0.1</v>
      </c>
      <c r="H50" s="226">
        <v>0</v>
      </c>
      <c r="I50" s="226">
        <v>0.7</v>
      </c>
      <c r="J50" s="226">
        <v>0.2</v>
      </c>
      <c r="K50" s="181">
        <f>SUM(G50:J50)</f>
        <v>1</v>
      </c>
      <c r="L50" s="866"/>
      <c r="M50" s="907">
        <v>0.05</v>
      </c>
      <c r="N50" s="855" t="s">
        <v>300</v>
      </c>
      <c r="O50" s="70"/>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row>
    <row r="51" spans="1:49" s="60" customFormat="1" ht="49.5" customHeight="1" thickBot="1">
      <c r="A51" s="916"/>
      <c r="B51" s="927"/>
      <c r="C51" s="929"/>
      <c r="D51" s="906"/>
      <c r="E51" s="906"/>
      <c r="F51" s="71" t="s">
        <v>23</v>
      </c>
      <c r="G51" s="72">
        <v>0</v>
      </c>
      <c r="H51" s="72">
        <v>0</v>
      </c>
      <c r="I51" s="72">
        <v>0</v>
      </c>
      <c r="J51" s="72"/>
      <c r="K51" s="180">
        <f>SUM(I51:J51)</f>
        <v>0</v>
      </c>
      <c r="L51" s="867"/>
      <c r="M51" s="908"/>
      <c r="N51" s="857"/>
      <c r="O51" s="70"/>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row>
    <row r="52" spans="1:49" ht="18.75" customHeight="1" thickBot="1">
      <c r="A52" s="912" t="s">
        <v>24</v>
      </c>
      <c r="B52" s="913"/>
      <c r="C52" s="913"/>
      <c r="D52" s="913"/>
      <c r="E52" s="913"/>
      <c r="F52" s="913"/>
      <c r="G52" s="913"/>
      <c r="H52" s="913"/>
      <c r="I52" s="913"/>
      <c r="J52" s="913"/>
      <c r="K52" s="913"/>
      <c r="L52" s="179">
        <f>SUM(L8:L51)</f>
        <v>1</v>
      </c>
      <c r="M52" s="179">
        <f>SUM(M8:M51)</f>
        <v>1.0000000000000002</v>
      </c>
      <c r="N52" s="86"/>
    </row>
    <row r="53" spans="1:49" ht="30.75" customHeight="1">
      <c r="A53" s="77"/>
      <c r="B53" s="77"/>
      <c r="C53" s="78"/>
      <c r="D53" s="77"/>
      <c r="E53" s="77"/>
      <c r="F53" s="77"/>
      <c r="G53" s="178"/>
      <c r="H53" s="77"/>
      <c r="I53" s="77"/>
      <c r="J53" s="77"/>
      <c r="K53" s="77"/>
      <c r="L53" s="79"/>
      <c r="M53" s="79"/>
      <c r="N53" s="80" t="s">
        <v>241</v>
      </c>
    </row>
    <row r="54" spans="1:49" ht="29.25" customHeight="1">
      <c r="A54" s="70"/>
      <c r="B54" s="70"/>
      <c r="C54" s="75"/>
      <c r="D54" s="70"/>
      <c r="E54" s="70"/>
      <c r="F54" s="70"/>
      <c r="G54" s="70"/>
      <c r="H54" s="70"/>
      <c r="I54" s="81"/>
      <c r="J54" s="82"/>
      <c r="K54" s="82"/>
      <c r="L54" s="81"/>
      <c r="M54" s="82"/>
    </row>
    <row r="55" spans="1:49">
      <c r="A55" s="70"/>
      <c r="B55" s="70"/>
      <c r="C55" s="75"/>
      <c r="D55" s="70"/>
      <c r="E55" s="70"/>
      <c r="F55" s="70"/>
      <c r="G55" s="70"/>
      <c r="H55" s="70"/>
      <c r="I55" s="81"/>
      <c r="J55" s="82"/>
      <c r="K55" s="82"/>
      <c r="L55" s="81"/>
      <c r="M55" s="82"/>
    </row>
    <row r="56" spans="1:49">
      <c r="A56" s="70"/>
      <c r="B56" s="70"/>
      <c r="C56" s="75"/>
      <c r="D56" s="70"/>
      <c r="E56" s="70"/>
      <c r="F56" s="70"/>
      <c r="G56" s="70"/>
      <c r="H56" s="70"/>
      <c r="I56" s="81"/>
      <c r="J56" s="82"/>
      <c r="K56" s="82"/>
      <c r="L56" s="81"/>
      <c r="M56" s="82"/>
    </row>
    <row r="57" spans="1:49">
      <c r="A57" s="70"/>
      <c r="B57" s="70"/>
      <c r="C57" s="75"/>
      <c r="D57" s="70"/>
      <c r="E57" s="70"/>
      <c r="F57" s="70"/>
      <c r="G57" s="70"/>
      <c r="H57" s="70"/>
      <c r="I57" s="81"/>
      <c r="J57" s="82"/>
      <c r="K57" s="82"/>
      <c r="L57" s="81"/>
      <c r="M57" s="82"/>
    </row>
    <row r="58" spans="1:49">
      <c r="A58" s="70"/>
      <c r="B58" s="70"/>
      <c r="C58" s="75"/>
      <c r="D58" s="70"/>
      <c r="E58" s="70"/>
      <c r="F58" s="70"/>
      <c r="G58" s="70"/>
      <c r="H58" s="70"/>
      <c r="I58" s="81"/>
      <c r="J58" s="82"/>
      <c r="K58" s="82"/>
      <c r="L58" s="81"/>
      <c r="M58" s="82"/>
    </row>
    <row r="59" spans="1:49">
      <c r="A59" s="70"/>
      <c r="B59" s="70"/>
      <c r="C59" s="75"/>
      <c r="D59" s="70"/>
      <c r="E59" s="70"/>
      <c r="F59" s="70"/>
      <c r="G59" s="70"/>
      <c r="H59" s="70"/>
      <c r="I59" s="81"/>
      <c r="J59" s="82"/>
      <c r="K59" s="82"/>
      <c r="L59" s="81"/>
      <c r="M59" s="82"/>
    </row>
    <row r="60" spans="1:49">
      <c r="A60" s="70"/>
      <c r="B60" s="70"/>
      <c r="C60" s="75"/>
      <c r="D60" s="70"/>
      <c r="E60" s="70"/>
      <c r="F60" s="70"/>
      <c r="G60" s="70"/>
      <c r="H60" s="70"/>
      <c r="I60" s="81"/>
      <c r="J60" s="82"/>
      <c r="K60" s="82"/>
      <c r="L60" s="81"/>
      <c r="M60" s="82"/>
    </row>
    <row r="61" spans="1:49">
      <c r="A61" s="70"/>
      <c r="B61" s="70"/>
      <c r="C61" s="75"/>
      <c r="D61" s="70"/>
      <c r="E61" s="70"/>
      <c r="F61" s="70"/>
      <c r="G61" s="70"/>
      <c r="H61" s="70"/>
      <c r="I61" s="81"/>
      <c r="J61" s="82"/>
      <c r="K61" s="82"/>
      <c r="L61" s="81"/>
      <c r="M61" s="82"/>
    </row>
    <row r="62" spans="1:49">
      <c r="A62" s="70"/>
      <c r="B62" s="70"/>
      <c r="C62" s="75"/>
      <c r="D62" s="70"/>
      <c r="E62" s="70"/>
      <c r="F62" s="70"/>
      <c r="G62" s="70"/>
      <c r="H62" s="70"/>
      <c r="I62" s="81"/>
      <c r="J62" s="82"/>
      <c r="K62" s="82"/>
      <c r="L62" s="81"/>
      <c r="M62" s="82"/>
    </row>
    <row r="63" spans="1:49">
      <c r="A63" s="70"/>
      <c r="B63" s="70"/>
      <c r="C63" s="75"/>
      <c r="D63" s="70"/>
      <c r="E63" s="70"/>
      <c r="F63" s="70"/>
      <c r="G63" s="70"/>
      <c r="H63" s="70"/>
      <c r="I63" s="81"/>
      <c r="J63" s="82"/>
      <c r="K63" s="82"/>
      <c r="L63" s="81"/>
      <c r="M63" s="82"/>
    </row>
    <row r="64" spans="1:49">
      <c r="A64" s="70"/>
      <c r="B64" s="70"/>
      <c r="C64" s="75"/>
      <c r="D64" s="70"/>
      <c r="E64" s="70"/>
      <c r="F64" s="70"/>
      <c r="G64" s="70"/>
      <c r="H64" s="70"/>
      <c r="I64" s="81"/>
      <c r="J64" s="82"/>
      <c r="K64" s="82"/>
      <c r="L64" s="81"/>
      <c r="M64" s="82"/>
    </row>
    <row r="65" spans="1:13">
      <c r="A65" s="70"/>
      <c r="B65" s="70"/>
      <c r="C65" s="75"/>
      <c r="D65" s="70"/>
      <c r="E65" s="70"/>
      <c r="F65" s="70"/>
      <c r="G65" s="70"/>
      <c r="H65" s="70"/>
      <c r="I65" s="81"/>
      <c r="J65" s="82"/>
      <c r="K65" s="82"/>
      <c r="L65" s="81"/>
      <c r="M65" s="82"/>
    </row>
    <row r="66" spans="1:13">
      <c r="A66" s="70"/>
      <c r="B66" s="70"/>
      <c r="C66" s="75"/>
      <c r="D66" s="70"/>
      <c r="E66" s="70"/>
      <c r="F66" s="70"/>
      <c r="G66" s="70"/>
      <c r="H66" s="70"/>
      <c r="I66" s="81"/>
      <c r="J66" s="82"/>
      <c r="K66" s="82"/>
      <c r="L66" s="81"/>
      <c r="M66" s="82"/>
    </row>
    <row r="67" spans="1:13">
      <c r="A67" s="70"/>
      <c r="B67" s="70"/>
      <c r="C67" s="75"/>
      <c r="D67" s="70"/>
      <c r="E67" s="70"/>
      <c r="F67" s="70"/>
      <c r="G67" s="70"/>
      <c r="H67" s="70"/>
      <c r="I67" s="81"/>
      <c r="J67" s="82"/>
      <c r="K67" s="82"/>
      <c r="L67" s="81"/>
      <c r="M67" s="82"/>
    </row>
    <row r="68" spans="1:13">
      <c r="A68" s="70"/>
      <c r="B68" s="70"/>
      <c r="C68" s="75"/>
      <c r="D68" s="70"/>
      <c r="E68" s="70"/>
      <c r="F68" s="70"/>
      <c r="G68" s="70"/>
      <c r="H68" s="70"/>
      <c r="I68" s="81"/>
      <c r="J68" s="82"/>
      <c r="K68" s="82"/>
      <c r="L68" s="81"/>
      <c r="M68" s="82"/>
    </row>
    <row r="69" spans="1:13">
      <c r="A69" s="70"/>
      <c r="B69" s="70"/>
      <c r="C69" s="75"/>
      <c r="D69" s="70"/>
      <c r="E69" s="70"/>
      <c r="F69" s="70"/>
      <c r="G69" s="70"/>
      <c r="H69" s="70"/>
      <c r="I69" s="81"/>
      <c r="J69" s="82"/>
      <c r="K69" s="82"/>
      <c r="L69" s="81"/>
      <c r="M69" s="82"/>
    </row>
    <row r="70" spans="1:13">
      <c r="A70" s="70"/>
      <c r="B70" s="70"/>
      <c r="C70" s="75"/>
      <c r="D70" s="70"/>
      <c r="E70" s="70"/>
      <c r="F70" s="70"/>
      <c r="G70" s="70"/>
      <c r="H70" s="70"/>
      <c r="I70" s="81"/>
      <c r="J70" s="82"/>
      <c r="K70" s="82"/>
      <c r="L70" s="81"/>
      <c r="M70" s="82"/>
    </row>
    <row r="71" spans="1:13">
      <c r="A71" s="70"/>
      <c r="B71" s="70"/>
      <c r="C71" s="75"/>
      <c r="D71" s="70"/>
      <c r="E71" s="70"/>
      <c r="F71" s="70"/>
      <c r="G71" s="70"/>
      <c r="H71" s="70"/>
      <c r="I71" s="81"/>
      <c r="J71" s="82"/>
      <c r="K71" s="82"/>
      <c r="L71" s="81"/>
      <c r="M71" s="82"/>
    </row>
    <row r="72" spans="1:13">
      <c r="A72" s="70"/>
      <c r="B72" s="70"/>
      <c r="C72" s="75"/>
      <c r="D72" s="70"/>
      <c r="E72" s="70"/>
      <c r="F72" s="70"/>
      <c r="G72" s="70"/>
      <c r="H72" s="70"/>
      <c r="I72" s="81"/>
      <c r="J72" s="82"/>
      <c r="K72" s="82"/>
      <c r="L72" s="81"/>
      <c r="M72" s="82"/>
    </row>
    <row r="73" spans="1:13">
      <c r="A73" s="70"/>
      <c r="B73" s="70"/>
      <c r="C73" s="75"/>
      <c r="D73" s="70"/>
      <c r="E73" s="70"/>
      <c r="F73" s="70"/>
      <c r="G73" s="70"/>
      <c r="H73" s="70"/>
      <c r="I73" s="81"/>
      <c r="J73" s="82"/>
      <c r="K73" s="82"/>
      <c r="L73" s="81"/>
      <c r="M73" s="82"/>
    </row>
    <row r="74" spans="1:13">
      <c r="A74" s="70"/>
      <c r="B74" s="70"/>
      <c r="C74" s="75"/>
      <c r="D74" s="70"/>
      <c r="E74" s="70"/>
      <c r="F74" s="70"/>
      <c r="G74" s="70"/>
      <c r="H74" s="70"/>
      <c r="I74" s="81"/>
      <c r="J74" s="82"/>
      <c r="K74" s="82"/>
      <c r="L74" s="81"/>
      <c r="M74" s="82"/>
    </row>
    <row r="75" spans="1:13">
      <c r="A75" s="70"/>
      <c r="B75" s="70"/>
      <c r="C75" s="75"/>
      <c r="D75" s="70"/>
      <c r="E75" s="70"/>
      <c r="F75" s="70"/>
      <c r="G75" s="70"/>
      <c r="H75" s="70"/>
      <c r="I75" s="81"/>
      <c r="J75" s="82"/>
      <c r="K75" s="82"/>
      <c r="L75" s="81"/>
      <c r="M75" s="82"/>
    </row>
    <row r="76" spans="1:13">
      <c r="A76" s="70"/>
      <c r="B76" s="70"/>
      <c r="C76" s="75"/>
      <c r="D76" s="70"/>
      <c r="E76" s="70"/>
      <c r="F76" s="70"/>
      <c r="G76" s="70"/>
      <c r="H76" s="70"/>
      <c r="I76" s="81"/>
      <c r="J76" s="82"/>
      <c r="K76" s="82"/>
      <c r="L76" s="81"/>
      <c r="M76" s="82"/>
    </row>
    <row r="77" spans="1:13">
      <c r="A77" s="70"/>
      <c r="B77" s="70"/>
      <c r="C77" s="75"/>
      <c r="D77" s="70"/>
      <c r="E77" s="70"/>
      <c r="F77" s="70"/>
      <c r="G77" s="70"/>
      <c r="H77" s="70"/>
      <c r="I77" s="81"/>
      <c r="J77" s="82"/>
      <c r="K77" s="82"/>
      <c r="L77" s="81"/>
      <c r="M77" s="82"/>
    </row>
    <row r="78" spans="1:13">
      <c r="A78" s="70"/>
      <c r="B78" s="70"/>
      <c r="C78" s="75"/>
      <c r="D78" s="70"/>
      <c r="E78" s="70"/>
      <c r="F78" s="70"/>
      <c r="G78" s="70"/>
      <c r="H78" s="70"/>
      <c r="I78" s="81"/>
      <c r="J78" s="82"/>
      <c r="K78" s="82"/>
      <c r="L78" s="81"/>
      <c r="M78" s="82"/>
    </row>
    <row r="79" spans="1:13">
      <c r="A79" s="70"/>
      <c r="B79" s="70"/>
      <c r="C79" s="75"/>
      <c r="D79" s="70"/>
      <c r="E79" s="70"/>
      <c r="F79" s="70"/>
      <c r="G79" s="70"/>
      <c r="H79" s="70"/>
      <c r="I79" s="81"/>
      <c r="J79" s="82"/>
      <c r="K79" s="82"/>
      <c r="L79" s="81"/>
      <c r="M79" s="82"/>
    </row>
    <row r="80" spans="1:13">
      <c r="A80" s="70"/>
      <c r="B80" s="70"/>
      <c r="C80" s="75"/>
      <c r="D80" s="70"/>
      <c r="E80" s="70"/>
      <c r="F80" s="70"/>
      <c r="G80" s="70"/>
      <c r="H80" s="70"/>
      <c r="I80" s="81"/>
      <c r="J80" s="82"/>
      <c r="K80" s="82"/>
      <c r="L80" s="81"/>
      <c r="M80" s="82"/>
    </row>
    <row r="81" spans="1:13">
      <c r="A81" s="70"/>
      <c r="B81" s="70"/>
      <c r="C81" s="75"/>
      <c r="D81" s="70"/>
      <c r="E81" s="70"/>
      <c r="F81" s="70"/>
      <c r="G81" s="70"/>
      <c r="H81" s="70"/>
      <c r="I81" s="81"/>
      <c r="J81" s="82"/>
      <c r="K81" s="82"/>
      <c r="L81" s="81"/>
      <c r="M81" s="82"/>
    </row>
    <row r="82" spans="1:13">
      <c r="A82" s="70"/>
      <c r="B82" s="70"/>
      <c r="C82" s="75"/>
      <c r="D82" s="70"/>
      <c r="E82" s="70"/>
      <c r="F82" s="70"/>
      <c r="G82" s="70"/>
      <c r="H82" s="70"/>
      <c r="I82" s="81"/>
      <c r="J82" s="82"/>
      <c r="K82" s="82"/>
      <c r="L82" s="81"/>
      <c r="M82" s="82"/>
    </row>
    <row r="83" spans="1:13">
      <c r="A83" s="70"/>
      <c r="B83" s="70"/>
      <c r="C83" s="75"/>
      <c r="D83" s="70"/>
      <c r="E83" s="70"/>
      <c r="F83" s="70"/>
      <c r="G83" s="70"/>
      <c r="H83" s="70"/>
      <c r="I83" s="81"/>
      <c r="J83" s="82"/>
      <c r="K83" s="82"/>
      <c r="L83" s="81"/>
      <c r="M83" s="82"/>
    </row>
    <row r="84" spans="1:13">
      <c r="A84" s="70"/>
      <c r="B84" s="70"/>
      <c r="C84" s="75"/>
      <c r="D84" s="70"/>
      <c r="E84" s="70"/>
      <c r="F84" s="70"/>
      <c r="G84" s="70"/>
      <c r="H84" s="70"/>
      <c r="I84" s="81"/>
      <c r="J84" s="82"/>
      <c r="K84" s="82"/>
      <c r="L84" s="81"/>
      <c r="M84" s="82"/>
    </row>
    <row r="85" spans="1:13">
      <c r="A85" s="70"/>
      <c r="B85" s="70"/>
      <c r="C85" s="75"/>
      <c r="D85" s="70"/>
      <c r="E85" s="70"/>
      <c r="F85" s="70"/>
      <c r="G85" s="70"/>
      <c r="H85" s="70"/>
      <c r="I85" s="81"/>
      <c r="J85" s="82"/>
      <c r="K85" s="82"/>
      <c r="L85" s="81"/>
      <c r="M85" s="82"/>
    </row>
    <row r="86" spans="1:13">
      <c r="A86" s="70"/>
      <c r="B86" s="70"/>
      <c r="C86" s="75"/>
      <c r="D86" s="70"/>
      <c r="E86" s="70"/>
      <c r="F86" s="70"/>
      <c r="G86" s="70"/>
      <c r="H86" s="70"/>
      <c r="I86" s="81"/>
      <c r="J86" s="82"/>
      <c r="K86" s="82"/>
      <c r="L86" s="81"/>
      <c r="M86" s="82"/>
    </row>
    <row r="87" spans="1:13">
      <c r="A87" s="70"/>
      <c r="B87" s="70"/>
      <c r="C87" s="75"/>
      <c r="D87" s="70"/>
      <c r="E87" s="70"/>
      <c r="F87" s="70"/>
      <c r="G87" s="70"/>
      <c r="H87" s="70"/>
      <c r="I87" s="81"/>
      <c r="J87" s="82"/>
      <c r="K87" s="82"/>
      <c r="L87" s="81"/>
      <c r="M87" s="82"/>
    </row>
    <row r="88" spans="1:13">
      <c r="A88" s="70"/>
      <c r="B88" s="70"/>
      <c r="C88" s="75"/>
      <c r="D88" s="70"/>
      <c r="E88" s="70"/>
      <c r="F88" s="70"/>
      <c r="G88" s="70"/>
      <c r="H88" s="70"/>
      <c r="I88" s="81"/>
      <c r="J88" s="82"/>
      <c r="K88" s="82"/>
      <c r="L88" s="81"/>
      <c r="M88" s="82"/>
    </row>
    <row r="89" spans="1:13">
      <c r="A89" s="70"/>
      <c r="B89" s="70"/>
      <c r="C89" s="75"/>
      <c r="D89" s="70"/>
      <c r="E89" s="70"/>
      <c r="F89" s="70"/>
      <c r="G89" s="70"/>
      <c r="H89" s="70"/>
      <c r="I89" s="81"/>
      <c r="J89" s="82"/>
      <c r="K89" s="82"/>
      <c r="L89" s="81"/>
      <c r="M89" s="82"/>
    </row>
    <row r="90" spans="1:13">
      <c r="A90" s="70"/>
      <c r="B90" s="70"/>
      <c r="C90" s="75"/>
      <c r="D90" s="70"/>
      <c r="E90" s="70"/>
      <c r="F90" s="70"/>
      <c r="G90" s="70"/>
      <c r="H90" s="70"/>
      <c r="I90" s="81"/>
      <c r="J90" s="82"/>
      <c r="K90" s="82"/>
      <c r="L90" s="81"/>
      <c r="M90" s="82"/>
    </row>
    <row r="91" spans="1:13">
      <c r="A91" s="70"/>
      <c r="B91" s="70"/>
      <c r="C91" s="75"/>
      <c r="D91" s="70"/>
      <c r="E91" s="70"/>
      <c r="F91" s="70"/>
      <c r="G91" s="70"/>
      <c r="H91" s="70"/>
      <c r="I91" s="81"/>
      <c r="J91" s="82"/>
      <c r="K91" s="82"/>
      <c r="L91" s="81"/>
      <c r="M91" s="82"/>
    </row>
    <row r="92" spans="1:13">
      <c r="A92" s="70"/>
      <c r="B92" s="70"/>
      <c r="C92" s="75"/>
      <c r="D92" s="70"/>
      <c r="E92" s="70"/>
      <c r="F92" s="70"/>
      <c r="G92" s="70"/>
      <c r="H92" s="70"/>
      <c r="I92" s="81"/>
      <c r="J92" s="82"/>
      <c r="K92" s="82"/>
      <c r="L92" s="81"/>
      <c r="M92" s="82"/>
    </row>
    <row r="93" spans="1:13">
      <c r="A93" s="70"/>
      <c r="B93" s="70"/>
      <c r="C93" s="75"/>
      <c r="D93" s="70"/>
      <c r="E93" s="70"/>
      <c r="F93" s="70"/>
      <c r="G93" s="70"/>
      <c r="H93" s="70"/>
      <c r="I93" s="81"/>
      <c r="J93" s="82"/>
      <c r="K93" s="82"/>
      <c r="L93" s="81"/>
      <c r="M93" s="82"/>
    </row>
    <row r="94" spans="1:13">
      <c r="A94" s="70"/>
      <c r="B94" s="70"/>
      <c r="C94" s="75"/>
      <c r="D94" s="70"/>
      <c r="E94" s="70"/>
      <c r="F94" s="70"/>
      <c r="G94" s="70"/>
      <c r="H94" s="70"/>
      <c r="I94" s="81"/>
      <c r="J94" s="82"/>
      <c r="K94" s="82"/>
      <c r="L94" s="81"/>
      <c r="M94" s="82"/>
    </row>
    <row r="95" spans="1:13">
      <c r="A95" s="70"/>
      <c r="B95" s="70"/>
      <c r="C95" s="75"/>
      <c r="D95" s="70"/>
      <c r="E95" s="70"/>
      <c r="F95" s="70"/>
      <c r="G95" s="70"/>
      <c r="H95" s="70"/>
      <c r="I95" s="81"/>
      <c r="J95" s="82"/>
      <c r="K95" s="82"/>
      <c r="L95" s="81"/>
      <c r="M95" s="82"/>
    </row>
    <row r="96" spans="1:13">
      <c r="A96" s="70"/>
      <c r="B96" s="70"/>
      <c r="C96" s="75"/>
      <c r="D96" s="70"/>
      <c r="E96" s="70"/>
      <c r="F96" s="70"/>
      <c r="G96" s="70"/>
      <c r="H96" s="70"/>
      <c r="I96" s="81"/>
      <c r="J96" s="82"/>
      <c r="K96" s="82"/>
      <c r="L96" s="81"/>
      <c r="M96" s="82"/>
    </row>
    <row r="97" spans="1:13">
      <c r="A97" s="70"/>
      <c r="B97" s="70"/>
      <c r="C97" s="75"/>
      <c r="D97" s="70"/>
      <c r="E97" s="70"/>
      <c r="F97" s="70"/>
      <c r="G97" s="70"/>
      <c r="H97" s="70"/>
      <c r="I97" s="81"/>
      <c r="J97" s="82"/>
      <c r="K97" s="82"/>
      <c r="L97" s="81"/>
      <c r="M97" s="82"/>
    </row>
    <row r="98" spans="1:13">
      <c r="A98" s="70"/>
      <c r="B98" s="70"/>
      <c r="C98" s="75"/>
      <c r="D98" s="70"/>
      <c r="E98" s="70"/>
      <c r="F98" s="70"/>
      <c r="G98" s="70"/>
      <c r="H98" s="70"/>
      <c r="I98" s="81"/>
      <c r="J98" s="82"/>
      <c r="K98" s="82"/>
      <c r="L98" s="81"/>
      <c r="M98" s="82"/>
    </row>
    <row r="99" spans="1:13">
      <c r="A99" s="70"/>
      <c r="B99" s="70"/>
      <c r="C99" s="75"/>
      <c r="D99" s="70"/>
      <c r="E99" s="70"/>
      <c r="F99" s="70"/>
      <c r="G99" s="70"/>
      <c r="H99" s="70"/>
      <c r="I99" s="81"/>
      <c r="J99" s="82"/>
      <c r="K99" s="82"/>
      <c r="L99" s="81"/>
      <c r="M99" s="82"/>
    </row>
    <row r="100" spans="1:13">
      <c r="A100" s="70"/>
      <c r="B100" s="70"/>
      <c r="C100" s="75"/>
      <c r="D100" s="70"/>
      <c r="E100" s="70"/>
      <c r="F100" s="70"/>
      <c r="G100" s="70"/>
      <c r="H100" s="70"/>
      <c r="I100" s="81"/>
      <c r="J100" s="82"/>
      <c r="K100" s="82"/>
      <c r="L100" s="81"/>
      <c r="M100" s="82"/>
    </row>
    <row r="101" spans="1:13">
      <c r="A101" s="70"/>
      <c r="B101" s="70"/>
      <c r="C101" s="75"/>
      <c r="D101" s="70"/>
      <c r="E101" s="70"/>
      <c r="F101" s="70"/>
      <c r="G101" s="70"/>
      <c r="H101" s="70"/>
      <c r="I101" s="81"/>
      <c r="J101" s="82"/>
      <c r="K101" s="82"/>
      <c r="L101" s="81"/>
      <c r="M101" s="82"/>
    </row>
    <row r="102" spans="1:13">
      <c r="A102" s="70"/>
      <c r="B102" s="70"/>
      <c r="C102" s="75"/>
      <c r="D102" s="70"/>
      <c r="E102" s="70"/>
      <c r="F102" s="70"/>
      <c r="G102" s="70"/>
      <c r="H102" s="70"/>
      <c r="I102" s="81"/>
      <c r="J102" s="82"/>
      <c r="K102" s="82"/>
      <c r="L102" s="81"/>
      <c r="M102" s="82"/>
    </row>
    <row r="103" spans="1:13">
      <c r="A103" s="70"/>
      <c r="B103" s="70"/>
      <c r="C103" s="75"/>
      <c r="D103" s="70"/>
      <c r="E103" s="70"/>
      <c r="F103" s="70"/>
      <c r="G103" s="70"/>
      <c r="H103" s="70"/>
      <c r="I103" s="81"/>
      <c r="J103" s="82"/>
      <c r="K103" s="82"/>
      <c r="L103" s="81"/>
      <c r="M103" s="82"/>
    </row>
    <row r="104" spans="1:13">
      <c r="A104" s="70"/>
      <c r="B104" s="70"/>
      <c r="C104" s="75"/>
      <c r="D104" s="70"/>
      <c r="E104" s="70"/>
      <c r="F104" s="70"/>
      <c r="G104" s="70"/>
      <c r="H104" s="70"/>
      <c r="I104" s="81"/>
      <c r="J104" s="82"/>
      <c r="K104" s="82"/>
      <c r="L104" s="81"/>
      <c r="M104" s="82"/>
    </row>
    <row r="105" spans="1:13">
      <c r="A105" s="70"/>
      <c r="B105" s="70"/>
      <c r="C105" s="75"/>
      <c r="D105" s="70"/>
      <c r="E105" s="70"/>
      <c r="F105" s="70"/>
      <c r="G105" s="70"/>
      <c r="H105" s="70"/>
      <c r="I105" s="81"/>
      <c r="J105" s="82"/>
      <c r="K105" s="82"/>
      <c r="L105" s="81"/>
      <c r="M105" s="82"/>
    </row>
    <row r="106" spans="1:13">
      <c r="A106" s="70"/>
      <c r="B106" s="70"/>
      <c r="C106" s="75"/>
      <c r="D106" s="70"/>
      <c r="E106" s="70"/>
      <c r="F106" s="70"/>
      <c r="G106" s="70"/>
      <c r="H106" s="70"/>
      <c r="I106" s="81"/>
      <c r="J106" s="82"/>
      <c r="K106" s="82"/>
      <c r="L106" s="81"/>
      <c r="M106" s="82"/>
    </row>
    <row r="107" spans="1:13">
      <c r="A107" s="70"/>
      <c r="B107" s="70"/>
      <c r="C107" s="75"/>
      <c r="D107" s="70"/>
      <c r="E107" s="70"/>
      <c r="F107" s="70"/>
      <c r="G107" s="70"/>
      <c r="H107" s="70"/>
      <c r="I107" s="81"/>
      <c r="J107" s="82"/>
      <c r="K107" s="82"/>
      <c r="L107" s="81"/>
      <c r="M107" s="82"/>
    </row>
    <row r="108" spans="1:13">
      <c r="A108" s="70"/>
      <c r="B108" s="70"/>
      <c r="C108" s="75"/>
      <c r="D108" s="70"/>
      <c r="E108" s="70"/>
      <c r="F108" s="70"/>
      <c r="G108" s="70"/>
      <c r="H108" s="70"/>
      <c r="I108" s="81"/>
      <c r="J108" s="82"/>
      <c r="K108" s="82"/>
      <c r="L108" s="81"/>
      <c r="M108" s="82"/>
    </row>
    <row r="109" spans="1:13">
      <c r="A109" s="70"/>
      <c r="B109" s="70"/>
      <c r="C109" s="75"/>
      <c r="D109" s="70"/>
      <c r="E109" s="70"/>
      <c r="F109" s="70"/>
      <c r="G109" s="70"/>
      <c r="H109" s="70"/>
      <c r="I109" s="81"/>
      <c r="J109" s="82"/>
      <c r="K109" s="82"/>
      <c r="L109" s="81"/>
      <c r="M109" s="82"/>
    </row>
    <row r="110" spans="1:13">
      <c r="A110" s="70"/>
      <c r="B110" s="70"/>
      <c r="C110" s="75"/>
      <c r="D110" s="70"/>
      <c r="E110" s="70"/>
      <c r="F110" s="70"/>
      <c r="G110" s="70"/>
      <c r="H110" s="70"/>
      <c r="I110" s="81"/>
      <c r="J110" s="82"/>
      <c r="K110" s="82"/>
      <c r="L110" s="81"/>
      <c r="M110" s="82"/>
    </row>
    <row r="111" spans="1:13">
      <c r="A111" s="70"/>
      <c r="B111" s="70"/>
      <c r="C111" s="75"/>
      <c r="D111" s="70"/>
      <c r="E111" s="70"/>
      <c r="F111" s="70"/>
      <c r="G111" s="70"/>
      <c r="H111" s="70"/>
      <c r="I111" s="81"/>
      <c r="J111" s="82"/>
      <c r="K111" s="82"/>
      <c r="L111" s="81"/>
      <c r="M111" s="82"/>
    </row>
    <row r="112" spans="1:13">
      <c r="A112" s="70"/>
      <c r="B112" s="70"/>
      <c r="C112" s="75"/>
      <c r="D112" s="70"/>
      <c r="E112" s="70"/>
      <c r="F112" s="70"/>
      <c r="G112" s="70"/>
      <c r="H112" s="70"/>
      <c r="I112" s="81"/>
      <c r="J112" s="82"/>
      <c r="K112" s="82"/>
      <c r="L112" s="81"/>
      <c r="M112" s="82"/>
    </row>
    <row r="113" spans="1:13">
      <c r="A113" s="70"/>
      <c r="B113" s="70"/>
      <c r="C113" s="75"/>
      <c r="D113" s="70"/>
      <c r="E113" s="70"/>
      <c r="F113" s="70"/>
      <c r="G113" s="70"/>
      <c r="H113" s="70"/>
      <c r="I113" s="81"/>
      <c r="J113" s="82"/>
      <c r="K113" s="82"/>
      <c r="L113" s="81"/>
      <c r="M113" s="82"/>
    </row>
    <row r="114" spans="1:13">
      <c r="A114" s="70"/>
      <c r="B114" s="70"/>
      <c r="C114" s="75"/>
      <c r="D114" s="70"/>
      <c r="E114" s="70"/>
      <c r="F114" s="70"/>
      <c r="G114" s="70"/>
      <c r="H114" s="70"/>
      <c r="I114" s="81"/>
      <c r="J114" s="82"/>
      <c r="K114" s="82"/>
      <c r="L114" s="81"/>
      <c r="M114" s="82"/>
    </row>
    <row r="115" spans="1:13">
      <c r="A115" s="70"/>
      <c r="B115" s="70"/>
      <c r="C115" s="75"/>
      <c r="D115" s="70"/>
      <c r="E115" s="70"/>
      <c r="F115" s="70"/>
      <c r="G115" s="70"/>
      <c r="H115" s="70"/>
      <c r="I115" s="81"/>
      <c r="J115" s="82"/>
      <c r="K115" s="82"/>
      <c r="L115" s="81"/>
      <c r="M115" s="82"/>
    </row>
    <row r="116" spans="1:13">
      <c r="A116" s="70"/>
      <c r="B116" s="70"/>
      <c r="C116" s="75"/>
      <c r="D116" s="70"/>
      <c r="E116" s="70"/>
      <c r="F116" s="70"/>
      <c r="G116" s="70"/>
      <c r="H116" s="70"/>
      <c r="I116" s="81"/>
      <c r="J116" s="82"/>
      <c r="K116" s="82"/>
      <c r="L116" s="81"/>
      <c r="M116" s="82"/>
    </row>
    <row r="117" spans="1:13">
      <c r="A117" s="70"/>
      <c r="B117" s="70"/>
      <c r="C117" s="75"/>
      <c r="D117" s="70"/>
      <c r="E117" s="70"/>
      <c r="F117" s="70"/>
      <c r="G117" s="70"/>
      <c r="H117" s="70"/>
      <c r="I117" s="81"/>
      <c r="J117" s="82"/>
      <c r="K117" s="82"/>
      <c r="L117" s="81"/>
      <c r="M117" s="82"/>
    </row>
    <row r="118" spans="1:13">
      <c r="A118" s="70"/>
      <c r="B118" s="70"/>
      <c r="C118" s="75"/>
      <c r="D118" s="70"/>
      <c r="E118" s="70"/>
      <c r="F118" s="70"/>
      <c r="G118" s="70"/>
      <c r="H118" s="70"/>
      <c r="I118" s="81"/>
      <c r="J118" s="82"/>
      <c r="K118" s="82"/>
      <c r="L118" s="81"/>
      <c r="M118" s="82"/>
    </row>
    <row r="119" spans="1:13">
      <c r="A119" s="70"/>
      <c r="B119" s="70"/>
      <c r="C119" s="75"/>
      <c r="D119" s="70"/>
      <c r="E119" s="70"/>
      <c r="F119" s="70"/>
      <c r="G119" s="70"/>
      <c r="H119" s="70"/>
      <c r="I119" s="81"/>
      <c r="J119" s="82"/>
      <c r="K119" s="82"/>
      <c r="L119" s="81"/>
      <c r="M119" s="82"/>
    </row>
    <row r="120" spans="1:13">
      <c r="A120" s="70"/>
      <c r="B120" s="70"/>
      <c r="C120" s="75"/>
      <c r="D120" s="70"/>
      <c r="E120" s="70"/>
      <c r="F120" s="70"/>
      <c r="G120" s="70"/>
      <c r="H120" s="70"/>
      <c r="I120" s="81"/>
      <c r="J120" s="82"/>
      <c r="K120" s="82"/>
      <c r="L120" s="81"/>
      <c r="M120" s="82"/>
    </row>
    <row r="121" spans="1:13">
      <c r="A121" s="70"/>
      <c r="B121" s="70"/>
      <c r="C121" s="75"/>
      <c r="D121" s="70"/>
      <c r="E121" s="70"/>
      <c r="F121" s="70"/>
      <c r="G121" s="70"/>
      <c r="H121" s="70"/>
      <c r="I121" s="81"/>
      <c r="J121" s="82"/>
      <c r="K121" s="82"/>
      <c r="L121" s="81"/>
      <c r="M121" s="82"/>
    </row>
    <row r="122" spans="1:13">
      <c r="C122" s="75"/>
      <c r="D122" s="70"/>
      <c r="E122" s="70"/>
      <c r="F122" s="70"/>
      <c r="G122" s="70"/>
      <c r="H122" s="70"/>
    </row>
    <row r="123" spans="1:13">
      <c r="C123" s="75"/>
      <c r="D123" s="70"/>
      <c r="E123" s="70"/>
      <c r="F123" s="70"/>
      <c r="G123" s="70"/>
      <c r="H123" s="70"/>
    </row>
    <row r="124" spans="1:13">
      <c r="C124" s="75"/>
      <c r="D124" s="70"/>
      <c r="E124" s="70"/>
      <c r="F124" s="70"/>
      <c r="G124" s="70"/>
      <c r="H124" s="70"/>
    </row>
    <row r="125" spans="1:13">
      <c r="C125" s="75"/>
      <c r="D125" s="70"/>
      <c r="E125" s="70"/>
      <c r="F125" s="70"/>
      <c r="G125" s="70"/>
      <c r="H125" s="70"/>
    </row>
  </sheetData>
  <mergeCells count="138">
    <mergeCell ref="A1:B4"/>
    <mergeCell ref="C1:N1"/>
    <mergeCell ref="C2:N2"/>
    <mergeCell ref="D3:N3"/>
    <mergeCell ref="D4:N4"/>
    <mergeCell ref="N6:N7"/>
    <mergeCell ref="C6:C7"/>
    <mergeCell ref="D6:E6"/>
    <mergeCell ref="F6:K6"/>
    <mergeCell ref="A6:A7"/>
    <mergeCell ref="B6:B7"/>
    <mergeCell ref="A28:A33"/>
    <mergeCell ref="B28:B33"/>
    <mergeCell ref="D32:D33"/>
    <mergeCell ref="M30:M31"/>
    <mergeCell ref="M32:M33"/>
    <mergeCell ref="M24:M25"/>
    <mergeCell ref="M26:M27"/>
    <mergeCell ref="M28:M29"/>
    <mergeCell ref="L6:M6"/>
    <mergeCell ref="A8:A27"/>
    <mergeCell ref="B24:B27"/>
    <mergeCell ref="C24:C25"/>
    <mergeCell ref="D24:D25"/>
    <mergeCell ref="E24:E25"/>
    <mergeCell ref="D18:D19"/>
    <mergeCell ref="E18:E19"/>
    <mergeCell ref="C22:C23"/>
    <mergeCell ref="E20:E21"/>
    <mergeCell ref="C20:C21"/>
    <mergeCell ref="E22:E23"/>
    <mergeCell ref="C12:C13"/>
    <mergeCell ref="C14:C15"/>
    <mergeCell ref="C18:C19"/>
    <mergeCell ref="E14:E15"/>
    <mergeCell ref="A52:K52"/>
    <mergeCell ref="C48:C49"/>
    <mergeCell ref="E36:E37"/>
    <mergeCell ref="A34:A51"/>
    <mergeCell ref="C42:C43"/>
    <mergeCell ref="D34:D35"/>
    <mergeCell ref="D36:D37"/>
    <mergeCell ref="D42:D43"/>
    <mergeCell ref="E42:E43"/>
    <mergeCell ref="D48:D51"/>
    <mergeCell ref="D40:D41"/>
    <mergeCell ref="E40:E41"/>
    <mergeCell ref="C44:C45"/>
    <mergeCell ref="D44:D45"/>
    <mergeCell ref="E44:E45"/>
    <mergeCell ref="E38:E39"/>
    <mergeCell ref="C40:C41"/>
    <mergeCell ref="B46:B51"/>
    <mergeCell ref="C46:C47"/>
    <mergeCell ref="C50:C51"/>
    <mergeCell ref="B38:B45"/>
    <mergeCell ref="C38:C39"/>
    <mergeCell ref="D38:D39"/>
    <mergeCell ref="M12:M13"/>
    <mergeCell ref="M34:M35"/>
    <mergeCell ref="M42:M43"/>
    <mergeCell ref="M38:M39"/>
    <mergeCell ref="M40:M41"/>
    <mergeCell ref="M36:M37"/>
    <mergeCell ref="E30:E31"/>
    <mergeCell ref="E48:E51"/>
    <mergeCell ref="L8:L15"/>
    <mergeCell ref="M10:M11"/>
    <mergeCell ref="M50:M51"/>
    <mergeCell ref="M44:M45"/>
    <mergeCell ref="L46:L51"/>
    <mergeCell ref="M46:M47"/>
    <mergeCell ref="M48:M49"/>
    <mergeCell ref="B16:B19"/>
    <mergeCell ref="C16:C17"/>
    <mergeCell ref="D16:D17"/>
    <mergeCell ref="E16:E17"/>
    <mergeCell ref="L16:L19"/>
    <mergeCell ref="M16:M17"/>
    <mergeCell ref="D20:D21"/>
    <mergeCell ref="L20:L23"/>
    <mergeCell ref="C8:C9"/>
    <mergeCell ref="D22:D23"/>
    <mergeCell ref="M14:M15"/>
    <mergeCell ref="B20:B23"/>
    <mergeCell ref="D10:D11"/>
    <mergeCell ref="D12:D13"/>
    <mergeCell ref="D14:D15"/>
    <mergeCell ref="E10:E11"/>
    <mergeCell ref="E12:E13"/>
    <mergeCell ref="M18:M19"/>
    <mergeCell ref="B8:B15"/>
    <mergeCell ref="C10:C11"/>
    <mergeCell ref="M22:M23"/>
    <mergeCell ref="M8:M9"/>
    <mergeCell ref="D8:D9"/>
    <mergeCell ref="E8:E9"/>
    <mergeCell ref="C26:C27"/>
    <mergeCell ref="D26:D27"/>
    <mergeCell ref="E26:E27"/>
    <mergeCell ref="L28:L33"/>
    <mergeCell ref="L38:L45"/>
    <mergeCell ref="B34:B37"/>
    <mergeCell ref="C34:C35"/>
    <mergeCell ref="E34:E35"/>
    <mergeCell ref="L34:L37"/>
    <mergeCell ref="C36:C37"/>
    <mergeCell ref="E32:E33"/>
    <mergeCell ref="D30:D31"/>
    <mergeCell ref="C28:C29"/>
    <mergeCell ref="D28:D29"/>
    <mergeCell ref="E28:E29"/>
    <mergeCell ref="C32:C33"/>
    <mergeCell ref="C30:C31"/>
    <mergeCell ref="N46:N47"/>
    <mergeCell ref="N48:N49"/>
    <mergeCell ref="N50:N51"/>
    <mergeCell ref="N8:N9"/>
    <mergeCell ref="N10:N11"/>
    <mergeCell ref="N12:N13"/>
    <mergeCell ref="N14:N15"/>
    <mergeCell ref="N18:N19"/>
    <mergeCell ref="L24:L27"/>
    <mergeCell ref="N42:N43"/>
    <mergeCell ref="N38:N39"/>
    <mergeCell ref="N40:N41"/>
    <mergeCell ref="N28:N29"/>
    <mergeCell ref="N32:N33"/>
    <mergeCell ref="N30:N31"/>
    <mergeCell ref="N44:N45"/>
    <mergeCell ref="N16:N17"/>
    <mergeCell ref="N22:N23"/>
    <mergeCell ref="N20:N21"/>
    <mergeCell ref="N26:N27"/>
    <mergeCell ref="N24:N25"/>
    <mergeCell ref="N36:N37"/>
    <mergeCell ref="N34:N35"/>
    <mergeCell ref="M20:M21"/>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20"/>
  <sheetViews>
    <sheetView view="pageBreakPreview" zoomScale="55" zoomScaleNormal="50" zoomScaleSheetLayoutView="55" workbookViewId="0">
      <selection activeCell="F12" sqref="F12"/>
    </sheetView>
  </sheetViews>
  <sheetFormatPr baseColWidth="10" defaultColWidth="11.42578125" defaultRowHeight="12.75"/>
  <cols>
    <col min="1" max="1" width="8.7109375" style="230" customWidth="1"/>
    <col min="2" max="2" width="16.28515625" style="230" customWidth="1"/>
    <col min="3" max="3" width="37.28515625" style="230" customWidth="1"/>
    <col min="4" max="4" width="16" style="230" customWidth="1"/>
    <col min="5" max="9" width="23" style="556" customWidth="1"/>
    <col min="10" max="10" width="16.5703125" style="556" bestFit="1" customWidth="1"/>
    <col min="11" max="11" width="16.5703125" style="557" bestFit="1" customWidth="1"/>
    <col min="12" max="12" width="17.140625" style="556" customWidth="1"/>
    <col min="13" max="13" width="15.140625" style="556" bestFit="1" customWidth="1"/>
    <col min="14" max="14" width="19" style="230" bestFit="1" customWidth="1"/>
    <col min="15" max="15" width="20.140625" style="230" customWidth="1"/>
    <col min="16" max="16" width="19.28515625" style="230" customWidth="1"/>
    <col min="17" max="17" width="11.42578125" style="230" customWidth="1"/>
    <col min="18" max="18" width="22.85546875" style="230" customWidth="1"/>
    <col min="19" max="22" width="16.7109375" style="230" customWidth="1"/>
    <col min="23" max="23" width="16.42578125" style="230" customWidth="1"/>
    <col min="24" max="24" width="14.85546875" style="477" customWidth="1"/>
    <col min="25" max="25" width="11" style="230" customWidth="1"/>
    <col min="26" max="26" width="14.28515625" style="227" customWidth="1"/>
    <col min="27" max="27" width="1.85546875" style="227" customWidth="1"/>
    <col min="28" max="28" width="16.85546875" style="227" customWidth="1"/>
    <col min="29" max="30" width="1.85546875" style="227" customWidth="1"/>
    <col min="31" max="31" width="14.140625" style="227" customWidth="1"/>
    <col min="32" max="34" width="11.42578125" style="228"/>
    <col min="35" max="78" width="11.42578125" style="229"/>
    <col min="79" max="16384" width="11.42578125" style="230"/>
  </cols>
  <sheetData>
    <row r="1" spans="1:78" ht="27.75" customHeight="1">
      <c r="A1" s="1052"/>
      <c r="B1" s="1053"/>
      <c r="C1" s="1053"/>
      <c r="D1" s="1054"/>
      <c r="E1" s="1064" t="s">
        <v>0</v>
      </c>
      <c r="F1" s="1065"/>
      <c r="G1" s="1065"/>
      <c r="H1" s="1065"/>
      <c r="I1" s="1065"/>
      <c r="J1" s="1065"/>
      <c r="K1" s="1065"/>
      <c r="L1" s="1065"/>
      <c r="M1" s="1065"/>
      <c r="N1" s="1065"/>
      <c r="O1" s="1065"/>
      <c r="P1" s="1065"/>
      <c r="Q1" s="1065"/>
      <c r="R1" s="1065"/>
      <c r="S1" s="1065"/>
      <c r="T1" s="1065"/>
      <c r="U1" s="1065"/>
      <c r="V1" s="1065"/>
      <c r="W1" s="1065"/>
      <c r="X1" s="1065"/>
      <c r="Y1" s="1066"/>
    </row>
    <row r="2" spans="1:78" ht="36" customHeight="1">
      <c r="A2" s="1055"/>
      <c r="B2" s="1056"/>
      <c r="C2" s="1056"/>
      <c r="D2" s="1057"/>
      <c r="E2" s="1067" t="s">
        <v>129</v>
      </c>
      <c r="F2" s="1068"/>
      <c r="G2" s="1068"/>
      <c r="H2" s="1068"/>
      <c r="I2" s="1068"/>
      <c r="J2" s="1068"/>
      <c r="K2" s="1068"/>
      <c r="L2" s="1068"/>
      <c r="M2" s="1068"/>
      <c r="N2" s="1068"/>
      <c r="O2" s="1068"/>
      <c r="P2" s="1068"/>
      <c r="Q2" s="1068"/>
      <c r="R2" s="1068"/>
      <c r="S2" s="1068"/>
      <c r="T2" s="1068"/>
      <c r="U2" s="1068"/>
      <c r="V2" s="1068"/>
      <c r="W2" s="1068"/>
      <c r="X2" s="1068"/>
      <c r="Y2" s="1069"/>
    </row>
    <row r="3" spans="1:78" ht="35.25" customHeight="1">
      <c r="A3" s="1055"/>
      <c r="B3" s="1056"/>
      <c r="C3" s="1056"/>
      <c r="D3" s="1057"/>
      <c r="E3" s="1031" t="s">
        <v>130</v>
      </c>
      <c r="F3" s="1032"/>
      <c r="G3" s="1031" t="s">
        <v>89</v>
      </c>
      <c r="H3" s="1033"/>
      <c r="I3" s="1033"/>
      <c r="J3" s="1033"/>
      <c r="K3" s="1033"/>
      <c r="L3" s="1033"/>
      <c r="M3" s="1033"/>
      <c r="N3" s="1033"/>
      <c r="O3" s="1033"/>
      <c r="P3" s="1033"/>
      <c r="Q3" s="1033"/>
      <c r="R3" s="1033"/>
      <c r="S3" s="1033"/>
      <c r="T3" s="1033"/>
      <c r="U3" s="1033"/>
      <c r="V3" s="1033"/>
      <c r="W3" s="1033"/>
      <c r="X3" s="1033"/>
      <c r="Y3" s="1034"/>
    </row>
    <row r="4" spans="1:78" ht="23.25" customHeight="1" thickBot="1">
      <c r="A4" s="1055"/>
      <c r="B4" s="1056"/>
      <c r="C4" s="1056"/>
      <c r="D4" s="1057"/>
      <c r="E4" s="1035" t="s">
        <v>131</v>
      </c>
      <c r="F4" s="1036"/>
      <c r="G4" s="1035" t="s">
        <v>327</v>
      </c>
      <c r="H4" s="1046"/>
      <c r="I4" s="1046"/>
      <c r="J4" s="1046"/>
      <c r="K4" s="1046"/>
      <c r="L4" s="1046"/>
      <c r="M4" s="1046"/>
      <c r="N4" s="1046"/>
      <c r="O4" s="1046"/>
      <c r="P4" s="1046"/>
      <c r="Q4" s="1046"/>
      <c r="R4" s="1046"/>
      <c r="S4" s="1046"/>
      <c r="T4" s="1046"/>
      <c r="U4" s="1046"/>
      <c r="V4" s="1046"/>
      <c r="W4" s="1046"/>
      <c r="X4" s="1046"/>
      <c r="Y4" s="1047"/>
    </row>
    <row r="5" spans="1:78" s="235" customFormat="1" ht="29.25" customHeight="1" thickBot="1">
      <c r="A5" s="1058" t="s">
        <v>133</v>
      </c>
      <c r="B5" s="1058" t="s">
        <v>134</v>
      </c>
      <c r="C5" s="1058" t="s">
        <v>135</v>
      </c>
      <c r="D5" s="1019" t="s">
        <v>136</v>
      </c>
      <c r="E5" s="1048" t="s">
        <v>137</v>
      </c>
      <c r="F5" s="1048" t="s">
        <v>138</v>
      </c>
      <c r="G5" s="1048"/>
      <c r="H5" s="1048"/>
      <c r="I5" s="1048"/>
      <c r="J5" s="1048" t="s">
        <v>139</v>
      </c>
      <c r="K5" s="1048"/>
      <c r="L5" s="1048"/>
      <c r="M5" s="1048"/>
      <c r="N5" s="1049" t="s">
        <v>140</v>
      </c>
      <c r="O5" s="1049"/>
      <c r="P5" s="1049"/>
      <c r="Q5" s="1049"/>
      <c r="R5" s="1050"/>
      <c r="S5" s="1051" t="s">
        <v>141</v>
      </c>
      <c r="T5" s="1049"/>
      <c r="U5" s="1049"/>
      <c r="V5" s="1049"/>
      <c r="W5" s="1049"/>
      <c r="X5" s="1049"/>
      <c r="Y5" s="1050"/>
      <c r="Z5" s="231"/>
      <c r="AA5" s="232"/>
      <c r="AB5" s="232"/>
      <c r="AC5" s="232"/>
      <c r="AD5" s="232"/>
      <c r="AE5" s="232"/>
      <c r="AF5" s="233"/>
      <c r="AG5" s="233"/>
      <c r="AH5" s="233"/>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row>
    <row r="6" spans="1:78" s="235" customFormat="1" ht="40.5" customHeight="1" thickBot="1">
      <c r="A6" s="1059" t="s">
        <v>142</v>
      </c>
      <c r="B6" s="1059"/>
      <c r="C6" s="1060"/>
      <c r="D6" s="1061"/>
      <c r="E6" s="1063"/>
      <c r="F6" s="555" t="s">
        <v>143</v>
      </c>
      <c r="G6" s="555" t="s">
        <v>144</v>
      </c>
      <c r="H6" s="555" t="s">
        <v>145</v>
      </c>
      <c r="I6" s="555" t="s">
        <v>146</v>
      </c>
      <c r="J6" s="555" t="s">
        <v>147</v>
      </c>
      <c r="K6" s="555" t="s">
        <v>149</v>
      </c>
      <c r="L6" s="555" t="s">
        <v>150</v>
      </c>
      <c r="M6" s="555" t="s">
        <v>151</v>
      </c>
      <c r="N6" s="238" t="s">
        <v>152</v>
      </c>
      <c r="O6" s="239" t="s">
        <v>153</v>
      </c>
      <c r="P6" s="239" t="s">
        <v>154</v>
      </c>
      <c r="Q6" s="239" t="s">
        <v>155</v>
      </c>
      <c r="R6" s="239" t="s">
        <v>156</v>
      </c>
      <c r="S6" s="240" t="s">
        <v>157</v>
      </c>
      <c r="T6" s="240" t="s">
        <v>158</v>
      </c>
      <c r="U6" s="238" t="s">
        <v>326</v>
      </c>
      <c r="V6" s="238" t="s">
        <v>159</v>
      </c>
      <c r="W6" s="238" t="s">
        <v>160</v>
      </c>
      <c r="X6" s="241" t="s">
        <v>161</v>
      </c>
      <c r="Y6" s="242" t="s">
        <v>162</v>
      </c>
      <c r="Z6" s="243"/>
      <c r="AA6" s="244"/>
      <c r="AB6" s="231"/>
      <c r="AC6" s="232"/>
      <c r="AD6" s="232"/>
      <c r="AE6" s="245"/>
      <c r="AF6" s="233"/>
      <c r="AG6" s="233"/>
      <c r="AH6" s="233"/>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row>
    <row r="7" spans="1:78" ht="32.25" customHeight="1">
      <c r="A7" s="989">
        <v>1</v>
      </c>
      <c r="B7" s="989" t="s">
        <v>79</v>
      </c>
      <c r="C7" s="1043" t="s">
        <v>325</v>
      </c>
      <c r="D7" s="343" t="s">
        <v>164</v>
      </c>
      <c r="E7" s="247">
        <v>20</v>
      </c>
      <c r="F7" s="247">
        <f>+F27/4</f>
        <v>12.5</v>
      </c>
      <c r="G7" s="247">
        <v>12.5</v>
      </c>
      <c r="H7" s="247">
        <v>12</v>
      </c>
      <c r="I7" s="247"/>
      <c r="J7" s="247">
        <v>0</v>
      </c>
      <c r="K7" s="671">
        <v>13.275862068965518</v>
      </c>
      <c r="L7" s="631">
        <v>22</v>
      </c>
      <c r="M7" s="252"/>
      <c r="N7" s="973" t="s">
        <v>165</v>
      </c>
      <c r="O7" s="973" t="s">
        <v>166</v>
      </c>
      <c r="P7" s="970" t="s">
        <v>167</v>
      </c>
      <c r="Q7" s="1117" t="s">
        <v>168</v>
      </c>
      <c r="R7" s="970" t="s">
        <v>169</v>
      </c>
      <c r="S7" s="964">
        <v>53381.279999999999</v>
      </c>
      <c r="T7" s="964">
        <v>57829.72</v>
      </c>
      <c r="U7" s="967" t="s">
        <v>303</v>
      </c>
      <c r="V7" s="964" t="s">
        <v>170</v>
      </c>
      <c r="W7" s="964" t="s">
        <v>171</v>
      </c>
      <c r="X7" s="964" t="s">
        <v>172</v>
      </c>
      <c r="Y7" s="1111">
        <v>111211</v>
      </c>
      <c r="Z7" s="243"/>
      <c r="AA7" s="243"/>
      <c r="AB7" s="253"/>
      <c r="AC7" s="243"/>
      <c r="AD7" s="243"/>
      <c r="AE7" s="243"/>
    </row>
    <row r="8" spans="1:78" ht="32.25" customHeight="1">
      <c r="A8" s="990"/>
      <c r="B8" s="990"/>
      <c r="C8" s="1044"/>
      <c r="D8" s="290" t="s">
        <v>173</v>
      </c>
      <c r="E8" s="254">
        <v>27574097.25</v>
      </c>
      <c r="F8" s="254">
        <f>+F28/4</f>
        <v>27574097.25</v>
      </c>
      <c r="G8" s="254">
        <v>27574097.25</v>
      </c>
      <c r="H8" s="656">
        <f>+H28/4</f>
        <v>21799097.25</v>
      </c>
      <c r="I8" s="254"/>
      <c r="J8" s="254">
        <f>+J28/4</f>
        <v>17545000</v>
      </c>
      <c r="K8" s="688">
        <v>17545000</v>
      </c>
      <c r="L8" s="255">
        <v>21298250</v>
      </c>
      <c r="M8" s="254"/>
      <c r="N8" s="974"/>
      <c r="O8" s="974"/>
      <c r="P8" s="971"/>
      <c r="Q8" s="1118"/>
      <c r="R8" s="971"/>
      <c r="S8" s="965"/>
      <c r="T8" s="965"/>
      <c r="U8" s="968"/>
      <c r="V8" s="965"/>
      <c r="W8" s="965"/>
      <c r="X8" s="965"/>
      <c r="Y8" s="1112"/>
      <c r="AA8" s="243"/>
      <c r="AB8" s="253"/>
      <c r="AC8" s="243"/>
      <c r="AD8" s="243"/>
      <c r="AE8" s="243"/>
    </row>
    <row r="9" spans="1:78" ht="32.25" customHeight="1">
      <c r="A9" s="990"/>
      <c r="B9" s="990"/>
      <c r="C9" s="1044"/>
      <c r="D9" s="290" t="s">
        <v>174</v>
      </c>
      <c r="E9" s="683"/>
      <c r="F9" s="260">
        <f>+F29/4</f>
        <v>0</v>
      </c>
      <c r="G9" s="260"/>
      <c r="H9" s="680"/>
      <c r="I9" s="260"/>
      <c r="J9" s="260">
        <v>0</v>
      </c>
      <c r="K9" s="695">
        <v>0</v>
      </c>
      <c r="L9" s="620">
        <v>0</v>
      </c>
      <c r="M9" s="264"/>
      <c r="N9" s="974"/>
      <c r="O9" s="974"/>
      <c r="P9" s="971"/>
      <c r="Q9" s="1118"/>
      <c r="R9" s="971"/>
      <c r="S9" s="965"/>
      <c r="T9" s="965"/>
      <c r="U9" s="968"/>
      <c r="V9" s="965"/>
      <c r="W9" s="965"/>
      <c r="X9" s="965"/>
      <c r="Y9" s="1112"/>
      <c r="Z9" s="243"/>
      <c r="AA9" s="243"/>
      <c r="AB9" s="253"/>
      <c r="AC9" s="243"/>
      <c r="AD9" s="243"/>
      <c r="AE9" s="243"/>
    </row>
    <row r="10" spans="1:78" ht="32.25" customHeight="1">
      <c r="A10" s="990"/>
      <c r="B10" s="990"/>
      <c r="C10" s="1044"/>
      <c r="D10" s="1070" t="s">
        <v>175</v>
      </c>
      <c r="E10" s="1106">
        <v>32677550.5</v>
      </c>
      <c r="F10" s="1104">
        <f>+F30/4</f>
        <v>32677550.5</v>
      </c>
      <c r="G10" s="1104">
        <v>32677550.5</v>
      </c>
      <c r="H10" s="1104">
        <v>32677550.5</v>
      </c>
      <c r="I10" s="544"/>
      <c r="J10" s="1096">
        <f>+J30/4</f>
        <v>1002550.5</v>
      </c>
      <c r="K10" s="1122">
        <v>1002550.5</v>
      </c>
      <c r="L10" s="1037">
        <v>32677550.5</v>
      </c>
      <c r="M10" s="1113"/>
      <c r="N10" s="974"/>
      <c r="O10" s="974"/>
      <c r="P10" s="971"/>
      <c r="Q10" s="1118"/>
      <c r="R10" s="971"/>
      <c r="S10" s="965"/>
      <c r="T10" s="965"/>
      <c r="U10" s="968"/>
      <c r="V10" s="965"/>
      <c r="W10" s="965"/>
      <c r="X10" s="965"/>
      <c r="Y10" s="1112"/>
      <c r="Z10" s="243"/>
      <c r="AA10" s="243"/>
      <c r="AB10" s="253"/>
      <c r="AC10" s="243"/>
      <c r="AD10" s="243"/>
      <c r="AE10" s="243"/>
    </row>
    <row r="11" spans="1:78" ht="32.25" customHeight="1" thickBot="1">
      <c r="A11" s="990"/>
      <c r="B11" s="990"/>
      <c r="C11" s="1045"/>
      <c r="D11" s="1072"/>
      <c r="E11" s="1107"/>
      <c r="F11" s="1105"/>
      <c r="G11" s="1105"/>
      <c r="H11" s="1105"/>
      <c r="I11" s="546"/>
      <c r="J11" s="1097"/>
      <c r="K11" s="1123"/>
      <c r="L11" s="1062"/>
      <c r="M11" s="1124"/>
      <c r="N11" s="975"/>
      <c r="O11" s="975"/>
      <c r="P11" s="972"/>
      <c r="Q11" s="1119"/>
      <c r="R11" s="972"/>
      <c r="S11" s="966"/>
      <c r="T11" s="966"/>
      <c r="U11" s="969"/>
      <c r="V11" s="966"/>
      <c r="W11" s="966"/>
      <c r="X11" s="966"/>
      <c r="Y11" s="1129"/>
      <c r="Z11" s="243"/>
      <c r="AA11" s="243"/>
      <c r="AB11" s="253"/>
      <c r="AC11" s="243"/>
      <c r="AD11" s="243"/>
      <c r="AE11" s="243"/>
    </row>
    <row r="12" spans="1:78" ht="26.25" customHeight="1">
      <c r="A12" s="990"/>
      <c r="B12" s="990"/>
      <c r="C12" s="1043" t="s">
        <v>324</v>
      </c>
      <c r="D12" s="343" t="s">
        <v>164</v>
      </c>
      <c r="E12" s="249">
        <v>10</v>
      </c>
      <c r="F12" s="247">
        <v>12.5</v>
      </c>
      <c r="G12" s="247">
        <v>13</v>
      </c>
      <c r="H12" s="265">
        <v>12.5</v>
      </c>
      <c r="I12" s="247"/>
      <c r="J12" s="247">
        <v>0</v>
      </c>
      <c r="K12" s="671">
        <v>0</v>
      </c>
      <c r="L12" s="697">
        <v>2</v>
      </c>
      <c r="M12" s="252"/>
      <c r="N12" s="973" t="s">
        <v>176</v>
      </c>
      <c r="O12" s="973" t="s">
        <v>177</v>
      </c>
      <c r="P12" s="970" t="s">
        <v>178</v>
      </c>
      <c r="Q12" s="973" t="s">
        <v>168</v>
      </c>
      <c r="R12" s="970" t="s">
        <v>169</v>
      </c>
      <c r="S12" s="964">
        <v>7236</v>
      </c>
      <c r="T12" s="964">
        <v>7839</v>
      </c>
      <c r="U12" s="967" t="s">
        <v>303</v>
      </c>
      <c r="V12" s="964" t="s">
        <v>170</v>
      </c>
      <c r="W12" s="964" t="s">
        <v>171</v>
      </c>
      <c r="X12" s="964" t="s">
        <v>172</v>
      </c>
      <c r="Y12" s="1111">
        <v>15075</v>
      </c>
      <c r="Z12" s="243"/>
      <c r="AA12" s="243"/>
      <c r="AB12" s="253"/>
      <c r="AC12" s="243"/>
      <c r="AD12" s="243"/>
      <c r="AE12" s="243"/>
    </row>
    <row r="13" spans="1:78" ht="26.25" customHeight="1">
      <c r="A13" s="990"/>
      <c r="B13" s="990"/>
      <c r="C13" s="1044"/>
      <c r="D13" s="290" t="s">
        <v>173</v>
      </c>
      <c r="E13" s="254">
        <f>+E8</f>
        <v>27574097.25</v>
      </c>
      <c r="F13" s="254">
        <v>27574097.25</v>
      </c>
      <c r="G13" s="254">
        <v>27574097.25</v>
      </c>
      <c r="H13" s="256">
        <f>+H8</f>
        <v>21799097.25</v>
      </c>
      <c r="I13" s="254"/>
      <c r="J13" s="254">
        <f>+J8</f>
        <v>17545000</v>
      </c>
      <c r="K13" s="688">
        <v>17545000</v>
      </c>
      <c r="L13" s="696">
        <v>21298250</v>
      </c>
      <c r="M13" s="264"/>
      <c r="N13" s="974"/>
      <c r="O13" s="974"/>
      <c r="P13" s="971"/>
      <c r="Q13" s="974"/>
      <c r="R13" s="971"/>
      <c r="S13" s="965"/>
      <c r="T13" s="965"/>
      <c r="U13" s="968"/>
      <c r="V13" s="965"/>
      <c r="W13" s="965"/>
      <c r="X13" s="965"/>
      <c r="Y13" s="1112"/>
      <c r="Z13" s="243"/>
      <c r="AA13" s="243"/>
      <c r="AB13" s="253"/>
      <c r="AC13" s="243"/>
      <c r="AD13" s="243"/>
      <c r="AE13" s="243"/>
    </row>
    <row r="14" spans="1:78" ht="26.25" customHeight="1">
      <c r="A14" s="990"/>
      <c r="B14" s="990"/>
      <c r="C14" s="1044"/>
      <c r="D14" s="290" t="s">
        <v>174</v>
      </c>
      <c r="E14" s="680"/>
      <c r="F14" s="260">
        <v>0</v>
      </c>
      <c r="G14" s="260"/>
      <c r="H14" s="680"/>
      <c r="I14" s="260"/>
      <c r="J14" s="260">
        <v>0</v>
      </c>
      <c r="K14" s="695">
        <v>0</v>
      </c>
      <c r="L14" s="620">
        <v>0</v>
      </c>
      <c r="M14" s="264"/>
      <c r="N14" s="974"/>
      <c r="O14" s="974"/>
      <c r="P14" s="971"/>
      <c r="Q14" s="974"/>
      <c r="R14" s="971"/>
      <c r="S14" s="965"/>
      <c r="T14" s="965"/>
      <c r="U14" s="968"/>
      <c r="V14" s="965"/>
      <c r="W14" s="965"/>
      <c r="X14" s="965"/>
      <c r="Y14" s="1112"/>
      <c r="Z14" s="243"/>
      <c r="AA14" s="243"/>
      <c r="AB14" s="253"/>
      <c r="AC14" s="243"/>
      <c r="AD14" s="243"/>
      <c r="AE14" s="243"/>
    </row>
    <row r="15" spans="1:78" ht="26.25" customHeight="1">
      <c r="A15" s="990"/>
      <c r="B15" s="990"/>
      <c r="C15" s="1044"/>
      <c r="D15" s="1070" t="s">
        <v>175</v>
      </c>
      <c r="E15" s="1104">
        <f>+E10</f>
        <v>32677550.5</v>
      </c>
      <c r="F15" s="1104">
        <v>32677550.5</v>
      </c>
      <c r="G15" s="1104">
        <v>32677550.5</v>
      </c>
      <c r="H15" s="1104">
        <v>32677550.5</v>
      </c>
      <c r="I15" s="544"/>
      <c r="J15" s="1096">
        <f>+J10</f>
        <v>1002550.5</v>
      </c>
      <c r="K15" s="1122">
        <v>1002550.5</v>
      </c>
      <c r="L15" s="1037">
        <v>32677550.5</v>
      </c>
      <c r="M15" s="1113"/>
      <c r="N15" s="974"/>
      <c r="O15" s="974"/>
      <c r="P15" s="971"/>
      <c r="Q15" s="974"/>
      <c r="R15" s="971"/>
      <c r="S15" s="965"/>
      <c r="T15" s="965"/>
      <c r="U15" s="968"/>
      <c r="V15" s="965"/>
      <c r="W15" s="965"/>
      <c r="X15" s="965"/>
      <c r="Y15" s="1112"/>
      <c r="Z15" s="243"/>
      <c r="AA15" s="243"/>
      <c r="AB15" s="253"/>
      <c r="AC15" s="243"/>
      <c r="AD15" s="243"/>
      <c r="AE15" s="243"/>
    </row>
    <row r="16" spans="1:78" ht="26.25" customHeight="1" thickBot="1">
      <c r="A16" s="990"/>
      <c r="B16" s="990"/>
      <c r="C16" s="1044"/>
      <c r="D16" s="1073"/>
      <c r="E16" s="1105"/>
      <c r="F16" s="1105"/>
      <c r="G16" s="1105"/>
      <c r="H16" s="1105"/>
      <c r="I16" s="545"/>
      <c r="J16" s="1110"/>
      <c r="K16" s="1123"/>
      <c r="L16" s="1038"/>
      <c r="M16" s="1114"/>
      <c r="N16" s="974"/>
      <c r="O16" s="974"/>
      <c r="P16" s="971"/>
      <c r="Q16" s="975"/>
      <c r="R16" s="972"/>
      <c r="S16" s="965"/>
      <c r="T16" s="965"/>
      <c r="U16" s="969"/>
      <c r="V16" s="966"/>
      <c r="W16" s="966"/>
      <c r="X16" s="966"/>
      <c r="Y16" s="1112"/>
      <c r="Z16" s="243"/>
      <c r="AA16" s="243"/>
      <c r="AB16" s="253"/>
      <c r="AC16" s="243"/>
      <c r="AD16" s="243"/>
      <c r="AE16" s="243"/>
    </row>
    <row r="17" spans="1:31" ht="24" customHeight="1">
      <c r="A17" s="990"/>
      <c r="B17" s="990"/>
      <c r="C17" s="1043" t="s">
        <v>323</v>
      </c>
      <c r="D17" s="343" t="s">
        <v>164</v>
      </c>
      <c r="E17" s="267">
        <v>10</v>
      </c>
      <c r="F17" s="247">
        <v>12.5</v>
      </c>
      <c r="G17" s="247">
        <v>13</v>
      </c>
      <c r="H17" s="265">
        <v>12.5</v>
      </c>
      <c r="I17" s="247"/>
      <c r="J17" s="703">
        <v>0</v>
      </c>
      <c r="K17" s="701">
        <v>0</v>
      </c>
      <c r="L17" s="702">
        <v>10</v>
      </c>
      <c r="M17" s="701"/>
      <c r="N17" s="973" t="s">
        <v>179</v>
      </c>
      <c r="O17" s="973" t="s">
        <v>180</v>
      </c>
      <c r="P17" s="973" t="s">
        <v>181</v>
      </c>
      <c r="Q17" s="973" t="s">
        <v>168</v>
      </c>
      <c r="R17" s="970" t="s">
        <v>169</v>
      </c>
      <c r="S17" s="964">
        <v>13002.72</v>
      </c>
      <c r="T17" s="964">
        <v>14086.28</v>
      </c>
      <c r="U17" s="967" t="s">
        <v>303</v>
      </c>
      <c r="V17" s="964" t="s">
        <v>170</v>
      </c>
      <c r="W17" s="964" t="s">
        <v>171</v>
      </c>
      <c r="X17" s="964" t="s">
        <v>172</v>
      </c>
      <c r="Y17" s="1115">
        <v>27089</v>
      </c>
      <c r="Z17" s="243"/>
      <c r="AA17" s="243"/>
      <c r="AB17" s="253"/>
      <c r="AC17" s="243"/>
      <c r="AD17" s="243"/>
      <c r="AE17" s="243"/>
    </row>
    <row r="18" spans="1:31" ht="24" customHeight="1">
      <c r="A18" s="990"/>
      <c r="B18" s="990"/>
      <c r="C18" s="1044"/>
      <c r="D18" s="290" t="s">
        <v>173</v>
      </c>
      <c r="E18" s="254">
        <f>+E13</f>
        <v>27574097.25</v>
      </c>
      <c r="F18" s="254">
        <v>27574097.25</v>
      </c>
      <c r="G18" s="254">
        <v>27574097.25</v>
      </c>
      <c r="H18" s="256">
        <f>+H13</f>
        <v>21799097.25</v>
      </c>
      <c r="I18" s="273"/>
      <c r="J18" s="273">
        <f>+J13</f>
        <v>17545000</v>
      </c>
      <c r="K18" s="700">
        <v>17545000</v>
      </c>
      <c r="L18" s="696">
        <v>21298250</v>
      </c>
      <c r="M18" s="700"/>
      <c r="N18" s="974"/>
      <c r="O18" s="974"/>
      <c r="P18" s="974"/>
      <c r="Q18" s="974"/>
      <c r="R18" s="971"/>
      <c r="S18" s="965"/>
      <c r="T18" s="965"/>
      <c r="U18" s="968"/>
      <c r="V18" s="965"/>
      <c r="W18" s="965"/>
      <c r="X18" s="965"/>
      <c r="Y18" s="1116"/>
      <c r="Z18" s="243"/>
      <c r="AA18" s="243"/>
      <c r="AB18" s="253"/>
      <c r="AC18" s="243"/>
      <c r="AD18" s="243"/>
      <c r="AE18" s="243"/>
    </row>
    <row r="19" spans="1:31" ht="24" customHeight="1">
      <c r="A19" s="990"/>
      <c r="B19" s="990"/>
      <c r="C19" s="1044"/>
      <c r="D19" s="290" t="s">
        <v>174</v>
      </c>
      <c r="E19" s="276"/>
      <c r="F19" s="260">
        <v>0</v>
      </c>
      <c r="G19" s="260"/>
      <c r="H19" s="276"/>
      <c r="I19" s="260"/>
      <c r="J19" s="348">
        <v>0</v>
      </c>
      <c r="K19" s="698">
        <v>0</v>
      </c>
      <c r="L19" s="699">
        <v>0</v>
      </c>
      <c r="M19" s="698"/>
      <c r="N19" s="974"/>
      <c r="O19" s="974"/>
      <c r="P19" s="974"/>
      <c r="Q19" s="974"/>
      <c r="R19" s="971"/>
      <c r="S19" s="965"/>
      <c r="T19" s="965"/>
      <c r="U19" s="968"/>
      <c r="V19" s="965"/>
      <c r="W19" s="965"/>
      <c r="X19" s="965"/>
      <c r="Y19" s="1116"/>
      <c r="Z19" s="243"/>
      <c r="AA19" s="243"/>
      <c r="AB19" s="253"/>
      <c r="AC19" s="243"/>
      <c r="AD19" s="243"/>
      <c r="AE19" s="243"/>
    </row>
    <row r="20" spans="1:31" ht="24" customHeight="1">
      <c r="A20" s="990"/>
      <c r="B20" s="990"/>
      <c r="C20" s="1044"/>
      <c r="D20" s="1070" t="s">
        <v>175</v>
      </c>
      <c r="E20" s="1104">
        <f>+E15</f>
        <v>32677550.5</v>
      </c>
      <c r="F20" s="1104">
        <v>32677550.5</v>
      </c>
      <c r="G20" s="1104">
        <v>32677550.5</v>
      </c>
      <c r="H20" s="1104">
        <v>32677550.5</v>
      </c>
      <c r="I20" s="1094"/>
      <c r="J20" s="1096">
        <f>+J15</f>
        <v>1002550.5</v>
      </c>
      <c r="K20" s="1122">
        <v>1002550.5</v>
      </c>
      <c r="L20" s="1120">
        <v>32677550.5</v>
      </c>
      <c r="M20" s="1122"/>
      <c r="N20" s="974"/>
      <c r="O20" s="974"/>
      <c r="P20" s="974"/>
      <c r="Q20" s="974"/>
      <c r="R20" s="971"/>
      <c r="S20" s="965"/>
      <c r="T20" s="965"/>
      <c r="U20" s="968"/>
      <c r="V20" s="965"/>
      <c r="W20" s="965"/>
      <c r="X20" s="965"/>
      <c r="Y20" s="1116"/>
      <c r="Z20" s="243"/>
      <c r="AA20" s="243"/>
      <c r="AB20" s="253"/>
      <c r="AC20" s="243"/>
      <c r="AD20" s="243"/>
      <c r="AE20" s="243"/>
    </row>
    <row r="21" spans="1:31" ht="24" customHeight="1" thickBot="1">
      <c r="A21" s="990"/>
      <c r="B21" s="990"/>
      <c r="C21" s="1045"/>
      <c r="D21" s="1072"/>
      <c r="E21" s="1105"/>
      <c r="F21" s="1105"/>
      <c r="G21" s="1105"/>
      <c r="H21" s="1105"/>
      <c r="I21" s="1095"/>
      <c r="J21" s="1097"/>
      <c r="K21" s="1123"/>
      <c r="L21" s="1121"/>
      <c r="M21" s="1123"/>
      <c r="N21" s="974"/>
      <c r="O21" s="974"/>
      <c r="P21" s="974"/>
      <c r="Q21" s="975"/>
      <c r="R21" s="972"/>
      <c r="S21" s="965"/>
      <c r="T21" s="965"/>
      <c r="U21" s="969"/>
      <c r="V21" s="966"/>
      <c r="W21" s="966"/>
      <c r="X21" s="966"/>
      <c r="Y21" s="1116"/>
      <c r="Z21" s="243"/>
      <c r="AA21" s="243"/>
      <c r="AB21" s="253"/>
      <c r="AC21" s="243"/>
      <c r="AD21" s="243"/>
      <c r="AE21" s="243"/>
    </row>
    <row r="22" spans="1:31" ht="24" customHeight="1">
      <c r="A22" s="990"/>
      <c r="B22" s="990"/>
      <c r="C22" s="1043" t="s">
        <v>322</v>
      </c>
      <c r="D22" s="343" t="s">
        <v>164</v>
      </c>
      <c r="E22" s="249">
        <v>10</v>
      </c>
      <c r="F22" s="247">
        <v>12.5</v>
      </c>
      <c r="G22" s="247">
        <v>13</v>
      </c>
      <c r="H22" s="265">
        <v>13</v>
      </c>
      <c r="I22" s="247"/>
      <c r="J22" s="247">
        <v>0</v>
      </c>
      <c r="K22" s="671">
        <v>21.724137931034484</v>
      </c>
      <c r="L22" s="697">
        <v>8</v>
      </c>
      <c r="M22" s="252"/>
      <c r="N22" s="973" t="s">
        <v>182</v>
      </c>
      <c r="O22" s="973" t="s">
        <v>183</v>
      </c>
      <c r="P22" s="973" t="s">
        <v>184</v>
      </c>
      <c r="Q22" s="973" t="s">
        <v>168</v>
      </c>
      <c r="R22" s="970" t="s">
        <v>169</v>
      </c>
      <c r="S22" s="964">
        <v>3060.48</v>
      </c>
      <c r="T22" s="964">
        <v>3315.52</v>
      </c>
      <c r="U22" s="967" t="s">
        <v>303</v>
      </c>
      <c r="V22" s="964" t="s">
        <v>170</v>
      </c>
      <c r="W22" s="964" t="s">
        <v>171</v>
      </c>
      <c r="X22" s="964" t="s">
        <v>172</v>
      </c>
      <c r="Y22" s="1115">
        <v>6376</v>
      </c>
      <c r="Z22" s="243"/>
      <c r="AA22" s="243"/>
      <c r="AB22" s="253"/>
      <c r="AC22" s="243"/>
      <c r="AD22" s="243"/>
      <c r="AE22" s="243"/>
    </row>
    <row r="23" spans="1:31" ht="24" customHeight="1">
      <c r="A23" s="990"/>
      <c r="B23" s="990"/>
      <c r="C23" s="1044"/>
      <c r="D23" s="290" t="s">
        <v>173</v>
      </c>
      <c r="E23" s="254">
        <f>+E18</f>
        <v>27574097.25</v>
      </c>
      <c r="F23" s="254">
        <v>27574097.25</v>
      </c>
      <c r="G23" s="254">
        <v>27574097.25</v>
      </c>
      <c r="H23" s="256">
        <f>+H18</f>
        <v>21799097.25</v>
      </c>
      <c r="I23" s="254"/>
      <c r="J23" s="254">
        <f>+J18</f>
        <v>17545000</v>
      </c>
      <c r="K23" s="688">
        <v>17545000</v>
      </c>
      <c r="L23" s="696">
        <v>21298250</v>
      </c>
      <c r="M23" s="264"/>
      <c r="N23" s="974"/>
      <c r="O23" s="974"/>
      <c r="P23" s="974"/>
      <c r="Q23" s="974"/>
      <c r="R23" s="971"/>
      <c r="S23" s="965"/>
      <c r="T23" s="965"/>
      <c r="U23" s="968"/>
      <c r="V23" s="965"/>
      <c r="W23" s="965"/>
      <c r="X23" s="965"/>
      <c r="Y23" s="1116"/>
      <c r="Z23" s="243"/>
      <c r="AA23" s="243"/>
      <c r="AB23" s="253"/>
      <c r="AC23" s="243"/>
      <c r="AD23" s="243"/>
      <c r="AE23" s="243"/>
    </row>
    <row r="24" spans="1:31" ht="24" customHeight="1">
      <c r="A24" s="990"/>
      <c r="B24" s="990"/>
      <c r="C24" s="1044"/>
      <c r="D24" s="290" t="s">
        <v>174</v>
      </c>
      <c r="E24" s="680"/>
      <c r="F24" s="260">
        <v>0</v>
      </c>
      <c r="G24" s="260"/>
      <c r="H24" s="680"/>
      <c r="I24" s="260"/>
      <c r="J24" s="260">
        <v>0</v>
      </c>
      <c r="K24" s="695">
        <v>0</v>
      </c>
      <c r="L24" s="620">
        <v>0</v>
      </c>
      <c r="M24" s="264"/>
      <c r="N24" s="974"/>
      <c r="O24" s="974"/>
      <c r="P24" s="974"/>
      <c r="Q24" s="974"/>
      <c r="R24" s="971"/>
      <c r="S24" s="965"/>
      <c r="T24" s="965"/>
      <c r="U24" s="968"/>
      <c r="V24" s="965"/>
      <c r="W24" s="965"/>
      <c r="X24" s="965"/>
      <c r="Y24" s="1116"/>
      <c r="Z24" s="243"/>
      <c r="AA24" s="243"/>
      <c r="AB24" s="253"/>
      <c r="AC24" s="243"/>
      <c r="AD24" s="243"/>
      <c r="AE24" s="243"/>
    </row>
    <row r="25" spans="1:31" ht="24" customHeight="1">
      <c r="A25" s="990"/>
      <c r="B25" s="990"/>
      <c r="C25" s="1044"/>
      <c r="D25" s="1070" t="s">
        <v>175</v>
      </c>
      <c r="E25" s="1104">
        <f>+E20</f>
        <v>32677550.5</v>
      </c>
      <c r="F25" s="1104">
        <v>32677550.5</v>
      </c>
      <c r="G25" s="1104">
        <v>32677550.5</v>
      </c>
      <c r="H25" s="1104">
        <v>32677550.5</v>
      </c>
      <c r="I25" s="544"/>
      <c r="J25" s="1096">
        <f>+J20</f>
        <v>1002550.5</v>
      </c>
      <c r="K25" s="1122">
        <v>1002550.5</v>
      </c>
      <c r="L25" s="1037">
        <v>32677550.5</v>
      </c>
      <c r="M25" s="1113"/>
      <c r="N25" s="974"/>
      <c r="O25" s="974"/>
      <c r="P25" s="974"/>
      <c r="Q25" s="974"/>
      <c r="R25" s="971"/>
      <c r="S25" s="965"/>
      <c r="T25" s="965"/>
      <c r="U25" s="968"/>
      <c r="V25" s="965"/>
      <c r="W25" s="965"/>
      <c r="X25" s="965"/>
      <c r="Y25" s="1116"/>
      <c r="Z25" s="243"/>
      <c r="AA25" s="243"/>
      <c r="AB25" s="253"/>
      <c r="AC25" s="243"/>
      <c r="AD25" s="243"/>
      <c r="AE25" s="243"/>
    </row>
    <row r="26" spans="1:31" ht="24" customHeight="1" thickBot="1">
      <c r="A26" s="990"/>
      <c r="B26" s="990"/>
      <c r="C26" s="1045"/>
      <c r="D26" s="1072"/>
      <c r="E26" s="1105"/>
      <c r="F26" s="1105"/>
      <c r="G26" s="1105"/>
      <c r="H26" s="1105"/>
      <c r="I26" s="546"/>
      <c r="J26" s="1097"/>
      <c r="K26" s="1123"/>
      <c r="L26" s="1062"/>
      <c r="M26" s="1124"/>
      <c r="N26" s="975"/>
      <c r="O26" s="975"/>
      <c r="P26" s="975"/>
      <c r="Q26" s="975"/>
      <c r="R26" s="972"/>
      <c r="S26" s="966"/>
      <c r="T26" s="966"/>
      <c r="U26" s="969"/>
      <c r="V26" s="966"/>
      <c r="W26" s="966"/>
      <c r="X26" s="966"/>
      <c r="Y26" s="1126"/>
      <c r="Z26" s="243"/>
      <c r="AA26" s="243"/>
      <c r="AB26" s="253"/>
      <c r="AC26" s="243"/>
      <c r="AD26" s="243"/>
      <c r="AE26" s="243"/>
    </row>
    <row r="27" spans="1:31" ht="15" customHeight="1">
      <c r="A27" s="990"/>
      <c r="B27" s="990"/>
      <c r="C27" s="993" t="s">
        <v>21</v>
      </c>
      <c r="D27" s="281" t="s">
        <v>164</v>
      </c>
      <c r="E27" s="678">
        <f>E22+E17+E12+E7</f>
        <v>50</v>
      </c>
      <c r="F27" s="678">
        <f>+[3]INVERSIÓN!L9</f>
        <v>50</v>
      </c>
      <c r="G27" s="678">
        <v>50</v>
      </c>
      <c r="H27" s="694">
        <f>H7+H12+H17+H22</f>
        <v>50</v>
      </c>
      <c r="I27" s="678"/>
      <c r="J27" s="693">
        <f>+[3]INVERSIÓN!AF90</f>
        <v>0</v>
      </c>
      <c r="K27" s="692">
        <v>35</v>
      </c>
      <c r="L27" s="692">
        <v>42</v>
      </c>
      <c r="M27" s="691"/>
      <c r="N27" s="973"/>
      <c r="O27" s="973"/>
      <c r="P27" s="973"/>
      <c r="Q27" s="973"/>
      <c r="R27" s="970"/>
      <c r="S27" s="967"/>
      <c r="T27" s="967"/>
      <c r="U27" s="967" t="s">
        <v>303</v>
      </c>
      <c r="V27" s="967"/>
      <c r="W27" s="967"/>
      <c r="X27" s="967"/>
      <c r="Y27" s="1125"/>
      <c r="Z27" s="243"/>
      <c r="AA27" s="243"/>
      <c r="AB27" s="253"/>
      <c r="AC27" s="243"/>
      <c r="AD27" s="243"/>
      <c r="AE27" s="243"/>
    </row>
    <row r="28" spans="1:31" ht="15" customHeight="1">
      <c r="A28" s="990"/>
      <c r="B28" s="990"/>
      <c r="C28" s="993"/>
      <c r="D28" s="290" t="s">
        <v>173</v>
      </c>
      <c r="E28" s="673">
        <f>E23+E18+E13+E8</f>
        <v>110296389</v>
      </c>
      <c r="F28" s="673">
        <f>+[3]INVERSIÓN!L10</f>
        <v>110296389</v>
      </c>
      <c r="G28" s="673">
        <v>110296389</v>
      </c>
      <c r="H28" s="687">
        <f>+[3]INVERSIÓN!N10</f>
        <v>87196389</v>
      </c>
      <c r="I28" s="673"/>
      <c r="J28" s="690">
        <f>+[3]INVERSIÓN!AF10</f>
        <v>70180000</v>
      </c>
      <c r="K28" s="689">
        <v>75193000</v>
      </c>
      <c r="L28" s="689">
        <v>85193000</v>
      </c>
      <c r="M28" s="688"/>
      <c r="N28" s="974"/>
      <c r="O28" s="974"/>
      <c r="P28" s="974"/>
      <c r="Q28" s="974"/>
      <c r="R28" s="971"/>
      <c r="S28" s="968"/>
      <c r="T28" s="968"/>
      <c r="U28" s="968"/>
      <c r="V28" s="968"/>
      <c r="W28" s="968"/>
      <c r="X28" s="968"/>
      <c r="Y28" s="1116"/>
      <c r="Z28" s="243"/>
      <c r="AA28" s="243"/>
      <c r="AB28" s="253"/>
      <c r="AC28" s="243"/>
      <c r="AD28" s="243"/>
      <c r="AE28" s="243"/>
    </row>
    <row r="29" spans="1:31" ht="15" customHeight="1">
      <c r="A29" s="990"/>
      <c r="B29" s="990"/>
      <c r="C29" s="993"/>
      <c r="D29" s="290" t="s">
        <v>174</v>
      </c>
      <c r="E29" s="673"/>
      <c r="F29" s="673">
        <f>+[3]INVERSIÓN!L11</f>
        <v>0</v>
      </c>
      <c r="G29" s="673"/>
      <c r="H29" s="687">
        <f>+[3]INVERSIÓN!M11</f>
        <v>0</v>
      </c>
      <c r="I29" s="673"/>
      <c r="J29" s="686">
        <f>+[3]INVERSIÓN!AF$11</f>
        <v>0</v>
      </c>
      <c r="K29" s="685">
        <v>0</v>
      </c>
      <c r="L29" s="685">
        <v>0</v>
      </c>
      <c r="M29" s="684"/>
      <c r="N29" s="974"/>
      <c r="O29" s="974"/>
      <c r="P29" s="974"/>
      <c r="Q29" s="974"/>
      <c r="R29" s="971"/>
      <c r="S29" s="968"/>
      <c r="T29" s="968"/>
      <c r="U29" s="968"/>
      <c r="V29" s="968"/>
      <c r="W29" s="968"/>
      <c r="X29" s="968"/>
      <c r="Y29" s="1116"/>
      <c r="Z29" s="243"/>
      <c r="AA29" s="243"/>
      <c r="AB29" s="253"/>
      <c r="AC29" s="243"/>
      <c r="AD29" s="243"/>
      <c r="AE29" s="243"/>
    </row>
    <row r="30" spans="1:31" ht="15" customHeight="1">
      <c r="A30" s="990"/>
      <c r="B30" s="990"/>
      <c r="C30" s="993"/>
      <c r="D30" s="1070" t="s">
        <v>175</v>
      </c>
      <c r="E30" s="1108">
        <f>+E25+E20+E15+E10</f>
        <v>130710202</v>
      </c>
      <c r="F30" s="1108">
        <f>+[3]INVERSIÓN!L12</f>
        <v>130710202</v>
      </c>
      <c r="G30" s="1108">
        <v>130710202</v>
      </c>
      <c r="H30" s="1208">
        <f>+[3]INVERSIÓN!N12</f>
        <v>130710202</v>
      </c>
      <c r="I30" s="1092"/>
      <c r="J30" s="1127">
        <f>+[3]INVERSIÓN!AF12</f>
        <v>4010202</v>
      </c>
      <c r="K30" s="1200">
        <v>76229202</v>
      </c>
      <c r="L30" s="1200">
        <f>L25+L20+L15+L10</f>
        <v>130710202</v>
      </c>
      <c r="M30" s="1122"/>
      <c r="N30" s="974"/>
      <c r="O30" s="974"/>
      <c r="P30" s="974"/>
      <c r="Q30" s="974"/>
      <c r="R30" s="971"/>
      <c r="S30" s="968"/>
      <c r="T30" s="968"/>
      <c r="U30" s="968"/>
      <c r="V30" s="968"/>
      <c r="W30" s="968"/>
      <c r="X30" s="968"/>
      <c r="Y30" s="1116"/>
      <c r="Z30" s="243"/>
      <c r="AA30" s="243"/>
      <c r="AB30" s="253"/>
      <c r="AC30" s="243"/>
      <c r="AD30" s="243"/>
      <c r="AE30" s="243"/>
    </row>
    <row r="31" spans="1:31" ht="15" customHeight="1" thickBot="1">
      <c r="A31" s="990"/>
      <c r="B31" s="990"/>
      <c r="C31" s="994"/>
      <c r="D31" s="1073"/>
      <c r="E31" s="1109"/>
      <c r="F31" s="1109"/>
      <c r="G31" s="1109"/>
      <c r="H31" s="1209"/>
      <c r="I31" s="1196"/>
      <c r="J31" s="1128"/>
      <c r="K31" s="1201"/>
      <c r="L31" s="1201"/>
      <c r="M31" s="1123"/>
      <c r="N31" s="975"/>
      <c r="O31" s="975"/>
      <c r="P31" s="975"/>
      <c r="Q31" s="975"/>
      <c r="R31" s="972"/>
      <c r="S31" s="969"/>
      <c r="T31" s="969"/>
      <c r="U31" s="969"/>
      <c r="V31" s="969"/>
      <c r="W31" s="969"/>
      <c r="X31" s="969"/>
      <c r="Y31" s="1126"/>
      <c r="Z31" s="243"/>
      <c r="AA31" s="243"/>
      <c r="AB31" s="253"/>
      <c r="AC31" s="243"/>
      <c r="AD31" s="243"/>
      <c r="AE31" s="243"/>
    </row>
    <row r="32" spans="1:31" ht="15" customHeight="1">
      <c r="A32" s="989">
        <v>2</v>
      </c>
      <c r="B32" s="989" t="s">
        <v>80</v>
      </c>
      <c r="C32" s="1043" t="s">
        <v>321</v>
      </c>
      <c r="D32" s="343" t="s">
        <v>164</v>
      </c>
      <c r="E32" s="265">
        <f>+E52/4</f>
        <v>2.5</v>
      </c>
      <c r="F32" s="265">
        <f>+E32</f>
        <v>2.5</v>
      </c>
      <c r="G32" s="265">
        <v>2.5</v>
      </c>
      <c r="H32" s="298">
        <v>2.5</v>
      </c>
      <c r="I32" s="247"/>
      <c r="J32" s="346">
        <v>0</v>
      </c>
      <c r="K32" s="346">
        <v>0</v>
      </c>
      <c r="L32" s="631">
        <v>0</v>
      </c>
      <c r="M32" s="252"/>
      <c r="N32" s="973" t="s">
        <v>165</v>
      </c>
      <c r="O32" s="973" t="s">
        <v>166</v>
      </c>
      <c r="P32" s="970" t="s">
        <v>167</v>
      </c>
      <c r="Q32" s="973" t="s">
        <v>168</v>
      </c>
      <c r="R32" s="970" t="s">
        <v>169</v>
      </c>
      <c r="S32" s="964">
        <v>53381.279999999999</v>
      </c>
      <c r="T32" s="964">
        <v>57829.72</v>
      </c>
      <c r="U32" s="967" t="s">
        <v>303</v>
      </c>
      <c r="V32" s="964" t="s">
        <v>170</v>
      </c>
      <c r="W32" s="964" t="s">
        <v>171</v>
      </c>
      <c r="X32" s="964" t="s">
        <v>172</v>
      </c>
      <c r="Y32" s="1111">
        <v>111211</v>
      </c>
      <c r="Z32" s="243"/>
      <c r="AA32" s="243"/>
      <c r="AB32" s="253"/>
      <c r="AC32" s="243"/>
      <c r="AD32" s="243"/>
      <c r="AE32" s="243"/>
    </row>
    <row r="33" spans="1:31" ht="15" customHeight="1">
      <c r="A33" s="990"/>
      <c r="B33" s="990"/>
      <c r="C33" s="1044"/>
      <c r="D33" s="290" t="s">
        <v>173</v>
      </c>
      <c r="E33" s="645">
        <f>+E53/4</f>
        <v>270000000</v>
      </c>
      <c r="F33" s="645">
        <f>+E33</f>
        <v>270000000</v>
      </c>
      <c r="G33" s="645">
        <v>270000000</v>
      </c>
      <c r="H33" s="630">
        <f>+H53/4</f>
        <v>20000000</v>
      </c>
      <c r="I33" s="645"/>
      <c r="J33" s="645">
        <v>0</v>
      </c>
      <c r="K33" s="645">
        <v>0</v>
      </c>
      <c r="L33" s="625">
        <v>0</v>
      </c>
      <c r="M33" s="624"/>
      <c r="N33" s="974"/>
      <c r="O33" s="974"/>
      <c r="P33" s="971"/>
      <c r="Q33" s="974"/>
      <c r="R33" s="971"/>
      <c r="S33" s="965"/>
      <c r="T33" s="965"/>
      <c r="U33" s="968"/>
      <c r="V33" s="965"/>
      <c r="W33" s="965"/>
      <c r="X33" s="965"/>
      <c r="Y33" s="1112"/>
      <c r="Z33" s="243"/>
      <c r="AA33" s="243"/>
      <c r="AB33" s="253"/>
      <c r="AC33" s="243"/>
      <c r="AD33" s="243"/>
      <c r="AE33" s="243"/>
    </row>
    <row r="34" spans="1:31" ht="15" customHeight="1">
      <c r="A34" s="990"/>
      <c r="B34" s="990"/>
      <c r="C34" s="1044"/>
      <c r="D34" s="290" t="s">
        <v>174</v>
      </c>
      <c r="E34" s="683"/>
      <c r="F34" s="260">
        <f>+E34</f>
        <v>0</v>
      </c>
      <c r="G34" s="260" t="e">
        <f>+#REF!</f>
        <v>#REF!</v>
      </c>
      <c r="H34" s="679"/>
      <c r="I34" s="260"/>
      <c r="J34" s="351">
        <v>0</v>
      </c>
      <c r="K34" s="351">
        <v>0</v>
      </c>
      <c r="L34" s="620">
        <v>0</v>
      </c>
      <c r="M34" s="264"/>
      <c r="N34" s="974"/>
      <c r="O34" s="974"/>
      <c r="P34" s="971"/>
      <c r="Q34" s="974"/>
      <c r="R34" s="971"/>
      <c r="S34" s="965"/>
      <c r="T34" s="965"/>
      <c r="U34" s="968"/>
      <c r="V34" s="965"/>
      <c r="W34" s="965"/>
      <c r="X34" s="965"/>
      <c r="Y34" s="1112"/>
      <c r="Z34" s="243"/>
      <c r="AA34" s="243"/>
      <c r="AB34" s="253"/>
      <c r="AC34" s="243"/>
      <c r="AD34" s="243"/>
      <c r="AE34" s="243"/>
    </row>
    <row r="35" spans="1:31" ht="15" customHeight="1">
      <c r="A35" s="990"/>
      <c r="B35" s="990"/>
      <c r="C35" s="1044"/>
      <c r="D35" s="1070" t="s">
        <v>175</v>
      </c>
      <c r="E35" s="1094">
        <v>0</v>
      </c>
      <c r="F35" s="1094">
        <f>+E35</f>
        <v>0</v>
      </c>
      <c r="G35" s="1094" t="e">
        <f>+#REF!</f>
        <v>#REF!</v>
      </c>
      <c r="H35" s="1102"/>
      <c r="I35" s="544"/>
      <c r="J35" s="1090">
        <v>0</v>
      </c>
      <c r="K35" s="1090">
        <v>0</v>
      </c>
      <c r="L35" s="1037">
        <v>0</v>
      </c>
      <c r="M35" s="1113"/>
      <c r="N35" s="974"/>
      <c r="O35" s="974"/>
      <c r="P35" s="971"/>
      <c r="Q35" s="974"/>
      <c r="R35" s="971"/>
      <c r="S35" s="965"/>
      <c r="T35" s="965"/>
      <c r="U35" s="968"/>
      <c r="V35" s="965"/>
      <c r="W35" s="965"/>
      <c r="X35" s="965"/>
      <c r="Y35" s="1112"/>
      <c r="Z35" s="243"/>
      <c r="AA35" s="243"/>
      <c r="AB35" s="253"/>
      <c r="AC35" s="243"/>
      <c r="AD35" s="243"/>
      <c r="AE35" s="243"/>
    </row>
    <row r="36" spans="1:31" ht="15" customHeight="1" thickBot="1">
      <c r="A36" s="990"/>
      <c r="B36" s="990"/>
      <c r="C36" s="1045"/>
      <c r="D36" s="1072"/>
      <c r="E36" s="1095"/>
      <c r="F36" s="1095"/>
      <c r="G36" s="1095"/>
      <c r="H36" s="1130"/>
      <c r="I36" s="546"/>
      <c r="J36" s="1091"/>
      <c r="K36" s="1091"/>
      <c r="L36" s="1062"/>
      <c r="M36" s="1124"/>
      <c r="N36" s="975"/>
      <c r="O36" s="975"/>
      <c r="P36" s="972"/>
      <c r="Q36" s="975"/>
      <c r="R36" s="972"/>
      <c r="S36" s="966"/>
      <c r="T36" s="966"/>
      <c r="U36" s="969"/>
      <c r="V36" s="966"/>
      <c r="W36" s="966"/>
      <c r="X36" s="966"/>
      <c r="Y36" s="1129"/>
      <c r="Z36" s="243"/>
      <c r="AA36" s="243"/>
      <c r="AB36" s="253"/>
      <c r="AC36" s="243"/>
      <c r="AD36" s="243"/>
      <c r="AE36" s="243"/>
    </row>
    <row r="37" spans="1:31" ht="15" customHeight="1">
      <c r="A37" s="990"/>
      <c r="B37" s="990"/>
      <c r="C37" s="1043" t="s">
        <v>320</v>
      </c>
      <c r="D37" s="343" t="s">
        <v>164</v>
      </c>
      <c r="E37" s="316">
        <f>+E32</f>
        <v>2.5</v>
      </c>
      <c r="F37" s="265">
        <f>+E37</f>
        <v>2.5</v>
      </c>
      <c r="G37" s="265">
        <v>2.5</v>
      </c>
      <c r="H37" s="298">
        <v>2.5</v>
      </c>
      <c r="I37" s="247"/>
      <c r="J37" s="346">
        <v>0</v>
      </c>
      <c r="K37" s="346">
        <v>0</v>
      </c>
      <c r="L37" s="631">
        <v>0</v>
      </c>
      <c r="M37" s="252"/>
      <c r="N37" s="973" t="s">
        <v>176</v>
      </c>
      <c r="O37" s="973" t="s">
        <v>177</v>
      </c>
      <c r="P37" s="970" t="s">
        <v>178</v>
      </c>
      <c r="Q37" s="973" t="s">
        <v>168</v>
      </c>
      <c r="R37" s="970" t="s">
        <v>169</v>
      </c>
      <c r="S37" s="964">
        <v>7236</v>
      </c>
      <c r="T37" s="964">
        <v>7839</v>
      </c>
      <c r="U37" s="967" t="s">
        <v>303</v>
      </c>
      <c r="V37" s="964" t="s">
        <v>170</v>
      </c>
      <c r="W37" s="964" t="s">
        <v>171</v>
      </c>
      <c r="X37" s="964" t="s">
        <v>172</v>
      </c>
      <c r="Y37" s="1111">
        <v>15075</v>
      </c>
      <c r="Z37" s="243"/>
      <c r="AA37" s="243"/>
      <c r="AB37" s="253"/>
      <c r="AC37" s="243"/>
      <c r="AD37" s="243"/>
      <c r="AE37" s="243"/>
    </row>
    <row r="38" spans="1:31" ht="15" customHeight="1">
      <c r="A38" s="990"/>
      <c r="B38" s="990"/>
      <c r="C38" s="1044"/>
      <c r="D38" s="290" t="s">
        <v>173</v>
      </c>
      <c r="E38" s="645">
        <f>+E33</f>
        <v>270000000</v>
      </c>
      <c r="F38" s="645">
        <f>+E38</f>
        <v>270000000</v>
      </c>
      <c r="G38" s="645">
        <v>270000000</v>
      </c>
      <c r="H38" s="630">
        <v>20000000</v>
      </c>
      <c r="I38" s="645"/>
      <c r="J38" s="645">
        <v>0</v>
      </c>
      <c r="K38" s="645">
        <v>0</v>
      </c>
      <c r="L38" s="620">
        <v>0</v>
      </c>
      <c r="M38" s="264"/>
      <c r="N38" s="974"/>
      <c r="O38" s="974"/>
      <c r="P38" s="971"/>
      <c r="Q38" s="974"/>
      <c r="R38" s="971"/>
      <c r="S38" s="965"/>
      <c r="T38" s="965"/>
      <c r="U38" s="968"/>
      <c r="V38" s="965"/>
      <c r="W38" s="965"/>
      <c r="X38" s="965"/>
      <c r="Y38" s="1112"/>
      <c r="Z38" s="243"/>
      <c r="AA38" s="243"/>
      <c r="AB38" s="253"/>
      <c r="AC38" s="243"/>
      <c r="AD38" s="243"/>
      <c r="AE38" s="243"/>
    </row>
    <row r="39" spans="1:31" ht="15" customHeight="1">
      <c r="A39" s="990"/>
      <c r="B39" s="990"/>
      <c r="C39" s="1044"/>
      <c r="D39" s="290" t="s">
        <v>174</v>
      </c>
      <c r="E39" s="680"/>
      <c r="F39" s="260">
        <f>+E39</f>
        <v>0</v>
      </c>
      <c r="G39" s="260" t="e">
        <f>+#REF!</f>
        <v>#REF!</v>
      </c>
      <c r="H39" s="679"/>
      <c r="I39" s="260"/>
      <c r="J39" s="351">
        <v>0</v>
      </c>
      <c r="K39" s="351">
        <v>0</v>
      </c>
      <c r="L39" s="620">
        <v>0</v>
      </c>
      <c r="M39" s="264"/>
      <c r="N39" s="974"/>
      <c r="O39" s="974"/>
      <c r="P39" s="971"/>
      <c r="Q39" s="974"/>
      <c r="R39" s="971"/>
      <c r="S39" s="965"/>
      <c r="T39" s="965"/>
      <c r="U39" s="968"/>
      <c r="V39" s="965"/>
      <c r="W39" s="965"/>
      <c r="X39" s="965"/>
      <c r="Y39" s="1112"/>
      <c r="Z39" s="243"/>
      <c r="AA39" s="243"/>
      <c r="AB39" s="253"/>
      <c r="AC39" s="243"/>
      <c r="AD39" s="243"/>
      <c r="AE39" s="243"/>
    </row>
    <row r="40" spans="1:31" ht="15" customHeight="1">
      <c r="A40" s="990"/>
      <c r="B40" s="990"/>
      <c r="C40" s="1044"/>
      <c r="D40" s="1070" t="s">
        <v>175</v>
      </c>
      <c r="E40" s="547"/>
      <c r="F40" s="1094">
        <f>+E40</f>
        <v>0</v>
      </c>
      <c r="G40" s="1094" t="e">
        <f>+#REF!</f>
        <v>#REF!</v>
      </c>
      <c r="H40" s="1102"/>
      <c r="I40" s="544"/>
      <c r="J40" s="1090">
        <v>0</v>
      </c>
      <c r="K40" s="1090">
        <v>0</v>
      </c>
      <c r="L40" s="1037">
        <v>0</v>
      </c>
      <c r="M40" s="1113"/>
      <c r="N40" s="974"/>
      <c r="O40" s="974"/>
      <c r="P40" s="971"/>
      <c r="Q40" s="974"/>
      <c r="R40" s="971"/>
      <c r="S40" s="965"/>
      <c r="T40" s="965"/>
      <c r="U40" s="968"/>
      <c r="V40" s="965"/>
      <c r="W40" s="965"/>
      <c r="X40" s="965"/>
      <c r="Y40" s="1112"/>
      <c r="Z40" s="243"/>
      <c r="AA40" s="243"/>
      <c r="AB40" s="253"/>
      <c r="AC40" s="243"/>
      <c r="AD40" s="243"/>
      <c r="AE40" s="243"/>
    </row>
    <row r="41" spans="1:31" ht="15" customHeight="1" thickBot="1">
      <c r="A41" s="990"/>
      <c r="B41" s="990"/>
      <c r="C41" s="1044"/>
      <c r="D41" s="1073"/>
      <c r="E41" s="548"/>
      <c r="F41" s="1095"/>
      <c r="G41" s="1095"/>
      <c r="H41" s="1103"/>
      <c r="I41" s="545"/>
      <c r="J41" s="1207"/>
      <c r="K41" s="1091"/>
      <c r="L41" s="1062"/>
      <c r="M41" s="1114"/>
      <c r="N41" s="974"/>
      <c r="O41" s="974"/>
      <c r="P41" s="971"/>
      <c r="Q41" s="975"/>
      <c r="R41" s="972"/>
      <c r="S41" s="965"/>
      <c r="T41" s="965"/>
      <c r="U41" s="969"/>
      <c r="V41" s="966"/>
      <c r="W41" s="966"/>
      <c r="X41" s="966"/>
      <c r="Y41" s="1112"/>
      <c r="Z41" s="243"/>
      <c r="AA41" s="243"/>
      <c r="AB41" s="253"/>
      <c r="AC41" s="243"/>
      <c r="AD41" s="243"/>
      <c r="AE41" s="243"/>
    </row>
    <row r="42" spans="1:31" ht="15" customHeight="1">
      <c r="A42" s="990"/>
      <c r="B42" s="990"/>
      <c r="C42" s="1043" t="s">
        <v>319</v>
      </c>
      <c r="D42" s="343" t="s">
        <v>164</v>
      </c>
      <c r="E42" s="321">
        <f>+E37</f>
        <v>2.5</v>
      </c>
      <c r="F42" s="265">
        <f>+E42</f>
        <v>2.5</v>
      </c>
      <c r="G42" s="265">
        <v>2.5</v>
      </c>
      <c r="H42" s="298">
        <v>2.5</v>
      </c>
      <c r="I42" s="247"/>
      <c r="J42" s="346">
        <v>0</v>
      </c>
      <c r="K42" s="346">
        <v>0</v>
      </c>
      <c r="L42" s="345">
        <v>0</v>
      </c>
      <c r="M42" s="346"/>
      <c r="N42" s="973" t="s">
        <v>179</v>
      </c>
      <c r="O42" s="973" t="s">
        <v>180</v>
      </c>
      <c r="P42" s="973" t="s">
        <v>181</v>
      </c>
      <c r="Q42" s="973" t="s">
        <v>168</v>
      </c>
      <c r="R42" s="970" t="s">
        <v>169</v>
      </c>
      <c r="S42" s="964">
        <v>13002.72</v>
      </c>
      <c r="T42" s="964">
        <v>14086.28</v>
      </c>
      <c r="U42" s="967" t="s">
        <v>303</v>
      </c>
      <c r="V42" s="964" t="s">
        <v>170</v>
      </c>
      <c r="W42" s="964" t="s">
        <v>171</v>
      </c>
      <c r="X42" s="964" t="s">
        <v>172</v>
      </c>
      <c r="Y42" s="1115">
        <v>27089</v>
      </c>
      <c r="Z42" s="243"/>
      <c r="AA42" s="243"/>
      <c r="AB42" s="253"/>
      <c r="AC42" s="243"/>
      <c r="AD42" s="243"/>
      <c r="AE42" s="243"/>
    </row>
    <row r="43" spans="1:31" ht="15" customHeight="1">
      <c r="A43" s="990"/>
      <c r="B43" s="990"/>
      <c r="C43" s="1044"/>
      <c r="D43" s="290" t="s">
        <v>173</v>
      </c>
      <c r="E43" s="645">
        <f>+E38</f>
        <v>270000000</v>
      </c>
      <c r="F43" s="645">
        <f>+E43</f>
        <v>270000000</v>
      </c>
      <c r="G43" s="645">
        <v>270000000</v>
      </c>
      <c r="H43" s="630">
        <f>+H38</f>
        <v>20000000</v>
      </c>
      <c r="I43" s="682"/>
      <c r="J43" s="682">
        <v>0</v>
      </c>
      <c r="K43" s="645">
        <v>0</v>
      </c>
      <c r="L43" s="647">
        <v>0</v>
      </c>
      <c r="M43" s="645"/>
      <c r="N43" s="974"/>
      <c r="O43" s="974"/>
      <c r="P43" s="974"/>
      <c r="Q43" s="974"/>
      <c r="R43" s="971"/>
      <c r="S43" s="965"/>
      <c r="T43" s="965"/>
      <c r="U43" s="968"/>
      <c r="V43" s="965"/>
      <c r="W43" s="965"/>
      <c r="X43" s="965"/>
      <c r="Y43" s="1116"/>
      <c r="Z43" s="243"/>
      <c r="AA43" s="243"/>
      <c r="AB43" s="253"/>
      <c r="AC43" s="243"/>
      <c r="AD43" s="243"/>
      <c r="AE43" s="243"/>
    </row>
    <row r="44" spans="1:31" ht="15" customHeight="1">
      <c r="A44" s="990"/>
      <c r="B44" s="990"/>
      <c r="C44" s="1044"/>
      <c r="D44" s="290" t="s">
        <v>174</v>
      </c>
      <c r="E44" s="276"/>
      <c r="F44" s="260">
        <f>+E44</f>
        <v>0</v>
      </c>
      <c r="G44" s="260" t="e">
        <f>+#REF!</f>
        <v>#REF!</v>
      </c>
      <c r="H44" s="681"/>
      <c r="I44" s="260"/>
      <c r="J44" s="351">
        <v>0</v>
      </c>
      <c r="K44" s="351">
        <v>0</v>
      </c>
      <c r="L44" s="352">
        <v>0</v>
      </c>
      <c r="M44" s="351"/>
      <c r="N44" s="974"/>
      <c r="O44" s="974"/>
      <c r="P44" s="974"/>
      <c r="Q44" s="974"/>
      <c r="R44" s="971"/>
      <c r="S44" s="965"/>
      <c r="T44" s="965"/>
      <c r="U44" s="968"/>
      <c r="V44" s="965"/>
      <c r="W44" s="965"/>
      <c r="X44" s="965"/>
      <c r="Y44" s="1116"/>
      <c r="Z44" s="243"/>
      <c r="AA44" s="243"/>
      <c r="AB44" s="253"/>
      <c r="AC44" s="243"/>
      <c r="AD44" s="243"/>
      <c r="AE44" s="243"/>
    </row>
    <row r="45" spans="1:31" ht="15" customHeight="1">
      <c r="A45" s="990"/>
      <c r="B45" s="990"/>
      <c r="C45" s="1044"/>
      <c r="D45" s="1070" t="s">
        <v>175</v>
      </c>
      <c r="E45" s="1094">
        <v>0</v>
      </c>
      <c r="F45" s="1094">
        <f>+E45</f>
        <v>0</v>
      </c>
      <c r="G45" s="1094" t="e">
        <f>+#REF!</f>
        <v>#REF!</v>
      </c>
      <c r="H45" s="1102"/>
      <c r="I45" s="1094"/>
      <c r="J45" s="1090">
        <v>0</v>
      </c>
      <c r="K45" s="1090">
        <v>0</v>
      </c>
      <c r="L45" s="1202">
        <v>0</v>
      </c>
      <c r="M45" s="1090"/>
      <c r="N45" s="974"/>
      <c r="O45" s="974"/>
      <c r="P45" s="974"/>
      <c r="Q45" s="974"/>
      <c r="R45" s="971"/>
      <c r="S45" s="965"/>
      <c r="T45" s="965"/>
      <c r="U45" s="968"/>
      <c r="V45" s="965"/>
      <c r="W45" s="965"/>
      <c r="X45" s="965"/>
      <c r="Y45" s="1116"/>
      <c r="Z45" s="243"/>
      <c r="AA45" s="243"/>
      <c r="AB45" s="253"/>
      <c r="AC45" s="243"/>
      <c r="AD45" s="243"/>
      <c r="AE45" s="243"/>
    </row>
    <row r="46" spans="1:31" ht="15" customHeight="1" thickBot="1">
      <c r="A46" s="990"/>
      <c r="B46" s="990"/>
      <c r="C46" s="1045"/>
      <c r="D46" s="1072"/>
      <c r="E46" s="1095"/>
      <c r="F46" s="1095"/>
      <c r="G46" s="1095"/>
      <c r="H46" s="1130"/>
      <c r="I46" s="1095"/>
      <c r="J46" s="1091"/>
      <c r="K46" s="1091"/>
      <c r="L46" s="1203"/>
      <c r="M46" s="1091"/>
      <c r="N46" s="974"/>
      <c r="O46" s="974"/>
      <c r="P46" s="974"/>
      <c r="Q46" s="975"/>
      <c r="R46" s="972"/>
      <c r="S46" s="965"/>
      <c r="T46" s="965"/>
      <c r="U46" s="969"/>
      <c r="V46" s="966"/>
      <c r="W46" s="966"/>
      <c r="X46" s="966"/>
      <c r="Y46" s="1116"/>
      <c r="Z46" s="243"/>
      <c r="AA46" s="243"/>
      <c r="AB46" s="253"/>
      <c r="AC46" s="243"/>
      <c r="AD46" s="243"/>
      <c r="AE46" s="243"/>
    </row>
    <row r="47" spans="1:31" ht="15" customHeight="1">
      <c r="A47" s="990"/>
      <c r="B47" s="990"/>
      <c r="C47" s="1043" t="s">
        <v>318</v>
      </c>
      <c r="D47" s="343" t="s">
        <v>164</v>
      </c>
      <c r="E47" s="316">
        <f>+E42</f>
        <v>2.5</v>
      </c>
      <c r="F47" s="247">
        <f>+E47</f>
        <v>2.5</v>
      </c>
      <c r="G47" s="265">
        <v>2.5</v>
      </c>
      <c r="H47" s="298">
        <v>2.5</v>
      </c>
      <c r="I47" s="247"/>
      <c r="J47" s="346">
        <v>0</v>
      </c>
      <c r="K47" s="346">
        <v>0</v>
      </c>
      <c r="L47" s="631">
        <v>0</v>
      </c>
      <c r="M47" s="252"/>
      <c r="N47" s="973" t="s">
        <v>182</v>
      </c>
      <c r="O47" s="973" t="s">
        <v>183</v>
      </c>
      <c r="P47" s="973" t="s">
        <v>184</v>
      </c>
      <c r="Q47" s="973" t="s">
        <v>168</v>
      </c>
      <c r="R47" s="970" t="s">
        <v>169</v>
      </c>
      <c r="S47" s="964">
        <v>3060.48</v>
      </c>
      <c r="T47" s="964">
        <v>3315.52</v>
      </c>
      <c r="U47" s="967" t="s">
        <v>303</v>
      </c>
      <c r="V47" s="964" t="s">
        <v>170</v>
      </c>
      <c r="W47" s="964" t="s">
        <v>171</v>
      </c>
      <c r="X47" s="964" t="s">
        <v>172</v>
      </c>
      <c r="Y47" s="1115">
        <v>6376</v>
      </c>
      <c r="Z47" s="243"/>
      <c r="AA47" s="243"/>
      <c r="AB47" s="253"/>
      <c r="AC47" s="243"/>
      <c r="AD47" s="243"/>
      <c r="AE47" s="243"/>
    </row>
    <row r="48" spans="1:31" ht="15" customHeight="1">
      <c r="A48" s="990"/>
      <c r="B48" s="990"/>
      <c r="C48" s="1044"/>
      <c r="D48" s="290" t="s">
        <v>173</v>
      </c>
      <c r="E48" s="645">
        <f>+E43</f>
        <v>270000000</v>
      </c>
      <c r="F48" s="645">
        <f>+E48</f>
        <v>270000000</v>
      </c>
      <c r="G48" s="645">
        <v>270000000</v>
      </c>
      <c r="H48" s="630">
        <f>+H43</f>
        <v>20000000</v>
      </c>
      <c r="I48" s="645"/>
      <c r="J48" s="645">
        <v>0</v>
      </c>
      <c r="K48" s="645">
        <v>0</v>
      </c>
      <c r="L48" s="625">
        <v>0</v>
      </c>
      <c r="M48" s="624"/>
      <c r="N48" s="974"/>
      <c r="O48" s="974"/>
      <c r="P48" s="974"/>
      <c r="Q48" s="974"/>
      <c r="R48" s="971"/>
      <c r="S48" s="965"/>
      <c r="T48" s="965"/>
      <c r="U48" s="968"/>
      <c r="V48" s="965"/>
      <c r="W48" s="965"/>
      <c r="X48" s="965"/>
      <c r="Y48" s="1116"/>
      <c r="Z48" s="243"/>
      <c r="AA48" s="243"/>
      <c r="AB48" s="253"/>
      <c r="AC48" s="243"/>
      <c r="AD48" s="243"/>
      <c r="AE48" s="243"/>
    </row>
    <row r="49" spans="1:31" ht="15" customHeight="1">
      <c r="A49" s="990"/>
      <c r="B49" s="990"/>
      <c r="C49" s="1044"/>
      <c r="D49" s="290" t="s">
        <v>174</v>
      </c>
      <c r="E49" s="680"/>
      <c r="F49" s="260">
        <f>+E49</f>
        <v>0</v>
      </c>
      <c r="G49" s="260" t="e">
        <f>+#REF!</f>
        <v>#REF!</v>
      </c>
      <c r="H49" s="679"/>
      <c r="I49" s="260"/>
      <c r="J49" s="351">
        <v>0</v>
      </c>
      <c r="K49" s="351">
        <v>0</v>
      </c>
      <c r="L49" s="620">
        <v>0</v>
      </c>
      <c r="M49" s="264"/>
      <c r="N49" s="974"/>
      <c r="O49" s="974"/>
      <c r="P49" s="974"/>
      <c r="Q49" s="974"/>
      <c r="R49" s="971"/>
      <c r="S49" s="965"/>
      <c r="T49" s="965"/>
      <c r="U49" s="968"/>
      <c r="V49" s="965"/>
      <c r="W49" s="965"/>
      <c r="X49" s="965"/>
      <c r="Y49" s="1116"/>
      <c r="Z49" s="243"/>
      <c r="AA49" s="243"/>
      <c r="AB49" s="253"/>
      <c r="AC49" s="243"/>
      <c r="AD49" s="243"/>
      <c r="AE49" s="243"/>
    </row>
    <row r="50" spans="1:31" ht="15" customHeight="1">
      <c r="A50" s="990"/>
      <c r="B50" s="990"/>
      <c r="C50" s="1044"/>
      <c r="D50" s="1070" t="s">
        <v>175</v>
      </c>
      <c r="E50" s="1094">
        <v>0</v>
      </c>
      <c r="F50" s="1094">
        <f>+E50</f>
        <v>0</v>
      </c>
      <c r="G50" s="1094" t="e">
        <f>+#REF!</f>
        <v>#REF!</v>
      </c>
      <c r="H50" s="1102"/>
      <c r="I50" s="544"/>
      <c r="J50" s="1090">
        <v>0</v>
      </c>
      <c r="K50" s="1090">
        <v>0</v>
      </c>
      <c r="L50" s="1037">
        <v>0</v>
      </c>
      <c r="M50" s="1113"/>
      <c r="N50" s="974"/>
      <c r="O50" s="974"/>
      <c r="P50" s="974"/>
      <c r="Q50" s="974"/>
      <c r="R50" s="971"/>
      <c r="S50" s="965"/>
      <c r="T50" s="965"/>
      <c r="U50" s="968"/>
      <c r="V50" s="965"/>
      <c r="W50" s="965"/>
      <c r="X50" s="965"/>
      <c r="Y50" s="1116"/>
      <c r="Z50" s="243"/>
      <c r="AA50" s="243"/>
      <c r="AB50" s="253"/>
      <c r="AC50" s="243"/>
      <c r="AD50" s="243"/>
      <c r="AE50" s="243"/>
    </row>
    <row r="51" spans="1:31" ht="15" customHeight="1" thickBot="1">
      <c r="A51" s="990"/>
      <c r="B51" s="990"/>
      <c r="C51" s="1045"/>
      <c r="D51" s="1072" t="s">
        <v>164</v>
      </c>
      <c r="E51" s="1095">
        <v>1080000000</v>
      </c>
      <c r="F51" s="1095"/>
      <c r="G51" s="1095"/>
      <c r="H51" s="1130"/>
      <c r="I51" s="546"/>
      <c r="J51" s="1091"/>
      <c r="K51" s="1091"/>
      <c r="L51" s="1062"/>
      <c r="M51" s="1124"/>
      <c r="N51" s="975"/>
      <c r="O51" s="975"/>
      <c r="P51" s="975"/>
      <c r="Q51" s="975"/>
      <c r="R51" s="972"/>
      <c r="S51" s="966"/>
      <c r="T51" s="966"/>
      <c r="U51" s="969"/>
      <c r="V51" s="966"/>
      <c r="W51" s="966"/>
      <c r="X51" s="966"/>
      <c r="Y51" s="1126"/>
      <c r="Z51" s="243"/>
      <c r="AA51" s="243"/>
      <c r="AB51" s="253"/>
      <c r="AC51" s="243"/>
      <c r="AD51" s="243"/>
      <c r="AE51" s="243"/>
    </row>
    <row r="52" spans="1:31" ht="15" customHeight="1">
      <c r="A52" s="990"/>
      <c r="B52" s="990"/>
      <c r="C52" s="992" t="s">
        <v>21</v>
      </c>
      <c r="D52" s="281" t="s">
        <v>164</v>
      </c>
      <c r="E52" s="678">
        <v>10</v>
      </c>
      <c r="F52" s="678">
        <f>+[3]INVERSIÓN!L15</f>
        <v>10</v>
      </c>
      <c r="G52" s="678">
        <f>+[3]INVERSIÓN!M15</f>
        <v>10</v>
      </c>
      <c r="H52" s="678">
        <v>0</v>
      </c>
      <c r="I52" s="678"/>
      <c r="J52" s="677">
        <f>+[3]INVERSIÓN!AF15</f>
        <v>0</v>
      </c>
      <c r="K52" s="676">
        <v>0</v>
      </c>
      <c r="L52" s="676">
        <v>0</v>
      </c>
      <c r="M52" s="346"/>
      <c r="N52" s="976"/>
      <c r="O52" s="973"/>
      <c r="P52" s="973"/>
      <c r="Q52" s="973"/>
      <c r="R52" s="970"/>
      <c r="S52" s="967"/>
      <c r="T52" s="967"/>
      <c r="U52" s="967"/>
      <c r="V52" s="967"/>
      <c r="W52" s="967"/>
      <c r="X52" s="967"/>
      <c r="Y52" s="1125"/>
      <c r="Z52" s="243"/>
      <c r="AA52" s="243"/>
      <c r="AB52" s="253"/>
      <c r="AC52" s="243"/>
      <c r="AD52" s="243"/>
      <c r="AE52" s="243"/>
    </row>
    <row r="53" spans="1:31" ht="15" customHeight="1">
      <c r="A53" s="990"/>
      <c r="B53" s="990"/>
      <c r="C53" s="993"/>
      <c r="D53" s="290" t="s">
        <v>173</v>
      </c>
      <c r="E53" s="664">
        <v>1080000000</v>
      </c>
      <c r="F53" s="664">
        <f>+[3]INVERSIÓN!L16</f>
        <v>1080000000</v>
      </c>
      <c r="G53" s="664">
        <f>+[3]INVERSIÓN!M16</f>
        <v>1080000000</v>
      </c>
      <c r="H53" s="664">
        <f>+[3]INVERSIÓN!N16</f>
        <v>80000000</v>
      </c>
      <c r="I53" s="664"/>
      <c r="J53" s="675">
        <f>+[3]INVERSIÓN!AF16</f>
        <v>0</v>
      </c>
      <c r="K53" s="664">
        <v>0</v>
      </c>
      <c r="L53" s="664">
        <v>0</v>
      </c>
      <c r="M53" s="645"/>
      <c r="N53" s="977"/>
      <c r="O53" s="974"/>
      <c r="P53" s="974"/>
      <c r="Q53" s="974"/>
      <c r="R53" s="971"/>
      <c r="S53" s="968"/>
      <c r="T53" s="968"/>
      <c r="U53" s="968"/>
      <c r="V53" s="968"/>
      <c r="W53" s="968"/>
      <c r="X53" s="968"/>
      <c r="Y53" s="1116"/>
      <c r="Z53" s="243"/>
      <c r="AA53" s="243"/>
      <c r="AB53" s="253"/>
      <c r="AC53" s="243"/>
      <c r="AD53" s="243"/>
      <c r="AE53" s="243"/>
    </row>
    <row r="54" spans="1:31" ht="15" customHeight="1">
      <c r="A54" s="990"/>
      <c r="B54" s="990"/>
      <c r="C54" s="993"/>
      <c r="D54" s="290" t="s">
        <v>174</v>
      </c>
      <c r="E54" s="674"/>
      <c r="F54" s="673">
        <f>+[3]INVERSIÓN!AF17</f>
        <v>0</v>
      </c>
      <c r="G54" s="673">
        <v>0</v>
      </c>
      <c r="H54" s="673">
        <v>0</v>
      </c>
      <c r="I54" s="673"/>
      <c r="J54" s="672">
        <f>+[3]INVERSIÓN!AF17</f>
        <v>0</v>
      </c>
      <c r="K54" s="672">
        <v>0</v>
      </c>
      <c r="L54" s="672">
        <v>0</v>
      </c>
      <c r="M54" s="351"/>
      <c r="N54" s="977"/>
      <c r="O54" s="974"/>
      <c r="P54" s="974"/>
      <c r="Q54" s="974"/>
      <c r="R54" s="971"/>
      <c r="S54" s="968"/>
      <c r="T54" s="968"/>
      <c r="U54" s="968"/>
      <c r="V54" s="968"/>
      <c r="W54" s="968"/>
      <c r="X54" s="968"/>
      <c r="Y54" s="1116"/>
      <c r="Z54" s="243"/>
      <c r="AA54" s="243"/>
      <c r="AB54" s="253"/>
      <c r="AC54" s="243"/>
      <c r="AD54" s="243"/>
      <c r="AE54" s="243"/>
    </row>
    <row r="55" spans="1:31" ht="15" customHeight="1">
      <c r="A55" s="990"/>
      <c r="B55" s="990"/>
      <c r="C55" s="993"/>
      <c r="D55" s="1070" t="s">
        <v>175</v>
      </c>
      <c r="E55" s="1092">
        <v>0</v>
      </c>
      <c r="F55" s="1092">
        <f>+[3]INVERSIÓN!L18</f>
        <v>0</v>
      </c>
      <c r="G55" s="1092">
        <f>+[3]INVERSIÓN!M18</f>
        <v>0</v>
      </c>
      <c r="H55" s="1092">
        <v>0</v>
      </c>
      <c r="I55" s="1092"/>
      <c r="J55" s="1100">
        <f>+[3]INVERSIÓN!AF18</f>
        <v>0</v>
      </c>
      <c r="K55" s="1100">
        <v>0</v>
      </c>
      <c r="L55" s="1100">
        <v>0</v>
      </c>
      <c r="M55" s="1090"/>
      <c r="N55" s="977"/>
      <c r="O55" s="974"/>
      <c r="P55" s="974"/>
      <c r="Q55" s="974"/>
      <c r="R55" s="971"/>
      <c r="S55" s="968"/>
      <c r="T55" s="968"/>
      <c r="U55" s="968"/>
      <c r="V55" s="968"/>
      <c r="W55" s="968"/>
      <c r="X55" s="968"/>
      <c r="Y55" s="1116"/>
      <c r="Z55" s="243"/>
      <c r="AA55" s="243"/>
      <c r="AB55" s="253"/>
      <c r="AC55" s="243"/>
      <c r="AD55" s="243"/>
      <c r="AE55" s="243"/>
    </row>
    <row r="56" spans="1:31" ht="15" customHeight="1" thickBot="1">
      <c r="A56" s="991"/>
      <c r="B56" s="991"/>
      <c r="C56" s="993"/>
      <c r="D56" s="1073"/>
      <c r="E56" s="1093">
        <f>+E51</f>
        <v>1080000000</v>
      </c>
      <c r="F56" s="1093"/>
      <c r="G56" s="1093"/>
      <c r="H56" s="1093"/>
      <c r="I56" s="1196"/>
      <c r="J56" s="1161"/>
      <c r="K56" s="1101"/>
      <c r="L56" s="1101"/>
      <c r="M56" s="1091"/>
      <c r="N56" s="978"/>
      <c r="O56" s="975"/>
      <c r="P56" s="975"/>
      <c r="Q56" s="975"/>
      <c r="R56" s="972"/>
      <c r="S56" s="969"/>
      <c r="T56" s="969"/>
      <c r="U56" s="969"/>
      <c r="V56" s="969"/>
      <c r="W56" s="969"/>
      <c r="X56" s="969"/>
      <c r="Y56" s="1126"/>
      <c r="Z56" s="243"/>
      <c r="AA56" s="243"/>
      <c r="AB56" s="253"/>
      <c r="AC56" s="243"/>
      <c r="AD56" s="243"/>
      <c r="AE56" s="243"/>
    </row>
    <row r="57" spans="1:31" ht="34.5" customHeight="1">
      <c r="A57" s="1077">
        <v>3</v>
      </c>
      <c r="B57" s="1077" t="s">
        <v>81</v>
      </c>
      <c r="C57" s="1043" t="s">
        <v>317</v>
      </c>
      <c r="D57" s="343" t="s">
        <v>164</v>
      </c>
      <c r="E57" s="330">
        <v>1.2</v>
      </c>
      <c r="F57" s="266">
        <f>+[3]INVERSIÓN!L21</f>
        <v>1.2</v>
      </c>
      <c r="G57" s="298">
        <v>1.2</v>
      </c>
      <c r="H57" s="362">
        <f>+[3]INVERSIÓN!N21</f>
        <v>1.2</v>
      </c>
      <c r="I57" s="248"/>
      <c r="J57" s="248">
        <f>+[3]INVERSIÓN!AF21</f>
        <v>0</v>
      </c>
      <c r="K57" s="671">
        <v>0</v>
      </c>
      <c r="L57" s="631">
        <v>0</v>
      </c>
      <c r="M57" s="333"/>
      <c r="N57" s="973" t="s">
        <v>185</v>
      </c>
      <c r="O57" s="973" t="s">
        <v>186</v>
      </c>
      <c r="P57" s="970" t="s">
        <v>187</v>
      </c>
      <c r="Q57" s="973" t="s">
        <v>188</v>
      </c>
      <c r="R57" s="970" t="s">
        <v>189</v>
      </c>
      <c r="S57" s="979" t="s">
        <v>190</v>
      </c>
      <c r="T57" s="1142">
        <v>207.62899999999999</v>
      </c>
      <c r="U57" s="1213" t="s">
        <v>303</v>
      </c>
      <c r="V57" s="541"/>
      <c r="W57" s="541"/>
      <c r="X57" s="541"/>
      <c r="Y57" s="549"/>
      <c r="Z57" s="243"/>
      <c r="AA57" s="243"/>
      <c r="AB57" s="253"/>
      <c r="AC57" s="243"/>
      <c r="AD57" s="243"/>
      <c r="AE57" s="243"/>
    </row>
    <row r="58" spans="1:31" ht="34.5" customHeight="1">
      <c r="A58" s="1078"/>
      <c r="B58" s="1078"/>
      <c r="C58" s="1044"/>
      <c r="D58" s="290" t="s">
        <v>173</v>
      </c>
      <c r="E58" s="645">
        <v>3979227588</v>
      </c>
      <c r="F58" s="647">
        <f>+[3]INVERSIÓN!L22</f>
        <v>3979227588</v>
      </c>
      <c r="G58" s="647">
        <v>3979227588</v>
      </c>
      <c r="H58" s="630">
        <f>+[3]INVERSIÓN!N22</f>
        <v>3845387588</v>
      </c>
      <c r="I58" s="647"/>
      <c r="J58" s="647">
        <f>+[3]INVERSIÓN!AF22</f>
        <v>43220000</v>
      </c>
      <c r="K58" s="663">
        <v>174094000</v>
      </c>
      <c r="L58" s="625">
        <v>174094000</v>
      </c>
      <c r="M58" s="624"/>
      <c r="N58" s="974"/>
      <c r="O58" s="974"/>
      <c r="P58" s="971"/>
      <c r="Q58" s="974"/>
      <c r="R58" s="971"/>
      <c r="S58" s="980"/>
      <c r="T58" s="1143"/>
      <c r="U58" s="1214"/>
      <c r="V58" s="542"/>
      <c r="W58" s="542"/>
      <c r="X58" s="542"/>
      <c r="Y58" s="550"/>
      <c r="Z58" s="243"/>
      <c r="AA58" s="243"/>
      <c r="AB58" s="253"/>
      <c r="AC58" s="243"/>
      <c r="AD58" s="243"/>
      <c r="AE58" s="243"/>
    </row>
    <row r="59" spans="1:31" ht="34.5" customHeight="1">
      <c r="A59" s="1078"/>
      <c r="B59" s="1078"/>
      <c r="C59" s="1044"/>
      <c r="D59" s="290" t="s">
        <v>174</v>
      </c>
      <c r="E59" s="260">
        <v>0</v>
      </c>
      <c r="F59" s="261">
        <v>0</v>
      </c>
      <c r="G59" s="261">
        <v>0</v>
      </c>
      <c r="H59" s="261">
        <v>0</v>
      </c>
      <c r="I59" s="261"/>
      <c r="J59" s="261">
        <f>+[3]INVERSIÓN!AF23</f>
        <v>0</v>
      </c>
      <c r="K59" s="260">
        <v>0</v>
      </c>
      <c r="L59" s="620">
        <v>0</v>
      </c>
      <c r="M59" s="264"/>
      <c r="N59" s="974"/>
      <c r="O59" s="974"/>
      <c r="P59" s="971"/>
      <c r="Q59" s="974"/>
      <c r="R59" s="971"/>
      <c r="S59" s="980"/>
      <c r="T59" s="1143"/>
      <c r="U59" s="1214"/>
      <c r="V59" s="542" t="s">
        <v>191</v>
      </c>
      <c r="W59" s="542" t="s">
        <v>192</v>
      </c>
      <c r="X59" s="542" t="s">
        <v>193</v>
      </c>
      <c r="Y59" s="340">
        <v>406.02499999999998</v>
      </c>
      <c r="Z59" s="243"/>
      <c r="AA59" s="243"/>
      <c r="AB59" s="253"/>
      <c r="AC59" s="243"/>
      <c r="AD59" s="243"/>
      <c r="AE59" s="243"/>
    </row>
    <row r="60" spans="1:31" ht="34.5" customHeight="1">
      <c r="A60" s="1078"/>
      <c r="B60" s="1078"/>
      <c r="C60" s="1044"/>
      <c r="D60" s="1070" t="s">
        <v>175</v>
      </c>
      <c r="E60" s="1096">
        <v>65502409</v>
      </c>
      <c r="F60" s="1098">
        <f>+[3]INVERSIÓN!L24</f>
        <v>65502409</v>
      </c>
      <c r="G60" s="1098">
        <v>65502409</v>
      </c>
      <c r="H60" s="1098">
        <f>+[3]INVERSIÓN!N24</f>
        <v>65502409</v>
      </c>
      <c r="I60" s="537"/>
      <c r="J60" s="1098">
        <f>+[3]INVERSIÓN!AF24</f>
        <v>2630924.75</v>
      </c>
      <c r="K60" s="1096">
        <v>39130924.75</v>
      </c>
      <c r="L60" s="1037">
        <v>65502409</v>
      </c>
      <c r="M60" s="1113"/>
      <c r="N60" s="974"/>
      <c r="O60" s="974"/>
      <c r="P60" s="971"/>
      <c r="Q60" s="974"/>
      <c r="R60" s="971"/>
      <c r="S60" s="980"/>
      <c r="T60" s="1143"/>
      <c r="U60" s="1214"/>
      <c r="V60" s="542"/>
      <c r="W60" s="542"/>
      <c r="X60" s="542"/>
      <c r="Y60" s="550"/>
      <c r="Z60" s="243"/>
      <c r="AA60" s="243"/>
      <c r="AB60" s="253"/>
      <c r="AC60" s="243"/>
      <c r="AD60" s="243"/>
      <c r="AE60" s="243"/>
    </row>
    <row r="61" spans="1:31" ht="34.5" customHeight="1" thickBot="1">
      <c r="A61" s="1079"/>
      <c r="B61" s="1079"/>
      <c r="C61" s="1045"/>
      <c r="D61" s="1071"/>
      <c r="E61" s="1097"/>
      <c r="F61" s="1099"/>
      <c r="G61" s="1099"/>
      <c r="H61" s="1099"/>
      <c r="I61" s="538"/>
      <c r="J61" s="1099"/>
      <c r="K61" s="1097"/>
      <c r="L61" s="1062"/>
      <c r="M61" s="1124"/>
      <c r="N61" s="975"/>
      <c r="O61" s="975"/>
      <c r="P61" s="972"/>
      <c r="Q61" s="975"/>
      <c r="R61" s="972"/>
      <c r="S61" s="981"/>
      <c r="T61" s="1144"/>
      <c r="U61" s="1215"/>
      <c r="V61" s="543"/>
      <c r="W61" s="543"/>
      <c r="X61" s="543"/>
      <c r="Y61" s="551"/>
      <c r="Z61" s="243"/>
      <c r="AA61" s="243"/>
      <c r="AB61" s="253"/>
      <c r="AC61" s="243"/>
      <c r="AD61" s="243"/>
      <c r="AE61" s="243"/>
    </row>
    <row r="62" spans="1:31" ht="15" customHeight="1">
      <c r="A62" s="989">
        <v>4</v>
      </c>
      <c r="B62" s="989" t="s">
        <v>82</v>
      </c>
      <c r="C62" s="1043" t="s">
        <v>316</v>
      </c>
      <c r="D62" s="343" t="s">
        <v>164</v>
      </c>
      <c r="E62" s="344">
        <v>1</v>
      </c>
      <c r="F62" s="345">
        <f>+[3]INVERSIÓN!L27</f>
        <v>1</v>
      </c>
      <c r="G62" s="345">
        <v>1</v>
      </c>
      <c r="H62" s="345">
        <f>+[3]INVERSIÓN!N27</f>
        <v>1</v>
      </c>
      <c r="I62" s="345"/>
      <c r="J62" s="345">
        <f>+[3]INVERSIÓN!AF27</f>
        <v>0</v>
      </c>
      <c r="K62" s="346">
        <v>0</v>
      </c>
      <c r="L62" s="345">
        <v>0</v>
      </c>
      <c r="M62" s="346"/>
      <c r="N62" s="973" t="s">
        <v>185</v>
      </c>
      <c r="O62" s="973" t="s">
        <v>186</v>
      </c>
      <c r="P62" s="970" t="s">
        <v>187</v>
      </c>
      <c r="Q62" s="973" t="s">
        <v>188</v>
      </c>
      <c r="R62" s="970" t="s">
        <v>189</v>
      </c>
      <c r="S62" s="979" t="s">
        <v>190</v>
      </c>
      <c r="T62" s="1142">
        <v>207.62899999999999</v>
      </c>
      <c r="U62" s="1213" t="s">
        <v>303</v>
      </c>
      <c r="V62" s="541"/>
      <c r="W62" s="541"/>
      <c r="X62" s="541"/>
      <c r="Y62" s="549"/>
      <c r="Z62" s="243"/>
      <c r="AA62" s="243"/>
      <c r="AB62" s="253"/>
      <c r="AC62" s="243"/>
      <c r="AD62" s="243"/>
      <c r="AE62" s="243"/>
    </row>
    <row r="63" spans="1:31" ht="15" customHeight="1">
      <c r="A63" s="990"/>
      <c r="B63" s="990"/>
      <c r="C63" s="1044"/>
      <c r="D63" s="290" t="s">
        <v>173</v>
      </c>
      <c r="E63" s="348">
        <v>97000000</v>
      </c>
      <c r="F63" s="349">
        <f>+[3]INVERSIÓN!L28</f>
        <v>97000000</v>
      </c>
      <c r="G63" s="349">
        <v>97000000</v>
      </c>
      <c r="H63" s="349">
        <f>+[3]INVERSIÓN!N28</f>
        <v>90000000</v>
      </c>
      <c r="I63" s="261"/>
      <c r="J63" s="349">
        <f>+[3]INVERSIÓN!AF28</f>
        <v>0</v>
      </c>
      <c r="K63" s="348">
        <v>0</v>
      </c>
      <c r="L63" s="349">
        <v>0</v>
      </c>
      <c r="M63" s="348"/>
      <c r="N63" s="974"/>
      <c r="O63" s="974"/>
      <c r="P63" s="971"/>
      <c r="Q63" s="974"/>
      <c r="R63" s="971"/>
      <c r="S63" s="980"/>
      <c r="T63" s="1143"/>
      <c r="U63" s="1214"/>
      <c r="V63" s="542"/>
      <c r="W63" s="542"/>
      <c r="X63" s="542"/>
      <c r="Y63" s="550"/>
      <c r="Z63" s="243"/>
      <c r="AA63" s="243"/>
      <c r="AB63" s="253"/>
      <c r="AC63" s="243"/>
      <c r="AD63" s="243"/>
      <c r="AE63" s="243"/>
    </row>
    <row r="64" spans="1:31" ht="15" customHeight="1">
      <c r="A64" s="990"/>
      <c r="B64" s="990"/>
      <c r="C64" s="1044"/>
      <c r="D64" s="290" t="s">
        <v>174</v>
      </c>
      <c r="E64" s="351">
        <v>0</v>
      </c>
      <c r="F64" s="352">
        <v>0</v>
      </c>
      <c r="G64" s="352">
        <v>0</v>
      </c>
      <c r="H64" s="352">
        <v>0</v>
      </c>
      <c r="I64" s="352"/>
      <c r="J64" s="352">
        <f>+[3]INVERSIÓN!AF29</f>
        <v>0</v>
      </c>
      <c r="K64" s="351">
        <v>0</v>
      </c>
      <c r="L64" s="352">
        <v>0</v>
      </c>
      <c r="M64" s="351"/>
      <c r="N64" s="974"/>
      <c r="O64" s="974"/>
      <c r="P64" s="971"/>
      <c r="Q64" s="974"/>
      <c r="R64" s="971"/>
      <c r="S64" s="980"/>
      <c r="T64" s="1143"/>
      <c r="U64" s="1214"/>
      <c r="V64" s="542" t="s">
        <v>191</v>
      </c>
      <c r="W64" s="542" t="s">
        <v>192</v>
      </c>
      <c r="X64" s="542" t="s">
        <v>193</v>
      </c>
      <c r="Y64" s="340">
        <v>406.02499999999998</v>
      </c>
      <c r="Z64" s="243"/>
      <c r="AA64" s="243"/>
      <c r="AB64" s="253"/>
      <c r="AC64" s="243"/>
      <c r="AD64" s="243"/>
      <c r="AE64" s="243"/>
    </row>
    <row r="65" spans="1:31" ht="15" customHeight="1">
      <c r="A65" s="990"/>
      <c r="B65" s="990"/>
      <c r="C65" s="1044"/>
      <c r="D65" s="1070" t="s">
        <v>175</v>
      </c>
      <c r="E65" s="1096">
        <v>0</v>
      </c>
      <c r="F65" s="1096">
        <v>0</v>
      </c>
      <c r="G65" s="1096">
        <v>0</v>
      </c>
      <c r="H65" s="1096">
        <v>0</v>
      </c>
      <c r="I65" s="1094"/>
      <c r="J65" s="1096">
        <f>+[3]INVERSIÓN!AF30</f>
        <v>0</v>
      </c>
      <c r="K65" s="1096">
        <v>0</v>
      </c>
      <c r="L65" s="1098">
        <v>0</v>
      </c>
      <c r="M65" s="1096"/>
      <c r="N65" s="974"/>
      <c r="O65" s="974"/>
      <c r="P65" s="971"/>
      <c r="Q65" s="974"/>
      <c r="R65" s="971"/>
      <c r="S65" s="980"/>
      <c r="T65" s="1143"/>
      <c r="U65" s="1214"/>
      <c r="V65" s="542"/>
      <c r="W65" s="542"/>
      <c r="X65" s="542"/>
      <c r="Y65" s="550"/>
      <c r="Z65" s="243"/>
      <c r="AA65" s="243"/>
      <c r="AB65" s="253"/>
      <c r="AC65" s="243"/>
      <c r="AD65" s="243"/>
      <c r="AE65" s="243"/>
    </row>
    <row r="66" spans="1:31" ht="15" customHeight="1" thickBot="1">
      <c r="A66" s="991"/>
      <c r="B66" s="991"/>
      <c r="C66" s="1045"/>
      <c r="D66" s="1072"/>
      <c r="E66" s="1097"/>
      <c r="F66" s="1097"/>
      <c r="G66" s="1097"/>
      <c r="H66" s="1097"/>
      <c r="I66" s="1095"/>
      <c r="J66" s="1097"/>
      <c r="K66" s="1097">
        <v>0</v>
      </c>
      <c r="L66" s="1099"/>
      <c r="M66" s="1097"/>
      <c r="N66" s="975"/>
      <c r="O66" s="975"/>
      <c r="P66" s="972"/>
      <c r="Q66" s="975"/>
      <c r="R66" s="972"/>
      <c r="S66" s="981"/>
      <c r="T66" s="1144"/>
      <c r="U66" s="1215"/>
      <c r="V66" s="543"/>
      <c r="W66" s="543"/>
      <c r="X66" s="543"/>
      <c r="Y66" s="551"/>
      <c r="Z66" s="243"/>
      <c r="AA66" s="243"/>
      <c r="AB66" s="253"/>
      <c r="AC66" s="243"/>
      <c r="AD66" s="243"/>
      <c r="AE66" s="243"/>
    </row>
    <row r="67" spans="1:31" ht="24" customHeight="1">
      <c r="A67" s="989">
        <v>5</v>
      </c>
      <c r="B67" s="1043" t="s">
        <v>195</v>
      </c>
      <c r="C67" s="1043" t="s">
        <v>315</v>
      </c>
      <c r="D67" s="343" t="s">
        <v>164</v>
      </c>
      <c r="E67" s="330">
        <f>+[3]INVERSIÓN!L33</f>
        <v>2</v>
      </c>
      <c r="F67" s="247">
        <f>+E67</f>
        <v>2</v>
      </c>
      <c r="G67" s="670">
        <v>0.66666666666666663</v>
      </c>
      <c r="H67" s="362">
        <f>+H82/3</f>
        <v>0.66666666666666663</v>
      </c>
      <c r="I67" s="248"/>
      <c r="J67" s="248">
        <f>+[3]INVERSIÓN!AF33</f>
        <v>0</v>
      </c>
      <c r="K67" s="362">
        <v>0</v>
      </c>
      <c r="L67" s="362">
        <v>0.66</v>
      </c>
      <c r="M67" s="330"/>
      <c r="N67" s="973" t="s">
        <v>165</v>
      </c>
      <c r="O67" s="973" t="s">
        <v>196</v>
      </c>
      <c r="P67" s="970" t="s">
        <v>197</v>
      </c>
      <c r="Q67" s="973" t="s">
        <v>168</v>
      </c>
      <c r="R67" s="970" t="s">
        <v>198</v>
      </c>
      <c r="S67" s="967">
        <v>37445</v>
      </c>
      <c r="T67" s="967">
        <v>38908</v>
      </c>
      <c r="U67" s="967" t="s">
        <v>303</v>
      </c>
      <c r="V67" s="967" t="s">
        <v>170</v>
      </c>
      <c r="W67" s="967" t="s">
        <v>171</v>
      </c>
      <c r="X67" s="967" t="s">
        <v>172</v>
      </c>
      <c r="Y67" s="1134">
        <f>SUM(S67:X71)</f>
        <v>76353</v>
      </c>
      <c r="Z67" s="243"/>
      <c r="AA67" s="243"/>
      <c r="AB67" s="253"/>
      <c r="AC67" s="243"/>
      <c r="AD67" s="243"/>
      <c r="AE67" s="243"/>
    </row>
    <row r="68" spans="1:31" ht="24" customHeight="1">
      <c r="A68" s="990"/>
      <c r="B68" s="1044"/>
      <c r="C68" s="1044"/>
      <c r="D68" s="290" t="s">
        <v>173</v>
      </c>
      <c r="E68" s="645">
        <v>449112690</v>
      </c>
      <c r="F68" s="645">
        <f>+E68</f>
        <v>449112690</v>
      </c>
      <c r="G68" s="645">
        <v>149704230</v>
      </c>
      <c r="H68" s="630">
        <f>+H83/3</f>
        <v>193722160.33333334</v>
      </c>
      <c r="I68" s="647"/>
      <c r="J68" s="647">
        <f>+[3]INVERSIÓN!AF34</f>
        <v>86440000</v>
      </c>
      <c r="K68" s="667">
        <v>76553333.333333328</v>
      </c>
      <c r="L68" s="667">
        <v>76553334</v>
      </c>
      <c r="M68" s="663"/>
      <c r="N68" s="974"/>
      <c r="O68" s="974"/>
      <c r="P68" s="971"/>
      <c r="Q68" s="974"/>
      <c r="R68" s="971"/>
      <c r="S68" s="968"/>
      <c r="T68" s="968"/>
      <c r="U68" s="968"/>
      <c r="V68" s="968"/>
      <c r="W68" s="968"/>
      <c r="X68" s="968"/>
      <c r="Y68" s="1135"/>
      <c r="Z68" s="243"/>
      <c r="AA68" s="243"/>
      <c r="AB68" s="253"/>
      <c r="AC68" s="243"/>
      <c r="AD68" s="243"/>
      <c r="AE68" s="243"/>
    </row>
    <row r="69" spans="1:31" ht="24" customHeight="1">
      <c r="A69" s="990"/>
      <c r="B69" s="1044"/>
      <c r="C69" s="1044"/>
      <c r="D69" s="290" t="s">
        <v>174</v>
      </c>
      <c r="E69" s="669">
        <f>+[3]INVERSIÓN!L35</f>
        <v>0.5</v>
      </c>
      <c r="F69" s="381">
        <f>+E69</f>
        <v>0.5</v>
      </c>
      <c r="G69" s="381">
        <v>0.5</v>
      </c>
      <c r="H69" s="374">
        <f>+H84</f>
        <v>0.5</v>
      </c>
      <c r="I69" s="261"/>
      <c r="J69" s="261">
        <f>+[3]INVERSIÓN!AF35</f>
        <v>0</v>
      </c>
      <c r="K69" s="365">
        <v>0.3</v>
      </c>
      <c r="L69" s="365">
        <v>0.5</v>
      </c>
      <c r="M69" s="668"/>
      <c r="N69" s="974"/>
      <c r="O69" s="974"/>
      <c r="P69" s="971"/>
      <c r="Q69" s="974"/>
      <c r="R69" s="971"/>
      <c r="S69" s="968"/>
      <c r="T69" s="968"/>
      <c r="U69" s="968"/>
      <c r="V69" s="968"/>
      <c r="W69" s="968"/>
      <c r="X69" s="968"/>
      <c r="Y69" s="1135"/>
      <c r="Z69" s="243"/>
      <c r="AA69" s="243"/>
      <c r="AB69" s="253"/>
      <c r="AC69" s="243"/>
      <c r="AD69" s="243"/>
      <c r="AE69" s="243"/>
    </row>
    <row r="70" spans="1:31" ht="24" customHeight="1">
      <c r="A70" s="990"/>
      <c r="B70" s="1044"/>
      <c r="C70" s="1044"/>
      <c r="D70" s="1070" t="s">
        <v>175</v>
      </c>
      <c r="E70" s="1080">
        <v>15008539</v>
      </c>
      <c r="F70" s="1104">
        <f>+E70</f>
        <v>15008539</v>
      </c>
      <c r="G70" s="1104">
        <v>5002846.333333333</v>
      </c>
      <c r="H70" s="982">
        <f>+H85/3</f>
        <v>5002846.333333333</v>
      </c>
      <c r="I70" s="537"/>
      <c r="J70" s="1098">
        <f>+[3]INVERSIÓN!AF36</f>
        <v>10480618</v>
      </c>
      <c r="K70" s="982">
        <v>10480618</v>
      </c>
      <c r="L70" s="982">
        <v>5002847</v>
      </c>
      <c r="M70" s="1082"/>
      <c r="N70" s="974"/>
      <c r="O70" s="974"/>
      <c r="P70" s="971"/>
      <c r="Q70" s="974"/>
      <c r="R70" s="971"/>
      <c r="S70" s="968"/>
      <c r="T70" s="968"/>
      <c r="U70" s="968"/>
      <c r="V70" s="968"/>
      <c r="W70" s="968"/>
      <c r="X70" s="968"/>
      <c r="Y70" s="1135"/>
      <c r="Z70" s="243"/>
      <c r="AA70" s="243"/>
      <c r="AB70" s="253"/>
      <c r="AC70" s="243"/>
      <c r="AD70" s="243"/>
      <c r="AE70" s="243"/>
    </row>
    <row r="71" spans="1:31" ht="24" customHeight="1" thickBot="1">
      <c r="A71" s="990"/>
      <c r="B71" s="1044"/>
      <c r="C71" s="1045"/>
      <c r="D71" s="1072"/>
      <c r="E71" s="1081"/>
      <c r="F71" s="1105"/>
      <c r="G71" s="1105"/>
      <c r="H71" s="983"/>
      <c r="I71" s="538"/>
      <c r="J71" s="1099"/>
      <c r="K71" s="983"/>
      <c r="L71" s="983"/>
      <c r="M71" s="1083"/>
      <c r="N71" s="975"/>
      <c r="O71" s="975"/>
      <c r="P71" s="972"/>
      <c r="Q71" s="975"/>
      <c r="R71" s="972"/>
      <c r="S71" s="969"/>
      <c r="T71" s="969"/>
      <c r="U71" s="969"/>
      <c r="V71" s="969"/>
      <c r="W71" s="969"/>
      <c r="X71" s="969"/>
      <c r="Y71" s="1136"/>
      <c r="Z71" s="243"/>
      <c r="AA71" s="243"/>
      <c r="AB71" s="253"/>
      <c r="AC71" s="243"/>
      <c r="AD71" s="243"/>
      <c r="AE71" s="243"/>
    </row>
    <row r="72" spans="1:31" ht="30.75" customHeight="1">
      <c r="A72" s="990"/>
      <c r="B72" s="1044"/>
      <c r="C72" s="1040" t="s">
        <v>314</v>
      </c>
      <c r="D72" s="343" t="s">
        <v>164</v>
      </c>
      <c r="E72" s="330">
        <v>0</v>
      </c>
      <c r="F72" s="330"/>
      <c r="G72" s="330">
        <v>0.66666666666666663</v>
      </c>
      <c r="H72" s="362">
        <f>+H67</f>
        <v>0.66666666666666663</v>
      </c>
      <c r="I72" s="362"/>
      <c r="J72" s="362"/>
      <c r="K72" s="362">
        <v>0.33600000000000002</v>
      </c>
      <c r="L72" s="362">
        <v>0.67</v>
      </c>
      <c r="M72" s="330"/>
      <c r="N72" s="984" t="s">
        <v>199</v>
      </c>
      <c r="O72" s="984" t="s">
        <v>200</v>
      </c>
      <c r="P72" s="985" t="s">
        <v>201</v>
      </c>
      <c r="Q72" s="984" t="s">
        <v>168</v>
      </c>
      <c r="R72" s="985" t="s">
        <v>202</v>
      </c>
      <c r="S72" s="1039">
        <v>48066</v>
      </c>
      <c r="T72" s="1039">
        <v>47135</v>
      </c>
      <c r="U72" s="967" t="s">
        <v>303</v>
      </c>
      <c r="V72" s="1039" t="s">
        <v>170</v>
      </c>
      <c r="W72" s="1039" t="s">
        <v>171</v>
      </c>
      <c r="X72" s="1039" t="s">
        <v>172</v>
      </c>
      <c r="Y72" s="1195">
        <v>95201</v>
      </c>
      <c r="Z72" s="243"/>
      <c r="AA72" s="243"/>
      <c r="AB72" s="253"/>
      <c r="AC72" s="243"/>
      <c r="AD72" s="243"/>
      <c r="AE72" s="243"/>
    </row>
    <row r="73" spans="1:31" ht="30.75" customHeight="1">
      <c r="A73" s="990"/>
      <c r="B73" s="1044"/>
      <c r="C73" s="1041"/>
      <c r="D73" s="290" t="s">
        <v>173</v>
      </c>
      <c r="E73" s="645">
        <v>0</v>
      </c>
      <c r="F73" s="645"/>
      <c r="G73" s="645">
        <v>149704230</v>
      </c>
      <c r="H73" s="647">
        <f>+H68</f>
        <v>193722160.33333334</v>
      </c>
      <c r="I73" s="647"/>
      <c r="J73" s="647"/>
      <c r="K73" s="667">
        <v>76553333.333333328</v>
      </c>
      <c r="L73" s="667">
        <v>193722160</v>
      </c>
      <c r="M73" s="663"/>
      <c r="N73" s="974"/>
      <c r="O73" s="974"/>
      <c r="P73" s="971"/>
      <c r="Q73" s="974"/>
      <c r="R73" s="971"/>
      <c r="S73" s="968"/>
      <c r="T73" s="968"/>
      <c r="U73" s="968"/>
      <c r="V73" s="968"/>
      <c r="W73" s="968"/>
      <c r="X73" s="968"/>
      <c r="Y73" s="1193"/>
      <c r="Z73" s="243"/>
      <c r="AA73" s="243"/>
      <c r="AB73" s="253"/>
      <c r="AC73" s="243"/>
      <c r="AD73" s="243"/>
      <c r="AE73" s="243"/>
    </row>
    <row r="74" spans="1:31" ht="30.75" customHeight="1">
      <c r="A74" s="990"/>
      <c r="B74" s="1044"/>
      <c r="C74" s="1041"/>
      <c r="D74" s="290" t="s">
        <v>174</v>
      </c>
      <c r="E74" s="539">
        <v>0</v>
      </c>
      <c r="F74" s="539"/>
      <c r="G74" s="539"/>
      <c r="H74" s="364"/>
      <c r="I74" s="364"/>
      <c r="J74" s="364"/>
      <c r="K74" s="364">
        <v>0</v>
      </c>
      <c r="L74" s="364">
        <v>0.17</v>
      </c>
      <c r="M74" s="539"/>
      <c r="N74" s="974"/>
      <c r="O74" s="974"/>
      <c r="P74" s="971"/>
      <c r="Q74" s="974"/>
      <c r="R74" s="971"/>
      <c r="S74" s="968"/>
      <c r="T74" s="968"/>
      <c r="U74" s="968"/>
      <c r="V74" s="968"/>
      <c r="W74" s="968"/>
      <c r="X74" s="968"/>
      <c r="Y74" s="1193"/>
      <c r="Z74" s="243"/>
      <c r="AA74" s="243"/>
      <c r="AB74" s="253"/>
      <c r="AC74" s="243"/>
      <c r="AD74" s="243"/>
      <c r="AE74" s="243"/>
    </row>
    <row r="75" spans="1:31" ht="30.75" customHeight="1">
      <c r="A75" s="990"/>
      <c r="B75" s="1044"/>
      <c r="C75" s="1041"/>
      <c r="D75" s="1070" t="s">
        <v>175</v>
      </c>
      <c r="E75" s="1082">
        <v>0</v>
      </c>
      <c r="F75" s="1082"/>
      <c r="G75" s="1080">
        <v>5002846.333333333</v>
      </c>
      <c r="H75" s="982">
        <f>+H70</f>
        <v>5002846.333333333</v>
      </c>
      <c r="I75" s="982"/>
      <c r="J75" s="982"/>
      <c r="K75" s="982">
        <v>0</v>
      </c>
      <c r="L75" s="982">
        <v>5002846</v>
      </c>
      <c r="M75" s="1082"/>
      <c r="N75" s="974"/>
      <c r="O75" s="974"/>
      <c r="P75" s="971"/>
      <c r="Q75" s="974"/>
      <c r="R75" s="971"/>
      <c r="S75" s="968"/>
      <c r="T75" s="968"/>
      <c r="U75" s="968"/>
      <c r="V75" s="968"/>
      <c r="W75" s="968"/>
      <c r="X75" s="968"/>
      <c r="Y75" s="1193"/>
      <c r="Z75" s="243"/>
      <c r="AA75" s="243"/>
      <c r="AB75" s="253"/>
      <c r="AC75" s="243"/>
      <c r="AD75" s="243"/>
      <c r="AE75" s="243"/>
    </row>
    <row r="76" spans="1:31" ht="30.75" customHeight="1" thickBot="1">
      <c r="A76" s="990"/>
      <c r="B76" s="1044"/>
      <c r="C76" s="1042"/>
      <c r="D76" s="1072"/>
      <c r="E76" s="1083"/>
      <c r="F76" s="1083"/>
      <c r="G76" s="1081"/>
      <c r="H76" s="983"/>
      <c r="I76" s="983"/>
      <c r="J76" s="983"/>
      <c r="K76" s="983"/>
      <c r="L76" s="983"/>
      <c r="M76" s="1083"/>
      <c r="N76" s="975"/>
      <c r="O76" s="975"/>
      <c r="P76" s="972"/>
      <c r="Q76" s="975"/>
      <c r="R76" s="972"/>
      <c r="S76" s="969"/>
      <c r="T76" s="969"/>
      <c r="U76" s="969"/>
      <c r="V76" s="969"/>
      <c r="W76" s="969"/>
      <c r="X76" s="969"/>
      <c r="Y76" s="1194"/>
      <c r="Z76" s="243"/>
      <c r="AA76" s="243"/>
      <c r="AB76" s="253"/>
      <c r="AC76" s="243"/>
      <c r="AD76" s="243"/>
      <c r="AE76" s="243"/>
    </row>
    <row r="77" spans="1:31" ht="27.75" customHeight="1">
      <c r="A77" s="990"/>
      <c r="B77" s="1044"/>
      <c r="C77" s="1043" t="s">
        <v>313</v>
      </c>
      <c r="D77" s="343" t="s">
        <v>164</v>
      </c>
      <c r="E77" s="330">
        <v>0</v>
      </c>
      <c r="F77" s="330"/>
      <c r="G77" s="330">
        <v>0.66666666666666663</v>
      </c>
      <c r="H77" s="362">
        <f>+H72</f>
        <v>0.66666666666666663</v>
      </c>
      <c r="I77" s="362"/>
      <c r="J77" s="362"/>
      <c r="K77" s="362">
        <v>0.22400000000000003</v>
      </c>
      <c r="L77" s="362">
        <v>0.67</v>
      </c>
      <c r="M77" s="330"/>
      <c r="N77" s="984" t="s">
        <v>203</v>
      </c>
      <c r="O77" s="976" t="s">
        <v>204</v>
      </c>
      <c r="P77" s="970" t="s">
        <v>181</v>
      </c>
      <c r="Q77" s="973" t="s">
        <v>168</v>
      </c>
      <c r="R77" s="970" t="s">
        <v>205</v>
      </c>
      <c r="S77" s="967">
        <v>191535</v>
      </c>
      <c r="T77" s="967">
        <v>202823</v>
      </c>
      <c r="U77" s="967" t="s">
        <v>303</v>
      </c>
      <c r="V77" s="1039" t="s">
        <v>170</v>
      </c>
      <c r="W77" s="1039" t="s">
        <v>171</v>
      </c>
      <c r="X77" s="1039" t="s">
        <v>172</v>
      </c>
      <c r="Y77" s="1192">
        <v>394358</v>
      </c>
      <c r="Z77" s="243"/>
      <c r="AA77" s="243"/>
      <c r="AB77" s="253"/>
      <c r="AC77" s="243"/>
      <c r="AD77" s="243"/>
      <c r="AE77" s="243"/>
    </row>
    <row r="78" spans="1:31" ht="27.75" customHeight="1">
      <c r="A78" s="990"/>
      <c r="B78" s="1044"/>
      <c r="C78" s="1044"/>
      <c r="D78" s="290" t="s">
        <v>173</v>
      </c>
      <c r="E78" s="645">
        <v>0</v>
      </c>
      <c r="F78" s="645"/>
      <c r="G78" s="645">
        <v>149704230</v>
      </c>
      <c r="H78" s="647">
        <f>+H73</f>
        <v>193722160.33333334</v>
      </c>
      <c r="I78" s="647"/>
      <c r="J78" s="647"/>
      <c r="K78" s="667">
        <v>76553333.333333328</v>
      </c>
      <c r="L78" s="667">
        <v>193722160</v>
      </c>
      <c r="M78" s="663"/>
      <c r="N78" s="974"/>
      <c r="O78" s="977"/>
      <c r="P78" s="971"/>
      <c r="Q78" s="974"/>
      <c r="R78" s="971"/>
      <c r="S78" s="968"/>
      <c r="T78" s="968"/>
      <c r="U78" s="968"/>
      <c r="V78" s="968"/>
      <c r="W78" s="968"/>
      <c r="X78" s="968"/>
      <c r="Y78" s="1193"/>
      <c r="Z78" s="243"/>
      <c r="AA78" s="243"/>
      <c r="AB78" s="253"/>
      <c r="AC78" s="243"/>
      <c r="AD78" s="243"/>
      <c r="AE78" s="243"/>
    </row>
    <row r="79" spans="1:31" ht="27.75" customHeight="1">
      <c r="A79" s="990"/>
      <c r="B79" s="1044"/>
      <c r="C79" s="1044"/>
      <c r="D79" s="290" t="s">
        <v>174</v>
      </c>
      <c r="E79" s="539">
        <v>0</v>
      </c>
      <c r="F79" s="539"/>
      <c r="G79" s="539"/>
      <c r="H79" s="364"/>
      <c r="I79" s="364"/>
      <c r="J79" s="364"/>
      <c r="K79" s="364">
        <v>0</v>
      </c>
      <c r="L79" s="364">
        <v>0.16</v>
      </c>
      <c r="M79" s="539"/>
      <c r="N79" s="974"/>
      <c r="O79" s="977"/>
      <c r="P79" s="971"/>
      <c r="Q79" s="974"/>
      <c r="R79" s="971"/>
      <c r="S79" s="968"/>
      <c r="T79" s="968"/>
      <c r="U79" s="968"/>
      <c r="V79" s="968"/>
      <c r="W79" s="968"/>
      <c r="X79" s="968"/>
      <c r="Y79" s="1193"/>
      <c r="Z79" s="243"/>
      <c r="AA79" s="243"/>
      <c r="AB79" s="253"/>
      <c r="AC79" s="243"/>
      <c r="AD79" s="243"/>
      <c r="AE79" s="243"/>
    </row>
    <row r="80" spans="1:31" ht="27.75" customHeight="1">
      <c r="A80" s="990"/>
      <c r="B80" s="1044"/>
      <c r="C80" s="1044"/>
      <c r="D80" s="1070" t="s">
        <v>175</v>
      </c>
      <c r="E80" s="1082">
        <v>0</v>
      </c>
      <c r="F80" s="1082"/>
      <c r="G80" s="1080">
        <v>5002846.333333333</v>
      </c>
      <c r="H80" s="982">
        <f>+H75</f>
        <v>5002846.333333333</v>
      </c>
      <c r="I80" s="982"/>
      <c r="J80" s="982"/>
      <c r="K80" s="1082">
        <v>5002846.333333333</v>
      </c>
      <c r="L80" s="982">
        <v>5002846.3333333302</v>
      </c>
      <c r="M80" s="1082"/>
      <c r="N80" s="974"/>
      <c r="O80" s="977"/>
      <c r="P80" s="971"/>
      <c r="Q80" s="974"/>
      <c r="R80" s="971"/>
      <c r="S80" s="968"/>
      <c r="T80" s="968"/>
      <c r="U80" s="968"/>
      <c r="V80" s="968"/>
      <c r="W80" s="968"/>
      <c r="X80" s="968"/>
      <c r="Y80" s="1193"/>
      <c r="Z80" s="243"/>
      <c r="AA80" s="243"/>
      <c r="AB80" s="253"/>
      <c r="AC80" s="243"/>
      <c r="AD80" s="243"/>
      <c r="AE80" s="243"/>
    </row>
    <row r="81" spans="1:78" ht="27.75" customHeight="1" thickBot="1">
      <c r="A81" s="990"/>
      <c r="B81" s="1044"/>
      <c r="C81" s="1045"/>
      <c r="D81" s="1072"/>
      <c r="E81" s="1083"/>
      <c r="F81" s="1083"/>
      <c r="G81" s="1081"/>
      <c r="H81" s="983"/>
      <c r="I81" s="983"/>
      <c r="J81" s="983"/>
      <c r="K81" s="1083"/>
      <c r="L81" s="983"/>
      <c r="M81" s="1083"/>
      <c r="N81" s="975"/>
      <c r="O81" s="978"/>
      <c r="P81" s="972"/>
      <c r="Q81" s="975"/>
      <c r="R81" s="972"/>
      <c r="S81" s="969"/>
      <c r="T81" s="969"/>
      <c r="U81" s="969"/>
      <c r="V81" s="969"/>
      <c r="W81" s="969"/>
      <c r="X81" s="969"/>
      <c r="Y81" s="1194"/>
      <c r="Z81" s="243"/>
      <c r="AA81" s="243"/>
      <c r="AB81" s="253"/>
      <c r="AC81" s="243"/>
      <c r="AD81" s="243"/>
      <c r="AE81" s="243"/>
    </row>
    <row r="82" spans="1:78" ht="15" customHeight="1">
      <c r="A82" s="990"/>
      <c r="B82" s="1044"/>
      <c r="C82" s="993" t="s">
        <v>206</v>
      </c>
      <c r="D82" s="281" t="s">
        <v>164</v>
      </c>
      <c r="E82" s="666">
        <f>+E77+E72</f>
        <v>0</v>
      </c>
      <c r="F82" s="666">
        <f>+F67</f>
        <v>2</v>
      </c>
      <c r="G82" s="666">
        <v>2</v>
      </c>
      <c r="H82" s="666">
        <f>+[3]INVERSIÓN!N33</f>
        <v>2</v>
      </c>
      <c r="I82" s="666"/>
      <c r="J82" s="666">
        <v>0</v>
      </c>
      <c r="K82" s="666">
        <v>0.56000000000000005</v>
      </c>
      <c r="L82" s="666">
        <f>L77+L72+L67</f>
        <v>2</v>
      </c>
      <c r="M82" s="330"/>
      <c r="N82" s="535"/>
      <c r="O82" s="535"/>
      <c r="P82" s="540"/>
      <c r="Q82" s="535"/>
      <c r="R82" s="540"/>
      <c r="S82" s="542"/>
      <c r="T82" s="542"/>
      <c r="U82" s="967" t="s">
        <v>303</v>
      </c>
      <c r="V82" s="542"/>
      <c r="W82" s="542"/>
      <c r="X82" s="542"/>
      <c r="Y82" s="550"/>
      <c r="Z82" s="243"/>
      <c r="AA82" s="243"/>
      <c r="AB82" s="253"/>
      <c r="AC82" s="243"/>
      <c r="AD82" s="243"/>
      <c r="AE82" s="243"/>
    </row>
    <row r="83" spans="1:78" ht="15" customHeight="1">
      <c r="A83" s="990"/>
      <c r="B83" s="1044"/>
      <c r="C83" s="993"/>
      <c r="D83" s="290" t="s">
        <v>173</v>
      </c>
      <c r="E83" s="664">
        <f>+E78+E73+E68</f>
        <v>449112690</v>
      </c>
      <c r="F83" s="664">
        <f>+F78+F73+F68</f>
        <v>449112690</v>
      </c>
      <c r="G83" s="664">
        <v>449112690</v>
      </c>
      <c r="H83" s="664">
        <f>+[3]INVERSIÓN!N34</f>
        <v>581166481</v>
      </c>
      <c r="I83" s="664">
        <f>+I78+I73+I68</f>
        <v>0</v>
      </c>
      <c r="J83" s="664">
        <f>+J78+J73+J68</f>
        <v>86440000</v>
      </c>
      <c r="K83" s="665">
        <v>229660000</v>
      </c>
      <c r="L83" s="664">
        <v>229659999.99999994</v>
      </c>
      <c r="M83" s="663"/>
      <c r="N83" s="535"/>
      <c r="O83" s="535"/>
      <c r="P83" s="540"/>
      <c r="Q83" s="535"/>
      <c r="R83" s="540"/>
      <c r="S83" s="542"/>
      <c r="T83" s="542"/>
      <c r="U83" s="968"/>
      <c r="V83" s="542"/>
      <c r="W83" s="542"/>
      <c r="X83" s="542"/>
      <c r="Y83" s="550"/>
      <c r="Z83" s="243"/>
      <c r="AA83" s="243"/>
      <c r="AB83" s="253"/>
      <c r="AC83" s="243"/>
      <c r="AD83" s="243"/>
      <c r="AE83" s="243"/>
    </row>
    <row r="84" spans="1:78" ht="15" customHeight="1">
      <c r="A84" s="990"/>
      <c r="B84" s="1044"/>
      <c r="C84" s="993"/>
      <c r="D84" s="290" t="s">
        <v>174</v>
      </c>
      <c r="E84" s="660">
        <f>+E79+E74</f>
        <v>0</v>
      </c>
      <c r="F84" s="662">
        <f>+F69</f>
        <v>0.5</v>
      </c>
      <c r="G84" s="662">
        <v>0.5</v>
      </c>
      <c r="H84" s="662">
        <f>+[3]INVERSIÓN!N35</f>
        <v>0.5</v>
      </c>
      <c r="I84" s="660"/>
      <c r="J84" s="660">
        <f>+[3]INVERSIÓN!AF35</f>
        <v>0</v>
      </c>
      <c r="K84" s="661">
        <v>0.3</v>
      </c>
      <c r="L84" s="660">
        <v>0.16</v>
      </c>
      <c r="M84" s="539"/>
      <c r="N84" s="535"/>
      <c r="O84" s="535"/>
      <c r="P84" s="540"/>
      <c r="Q84" s="535"/>
      <c r="R84" s="540"/>
      <c r="S84" s="542"/>
      <c r="T84" s="542"/>
      <c r="U84" s="968"/>
      <c r="V84" s="542"/>
      <c r="W84" s="542"/>
      <c r="X84" s="542"/>
      <c r="Y84" s="550"/>
      <c r="Z84" s="243"/>
      <c r="AA84" s="243"/>
      <c r="AB84" s="253"/>
      <c r="AC84" s="243"/>
      <c r="AD84" s="243"/>
      <c r="AE84" s="243"/>
    </row>
    <row r="85" spans="1:78" ht="15" customHeight="1">
      <c r="A85" s="990"/>
      <c r="B85" s="1044"/>
      <c r="C85" s="993"/>
      <c r="D85" s="1070" t="s">
        <v>175</v>
      </c>
      <c r="E85" s="1084">
        <f>+E80+E75</f>
        <v>0</v>
      </c>
      <c r="F85" s="1084">
        <f>+F70</f>
        <v>15008539</v>
      </c>
      <c r="G85" s="1159">
        <v>15008539</v>
      </c>
      <c r="H85" s="1084">
        <f>+[3]INVERSIÓN!N36</f>
        <v>15008539</v>
      </c>
      <c r="I85" s="1084"/>
      <c r="J85" s="1084">
        <f>+[3]INVERSIÓN!AF36</f>
        <v>10480618</v>
      </c>
      <c r="K85" s="1084">
        <v>15008539</v>
      </c>
      <c r="L85" s="1084">
        <f>L80+L75+L70</f>
        <v>15008539.33333333</v>
      </c>
      <c r="M85" s="1082"/>
      <c r="N85" s="535"/>
      <c r="O85" s="535"/>
      <c r="P85" s="540"/>
      <c r="Q85" s="535"/>
      <c r="R85" s="540"/>
      <c r="S85" s="542"/>
      <c r="T85" s="542"/>
      <c r="U85" s="968"/>
      <c r="V85" s="542"/>
      <c r="W85" s="542"/>
      <c r="X85" s="542"/>
      <c r="Y85" s="550"/>
      <c r="Z85" s="243"/>
      <c r="AA85" s="243"/>
      <c r="AB85" s="253"/>
      <c r="AC85" s="243"/>
      <c r="AD85" s="243"/>
      <c r="AE85" s="243"/>
    </row>
    <row r="86" spans="1:78" ht="15" customHeight="1" thickBot="1">
      <c r="A86" s="991"/>
      <c r="B86" s="1045"/>
      <c r="C86" s="994"/>
      <c r="D86" s="1073"/>
      <c r="E86" s="1085"/>
      <c r="F86" s="1085"/>
      <c r="G86" s="1160"/>
      <c r="H86" s="1085"/>
      <c r="I86" s="1085"/>
      <c r="J86" s="1085"/>
      <c r="K86" s="1085"/>
      <c r="L86" s="1085"/>
      <c r="M86" s="1083"/>
      <c r="N86" s="535"/>
      <c r="O86" s="535"/>
      <c r="P86" s="540"/>
      <c r="Q86" s="535"/>
      <c r="R86" s="540"/>
      <c r="S86" s="542"/>
      <c r="T86" s="542"/>
      <c r="U86" s="969"/>
      <c r="V86" s="542"/>
      <c r="W86" s="542"/>
      <c r="X86" s="542"/>
      <c r="Y86" s="550"/>
      <c r="Z86" s="243"/>
      <c r="AA86" s="243"/>
      <c r="AB86" s="253"/>
      <c r="AC86" s="243"/>
      <c r="AD86" s="243"/>
      <c r="AE86" s="243"/>
    </row>
    <row r="87" spans="1:78" ht="30.75" customHeight="1">
      <c r="A87" s="1074">
        <v>6</v>
      </c>
      <c r="B87" s="986" t="s">
        <v>86</v>
      </c>
      <c r="C87" s="1040" t="s">
        <v>312</v>
      </c>
      <c r="D87" s="343" t="s">
        <v>164</v>
      </c>
      <c r="E87" s="249">
        <v>9.4</v>
      </c>
      <c r="F87" s="248">
        <f>+[3]INVERSIÓN!L39</f>
        <v>9</v>
      </c>
      <c r="G87" s="248">
        <v>9</v>
      </c>
      <c r="H87" s="634">
        <f>+[3]INVERSIÓN!N39</f>
        <v>9</v>
      </c>
      <c r="I87" s="248"/>
      <c r="J87" s="247">
        <f>+[3]INVERSIÓN!AF39</f>
        <v>0</v>
      </c>
      <c r="K87" s="266">
        <v>0</v>
      </c>
      <c r="L87" s="659">
        <v>0</v>
      </c>
      <c r="M87" s="252"/>
      <c r="N87" s="1185" t="s">
        <v>207</v>
      </c>
      <c r="O87" s="1156" t="s">
        <v>208</v>
      </c>
      <c r="P87" s="1204" t="s">
        <v>209</v>
      </c>
      <c r="Q87" s="1156" t="s">
        <v>210</v>
      </c>
      <c r="R87" s="1204" t="s">
        <v>211</v>
      </c>
      <c r="S87" s="1145" t="s">
        <v>212</v>
      </c>
      <c r="T87" s="1145" t="s">
        <v>213</v>
      </c>
      <c r="U87" s="967" t="s">
        <v>303</v>
      </c>
      <c r="V87" s="1145" t="s">
        <v>191</v>
      </c>
      <c r="W87" s="1145" t="s">
        <v>192</v>
      </c>
      <c r="X87" s="1145" t="s">
        <v>193</v>
      </c>
      <c r="Y87" s="1137">
        <v>34669</v>
      </c>
      <c r="Z87" s="243"/>
      <c r="AA87" s="243"/>
      <c r="AB87" s="253"/>
      <c r="AC87" s="243"/>
      <c r="AD87" s="243"/>
      <c r="AE87" s="243"/>
    </row>
    <row r="88" spans="1:78" ht="30.75" customHeight="1">
      <c r="A88" s="1075"/>
      <c r="B88" s="987"/>
      <c r="C88" s="1041"/>
      <c r="D88" s="290" t="s">
        <v>173</v>
      </c>
      <c r="E88" s="656">
        <v>1194445933</v>
      </c>
      <c r="F88" s="647">
        <f>+[3]INVERSIÓN!L40</f>
        <v>1194445933</v>
      </c>
      <c r="G88" s="647">
        <v>1194445933</v>
      </c>
      <c r="H88" s="630">
        <f>+[3]INVERSIÓN!N40</f>
        <v>1180445933</v>
      </c>
      <c r="I88" s="647"/>
      <c r="J88" s="645">
        <f>+[3]INVERSIÓN!AF40</f>
        <v>48900000</v>
      </c>
      <c r="K88" s="645">
        <v>127486000</v>
      </c>
      <c r="L88" s="625">
        <v>127486000</v>
      </c>
      <c r="M88" s="624"/>
      <c r="N88" s="1186"/>
      <c r="O88" s="1157"/>
      <c r="P88" s="1205"/>
      <c r="Q88" s="1157"/>
      <c r="R88" s="1205"/>
      <c r="S88" s="1146"/>
      <c r="T88" s="1146"/>
      <c r="U88" s="968"/>
      <c r="V88" s="1146"/>
      <c r="W88" s="1146"/>
      <c r="X88" s="1146"/>
      <c r="Y88" s="1138"/>
      <c r="Z88" s="243"/>
      <c r="AA88" s="243"/>
      <c r="AB88" s="253"/>
      <c r="AC88" s="243"/>
      <c r="AD88" s="243"/>
      <c r="AE88" s="243"/>
    </row>
    <row r="89" spans="1:78" ht="30.75" customHeight="1">
      <c r="A89" s="1075"/>
      <c r="B89" s="987"/>
      <c r="C89" s="1041"/>
      <c r="D89" s="290" t="s">
        <v>174</v>
      </c>
      <c r="E89" s="381">
        <f>+F89</f>
        <v>0.4</v>
      </c>
      <c r="F89" s="360">
        <f>+[3]INVERSIÓN!L41</f>
        <v>0.4</v>
      </c>
      <c r="G89" s="360">
        <v>0.4</v>
      </c>
      <c r="H89" s="623">
        <f>+[3]INVERSIÓN!N41</f>
        <v>0.4</v>
      </c>
      <c r="I89" s="360"/>
      <c r="J89" s="641">
        <f>+[3]INVERSIÓN!AF41</f>
        <v>0</v>
      </c>
      <c r="K89" s="641">
        <v>0</v>
      </c>
      <c r="L89" s="658">
        <v>0</v>
      </c>
      <c r="M89" s="657"/>
      <c r="N89" s="1186"/>
      <c r="O89" s="1157"/>
      <c r="P89" s="1205"/>
      <c r="Q89" s="1157"/>
      <c r="R89" s="1205"/>
      <c r="S89" s="1146"/>
      <c r="T89" s="1146"/>
      <c r="U89" s="968"/>
      <c r="V89" s="1146"/>
      <c r="W89" s="1146"/>
      <c r="X89" s="1146"/>
      <c r="Y89" s="1138"/>
      <c r="Z89" s="243"/>
      <c r="AA89" s="243"/>
      <c r="AB89" s="253"/>
      <c r="AC89" s="243"/>
      <c r="AD89" s="243"/>
      <c r="AE89" s="243"/>
    </row>
    <row r="90" spans="1:78" ht="30.75" customHeight="1">
      <c r="A90" s="1075"/>
      <c r="B90" s="987"/>
      <c r="C90" s="1041"/>
      <c r="D90" s="1088" t="s">
        <v>175</v>
      </c>
      <c r="E90" s="1080">
        <v>69871194</v>
      </c>
      <c r="F90" s="1140">
        <f>+[3]INVERSIÓN!L42</f>
        <v>69871194</v>
      </c>
      <c r="G90" s="1140">
        <v>69871194</v>
      </c>
      <c r="H90" s="1140">
        <f>+[3]INVERSIÓN!N42</f>
        <v>69871193</v>
      </c>
      <c r="I90" s="1210"/>
      <c r="J90" s="1169">
        <f>+[3]INVERSIÓN!AF42</f>
        <v>20475862.5</v>
      </c>
      <c r="K90" s="1096">
        <v>20475862.5</v>
      </c>
      <c r="L90" s="1148">
        <v>39214013</v>
      </c>
      <c r="M90" s="1154"/>
      <c r="N90" s="1186"/>
      <c r="O90" s="1157"/>
      <c r="P90" s="1205"/>
      <c r="Q90" s="1157"/>
      <c r="R90" s="1205"/>
      <c r="S90" s="1146"/>
      <c r="T90" s="1146"/>
      <c r="U90" s="968"/>
      <c r="V90" s="1146"/>
      <c r="W90" s="1146"/>
      <c r="X90" s="1146"/>
      <c r="Y90" s="1138"/>
      <c r="Z90" s="243"/>
      <c r="AA90" s="243"/>
      <c r="AB90" s="253"/>
      <c r="AC90" s="243"/>
      <c r="AD90" s="243"/>
      <c r="AE90" s="243"/>
    </row>
    <row r="91" spans="1:78" ht="30.75" customHeight="1" thickBot="1">
      <c r="A91" s="1076"/>
      <c r="B91" s="988"/>
      <c r="C91" s="1042"/>
      <c r="D91" s="1089"/>
      <c r="E91" s="1081"/>
      <c r="F91" s="1141"/>
      <c r="G91" s="1141"/>
      <c r="H91" s="1141"/>
      <c r="I91" s="1211"/>
      <c r="J91" s="1170"/>
      <c r="K91" s="1097">
        <v>0</v>
      </c>
      <c r="L91" s="1149"/>
      <c r="M91" s="1155"/>
      <c r="N91" s="1187"/>
      <c r="O91" s="1158"/>
      <c r="P91" s="1206"/>
      <c r="Q91" s="1158"/>
      <c r="R91" s="1206"/>
      <c r="S91" s="1147"/>
      <c r="T91" s="1147"/>
      <c r="U91" s="969"/>
      <c r="V91" s="1147"/>
      <c r="W91" s="1147"/>
      <c r="X91" s="1147"/>
      <c r="Y91" s="1139"/>
      <c r="Z91" s="243"/>
      <c r="AA91" s="243"/>
      <c r="AB91" s="253"/>
      <c r="AC91" s="243"/>
      <c r="AD91" s="243"/>
      <c r="AE91" s="243"/>
    </row>
    <row r="92" spans="1:78" s="397" customFormat="1" ht="35.25" customHeight="1">
      <c r="A92" s="1074">
        <v>7</v>
      </c>
      <c r="B92" s="1077" t="s">
        <v>91</v>
      </c>
      <c r="C92" s="1044" t="s">
        <v>311</v>
      </c>
      <c r="D92" s="281" t="s">
        <v>164</v>
      </c>
      <c r="E92" s="389">
        <f>+F92</f>
        <v>20</v>
      </c>
      <c r="F92" s="390">
        <f>+[3]INVERSIÓN!L45</f>
        <v>20</v>
      </c>
      <c r="G92" s="283">
        <v>20</v>
      </c>
      <c r="H92" s="147">
        <f>+[3]INVERSIÓN!N45</f>
        <v>30</v>
      </c>
      <c r="I92" s="283"/>
      <c r="J92" s="284">
        <f>+[3]INVERSIÓN!AF45</f>
        <v>0</v>
      </c>
      <c r="K92" s="652">
        <v>0</v>
      </c>
      <c r="L92" s="176">
        <v>13.31</v>
      </c>
      <c r="M92" s="391"/>
      <c r="N92" s="1152" t="s">
        <v>310</v>
      </c>
      <c r="O92" s="1175" t="s">
        <v>309</v>
      </c>
      <c r="P92" s="1177" t="s">
        <v>308</v>
      </c>
      <c r="Q92" s="1179" t="s">
        <v>307</v>
      </c>
      <c r="R92" s="1182" t="s">
        <v>306</v>
      </c>
      <c r="S92" s="1168">
        <f>92106+20477</f>
        <v>112583</v>
      </c>
      <c r="T92" s="1168">
        <f>92641+20877</f>
        <v>113518</v>
      </c>
      <c r="U92" s="1219" t="s">
        <v>303</v>
      </c>
      <c r="V92" s="1168" t="s">
        <v>219</v>
      </c>
      <c r="W92" s="1150" t="s">
        <v>171</v>
      </c>
      <c r="X92" s="1150" t="s">
        <v>172</v>
      </c>
      <c r="Y92" s="1162">
        <f>S92+T92</f>
        <v>226101</v>
      </c>
      <c r="Z92" s="393"/>
      <c r="AA92" s="393"/>
      <c r="AB92" s="394"/>
      <c r="AC92" s="393"/>
      <c r="AD92" s="393"/>
      <c r="AE92" s="393"/>
      <c r="AF92" s="395"/>
      <c r="AG92" s="395"/>
      <c r="AH92" s="395"/>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6"/>
      <c r="BZ92" s="396"/>
    </row>
    <row r="93" spans="1:78" s="397" customFormat="1" ht="35.25" customHeight="1">
      <c r="A93" s="1075"/>
      <c r="B93" s="1078"/>
      <c r="C93" s="1044"/>
      <c r="D93" s="290" t="s">
        <v>173</v>
      </c>
      <c r="E93" s="656">
        <v>1705086345</v>
      </c>
      <c r="F93" s="647">
        <f>+[3]INVERSIÓN!L46</f>
        <v>1705086345</v>
      </c>
      <c r="G93" s="647">
        <v>1705086345</v>
      </c>
      <c r="H93" s="630">
        <f>+[3]INVERSIÓN!N46</f>
        <v>1705086345</v>
      </c>
      <c r="I93" s="647"/>
      <c r="J93" s="645">
        <f>+[3]INVERSIÓN!AF46</f>
        <v>48900000</v>
      </c>
      <c r="K93" s="655">
        <v>237798000</v>
      </c>
      <c r="L93" s="654">
        <v>386298000</v>
      </c>
      <c r="M93" s="611"/>
      <c r="N93" s="1152"/>
      <c r="O93" s="1175"/>
      <c r="P93" s="1177"/>
      <c r="Q93" s="1180"/>
      <c r="R93" s="1183"/>
      <c r="S93" s="1150"/>
      <c r="T93" s="1150"/>
      <c r="U93" s="1220"/>
      <c r="V93" s="1150"/>
      <c r="W93" s="1150"/>
      <c r="X93" s="1150"/>
      <c r="Y93" s="1162"/>
      <c r="Z93" s="393"/>
      <c r="AA93" s="393"/>
      <c r="AB93" s="394"/>
      <c r="AC93" s="393"/>
      <c r="AD93" s="393"/>
      <c r="AE93" s="393"/>
      <c r="AF93" s="395"/>
      <c r="AG93" s="395"/>
      <c r="AH93" s="395"/>
      <c r="AI93" s="396"/>
      <c r="AJ93" s="396"/>
      <c r="AK93" s="396"/>
      <c r="AL93" s="396"/>
      <c r="AM93" s="396"/>
      <c r="AN93" s="396"/>
      <c r="AO93" s="396"/>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6"/>
      <c r="BM93" s="396"/>
      <c r="BN93" s="396"/>
      <c r="BO93" s="396"/>
      <c r="BP93" s="396"/>
      <c r="BQ93" s="396"/>
      <c r="BR93" s="396"/>
      <c r="BS93" s="396"/>
      <c r="BT93" s="396"/>
      <c r="BU93" s="396"/>
      <c r="BV93" s="396"/>
      <c r="BW93" s="396"/>
      <c r="BX93" s="396"/>
      <c r="BY93" s="396"/>
      <c r="BZ93" s="396"/>
    </row>
    <row r="94" spans="1:78" s="397" customFormat="1" ht="35.25" customHeight="1">
      <c r="A94" s="1075"/>
      <c r="B94" s="1078"/>
      <c r="C94" s="1044"/>
      <c r="D94" s="290" t="s">
        <v>174</v>
      </c>
      <c r="E94" s="399">
        <f>+F94</f>
        <v>29</v>
      </c>
      <c r="F94" s="360">
        <f>+[3]INVERSIÓN!L47</f>
        <v>29</v>
      </c>
      <c r="G94" s="261">
        <v>29</v>
      </c>
      <c r="H94" s="653">
        <f>+[3]INVERSIÓN!N47</f>
        <v>29</v>
      </c>
      <c r="I94" s="261"/>
      <c r="J94" s="641">
        <f>+[3]INVERSIÓN!AF47</f>
        <v>6.74</v>
      </c>
      <c r="K94" s="652">
        <v>26.58</v>
      </c>
      <c r="L94" s="651">
        <v>43.62</v>
      </c>
      <c r="M94" s="650"/>
      <c r="N94" s="1152"/>
      <c r="O94" s="1175"/>
      <c r="P94" s="1177"/>
      <c r="Q94" s="1180"/>
      <c r="R94" s="1183"/>
      <c r="S94" s="1150"/>
      <c r="T94" s="1150"/>
      <c r="U94" s="1220"/>
      <c r="V94" s="1150"/>
      <c r="W94" s="1150"/>
      <c r="X94" s="1150"/>
      <c r="Y94" s="1162"/>
      <c r="Z94" s="393"/>
      <c r="AA94" s="393"/>
      <c r="AB94" s="394"/>
      <c r="AC94" s="393"/>
      <c r="AD94" s="393"/>
      <c r="AE94" s="393"/>
      <c r="AF94" s="395"/>
      <c r="AG94" s="395"/>
      <c r="AH94" s="395"/>
      <c r="AI94" s="396"/>
      <c r="AJ94" s="396"/>
      <c r="AK94" s="396"/>
      <c r="AL94" s="396"/>
      <c r="AM94" s="396"/>
      <c r="AN94" s="396"/>
      <c r="AO94" s="396"/>
      <c r="AP94" s="396"/>
      <c r="AQ94" s="396"/>
      <c r="AR94" s="396"/>
      <c r="AS94" s="396"/>
      <c r="AT94" s="396"/>
      <c r="AU94" s="396"/>
      <c r="AV94" s="396"/>
      <c r="AW94" s="396"/>
      <c r="AX94" s="396"/>
      <c r="AY94" s="396"/>
      <c r="AZ94" s="396"/>
      <c r="BA94" s="396"/>
      <c r="BB94" s="396"/>
      <c r="BC94" s="396"/>
      <c r="BD94" s="396"/>
      <c r="BE94" s="396"/>
      <c r="BF94" s="396"/>
      <c r="BG94" s="396"/>
      <c r="BH94" s="396"/>
      <c r="BI94" s="396"/>
      <c r="BJ94" s="396"/>
      <c r="BK94" s="396"/>
      <c r="BL94" s="396"/>
      <c r="BM94" s="396"/>
      <c r="BN94" s="396"/>
      <c r="BO94" s="396"/>
      <c r="BP94" s="396"/>
      <c r="BQ94" s="396"/>
      <c r="BR94" s="396"/>
      <c r="BS94" s="396"/>
      <c r="BT94" s="396"/>
      <c r="BU94" s="396"/>
      <c r="BV94" s="396"/>
      <c r="BW94" s="396"/>
      <c r="BX94" s="396"/>
      <c r="BY94" s="396"/>
      <c r="BZ94" s="396"/>
    </row>
    <row r="95" spans="1:78" s="397" customFormat="1" ht="35.25" customHeight="1">
      <c r="A95" s="1075"/>
      <c r="B95" s="1078"/>
      <c r="C95" s="1044"/>
      <c r="D95" s="1070" t="s">
        <v>175</v>
      </c>
      <c r="E95" s="1086">
        <v>431339501</v>
      </c>
      <c r="F95" s="1164">
        <f>+[3]INVERSIÓN!L48</f>
        <v>431339501</v>
      </c>
      <c r="G95" s="1164">
        <v>431339501</v>
      </c>
      <c r="H95" s="1164">
        <f>+[3]INVERSIÓN!N48</f>
        <v>431339501</v>
      </c>
      <c r="I95" s="552"/>
      <c r="J95" s="1104">
        <f>+[3]INVERSIÓN!AF48</f>
        <v>91046315.75</v>
      </c>
      <c r="K95" s="1190">
        <v>304096316</v>
      </c>
      <c r="L95" s="1188">
        <v>414736681</v>
      </c>
      <c r="M95" s="1166"/>
      <c r="N95" s="1152"/>
      <c r="O95" s="1175"/>
      <c r="P95" s="1177"/>
      <c r="Q95" s="1180"/>
      <c r="R95" s="1183"/>
      <c r="S95" s="1150"/>
      <c r="T95" s="1150"/>
      <c r="U95" s="1220"/>
      <c r="V95" s="1150"/>
      <c r="W95" s="1150"/>
      <c r="X95" s="1150"/>
      <c r="Y95" s="1162"/>
      <c r="Z95" s="393"/>
      <c r="AA95" s="393"/>
      <c r="AB95" s="394"/>
      <c r="AC95" s="393"/>
      <c r="AD95" s="393"/>
      <c r="AE95" s="393"/>
      <c r="AF95" s="395"/>
      <c r="AG95" s="395"/>
      <c r="AH95" s="395"/>
      <c r="AI95" s="396"/>
      <c r="AJ95" s="396"/>
      <c r="AK95" s="396"/>
      <c r="AL95" s="396"/>
      <c r="AM95" s="396"/>
      <c r="AN95" s="396"/>
      <c r="AO95" s="396"/>
      <c r="AP95" s="396"/>
      <c r="AQ95" s="396"/>
      <c r="AR95" s="396"/>
      <c r="AS95" s="396"/>
      <c r="AT95" s="396"/>
      <c r="AU95" s="396"/>
      <c r="AV95" s="396"/>
      <c r="AW95" s="396"/>
      <c r="AX95" s="396"/>
      <c r="AY95" s="396"/>
      <c r="AZ95" s="396"/>
      <c r="BA95" s="396"/>
      <c r="BB95" s="396"/>
      <c r="BC95" s="396"/>
      <c r="BD95" s="396"/>
      <c r="BE95" s="396"/>
      <c r="BF95" s="396"/>
      <c r="BG95" s="396"/>
      <c r="BH95" s="396"/>
      <c r="BI95" s="396"/>
      <c r="BJ95" s="396"/>
      <c r="BK95" s="396"/>
      <c r="BL95" s="396"/>
      <c r="BM95" s="396"/>
      <c r="BN95" s="396"/>
      <c r="BO95" s="396"/>
      <c r="BP95" s="396"/>
      <c r="BQ95" s="396"/>
      <c r="BR95" s="396"/>
      <c r="BS95" s="396"/>
      <c r="BT95" s="396"/>
      <c r="BU95" s="396"/>
      <c r="BV95" s="396"/>
      <c r="BW95" s="396"/>
      <c r="BX95" s="396"/>
      <c r="BY95" s="396"/>
      <c r="BZ95" s="396"/>
    </row>
    <row r="96" spans="1:78" s="397" customFormat="1" ht="35.25" customHeight="1" thickBot="1">
      <c r="A96" s="1076"/>
      <c r="B96" s="1079"/>
      <c r="C96" s="1045"/>
      <c r="D96" s="1072"/>
      <c r="E96" s="1087"/>
      <c r="F96" s="1165"/>
      <c r="G96" s="1165"/>
      <c r="H96" s="1165"/>
      <c r="I96" s="554"/>
      <c r="J96" s="1105"/>
      <c r="K96" s="1191"/>
      <c r="L96" s="1189"/>
      <c r="M96" s="1167"/>
      <c r="N96" s="1153"/>
      <c r="O96" s="1176"/>
      <c r="P96" s="1178"/>
      <c r="Q96" s="1181"/>
      <c r="R96" s="1184"/>
      <c r="S96" s="1151"/>
      <c r="T96" s="1151"/>
      <c r="U96" s="1221"/>
      <c r="V96" s="1151"/>
      <c r="W96" s="1151"/>
      <c r="X96" s="1151"/>
      <c r="Y96" s="1163"/>
      <c r="Z96" s="393"/>
      <c r="AA96" s="393"/>
      <c r="AB96" s="394"/>
      <c r="AC96" s="393"/>
      <c r="AD96" s="393"/>
      <c r="AE96" s="393"/>
      <c r="AF96" s="395"/>
      <c r="AG96" s="395"/>
      <c r="AH96" s="395"/>
      <c r="AI96" s="396"/>
      <c r="AJ96" s="396"/>
      <c r="AK96" s="396"/>
      <c r="AL96" s="396"/>
      <c r="AM96" s="396"/>
      <c r="AN96" s="396"/>
      <c r="AO96" s="396"/>
      <c r="AP96" s="396"/>
      <c r="AQ96" s="396"/>
      <c r="AR96" s="396"/>
      <c r="AS96" s="396"/>
      <c r="AT96" s="396"/>
      <c r="AU96" s="396"/>
      <c r="AV96" s="396"/>
      <c r="AW96" s="396"/>
      <c r="AX96" s="396"/>
      <c r="AY96" s="396"/>
      <c r="AZ96" s="396"/>
      <c r="BA96" s="396"/>
      <c r="BB96" s="396"/>
      <c r="BC96" s="396"/>
      <c r="BD96" s="396"/>
      <c r="BE96" s="396"/>
      <c r="BF96" s="396"/>
      <c r="BG96" s="396"/>
      <c r="BH96" s="396"/>
      <c r="BI96" s="396"/>
      <c r="BJ96" s="396"/>
      <c r="BK96" s="396"/>
      <c r="BL96" s="396"/>
      <c r="BM96" s="396"/>
      <c r="BN96" s="396"/>
      <c r="BO96" s="396"/>
      <c r="BP96" s="396"/>
      <c r="BQ96" s="396"/>
      <c r="BR96" s="396"/>
      <c r="BS96" s="396"/>
      <c r="BT96" s="396"/>
      <c r="BU96" s="396"/>
      <c r="BV96" s="396"/>
      <c r="BW96" s="396"/>
      <c r="BX96" s="396"/>
      <c r="BY96" s="396"/>
      <c r="BZ96" s="396"/>
    </row>
    <row r="97" spans="1:78" ht="15" customHeight="1">
      <c r="A97" s="989">
        <v>8</v>
      </c>
      <c r="B97" s="986" t="s">
        <v>87</v>
      </c>
      <c r="C97" s="989" t="s">
        <v>305</v>
      </c>
      <c r="D97" s="586" t="s">
        <v>164</v>
      </c>
      <c r="E97" s="634">
        <v>8</v>
      </c>
      <c r="F97" s="248">
        <f>+[3]INVERSIÓN!L51</f>
        <v>8</v>
      </c>
      <c r="G97" s="248">
        <v>8</v>
      </c>
      <c r="H97" s="634">
        <v>8</v>
      </c>
      <c r="I97" s="649"/>
      <c r="J97" s="247">
        <f>+[3]INVERSIÓN!AF51</f>
        <v>0</v>
      </c>
      <c r="K97" s="247">
        <v>0.183</v>
      </c>
      <c r="L97" s="648">
        <v>0.183</v>
      </c>
      <c r="M97" s="252"/>
      <c r="N97" s="973" t="s">
        <v>165</v>
      </c>
      <c r="O97" s="973" t="s">
        <v>196</v>
      </c>
      <c r="P97" s="970" t="s">
        <v>220</v>
      </c>
      <c r="Q97" s="973" t="s">
        <v>168</v>
      </c>
      <c r="R97" s="970" t="s">
        <v>221</v>
      </c>
      <c r="S97" s="964">
        <v>37445</v>
      </c>
      <c r="T97" s="964">
        <v>38908</v>
      </c>
      <c r="U97" s="967" t="s">
        <v>303</v>
      </c>
      <c r="V97" s="964" t="s">
        <v>170</v>
      </c>
      <c r="W97" s="964" t="s">
        <v>171</v>
      </c>
      <c r="X97" s="964" t="s">
        <v>222</v>
      </c>
      <c r="Y97" s="1111">
        <f>SUM(S97:X100)</f>
        <v>76353</v>
      </c>
      <c r="Z97" s="243"/>
      <c r="AA97" s="243"/>
      <c r="AB97" s="253"/>
      <c r="AC97" s="243"/>
      <c r="AD97" s="243"/>
      <c r="AE97" s="243"/>
    </row>
    <row r="98" spans="1:78" ht="15" customHeight="1">
      <c r="A98" s="990"/>
      <c r="B98" s="987"/>
      <c r="C98" s="990"/>
      <c r="D98" s="579" t="s">
        <v>173</v>
      </c>
      <c r="E98" s="630">
        <v>180131055</v>
      </c>
      <c r="F98" s="647">
        <f>+[3]INVERSIÓN!L52</f>
        <v>180131055</v>
      </c>
      <c r="G98" s="647">
        <v>180131055</v>
      </c>
      <c r="H98" s="630">
        <v>77702664</v>
      </c>
      <c r="I98" s="646"/>
      <c r="J98" s="645">
        <f>+[3]INVERSIÓN!AF52</f>
        <v>54580000</v>
      </c>
      <c r="K98" s="645">
        <v>28043400</v>
      </c>
      <c r="L98" s="644">
        <v>46739000</v>
      </c>
      <c r="M98" s="624"/>
      <c r="N98" s="974"/>
      <c r="O98" s="974"/>
      <c r="P98" s="971"/>
      <c r="Q98" s="974"/>
      <c r="R98" s="971"/>
      <c r="S98" s="965"/>
      <c r="T98" s="965"/>
      <c r="U98" s="968"/>
      <c r="V98" s="965"/>
      <c r="W98" s="965"/>
      <c r="X98" s="965"/>
      <c r="Y98" s="1112"/>
      <c r="Z98" s="243"/>
      <c r="AA98" s="243"/>
      <c r="AB98" s="253"/>
      <c r="AC98" s="243"/>
      <c r="AD98" s="243"/>
      <c r="AE98" s="243"/>
    </row>
    <row r="99" spans="1:78" ht="15" customHeight="1">
      <c r="A99" s="990"/>
      <c r="B99" s="987"/>
      <c r="C99" s="990"/>
      <c r="D99" s="579" t="s">
        <v>174</v>
      </c>
      <c r="E99" s="623">
        <v>0</v>
      </c>
      <c r="F99" s="360">
        <v>0</v>
      </c>
      <c r="G99" s="360">
        <v>0</v>
      </c>
      <c r="H99" s="643"/>
      <c r="I99" s="642"/>
      <c r="J99" s="641">
        <f>+[3]INVERSIÓN!AF53</f>
        <v>0</v>
      </c>
      <c r="K99" s="641"/>
      <c r="L99" s="640"/>
      <c r="M99" s="264"/>
      <c r="N99" s="974"/>
      <c r="O99" s="974"/>
      <c r="P99" s="971"/>
      <c r="Q99" s="974"/>
      <c r="R99" s="971"/>
      <c r="S99" s="965"/>
      <c r="T99" s="965"/>
      <c r="U99" s="968"/>
      <c r="V99" s="965"/>
      <c r="W99" s="965"/>
      <c r="X99" s="965"/>
      <c r="Y99" s="1112"/>
      <c r="Z99" s="243"/>
      <c r="AA99" s="243"/>
      <c r="AB99" s="253"/>
      <c r="AC99" s="243"/>
      <c r="AD99" s="243"/>
      <c r="AE99" s="243"/>
    </row>
    <row r="100" spans="1:78" ht="15" customHeight="1" thickBot="1">
      <c r="A100" s="990"/>
      <c r="B100" s="987"/>
      <c r="C100" s="991"/>
      <c r="D100" s="573" t="s">
        <v>175</v>
      </c>
      <c r="E100" s="639">
        <v>17781040</v>
      </c>
      <c r="F100" s="639">
        <f>+[3]INVERSIÓN!AF54</f>
        <v>17781040</v>
      </c>
      <c r="G100" s="639">
        <v>17781040</v>
      </c>
      <c r="H100" s="638">
        <v>17781040</v>
      </c>
      <c r="I100" s="637"/>
      <c r="J100" s="636">
        <f>+[3]INVERSIÓN!AF56</f>
        <v>17781040</v>
      </c>
      <c r="K100" s="553">
        <v>0</v>
      </c>
      <c r="L100" s="635">
        <v>0</v>
      </c>
      <c r="M100" s="568"/>
      <c r="N100" s="974"/>
      <c r="O100" s="974"/>
      <c r="P100" s="971"/>
      <c r="Q100" s="974"/>
      <c r="R100" s="971"/>
      <c r="S100" s="965"/>
      <c r="T100" s="965"/>
      <c r="U100" s="969"/>
      <c r="V100" s="965"/>
      <c r="W100" s="965"/>
      <c r="X100" s="965"/>
      <c r="Y100" s="1112"/>
      <c r="Z100" s="243"/>
      <c r="AA100" s="243"/>
      <c r="AB100" s="253"/>
      <c r="AC100" s="243"/>
      <c r="AD100" s="243"/>
      <c r="AE100" s="243"/>
    </row>
    <row r="101" spans="1:78" ht="35.25" customHeight="1">
      <c r="A101" s="990"/>
      <c r="B101" s="987"/>
      <c r="C101" s="989" t="s">
        <v>304</v>
      </c>
      <c r="D101" s="586" t="s">
        <v>164</v>
      </c>
      <c r="E101" s="634">
        <v>0.43</v>
      </c>
      <c r="F101" s="633">
        <v>0</v>
      </c>
      <c r="G101" s="633">
        <v>0</v>
      </c>
      <c r="H101" s="427"/>
      <c r="I101" s="429"/>
      <c r="J101" s="405">
        <v>0</v>
      </c>
      <c r="K101" s="632">
        <v>0</v>
      </c>
      <c r="L101" s="631">
        <v>0</v>
      </c>
      <c r="M101" s="252"/>
      <c r="N101" s="995" t="s">
        <v>199</v>
      </c>
      <c r="O101" s="995" t="s">
        <v>223</v>
      </c>
      <c r="P101" s="995" t="s">
        <v>224</v>
      </c>
      <c r="Q101" s="1174" t="s">
        <v>168</v>
      </c>
      <c r="R101" s="995" t="s">
        <v>225</v>
      </c>
      <c r="S101" s="995">
        <v>6968</v>
      </c>
      <c r="T101" s="995">
        <v>7253</v>
      </c>
      <c r="U101" s="1174" t="s">
        <v>303</v>
      </c>
      <c r="V101" s="1168" t="s">
        <v>170</v>
      </c>
      <c r="W101" s="1168" t="s">
        <v>171</v>
      </c>
      <c r="X101" s="1168" t="s">
        <v>222</v>
      </c>
      <c r="Y101" s="1171">
        <f>+T101+S101</f>
        <v>14221</v>
      </c>
      <c r="Z101" s="243"/>
      <c r="AA101" s="243"/>
      <c r="AB101" s="253"/>
      <c r="AC101" s="243"/>
      <c r="AD101" s="243"/>
      <c r="AE101" s="243"/>
    </row>
    <row r="102" spans="1:78" ht="35.25" customHeight="1">
      <c r="A102" s="990"/>
      <c r="B102" s="987"/>
      <c r="C102" s="990"/>
      <c r="D102" s="579" t="s">
        <v>173</v>
      </c>
      <c r="E102" s="630">
        <v>65434600</v>
      </c>
      <c r="F102" s="629">
        <v>0</v>
      </c>
      <c r="G102" s="629">
        <v>0</v>
      </c>
      <c r="H102" s="629">
        <v>32717300</v>
      </c>
      <c r="I102" s="628"/>
      <c r="J102" s="627">
        <v>0</v>
      </c>
      <c r="K102" s="626">
        <v>65434599.999999993</v>
      </c>
      <c r="L102" s="625">
        <v>46739000</v>
      </c>
      <c r="M102" s="624"/>
      <c r="N102" s="996"/>
      <c r="O102" s="996"/>
      <c r="P102" s="996"/>
      <c r="Q102" s="1152"/>
      <c r="R102" s="996"/>
      <c r="S102" s="996"/>
      <c r="T102" s="996"/>
      <c r="U102" s="1152"/>
      <c r="V102" s="1150"/>
      <c r="W102" s="1150"/>
      <c r="X102" s="1150"/>
      <c r="Y102" s="1172"/>
      <c r="Z102" s="243"/>
      <c r="AA102" s="243"/>
      <c r="AB102" s="253"/>
      <c r="AC102" s="243"/>
      <c r="AD102" s="243"/>
      <c r="AE102" s="243"/>
    </row>
    <row r="103" spans="1:78" ht="35.25" customHeight="1">
      <c r="A103" s="990"/>
      <c r="B103" s="987"/>
      <c r="C103" s="990"/>
      <c r="D103" s="579" t="s">
        <v>174</v>
      </c>
      <c r="E103" s="623">
        <v>0</v>
      </c>
      <c r="F103" s="622">
        <v>0</v>
      </c>
      <c r="G103" s="622">
        <v>0</v>
      </c>
      <c r="H103" s="622"/>
      <c r="I103" s="437"/>
      <c r="J103" s="414">
        <v>0</v>
      </c>
      <c r="K103" s="621">
        <v>0</v>
      </c>
      <c r="L103" s="620">
        <v>0</v>
      </c>
      <c r="M103" s="264"/>
      <c r="N103" s="996"/>
      <c r="O103" s="996"/>
      <c r="P103" s="996"/>
      <c r="Q103" s="1152"/>
      <c r="R103" s="996"/>
      <c r="S103" s="996"/>
      <c r="T103" s="996"/>
      <c r="U103" s="1152"/>
      <c r="V103" s="1150"/>
      <c r="W103" s="1150"/>
      <c r="X103" s="1150"/>
      <c r="Y103" s="1172"/>
      <c r="Z103" s="243"/>
      <c r="AA103" s="243"/>
      <c r="AB103" s="253"/>
      <c r="AC103" s="243"/>
      <c r="AD103" s="243"/>
      <c r="AE103" s="243"/>
    </row>
    <row r="104" spans="1:78" ht="35.25" customHeight="1" thickBot="1">
      <c r="A104" s="990"/>
      <c r="B104" s="987"/>
      <c r="C104" s="991"/>
      <c r="D104" s="573" t="s">
        <v>175</v>
      </c>
      <c r="E104" s="619">
        <v>0</v>
      </c>
      <c r="F104" s="619">
        <v>0</v>
      </c>
      <c r="G104" s="619">
        <v>0</v>
      </c>
      <c r="H104" s="443"/>
      <c r="I104" s="445"/>
      <c r="J104" s="595">
        <v>0</v>
      </c>
      <c r="K104" s="617">
        <v>0</v>
      </c>
      <c r="L104" s="618">
        <v>0</v>
      </c>
      <c r="M104" s="617"/>
      <c r="N104" s="997"/>
      <c r="O104" s="997"/>
      <c r="P104" s="997"/>
      <c r="Q104" s="1153"/>
      <c r="R104" s="997"/>
      <c r="S104" s="997"/>
      <c r="T104" s="997"/>
      <c r="U104" s="1153"/>
      <c r="V104" s="1151"/>
      <c r="W104" s="1151"/>
      <c r="X104" s="1151"/>
      <c r="Y104" s="1173"/>
      <c r="Z104" s="243"/>
      <c r="AA104" s="243"/>
      <c r="AB104" s="253"/>
      <c r="AC104" s="243"/>
      <c r="AD104" s="243"/>
      <c r="AE104" s="243"/>
    </row>
    <row r="105" spans="1:78" s="587" customFormat="1" ht="15" hidden="1" customHeight="1">
      <c r="A105" s="990"/>
      <c r="B105" s="987"/>
      <c r="C105" s="1001" t="s">
        <v>179</v>
      </c>
      <c r="D105" s="616" t="s">
        <v>164</v>
      </c>
      <c r="E105" s="249">
        <v>0</v>
      </c>
      <c r="F105" s="405">
        <v>0</v>
      </c>
      <c r="G105" s="405">
        <v>0</v>
      </c>
      <c r="H105" s="615"/>
      <c r="I105" s="614"/>
      <c r="J105" s="405">
        <v>0</v>
      </c>
      <c r="K105" s="613"/>
      <c r="L105" s="612">
        <v>0</v>
      </c>
      <c r="M105" s="592"/>
      <c r="N105" s="973" t="s">
        <v>179</v>
      </c>
      <c r="O105" s="973" t="s">
        <v>180</v>
      </c>
      <c r="P105" s="973" t="s">
        <v>181</v>
      </c>
      <c r="Q105" s="973" t="s">
        <v>168</v>
      </c>
      <c r="R105" s="973" t="s">
        <v>302</v>
      </c>
      <c r="S105" s="973">
        <v>13002.72</v>
      </c>
      <c r="T105" s="973">
        <v>14086.28</v>
      </c>
      <c r="U105" s="534"/>
      <c r="V105" s="964" t="s">
        <v>170</v>
      </c>
      <c r="W105" s="964" t="s">
        <v>171</v>
      </c>
      <c r="X105" s="964" t="s">
        <v>222</v>
      </c>
      <c r="Y105" s="1134">
        <v>6376</v>
      </c>
      <c r="Z105" s="590"/>
      <c r="AA105" s="590"/>
      <c r="AB105" s="591"/>
      <c r="AC105" s="590"/>
      <c r="AD105" s="590"/>
      <c r="AE105" s="590"/>
      <c r="AF105" s="589"/>
      <c r="AG105" s="589"/>
      <c r="AH105" s="589"/>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588"/>
      <c r="BI105" s="588"/>
      <c r="BJ105" s="588"/>
      <c r="BK105" s="588"/>
      <c r="BL105" s="588"/>
      <c r="BM105" s="588"/>
      <c r="BN105" s="588"/>
      <c r="BO105" s="588"/>
      <c r="BP105" s="588"/>
      <c r="BQ105" s="588"/>
      <c r="BR105" s="588"/>
      <c r="BS105" s="588"/>
      <c r="BT105" s="588"/>
      <c r="BU105" s="588"/>
      <c r="BV105" s="588"/>
      <c r="BW105" s="588"/>
      <c r="BX105" s="588"/>
      <c r="BY105" s="588"/>
      <c r="BZ105" s="588"/>
    </row>
    <row r="106" spans="1:78" s="587" customFormat="1" ht="15" hidden="1" customHeight="1">
      <c r="A106" s="990"/>
      <c r="B106" s="987"/>
      <c r="C106" s="1002"/>
      <c r="D106" s="605" t="s">
        <v>173</v>
      </c>
      <c r="E106" s="611">
        <v>0</v>
      </c>
      <c r="F106" s="608">
        <v>0</v>
      </c>
      <c r="G106" s="608">
        <v>0</v>
      </c>
      <c r="H106" s="610">
        <v>32717300</v>
      </c>
      <c r="I106" s="609"/>
      <c r="J106" s="608">
        <v>0</v>
      </c>
      <c r="K106" s="607"/>
      <c r="L106" s="606">
        <v>32717300</v>
      </c>
      <c r="M106" s="592"/>
      <c r="N106" s="974"/>
      <c r="O106" s="974"/>
      <c r="P106" s="974"/>
      <c r="Q106" s="974"/>
      <c r="R106" s="974"/>
      <c r="S106" s="974"/>
      <c r="T106" s="974"/>
      <c r="U106" s="535"/>
      <c r="V106" s="965"/>
      <c r="W106" s="965"/>
      <c r="X106" s="965"/>
      <c r="Y106" s="1135"/>
      <c r="Z106" s="590"/>
      <c r="AA106" s="590"/>
      <c r="AB106" s="591"/>
      <c r="AC106" s="590"/>
      <c r="AD106" s="590"/>
      <c r="AE106" s="590"/>
      <c r="AF106" s="589"/>
      <c r="AG106" s="589"/>
      <c r="AH106" s="589"/>
      <c r="AI106" s="588"/>
      <c r="AJ106" s="588"/>
      <c r="AK106" s="588"/>
      <c r="AL106" s="588"/>
      <c r="AM106" s="588"/>
      <c r="AN106" s="588"/>
      <c r="AO106" s="588"/>
      <c r="AP106" s="588"/>
      <c r="AQ106" s="588"/>
      <c r="AR106" s="588"/>
      <c r="AS106" s="588"/>
      <c r="AT106" s="588"/>
      <c r="AU106" s="588"/>
      <c r="AV106" s="588"/>
      <c r="AW106" s="588"/>
      <c r="AX106" s="588"/>
      <c r="AY106" s="588"/>
      <c r="AZ106" s="588"/>
      <c r="BA106" s="588"/>
      <c r="BB106" s="588"/>
      <c r="BC106" s="588"/>
      <c r="BD106" s="588"/>
      <c r="BE106" s="588"/>
      <c r="BF106" s="588"/>
      <c r="BG106" s="588"/>
      <c r="BH106" s="588"/>
      <c r="BI106" s="588"/>
      <c r="BJ106" s="588"/>
      <c r="BK106" s="588"/>
      <c r="BL106" s="588"/>
      <c r="BM106" s="588"/>
      <c r="BN106" s="588"/>
      <c r="BO106" s="588"/>
      <c r="BP106" s="588"/>
      <c r="BQ106" s="588"/>
      <c r="BR106" s="588"/>
      <c r="BS106" s="588"/>
      <c r="BT106" s="588"/>
      <c r="BU106" s="588"/>
      <c r="BV106" s="588"/>
      <c r="BW106" s="588"/>
      <c r="BX106" s="588"/>
      <c r="BY106" s="588"/>
      <c r="BZ106" s="588"/>
    </row>
    <row r="107" spans="1:78" s="587" customFormat="1" ht="15" hidden="1" customHeight="1">
      <c r="A107" s="990"/>
      <c r="B107" s="987"/>
      <c r="C107" s="1002"/>
      <c r="D107" s="605" t="s">
        <v>174</v>
      </c>
      <c r="E107" s="604">
        <v>0</v>
      </c>
      <c r="F107" s="601">
        <v>0</v>
      </c>
      <c r="G107" s="601">
        <v>0</v>
      </c>
      <c r="H107" s="603"/>
      <c r="I107" s="602"/>
      <c r="J107" s="601">
        <v>0</v>
      </c>
      <c r="K107" s="600"/>
      <c r="L107" s="599">
        <v>0</v>
      </c>
      <c r="M107" s="592"/>
      <c r="N107" s="974"/>
      <c r="O107" s="974"/>
      <c r="P107" s="974"/>
      <c r="Q107" s="974"/>
      <c r="R107" s="974"/>
      <c r="S107" s="974"/>
      <c r="T107" s="974"/>
      <c r="U107" s="535"/>
      <c r="V107" s="965"/>
      <c r="W107" s="965"/>
      <c r="X107" s="965"/>
      <c r="Y107" s="1135"/>
      <c r="Z107" s="590"/>
      <c r="AA107" s="590"/>
      <c r="AB107" s="591"/>
      <c r="AC107" s="590"/>
      <c r="AD107" s="590"/>
      <c r="AE107" s="590"/>
      <c r="AF107" s="589"/>
      <c r="AG107" s="589"/>
      <c r="AH107" s="589"/>
      <c r="AI107" s="588"/>
      <c r="AJ107" s="588"/>
      <c r="AK107" s="588"/>
      <c r="AL107" s="588"/>
      <c r="AM107" s="588"/>
      <c r="AN107" s="588"/>
      <c r="AO107" s="588"/>
      <c r="AP107" s="588"/>
      <c r="AQ107" s="588"/>
      <c r="AR107" s="588"/>
      <c r="AS107" s="588"/>
      <c r="AT107" s="588"/>
      <c r="AU107" s="588"/>
      <c r="AV107" s="588"/>
      <c r="AW107" s="588"/>
      <c r="AX107" s="588"/>
      <c r="AY107" s="588"/>
      <c r="AZ107" s="588"/>
      <c r="BA107" s="588"/>
      <c r="BB107" s="588"/>
      <c r="BC107" s="588"/>
      <c r="BD107" s="588"/>
      <c r="BE107" s="588"/>
      <c r="BF107" s="588"/>
      <c r="BG107" s="588"/>
      <c r="BH107" s="588"/>
      <c r="BI107" s="588"/>
      <c r="BJ107" s="588"/>
      <c r="BK107" s="588"/>
      <c r="BL107" s="588"/>
      <c r="BM107" s="588"/>
      <c r="BN107" s="588"/>
      <c r="BO107" s="588"/>
      <c r="BP107" s="588"/>
      <c r="BQ107" s="588"/>
      <c r="BR107" s="588"/>
      <c r="BS107" s="588"/>
      <c r="BT107" s="588"/>
      <c r="BU107" s="588"/>
      <c r="BV107" s="588"/>
      <c r="BW107" s="588"/>
      <c r="BX107" s="588"/>
      <c r="BY107" s="588"/>
      <c r="BZ107" s="588"/>
    </row>
    <row r="108" spans="1:78" s="587" customFormat="1" ht="23.25" hidden="1" thickBot="1">
      <c r="A108" s="990"/>
      <c r="B108" s="987"/>
      <c r="C108" s="1003"/>
      <c r="D108" s="598" t="s">
        <v>175</v>
      </c>
      <c r="E108" s="595">
        <v>0</v>
      </c>
      <c r="F108" s="595">
        <v>0</v>
      </c>
      <c r="G108" s="595">
        <v>0</v>
      </c>
      <c r="H108" s="597"/>
      <c r="I108" s="596"/>
      <c r="J108" s="595">
        <v>0</v>
      </c>
      <c r="K108" s="594"/>
      <c r="L108" s="593">
        <v>0</v>
      </c>
      <c r="M108" s="592"/>
      <c r="N108" s="975"/>
      <c r="O108" s="975"/>
      <c r="P108" s="975"/>
      <c r="Q108" s="975"/>
      <c r="R108" s="975"/>
      <c r="S108" s="975"/>
      <c r="T108" s="975"/>
      <c r="U108" s="536"/>
      <c r="V108" s="966"/>
      <c r="W108" s="966"/>
      <c r="X108" s="966"/>
      <c r="Y108" s="1136"/>
      <c r="Z108" s="590"/>
      <c r="AA108" s="590"/>
      <c r="AB108" s="591"/>
      <c r="AC108" s="590"/>
      <c r="AD108" s="590"/>
      <c r="AE108" s="590"/>
      <c r="AF108" s="589"/>
      <c r="AG108" s="589"/>
      <c r="AH108" s="589"/>
      <c r="AI108" s="588"/>
      <c r="AJ108" s="588"/>
      <c r="AK108" s="588"/>
      <c r="AL108" s="588"/>
      <c r="AM108" s="588"/>
      <c r="AN108" s="588"/>
      <c r="AO108" s="588"/>
      <c r="AP108" s="588"/>
      <c r="AQ108" s="588"/>
      <c r="AR108" s="588"/>
      <c r="AS108" s="588"/>
      <c r="AT108" s="588"/>
      <c r="AU108" s="588"/>
      <c r="AV108" s="588"/>
      <c r="AW108" s="588"/>
      <c r="AX108" s="588"/>
      <c r="AY108" s="588"/>
      <c r="AZ108" s="588"/>
      <c r="BA108" s="588"/>
      <c r="BB108" s="588"/>
      <c r="BC108" s="588"/>
      <c r="BD108" s="588"/>
      <c r="BE108" s="588"/>
      <c r="BF108" s="588"/>
      <c r="BG108" s="588"/>
      <c r="BH108" s="588"/>
      <c r="BI108" s="588"/>
      <c r="BJ108" s="588"/>
      <c r="BK108" s="588"/>
      <c r="BL108" s="588"/>
      <c r="BM108" s="588"/>
      <c r="BN108" s="588"/>
      <c r="BO108" s="588"/>
      <c r="BP108" s="588"/>
      <c r="BQ108" s="588"/>
      <c r="BR108" s="588"/>
      <c r="BS108" s="588"/>
      <c r="BT108" s="588"/>
      <c r="BU108" s="588"/>
      <c r="BV108" s="588"/>
      <c r="BW108" s="588"/>
      <c r="BX108" s="588"/>
      <c r="BY108" s="588"/>
      <c r="BZ108" s="588"/>
    </row>
    <row r="109" spans="1:78" ht="15" customHeight="1">
      <c r="A109" s="990"/>
      <c r="B109" s="987"/>
      <c r="C109" s="992" t="s">
        <v>21</v>
      </c>
      <c r="D109" s="586" t="s">
        <v>164</v>
      </c>
      <c r="E109" s="578">
        <f>+E101+E97</f>
        <v>8.43</v>
      </c>
      <c r="F109" s="578">
        <f>+F101+F97</f>
        <v>8</v>
      </c>
      <c r="G109" s="578">
        <v>8</v>
      </c>
      <c r="H109" s="578">
        <f>+[3]INVERSIÓN!N51</f>
        <v>8</v>
      </c>
      <c r="I109" s="577"/>
      <c r="J109" s="575">
        <f>+J101+J97</f>
        <v>0</v>
      </c>
      <c r="K109" s="585">
        <v>0</v>
      </c>
      <c r="L109" s="575">
        <v>0</v>
      </c>
      <c r="M109" s="584"/>
      <c r="N109" s="973"/>
      <c r="O109" s="973"/>
      <c r="P109" s="973"/>
      <c r="Q109" s="973"/>
      <c r="R109" s="973"/>
      <c r="S109" s="973"/>
      <c r="T109" s="973"/>
      <c r="U109" s="534"/>
      <c r="V109" s="973"/>
      <c r="W109" s="973"/>
      <c r="X109" s="973"/>
      <c r="Y109" s="973"/>
      <c r="Z109" s="243"/>
      <c r="AA109" s="243"/>
      <c r="AB109" s="253"/>
      <c r="AC109" s="243"/>
      <c r="AD109" s="243"/>
      <c r="AE109" s="243"/>
    </row>
    <row r="110" spans="1:78" ht="15" customHeight="1">
      <c r="A110" s="990"/>
      <c r="B110" s="987"/>
      <c r="C110" s="993"/>
      <c r="D110" s="579" t="s">
        <v>173</v>
      </c>
      <c r="E110" s="583">
        <f>+E102+E98</f>
        <v>245565655</v>
      </c>
      <c r="F110" s="583">
        <f>+F102+F98</f>
        <v>180131055</v>
      </c>
      <c r="G110" s="583">
        <v>180131055</v>
      </c>
      <c r="H110" s="583">
        <f>H98+H102+H106</f>
        <v>143137264</v>
      </c>
      <c r="I110" s="582"/>
      <c r="J110" s="580">
        <f>+J102+J98</f>
        <v>54580000</v>
      </c>
      <c r="K110" s="581">
        <v>93478000</v>
      </c>
      <c r="L110" s="580">
        <v>93478000</v>
      </c>
      <c r="M110" s="264"/>
      <c r="N110" s="974"/>
      <c r="O110" s="974"/>
      <c r="P110" s="974"/>
      <c r="Q110" s="974"/>
      <c r="R110" s="974"/>
      <c r="S110" s="974"/>
      <c r="T110" s="974"/>
      <c r="U110" s="535"/>
      <c r="V110" s="974"/>
      <c r="W110" s="974"/>
      <c r="X110" s="974"/>
      <c r="Y110" s="974"/>
      <c r="Z110" s="243"/>
      <c r="AA110" s="243"/>
      <c r="AB110" s="253"/>
      <c r="AC110" s="243"/>
      <c r="AD110" s="243"/>
      <c r="AE110" s="243"/>
    </row>
    <row r="111" spans="1:78" ht="15" customHeight="1">
      <c r="A111" s="990"/>
      <c r="B111" s="987"/>
      <c r="C111" s="993"/>
      <c r="D111" s="579" t="s">
        <v>174</v>
      </c>
      <c r="E111" s="578">
        <f>+E99+E103</f>
        <v>0</v>
      </c>
      <c r="F111" s="578">
        <f>+F99+F103</f>
        <v>0</v>
      </c>
      <c r="G111" s="578"/>
      <c r="H111" s="578"/>
      <c r="I111" s="577"/>
      <c r="J111" s="575">
        <f>+J99+J103</f>
        <v>0</v>
      </c>
      <c r="K111" s="576">
        <v>0</v>
      </c>
      <c r="L111" s="575">
        <v>0</v>
      </c>
      <c r="M111" s="574"/>
      <c r="N111" s="974"/>
      <c r="O111" s="974"/>
      <c r="P111" s="974"/>
      <c r="Q111" s="974"/>
      <c r="R111" s="974"/>
      <c r="S111" s="974"/>
      <c r="T111" s="974"/>
      <c r="U111" s="535"/>
      <c r="V111" s="974"/>
      <c r="W111" s="974"/>
      <c r="X111" s="974"/>
      <c r="Y111" s="974"/>
      <c r="Z111" s="243"/>
      <c r="AA111" s="243"/>
      <c r="AB111" s="253"/>
      <c r="AC111" s="243"/>
      <c r="AD111" s="243"/>
      <c r="AE111" s="243"/>
    </row>
    <row r="112" spans="1:78" ht="15" customHeight="1" thickBot="1">
      <c r="A112" s="991"/>
      <c r="B112" s="988"/>
      <c r="C112" s="994"/>
      <c r="D112" s="573" t="s">
        <v>175</v>
      </c>
      <c r="E112" s="572">
        <f>+E104+E100</f>
        <v>17781040</v>
      </c>
      <c r="F112" s="572">
        <f>+F104+F100</f>
        <v>17781040</v>
      </c>
      <c r="G112" s="572">
        <v>17781040</v>
      </c>
      <c r="H112" s="572">
        <f>+[3]INVERSIÓN!N54</f>
        <v>17781040</v>
      </c>
      <c r="I112" s="571"/>
      <c r="J112" s="569">
        <f>+J104+J100</f>
        <v>17781040</v>
      </c>
      <c r="K112" s="570">
        <v>17781040</v>
      </c>
      <c r="L112" s="569">
        <v>17781040</v>
      </c>
      <c r="M112" s="568"/>
      <c r="N112" s="975"/>
      <c r="O112" s="975"/>
      <c r="P112" s="975"/>
      <c r="Q112" s="975"/>
      <c r="R112" s="975"/>
      <c r="S112" s="975"/>
      <c r="T112" s="975"/>
      <c r="U112" s="536"/>
      <c r="V112" s="975"/>
      <c r="W112" s="975"/>
      <c r="X112" s="975"/>
      <c r="Y112" s="975"/>
      <c r="Z112" s="243"/>
      <c r="AA112" s="243"/>
      <c r="AB112" s="253"/>
      <c r="AC112" s="243"/>
      <c r="AD112" s="243"/>
      <c r="AE112" s="243"/>
    </row>
    <row r="113" spans="1:78" s="462" customFormat="1" ht="15" customHeight="1">
      <c r="A113" s="989"/>
      <c r="B113" s="1027" t="s">
        <v>226</v>
      </c>
      <c r="C113" s="1028"/>
      <c r="D113" s="1004" t="s">
        <v>227</v>
      </c>
      <c r="E113" s="1007">
        <f>+E28+E58+E63+E68+E88+E93+E98+E53</f>
        <v>8795300000</v>
      </c>
      <c r="F113" s="1007">
        <f>+F28+F53+F58+F63+F68+F88+F93+F98</f>
        <v>8795300000</v>
      </c>
      <c r="G113" s="998">
        <f>+G28+G53+G58+G63+G83+G88+G93+G110</f>
        <v>8795300000</v>
      </c>
      <c r="H113" s="1024">
        <f>+H28+H53+H58+H63+H83+H88+H93+H110</f>
        <v>7712420000</v>
      </c>
      <c r="I113" s="998"/>
      <c r="J113" s="1197">
        <f>+J28+J58+J68+J88+J93+J98</f>
        <v>352220000</v>
      </c>
      <c r="K113" s="1197">
        <f>+K110+K93+K88+K83+K63+K58+K53+K28</f>
        <v>937709000</v>
      </c>
      <c r="L113" s="1010">
        <v>1096209000</v>
      </c>
      <c r="M113" s="1013">
        <f>+M110+M93+M88+M83+M63+M58+M53+M28</f>
        <v>0</v>
      </c>
      <c r="N113" s="1016"/>
      <c r="O113" s="1016"/>
      <c r="P113" s="1016"/>
      <c r="Q113" s="1016"/>
      <c r="R113" s="1016"/>
      <c r="S113" s="1016"/>
      <c r="T113" s="1016"/>
      <c r="U113" s="1216"/>
      <c r="V113" s="1016"/>
      <c r="W113" s="1016"/>
      <c r="X113" s="1016"/>
      <c r="Y113" s="1131"/>
      <c r="Z113" s="457"/>
      <c r="AA113" s="457"/>
      <c r="AB113" s="458"/>
      <c r="AC113" s="457"/>
      <c r="AD113" s="457"/>
      <c r="AE113" s="457"/>
      <c r="AF113" s="459"/>
      <c r="AG113" s="459"/>
      <c r="AH113" s="459"/>
      <c r="AI113" s="460"/>
      <c r="AJ113" s="460"/>
      <c r="AK113" s="460"/>
      <c r="AL113" s="460"/>
      <c r="AM113" s="460"/>
      <c r="AN113" s="460"/>
      <c r="AO113" s="460"/>
      <c r="AP113" s="460"/>
      <c r="AQ113" s="460"/>
      <c r="AR113" s="460"/>
      <c r="AS113" s="460"/>
      <c r="AT113" s="460"/>
      <c r="AU113" s="460"/>
      <c r="AV113" s="460"/>
      <c r="AW113" s="460"/>
      <c r="AX113" s="460"/>
      <c r="AY113" s="460"/>
      <c r="AZ113" s="460"/>
      <c r="BA113" s="460"/>
      <c r="BB113" s="460"/>
      <c r="BC113" s="460"/>
      <c r="BD113" s="460"/>
      <c r="BE113" s="460"/>
      <c r="BF113" s="460"/>
      <c r="BG113" s="460"/>
      <c r="BH113" s="460"/>
      <c r="BI113" s="460"/>
      <c r="BJ113" s="460"/>
      <c r="BK113" s="460"/>
      <c r="BL113" s="460"/>
      <c r="BM113" s="460"/>
      <c r="BN113" s="460"/>
      <c r="BO113" s="460"/>
      <c r="BP113" s="460"/>
      <c r="BQ113" s="460"/>
      <c r="BR113" s="460"/>
      <c r="BS113" s="461"/>
      <c r="BT113" s="461"/>
      <c r="BU113" s="461"/>
      <c r="BV113" s="461"/>
      <c r="BW113" s="461"/>
      <c r="BX113" s="461"/>
      <c r="BY113" s="461"/>
      <c r="BZ113" s="461"/>
    </row>
    <row r="114" spans="1:78" s="462" customFormat="1" ht="15" customHeight="1" thickBot="1">
      <c r="A114" s="990"/>
      <c r="B114" s="1029"/>
      <c r="C114" s="1030"/>
      <c r="D114" s="1005" t="s">
        <v>228</v>
      </c>
      <c r="E114" s="1008"/>
      <c r="F114" s="1008"/>
      <c r="G114" s="999"/>
      <c r="H114" s="1025"/>
      <c r="I114" s="999"/>
      <c r="J114" s="1198"/>
      <c r="K114" s="1198"/>
      <c r="L114" s="1011"/>
      <c r="M114" s="1014"/>
      <c r="N114" s="1017"/>
      <c r="O114" s="1017"/>
      <c r="P114" s="1017"/>
      <c r="Q114" s="1017"/>
      <c r="R114" s="1017"/>
      <c r="S114" s="1017"/>
      <c r="T114" s="1017"/>
      <c r="U114" s="1217"/>
      <c r="V114" s="1017"/>
      <c r="W114" s="1017"/>
      <c r="X114" s="1017"/>
      <c r="Y114" s="1132"/>
      <c r="Z114" s="457"/>
      <c r="AA114" s="457"/>
      <c r="AB114" s="458"/>
      <c r="AC114" s="457"/>
      <c r="AD114" s="457"/>
      <c r="AE114" s="457"/>
      <c r="AF114" s="459"/>
      <c r="AG114" s="459"/>
      <c r="AH114" s="459"/>
      <c r="AI114" s="460"/>
      <c r="AJ114" s="460"/>
      <c r="AK114" s="460"/>
      <c r="AL114" s="460"/>
      <c r="AM114" s="460"/>
      <c r="AN114" s="460"/>
      <c r="AO114" s="460"/>
      <c r="AP114" s="460"/>
      <c r="AQ114" s="460"/>
      <c r="AR114" s="460"/>
      <c r="AS114" s="460"/>
      <c r="AT114" s="460"/>
      <c r="AU114" s="460"/>
      <c r="AV114" s="460"/>
      <c r="AW114" s="460"/>
      <c r="AX114" s="460"/>
      <c r="AY114" s="460"/>
      <c r="AZ114" s="460"/>
      <c r="BA114" s="460"/>
      <c r="BB114" s="460"/>
      <c r="BC114" s="460"/>
      <c r="BD114" s="460"/>
      <c r="BE114" s="460"/>
      <c r="BF114" s="460"/>
      <c r="BG114" s="460"/>
      <c r="BH114" s="460"/>
      <c r="BI114" s="460"/>
      <c r="BJ114" s="460"/>
      <c r="BK114" s="460"/>
      <c r="BL114" s="460"/>
      <c r="BM114" s="460"/>
      <c r="BN114" s="460"/>
      <c r="BO114" s="460"/>
      <c r="BP114" s="460"/>
      <c r="BQ114" s="460"/>
      <c r="BR114" s="460"/>
      <c r="BS114" s="461"/>
      <c r="BT114" s="461"/>
      <c r="BU114" s="461"/>
      <c r="BV114" s="461"/>
      <c r="BW114" s="461"/>
      <c r="BX114" s="461"/>
      <c r="BY114" s="461"/>
      <c r="BZ114" s="461"/>
    </row>
    <row r="115" spans="1:78" s="465" customFormat="1" ht="15" customHeight="1" thickBot="1">
      <c r="A115" s="1019" t="s">
        <v>229</v>
      </c>
      <c r="B115" s="1020"/>
      <c r="C115" s="1020"/>
      <c r="D115" s="1006" t="s">
        <v>230</v>
      </c>
      <c r="E115" s="1009"/>
      <c r="F115" s="1009"/>
      <c r="G115" s="1000"/>
      <c r="H115" s="1026"/>
      <c r="I115" s="1000"/>
      <c r="J115" s="1199"/>
      <c r="K115" s="1199"/>
      <c r="L115" s="1012"/>
      <c r="M115" s="1015"/>
      <c r="N115" s="1018"/>
      <c r="O115" s="1018"/>
      <c r="P115" s="1018"/>
      <c r="Q115" s="1018"/>
      <c r="R115" s="1018"/>
      <c r="S115" s="1018"/>
      <c r="T115" s="1018"/>
      <c r="U115" s="1218"/>
      <c r="V115" s="1018"/>
      <c r="W115" s="1018"/>
      <c r="X115" s="1018"/>
      <c r="Y115" s="1133"/>
      <c r="Z115" s="463"/>
      <c r="AA115" s="463"/>
      <c r="AB115" s="463"/>
      <c r="AC115" s="463"/>
      <c r="AD115" s="463"/>
      <c r="AE115" s="463"/>
      <c r="AF115" s="459"/>
      <c r="AG115" s="459"/>
      <c r="AH115" s="459"/>
      <c r="AI115" s="460"/>
      <c r="AJ115" s="460"/>
      <c r="AK115" s="460"/>
      <c r="AL115" s="460"/>
      <c r="AM115" s="460"/>
      <c r="AN115" s="460"/>
      <c r="AO115" s="460"/>
      <c r="AP115" s="460"/>
      <c r="AQ115" s="460"/>
      <c r="AR115" s="460"/>
      <c r="AS115" s="460"/>
      <c r="AT115" s="460"/>
      <c r="AU115" s="460"/>
      <c r="AV115" s="460"/>
      <c r="AW115" s="460"/>
      <c r="AX115" s="460"/>
      <c r="AY115" s="460"/>
      <c r="AZ115" s="460"/>
      <c r="BA115" s="460"/>
      <c r="BB115" s="460"/>
      <c r="BC115" s="460"/>
      <c r="BD115" s="460"/>
      <c r="BE115" s="460"/>
      <c r="BF115" s="460"/>
      <c r="BG115" s="460"/>
      <c r="BH115" s="460"/>
      <c r="BI115" s="460"/>
      <c r="BJ115" s="460"/>
      <c r="BK115" s="460"/>
      <c r="BL115" s="460"/>
      <c r="BM115" s="460"/>
      <c r="BN115" s="460"/>
      <c r="BO115" s="460"/>
      <c r="BP115" s="460"/>
      <c r="BQ115" s="460"/>
      <c r="BR115" s="460"/>
      <c r="BS115" s="464"/>
      <c r="BT115" s="464"/>
      <c r="BU115" s="464"/>
      <c r="BV115" s="464"/>
      <c r="BW115" s="464"/>
      <c r="BX115" s="464"/>
      <c r="BY115" s="464"/>
      <c r="BZ115" s="464"/>
    </row>
    <row r="116" spans="1:78" s="465" customFormat="1" ht="15" customHeight="1" thickBot="1">
      <c r="A116" s="1021"/>
      <c r="B116" s="1022"/>
      <c r="C116" s="1023"/>
      <c r="D116" s="567" t="s">
        <v>231</v>
      </c>
      <c r="E116" s="485">
        <f>+E10+E15+E20+E25+E35+E60+E65+E70+E90+E95+E100</f>
        <v>730212885</v>
      </c>
      <c r="F116" s="566">
        <f>+F30+F55+F60+F65+F70+F90+F95+F100</f>
        <v>730212885</v>
      </c>
      <c r="G116" s="565">
        <f>+G30+G55+G60+G65+G85+G90+G95+G112</f>
        <v>730212885</v>
      </c>
      <c r="H116" s="564">
        <f>+H30+H55+H60+H65+H85+H90+H95+H112</f>
        <v>730212884</v>
      </c>
      <c r="I116" s="486"/>
      <c r="J116" s="485">
        <f>+J30+J35+J55+J60+J65+J70+J90+J95+J100</f>
        <v>146424963</v>
      </c>
      <c r="K116" s="485">
        <f>+[3]INVERSIÓN!AG58</f>
        <v>442721884</v>
      </c>
      <c r="L116" s="563">
        <v>683427809.33333325</v>
      </c>
      <c r="M116" s="562">
        <f>+M112+M95+M90+M85+M65+M60+M30</f>
        <v>0</v>
      </c>
      <c r="N116" s="468"/>
      <c r="O116" s="468"/>
      <c r="P116" s="468"/>
      <c r="Q116" s="468"/>
      <c r="R116" s="468"/>
      <c r="S116" s="468"/>
      <c r="T116" s="468"/>
      <c r="U116" s="468"/>
      <c r="V116" s="468"/>
      <c r="W116" s="468"/>
      <c r="X116" s="468"/>
      <c r="Y116" s="469"/>
      <c r="Z116" s="463"/>
      <c r="AA116" s="463"/>
      <c r="AB116" s="463"/>
      <c r="AC116" s="463"/>
      <c r="AD116" s="463"/>
      <c r="AE116" s="463"/>
      <c r="AF116" s="459"/>
      <c r="AG116" s="459"/>
      <c r="AH116" s="459"/>
      <c r="AI116" s="460"/>
      <c r="AJ116" s="460"/>
      <c r="AK116" s="460"/>
      <c r="AL116" s="460"/>
      <c r="AM116" s="460"/>
      <c r="AN116" s="460"/>
      <c r="AO116" s="460"/>
      <c r="AP116" s="460"/>
      <c r="AQ116" s="460"/>
      <c r="AR116" s="460"/>
      <c r="AS116" s="460"/>
      <c r="AT116" s="460"/>
      <c r="AU116" s="460"/>
      <c r="AV116" s="460"/>
      <c r="AW116" s="460"/>
      <c r="AX116" s="460"/>
      <c r="AY116" s="460"/>
      <c r="AZ116" s="460"/>
      <c r="BA116" s="460"/>
      <c r="BB116" s="460"/>
      <c r="BC116" s="460"/>
      <c r="BD116" s="460"/>
      <c r="BE116" s="460"/>
      <c r="BF116" s="460"/>
      <c r="BG116" s="460"/>
      <c r="BH116" s="460"/>
      <c r="BI116" s="460"/>
      <c r="BJ116" s="460"/>
      <c r="BK116" s="460"/>
      <c r="BL116" s="460"/>
      <c r="BM116" s="460"/>
      <c r="BN116" s="460"/>
      <c r="BO116" s="460"/>
      <c r="BP116" s="460"/>
      <c r="BQ116" s="460"/>
      <c r="BR116" s="460"/>
      <c r="BS116" s="464"/>
      <c r="BT116" s="464"/>
      <c r="BU116" s="464"/>
      <c r="BV116" s="464"/>
      <c r="BW116" s="464"/>
      <c r="BX116" s="464"/>
      <c r="BY116" s="464"/>
      <c r="BZ116" s="464"/>
    </row>
    <row r="117" spans="1:78" ht="18.75" thickBot="1">
      <c r="A117" s="1212" t="s">
        <v>241</v>
      </c>
      <c r="B117" s="1212"/>
      <c r="C117" s="1212"/>
      <c r="D117" s="1212"/>
      <c r="E117" s="1212"/>
      <c r="F117" s="1212"/>
      <c r="G117" s="1212"/>
      <c r="H117" s="1212"/>
      <c r="I117" s="1212"/>
      <c r="J117" s="1212"/>
      <c r="K117" s="1212"/>
      <c r="L117" s="1212"/>
      <c r="M117" s="1212"/>
      <c r="N117" s="1212"/>
      <c r="O117" s="1212"/>
      <c r="P117" s="1212"/>
      <c r="Q117" s="1212"/>
      <c r="R117" s="1212"/>
      <c r="S117" s="1212"/>
      <c r="T117" s="1212"/>
      <c r="U117" s="1212"/>
      <c r="V117" s="1212"/>
      <c r="W117" s="1212"/>
      <c r="X117" s="1212"/>
      <c r="Y117" s="1212"/>
    </row>
    <row r="118" spans="1:78" ht="18.75" thickBot="1">
      <c r="E118" s="559"/>
      <c r="F118" s="559"/>
      <c r="G118" s="559"/>
      <c r="H118" s="559"/>
      <c r="I118" s="559"/>
      <c r="J118" s="559"/>
      <c r="K118" s="560"/>
      <c r="L118" s="559"/>
      <c r="M118" s="559"/>
      <c r="S118" s="468"/>
      <c r="W118" s="558"/>
      <c r="X118" s="558"/>
      <c r="Y118" s="561"/>
    </row>
    <row r="119" spans="1:78" ht="18">
      <c r="E119" s="559"/>
      <c r="F119" s="559"/>
      <c r="G119" s="559"/>
      <c r="H119" s="559"/>
      <c r="I119" s="559"/>
      <c r="J119" s="559"/>
      <c r="K119" s="560"/>
      <c r="L119" s="559"/>
      <c r="M119" s="559"/>
      <c r="W119" s="558"/>
      <c r="X119" s="558"/>
      <c r="Y119" s="561"/>
    </row>
    <row r="120" spans="1:78" ht="18">
      <c r="E120" s="559"/>
      <c r="F120" s="559"/>
      <c r="G120" s="559"/>
      <c r="H120" s="559"/>
      <c r="I120" s="559"/>
      <c r="J120" s="559"/>
      <c r="K120" s="560"/>
      <c r="L120" s="559"/>
      <c r="M120" s="559"/>
      <c r="W120" s="558"/>
      <c r="X120" s="558"/>
      <c r="Y120" s="558"/>
    </row>
  </sheetData>
  <autoFilter ref="A1:V99" xr:uid="{00000000-0009-0000-0000-000003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493">
    <mergeCell ref="M80:M81"/>
    <mergeCell ref="L55:L56"/>
    <mergeCell ref="L50:L51"/>
    <mergeCell ref="I90:I91"/>
    <mergeCell ref="T87:T91"/>
    <mergeCell ref="R87:R91"/>
    <mergeCell ref="G75:G76"/>
    <mergeCell ref="A117:Y117"/>
    <mergeCell ref="U37:U41"/>
    <mergeCell ref="U67:U71"/>
    <mergeCell ref="U62:U66"/>
    <mergeCell ref="U57:U61"/>
    <mergeCell ref="U52:U56"/>
    <mergeCell ref="U47:U51"/>
    <mergeCell ref="U42:U46"/>
    <mergeCell ref="U113:U115"/>
    <mergeCell ref="U101:U104"/>
    <mergeCell ref="U97:U100"/>
    <mergeCell ref="U92:U96"/>
    <mergeCell ref="U87:U91"/>
    <mergeCell ref="U82:U86"/>
    <mergeCell ref="O105:O108"/>
    <mergeCell ref="P105:P108"/>
    <mergeCell ref="Q105:Q108"/>
    <mergeCell ref="J85:J86"/>
    <mergeCell ref="G80:G81"/>
    <mergeCell ref="H80:H81"/>
    <mergeCell ref="H30:H31"/>
    <mergeCell ref="G95:G96"/>
    <mergeCell ref="G55:G56"/>
    <mergeCell ref="H55:H56"/>
    <mergeCell ref="G65:G66"/>
    <mergeCell ref="G35:G36"/>
    <mergeCell ref="G40:G41"/>
    <mergeCell ref="G45:G46"/>
    <mergeCell ref="G50:G51"/>
    <mergeCell ref="I113:I115"/>
    <mergeCell ref="I30:I31"/>
    <mergeCell ref="K113:K115"/>
    <mergeCell ref="J113:J115"/>
    <mergeCell ref="I45:I46"/>
    <mergeCell ref="I55:I56"/>
    <mergeCell ref="O12:O16"/>
    <mergeCell ref="P12:P16"/>
    <mergeCell ref="N17:N21"/>
    <mergeCell ref="O17:O21"/>
    <mergeCell ref="P17:P21"/>
    <mergeCell ref="O77:O81"/>
    <mergeCell ref="O67:O71"/>
    <mergeCell ref="K30:K31"/>
    <mergeCell ref="L30:L31"/>
    <mergeCell ref="M30:M31"/>
    <mergeCell ref="L45:L46"/>
    <mergeCell ref="M45:M46"/>
    <mergeCell ref="P87:P91"/>
    <mergeCell ref="L70:L71"/>
    <mergeCell ref="O37:O41"/>
    <mergeCell ref="P37:P41"/>
    <mergeCell ref="J40:J41"/>
    <mergeCell ref="L40:L41"/>
    <mergeCell ref="Y52:Y56"/>
    <mergeCell ref="M55:M56"/>
    <mergeCell ref="L65:L66"/>
    <mergeCell ref="M65:M66"/>
    <mergeCell ref="M75:M76"/>
    <mergeCell ref="K10:K11"/>
    <mergeCell ref="K15:K16"/>
    <mergeCell ref="K20:K21"/>
    <mergeCell ref="K25:K26"/>
    <mergeCell ref="X72:X76"/>
    <mergeCell ref="Y72:Y76"/>
    <mergeCell ref="Y37:Y41"/>
    <mergeCell ref="Y22:Y26"/>
    <mergeCell ref="Y7:Y11"/>
    <mergeCell ref="N12:N16"/>
    <mergeCell ref="N72:N76"/>
    <mergeCell ref="O72:O76"/>
    <mergeCell ref="U32:U36"/>
    <mergeCell ref="U27:U31"/>
    <mergeCell ref="U22:U26"/>
    <mergeCell ref="U17:U21"/>
    <mergeCell ref="U12:U16"/>
    <mergeCell ref="F95:F96"/>
    <mergeCell ref="F80:F81"/>
    <mergeCell ref="S109:S112"/>
    <mergeCell ref="T109:T112"/>
    <mergeCell ref="V109:V112"/>
    <mergeCell ref="W109:W112"/>
    <mergeCell ref="C67:C71"/>
    <mergeCell ref="H85:H86"/>
    <mergeCell ref="G70:G71"/>
    <mergeCell ref="O87:O91"/>
    <mergeCell ref="N87:N91"/>
    <mergeCell ref="N67:N71"/>
    <mergeCell ref="W72:W76"/>
    <mergeCell ref="W77:W81"/>
    <mergeCell ref="W87:W91"/>
    <mergeCell ref="T77:T81"/>
    <mergeCell ref="V77:V81"/>
    <mergeCell ref="S77:S81"/>
    <mergeCell ref="U77:U81"/>
    <mergeCell ref="J95:J96"/>
    <mergeCell ref="L95:L96"/>
    <mergeCell ref="K90:K91"/>
    <mergeCell ref="K95:K96"/>
    <mergeCell ref="L80:L81"/>
    <mergeCell ref="P109:P112"/>
    <mergeCell ref="Q109:Q112"/>
    <mergeCell ref="R109:R112"/>
    <mergeCell ref="T101:T104"/>
    <mergeCell ref="V101:V104"/>
    <mergeCell ref="W101:W104"/>
    <mergeCell ref="X101:X104"/>
    <mergeCell ref="W105:W108"/>
    <mergeCell ref="X105:X108"/>
    <mergeCell ref="V105:V108"/>
    <mergeCell ref="T105:T108"/>
    <mergeCell ref="R105:R108"/>
    <mergeCell ref="S105:S108"/>
    <mergeCell ref="R92:R96"/>
    <mergeCell ref="H60:H61"/>
    <mergeCell ref="M60:M61"/>
    <mergeCell ref="O97:O100"/>
    <mergeCell ref="I85:I86"/>
    <mergeCell ref="H65:H66"/>
    <mergeCell ref="Q77:Q81"/>
    <mergeCell ref="R77:R81"/>
    <mergeCell ref="Y105:Y108"/>
    <mergeCell ref="W97:W100"/>
    <mergeCell ref="P67:P71"/>
    <mergeCell ref="V67:V71"/>
    <mergeCell ref="K85:K86"/>
    <mergeCell ref="L85:L86"/>
    <mergeCell ref="X77:X81"/>
    <mergeCell ref="Y77:Y81"/>
    <mergeCell ref="K70:K71"/>
    <mergeCell ref="K75:K76"/>
    <mergeCell ref="K80:K81"/>
    <mergeCell ref="N77:N81"/>
    <mergeCell ref="I65:I66"/>
    <mergeCell ref="I80:I81"/>
    <mergeCell ref="J80:J81"/>
    <mergeCell ref="J70:J71"/>
    <mergeCell ref="G90:G91"/>
    <mergeCell ref="G85:G86"/>
    <mergeCell ref="F55:F56"/>
    <mergeCell ref="J55:J56"/>
    <mergeCell ref="Y92:Y96"/>
    <mergeCell ref="H95:H96"/>
    <mergeCell ref="M95:M96"/>
    <mergeCell ref="S92:S96"/>
    <mergeCell ref="T92:T96"/>
    <mergeCell ref="V92:V96"/>
    <mergeCell ref="W92:W96"/>
    <mergeCell ref="J90:J91"/>
    <mergeCell ref="W67:W71"/>
    <mergeCell ref="X67:X71"/>
    <mergeCell ref="Q67:Q71"/>
    <mergeCell ref="R67:R71"/>
    <mergeCell ref="S67:S71"/>
    <mergeCell ref="T67:T71"/>
    <mergeCell ref="M85:M86"/>
    <mergeCell ref="U72:U76"/>
    <mergeCell ref="O62:O66"/>
    <mergeCell ref="P62:P66"/>
    <mergeCell ref="T57:T61"/>
    <mergeCell ref="L60:L61"/>
    <mergeCell ref="Y97:Y100"/>
    <mergeCell ref="X87:X91"/>
    <mergeCell ref="L90:L91"/>
    <mergeCell ref="X92:X96"/>
    <mergeCell ref="N92:N96"/>
    <mergeCell ref="M90:M91"/>
    <mergeCell ref="Q87:Q91"/>
    <mergeCell ref="S87:S91"/>
    <mergeCell ref="R113:R115"/>
    <mergeCell ref="S113:S115"/>
    <mergeCell ref="T113:T115"/>
    <mergeCell ref="V113:V115"/>
    <mergeCell ref="P101:P104"/>
    <mergeCell ref="V97:V100"/>
    <mergeCell ref="X109:X112"/>
    <mergeCell ref="Y109:Y112"/>
    <mergeCell ref="Y101:Y104"/>
    <mergeCell ref="X97:X100"/>
    <mergeCell ref="Q101:Q104"/>
    <mergeCell ref="R101:R104"/>
    <mergeCell ref="S101:S104"/>
    <mergeCell ref="O92:O96"/>
    <mergeCell ref="P92:P96"/>
    <mergeCell ref="Q92:Q96"/>
    <mergeCell ref="Y113:Y115"/>
    <mergeCell ref="Y67:Y71"/>
    <mergeCell ref="H70:H71"/>
    <mergeCell ref="M70:M71"/>
    <mergeCell ref="Y87:Y91"/>
    <mergeCell ref="F90:F91"/>
    <mergeCell ref="H90:H91"/>
    <mergeCell ref="Y42:Y46"/>
    <mergeCell ref="F45:F46"/>
    <mergeCell ref="J45:J46"/>
    <mergeCell ref="Y47:Y51"/>
    <mergeCell ref="H50:H51"/>
    <mergeCell ref="H45:H46"/>
    <mergeCell ref="K65:K66"/>
    <mergeCell ref="F70:F71"/>
    <mergeCell ref="F85:F86"/>
    <mergeCell ref="F75:F76"/>
    <mergeCell ref="P77:P81"/>
    <mergeCell ref="Q62:Q66"/>
    <mergeCell ref="R62:R66"/>
    <mergeCell ref="T62:T66"/>
    <mergeCell ref="W113:W115"/>
    <mergeCell ref="X113:X115"/>
    <mergeCell ref="V87:V91"/>
    <mergeCell ref="X27:X31"/>
    <mergeCell ref="W27:W31"/>
    <mergeCell ref="Y27:Y31"/>
    <mergeCell ref="F30:F31"/>
    <mergeCell ref="J30:J31"/>
    <mergeCell ref="Y32:Y36"/>
    <mergeCell ref="H35:H36"/>
    <mergeCell ref="M35:M36"/>
    <mergeCell ref="T32:T36"/>
    <mergeCell ref="V32:V36"/>
    <mergeCell ref="W32:W36"/>
    <mergeCell ref="X32:X36"/>
    <mergeCell ref="L35:L36"/>
    <mergeCell ref="R32:R36"/>
    <mergeCell ref="S32:S36"/>
    <mergeCell ref="P27:P31"/>
    <mergeCell ref="P32:P36"/>
    <mergeCell ref="Q32:Q36"/>
    <mergeCell ref="V27:V31"/>
    <mergeCell ref="R7:R11"/>
    <mergeCell ref="S7:S11"/>
    <mergeCell ref="T7:T11"/>
    <mergeCell ref="R12:R16"/>
    <mergeCell ref="U7:U11"/>
    <mergeCell ref="M10:M11"/>
    <mergeCell ref="O32:O36"/>
    <mergeCell ref="O27:O31"/>
    <mergeCell ref="N32:N36"/>
    <mergeCell ref="N27:N31"/>
    <mergeCell ref="Q27:Q31"/>
    <mergeCell ref="P7:P11"/>
    <mergeCell ref="H25:H26"/>
    <mergeCell ref="M25:M26"/>
    <mergeCell ref="T22:T26"/>
    <mergeCell ref="W22:W26"/>
    <mergeCell ref="X22:X26"/>
    <mergeCell ref="V22:V26"/>
    <mergeCell ref="T12:T16"/>
    <mergeCell ref="V12:V16"/>
    <mergeCell ref="S17:S21"/>
    <mergeCell ref="T17:T21"/>
    <mergeCell ref="V17:V21"/>
    <mergeCell ref="I20:I21"/>
    <mergeCell ref="G20:G21"/>
    <mergeCell ref="H20:H21"/>
    <mergeCell ref="J10:J11"/>
    <mergeCell ref="H10:H11"/>
    <mergeCell ref="J15:J16"/>
    <mergeCell ref="J25:J26"/>
    <mergeCell ref="Y12:Y16"/>
    <mergeCell ref="H15:H16"/>
    <mergeCell ref="M15:M16"/>
    <mergeCell ref="Y17:Y21"/>
    <mergeCell ref="J20:J21"/>
    <mergeCell ref="Q7:Q11"/>
    <mergeCell ref="Q12:Q16"/>
    <mergeCell ref="V7:V11"/>
    <mergeCell ref="S12:S16"/>
    <mergeCell ref="N7:N11"/>
    <mergeCell ref="L10:L11"/>
    <mergeCell ref="L20:L21"/>
    <mergeCell ref="M20:M21"/>
    <mergeCell ref="W7:W11"/>
    <mergeCell ref="X7:X11"/>
    <mergeCell ref="W12:W16"/>
    <mergeCell ref="O7:O11"/>
    <mergeCell ref="F20:F21"/>
    <mergeCell ref="D10:D11"/>
    <mergeCell ref="E10:E11"/>
    <mergeCell ref="D25:D26"/>
    <mergeCell ref="E25:E26"/>
    <mergeCell ref="E20:E21"/>
    <mergeCell ref="F25:F26"/>
    <mergeCell ref="G10:G11"/>
    <mergeCell ref="C32:C36"/>
    <mergeCell ref="D35:D36"/>
    <mergeCell ref="C22:C26"/>
    <mergeCell ref="F10:F11"/>
    <mergeCell ref="F15:F16"/>
    <mergeCell ref="D20:D21"/>
    <mergeCell ref="D15:D16"/>
    <mergeCell ref="E15:E16"/>
    <mergeCell ref="G30:G31"/>
    <mergeCell ref="E30:E31"/>
    <mergeCell ref="G15:G16"/>
    <mergeCell ref="G25:G26"/>
    <mergeCell ref="E65:E66"/>
    <mergeCell ref="B57:B61"/>
    <mergeCell ref="A57:A61"/>
    <mergeCell ref="C62:C66"/>
    <mergeCell ref="A62:A66"/>
    <mergeCell ref="E60:E61"/>
    <mergeCell ref="C57:C61"/>
    <mergeCell ref="F40:F41"/>
    <mergeCell ref="J35:J36"/>
    <mergeCell ref="E35:E36"/>
    <mergeCell ref="E45:E46"/>
    <mergeCell ref="J50:J51"/>
    <mergeCell ref="F60:F61"/>
    <mergeCell ref="J60:J61"/>
    <mergeCell ref="F35:F36"/>
    <mergeCell ref="H40:H41"/>
    <mergeCell ref="F50:F51"/>
    <mergeCell ref="F65:F66"/>
    <mergeCell ref="J65:J66"/>
    <mergeCell ref="G60:G61"/>
    <mergeCell ref="A32:A56"/>
    <mergeCell ref="B32:B56"/>
    <mergeCell ref="C52:C56"/>
    <mergeCell ref="K40:K41"/>
    <mergeCell ref="K45:K46"/>
    <mergeCell ref="K50:K51"/>
    <mergeCell ref="D45:D46"/>
    <mergeCell ref="D55:D56"/>
    <mergeCell ref="E55:E56"/>
    <mergeCell ref="E50:E51"/>
    <mergeCell ref="K55:K56"/>
    <mergeCell ref="K35:K36"/>
    <mergeCell ref="A92:A96"/>
    <mergeCell ref="B92:B96"/>
    <mergeCell ref="C92:C96"/>
    <mergeCell ref="A87:A91"/>
    <mergeCell ref="A67:A86"/>
    <mergeCell ref="E70:E71"/>
    <mergeCell ref="E75:E76"/>
    <mergeCell ref="E80:E81"/>
    <mergeCell ref="E85:E86"/>
    <mergeCell ref="E95:E96"/>
    <mergeCell ref="C77:C81"/>
    <mergeCell ref="C82:C86"/>
    <mergeCell ref="D75:D76"/>
    <mergeCell ref="D80:D81"/>
    <mergeCell ref="D85:D86"/>
    <mergeCell ref="D90:D91"/>
    <mergeCell ref="D95:D96"/>
    <mergeCell ref="E90:E91"/>
    <mergeCell ref="B7:B31"/>
    <mergeCell ref="D60:D61"/>
    <mergeCell ref="D50:D51"/>
    <mergeCell ref="D40:D41"/>
    <mergeCell ref="B67:B86"/>
    <mergeCell ref="C72:C76"/>
    <mergeCell ref="C12:C16"/>
    <mergeCell ref="C17:C21"/>
    <mergeCell ref="C27:C31"/>
    <mergeCell ref="D30:D31"/>
    <mergeCell ref="D70:D71"/>
    <mergeCell ref="B62:B66"/>
    <mergeCell ref="D65:D66"/>
    <mergeCell ref="A7:A31"/>
    <mergeCell ref="C87:C91"/>
    <mergeCell ref="C37:C41"/>
    <mergeCell ref="C7:C11"/>
    <mergeCell ref="B87:B91"/>
    <mergeCell ref="C42:C46"/>
    <mergeCell ref="C47:C51"/>
    <mergeCell ref="G4:Y4"/>
    <mergeCell ref="F5:I5"/>
    <mergeCell ref="J5:M5"/>
    <mergeCell ref="N5:R5"/>
    <mergeCell ref="S5:Y5"/>
    <mergeCell ref="A1:D4"/>
    <mergeCell ref="A5:A6"/>
    <mergeCell ref="B5:B6"/>
    <mergeCell ref="C5:C6"/>
    <mergeCell ref="D5:D6"/>
    <mergeCell ref="L25:L26"/>
    <mergeCell ref="O22:O26"/>
    <mergeCell ref="Q22:Q26"/>
    <mergeCell ref="Q17:Q21"/>
    <mergeCell ref="E5:E6"/>
    <mergeCell ref="E1:Y1"/>
    <mergeCell ref="E2:Y2"/>
    <mergeCell ref="E3:F3"/>
    <mergeCell ref="G3:Y3"/>
    <mergeCell ref="E4:F4"/>
    <mergeCell ref="Q113:Q115"/>
    <mergeCell ref="X12:X16"/>
    <mergeCell ref="L15:L16"/>
    <mergeCell ref="W17:W21"/>
    <mergeCell ref="X17:X21"/>
    <mergeCell ref="S22:S26"/>
    <mergeCell ref="R17:R21"/>
    <mergeCell ref="P22:P26"/>
    <mergeCell ref="N22:N26"/>
    <mergeCell ref="R22:R26"/>
    <mergeCell ref="P113:P115"/>
    <mergeCell ref="P97:P100"/>
    <mergeCell ref="Q97:Q100"/>
    <mergeCell ref="R97:R100"/>
    <mergeCell ref="S97:S100"/>
    <mergeCell ref="T97:T100"/>
    <mergeCell ref="S72:S76"/>
    <mergeCell ref="T72:T76"/>
    <mergeCell ref="V72:V76"/>
    <mergeCell ref="S62:S66"/>
    <mergeCell ref="P72:P76"/>
    <mergeCell ref="B97:B112"/>
    <mergeCell ref="A97:A112"/>
    <mergeCell ref="C101:C104"/>
    <mergeCell ref="C109:C112"/>
    <mergeCell ref="N101:N104"/>
    <mergeCell ref="O101:O104"/>
    <mergeCell ref="G113:G115"/>
    <mergeCell ref="C105:C108"/>
    <mergeCell ref="N105:N108"/>
    <mergeCell ref="D113:D115"/>
    <mergeCell ref="E113:E115"/>
    <mergeCell ref="L113:L115"/>
    <mergeCell ref="M113:M115"/>
    <mergeCell ref="N113:N115"/>
    <mergeCell ref="O113:O115"/>
    <mergeCell ref="A115:C116"/>
    <mergeCell ref="F113:F115"/>
    <mergeCell ref="H113:H115"/>
    <mergeCell ref="A113:A114"/>
    <mergeCell ref="B113:C114"/>
    <mergeCell ref="N97:N100"/>
    <mergeCell ref="C97:C100"/>
    <mergeCell ref="N109:N112"/>
    <mergeCell ref="O109:O112"/>
    <mergeCell ref="T27:T31"/>
    <mergeCell ref="S27:S31"/>
    <mergeCell ref="R27:R31"/>
    <mergeCell ref="S37:S41"/>
    <mergeCell ref="T37:T41"/>
    <mergeCell ref="V37:V41"/>
    <mergeCell ref="S57:S61"/>
    <mergeCell ref="H75:H76"/>
    <mergeCell ref="I75:I76"/>
    <mergeCell ref="J75:J76"/>
    <mergeCell ref="L75:L76"/>
    <mergeCell ref="Q72:Q76"/>
    <mergeCell ref="R72:R76"/>
    <mergeCell ref="K60:K61"/>
    <mergeCell ref="Q37:Q41"/>
    <mergeCell ref="R37:R41"/>
    <mergeCell ref="N47:N51"/>
    <mergeCell ref="O47:O51"/>
    <mergeCell ref="P47:P51"/>
    <mergeCell ref="Q47:Q51"/>
    <mergeCell ref="R47:R51"/>
    <mergeCell ref="O42:O46"/>
    <mergeCell ref="M40:M41"/>
    <mergeCell ref="M50:M51"/>
    <mergeCell ref="N62:N66"/>
    <mergeCell ref="W37:W41"/>
    <mergeCell ref="Q57:Q61"/>
    <mergeCell ref="N57:N61"/>
    <mergeCell ref="O57:O61"/>
    <mergeCell ref="P57:P61"/>
    <mergeCell ref="N52:N56"/>
    <mergeCell ref="O52:O56"/>
    <mergeCell ref="P52:P56"/>
    <mergeCell ref="Q52:Q56"/>
    <mergeCell ref="N37:N41"/>
    <mergeCell ref="N42:N46"/>
    <mergeCell ref="Q42:Q46"/>
    <mergeCell ref="R42:R46"/>
    <mergeCell ref="P42:P46"/>
    <mergeCell ref="X37:X41"/>
    <mergeCell ref="W52:W56"/>
    <mergeCell ref="X52:X56"/>
    <mergeCell ref="W47:W51"/>
    <mergeCell ref="X47:X51"/>
    <mergeCell ref="S47:S51"/>
    <mergeCell ref="T47:T51"/>
    <mergeCell ref="V47:V51"/>
    <mergeCell ref="R57:R61"/>
    <mergeCell ref="R52:R56"/>
    <mergeCell ref="W42:W46"/>
    <mergeCell ref="T52:T56"/>
    <mergeCell ref="V52:V56"/>
    <mergeCell ref="S42:S46"/>
    <mergeCell ref="V42:V46"/>
    <mergeCell ref="S52:S56"/>
    <mergeCell ref="T42:T46"/>
    <mergeCell ref="X42:X46"/>
  </mergeCells>
  <pageMargins left="0.70866141732283472" right="0.70866141732283472" top="0.74803149606299213" bottom="0.74803149606299213" header="0.31496062992125984" footer="0.31496062992125984"/>
  <pageSetup scale="24" orientation="portrait" r:id="rId1"/>
  <headerFooter>
    <oddFooter>&amp;C&amp;G</oddFooter>
  </headerFooter>
  <colBreaks count="1" manualBreakCount="1">
    <brk id="22"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16"/>
  <sheetViews>
    <sheetView view="pageBreakPreview" topLeftCell="A88" zoomScale="85" zoomScaleNormal="50" zoomScaleSheetLayoutView="85" workbookViewId="0">
      <selection activeCell="D107" sqref="D107"/>
    </sheetView>
  </sheetViews>
  <sheetFormatPr baseColWidth="10" defaultColWidth="11.42578125" defaultRowHeight="12.75"/>
  <cols>
    <col min="1" max="1" width="8.7109375" style="230" customWidth="1"/>
    <col min="2" max="2" width="16.28515625" style="230" customWidth="1"/>
    <col min="3" max="3" width="21.28515625" style="230" customWidth="1"/>
    <col min="4" max="4" width="16" style="230" customWidth="1"/>
    <col min="5" max="5" width="21.140625" style="230" customWidth="1"/>
    <col min="6" max="6" width="18.42578125" style="230" customWidth="1"/>
    <col min="7" max="7" width="23.140625" style="230" customWidth="1"/>
    <col min="8" max="9" width="16" style="230" bestFit="1" customWidth="1"/>
    <col min="10" max="11" width="16.5703125" style="477" bestFit="1" customWidth="1"/>
    <col min="12" max="12" width="16.5703125" style="478" bestFit="1" customWidth="1"/>
    <col min="13" max="15" width="11.5703125" style="230" customWidth="1"/>
    <col min="16" max="22" width="8.42578125" style="230" customWidth="1"/>
    <col min="23" max="23" width="32" style="230" hidden="1" customWidth="1"/>
    <col min="24" max="24" width="22.28515625" style="477" hidden="1" customWidth="1"/>
    <col min="25" max="25" width="15.5703125" style="230" customWidth="1"/>
    <col min="26" max="26" width="14.28515625" style="227" customWidth="1"/>
    <col min="27" max="27" width="1.85546875" style="227" customWidth="1"/>
    <col min="28" max="28" width="16.85546875" style="227" customWidth="1"/>
    <col min="29" max="30" width="1.85546875" style="227" customWidth="1"/>
    <col min="31" max="31" width="14.140625" style="227" customWidth="1"/>
    <col min="32" max="34" width="11.42578125" style="228"/>
    <col min="35" max="78" width="11.42578125" style="229"/>
    <col min="79" max="16384" width="11.42578125" style="230"/>
  </cols>
  <sheetData>
    <row r="1" spans="1:78" ht="27.75" customHeight="1">
      <c r="A1" s="1052"/>
      <c r="B1" s="1053"/>
      <c r="C1" s="1053"/>
      <c r="D1" s="1054"/>
      <c r="E1" s="1064" t="s">
        <v>0</v>
      </c>
      <c r="F1" s="1065"/>
      <c r="G1" s="1065"/>
      <c r="H1" s="1065"/>
      <c r="I1" s="1065"/>
      <c r="J1" s="1065"/>
      <c r="K1" s="1065"/>
      <c r="L1" s="1065"/>
      <c r="M1" s="1065"/>
      <c r="N1" s="1065"/>
      <c r="O1" s="1065"/>
      <c r="P1" s="1065"/>
      <c r="Q1" s="1065"/>
      <c r="R1" s="1065"/>
      <c r="S1" s="1065"/>
      <c r="T1" s="1065"/>
      <c r="U1" s="1065"/>
      <c r="V1" s="1065"/>
      <c r="W1" s="1065"/>
      <c r="X1" s="1065"/>
      <c r="Y1" s="1066"/>
    </row>
    <row r="2" spans="1:78" ht="36" customHeight="1">
      <c r="A2" s="1055"/>
      <c r="B2" s="1056"/>
      <c r="C2" s="1056"/>
      <c r="D2" s="1057"/>
      <c r="E2" s="1067" t="s">
        <v>129</v>
      </c>
      <c r="F2" s="1068"/>
      <c r="G2" s="1068"/>
      <c r="H2" s="1068"/>
      <c r="I2" s="1068"/>
      <c r="J2" s="1068"/>
      <c r="K2" s="1068"/>
      <c r="L2" s="1068"/>
      <c r="M2" s="1068"/>
      <c r="N2" s="1068"/>
      <c r="O2" s="1068"/>
      <c r="P2" s="1068"/>
      <c r="Q2" s="1068"/>
      <c r="R2" s="1068"/>
      <c r="S2" s="1068"/>
      <c r="T2" s="1068"/>
      <c r="U2" s="1068"/>
      <c r="V2" s="1068"/>
      <c r="W2" s="1068"/>
      <c r="X2" s="1068"/>
      <c r="Y2" s="1069"/>
    </row>
    <row r="3" spans="1:78" ht="35.25" customHeight="1">
      <c r="A3" s="1055"/>
      <c r="B3" s="1056"/>
      <c r="C3" s="1056"/>
      <c r="D3" s="1057"/>
      <c r="E3" s="1031" t="s">
        <v>130</v>
      </c>
      <c r="F3" s="1032"/>
      <c r="G3" s="1033" t="s">
        <v>89</v>
      </c>
      <c r="H3" s="1033"/>
      <c r="I3" s="1033"/>
      <c r="J3" s="1033"/>
      <c r="K3" s="1033"/>
      <c r="L3" s="1033"/>
      <c r="M3" s="1033"/>
      <c r="N3" s="1033"/>
      <c r="O3" s="1033"/>
      <c r="P3" s="1033"/>
      <c r="Q3" s="1033"/>
      <c r="R3" s="1033"/>
      <c r="S3" s="1033"/>
      <c r="T3" s="1033"/>
      <c r="U3" s="1033"/>
      <c r="V3" s="1033"/>
      <c r="W3" s="1033"/>
      <c r="X3" s="1033"/>
      <c r="Y3" s="1034"/>
    </row>
    <row r="4" spans="1:78" ht="23.25" customHeight="1" thickBot="1">
      <c r="A4" s="1055"/>
      <c r="B4" s="1056"/>
      <c r="C4" s="1056"/>
      <c r="D4" s="1057"/>
      <c r="E4" s="1035" t="s">
        <v>131</v>
      </c>
      <c r="F4" s="1036"/>
      <c r="G4" s="1046" t="s">
        <v>132</v>
      </c>
      <c r="H4" s="1046"/>
      <c r="I4" s="1046"/>
      <c r="J4" s="1046"/>
      <c r="K4" s="1046"/>
      <c r="L4" s="1046"/>
      <c r="M4" s="1046"/>
      <c r="N4" s="1046"/>
      <c r="O4" s="1046"/>
      <c r="P4" s="1046"/>
      <c r="Q4" s="1046"/>
      <c r="R4" s="1046"/>
      <c r="S4" s="1046"/>
      <c r="T4" s="1046"/>
      <c r="U4" s="1046"/>
      <c r="V4" s="1046"/>
      <c r="W4" s="1046"/>
      <c r="X4" s="1046"/>
      <c r="Y4" s="1047"/>
    </row>
    <row r="5" spans="1:78" s="235" customFormat="1" ht="12" customHeight="1" thickBot="1">
      <c r="A5" s="1058" t="s">
        <v>133</v>
      </c>
      <c r="B5" s="1058" t="s">
        <v>134</v>
      </c>
      <c r="C5" s="1058" t="s">
        <v>135</v>
      </c>
      <c r="D5" s="1019" t="s">
        <v>136</v>
      </c>
      <c r="E5" s="1048" t="s">
        <v>137</v>
      </c>
      <c r="F5" s="1048" t="s">
        <v>138</v>
      </c>
      <c r="G5" s="1048"/>
      <c r="H5" s="1048"/>
      <c r="I5" s="1048"/>
      <c r="J5" s="1048" t="s">
        <v>139</v>
      </c>
      <c r="K5" s="1048"/>
      <c r="L5" s="1048"/>
      <c r="M5" s="1048"/>
      <c r="N5" s="1048"/>
      <c r="O5" s="1049" t="s">
        <v>140</v>
      </c>
      <c r="P5" s="1049"/>
      <c r="Q5" s="1049"/>
      <c r="R5" s="1049"/>
      <c r="S5" s="1050"/>
      <c r="T5" s="1051" t="s">
        <v>141</v>
      </c>
      <c r="U5" s="1049"/>
      <c r="V5" s="1049"/>
      <c r="W5" s="1049"/>
      <c r="X5" s="1049"/>
      <c r="Y5" s="1050"/>
      <c r="Z5" s="231"/>
      <c r="AA5" s="232"/>
      <c r="AB5" s="232"/>
      <c r="AC5" s="232"/>
      <c r="AD5" s="232"/>
      <c r="AE5" s="232"/>
      <c r="AF5" s="233"/>
      <c r="AG5" s="233"/>
      <c r="AH5" s="233"/>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row>
    <row r="6" spans="1:78" s="235" customFormat="1" ht="33" customHeight="1" thickBot="1">
      <c r="A6" s="1059" t="s">
        <v>142</v>
      </c>
      <c r="B6" s="1059"/>
      <c r="C6" s="1060"/>
      <c r="D6" s="1061"/>
      <c r="E6" s="1063"/>
      <c r="F6" s="236" t="s">
        <v>143</v>
      </c>
      <c r="G6" s="236" t="s">
        <v>144</v>
      </c>
      <c r="H6" s="236" t="s">
        <v>145</v>
      </c>
      <c r="I6" s="236" t="s">
        <v>146</v>
      </c>
      <c r="J6" s="237" t="s">
        <v>147</v>
      </c>
      <c r="K6" s="237" t="s">
        <v>148</v>
      </c>
      <c r="L6" s="237" t="s">
        <v>149</v>
      </c>
      <c r="M6" s="236" t="s">
        <v>150</v>
      </c>
      <c r="N6" s="236" t="s">
        <v>151</v>
      </c>
      <c r="O6" s="238" t="s">
        <v>152</v>
      </c>
      <c r="P6" s="239" t="s">
        <v>153</v>
      </c>
      <c r="Q6" s="239" t="s">
        <v>154</v>
      </c>
      <c r="R6" s="239" t="s">
        <v>155</v>
      </c>
      <c r="S6" s="239" t="s">
        <v>156</v>
      </c>
      <c r="T6" s="240" t="s">
        <v>157</v>
      </c>
      <c r="U6" s="240" t="s">
        <v>158</v>
      </c>
      <c r="V6" s="238" t="s">
        <v>159</v>
      </c>
      <c r="W6" s="238" t="s">
        <v>160</v>
      </c>
      <c r="X6" s="241" t="s">
        <v>161</v>
      </c>
      <c r="Y6" s="242" t="s">
        <v>162</v>
      </c>
      <c r="Z6" s="243"/>
      <c r="AA6" s="244"/>
      <c r="AB6" s="231"/>
      <c r="AC6" s="232"/>
      <c r="AD6" s="232"/>
      <c r="AE6" s="245"/>
      <c r="AF6" s="233"/>
      <c r="AG6" s="233"/>
      <c r="AH6" s="233"/>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row>
    <row r="7" spans="1:78" ht="13.5" customHeight="1">
      <c r="A7" s="989">
        <v>1</v>
      </c>
      <c r="B7" s="989" t="s">
        <v>79</v>
      </c>
      <c r="C7" s="989" t="s">
        <v>163</v>
      </c>
      <c r="D7" s="246" t="s">
        <v>164</v>
      </c>
      <c r="E7" s="247">
        <v>20</v>
      </c>
      <c r="F7" s="247">
        <f>+F27/4</f>
        <v>12.5</v>
      </c>
      <c r="G7" s="248">
        <v>12</v>
      </c>
      <c r="H7" s="249"/>
      <c r="I7" s="247"/>
      <c r="J7" s="250">
        <v>0</v>
      </c>
      <c r="K7" s="250">
        <v>5</v>
      </c>
      <c r="L7" s="251">
        <v>8</v>
      </c>
      <c r="M7" s="252"/>
      <c r="N7" s="252"/>
      <c r="O7" s="973" t="s">
        <v>165</v>
      </c>
      <c r="P7" s="973" t="s">
        <v>166</v>
      </c>
      <c r="Q7" s="970" t="s">
        <v>167</v>
      </c>
      <c r="R7" s="1117" t="s">
        <v>168</v>
      </c>
      <c r="S7" s="970" t="s">
        <v>169</v>
      </c>
      <c r="T7" s="964">
        <v>53381.279999999999</v>
      </c>
      <c r="U7" s="964">
        <v>57829.72</v>
      </c>
      <c r="V7" s="964" t="s">
        <v>170</v>
      </c>
      <c r="W7" s="964" t="s">
        <v>171</v>
      </c>
      <c r="X7" s="964" t="s">
        <v>172</v>
      </c>
      <c r="Y7" s="1111">
        <v>111211</v>
      </c>
      <c r="Z7" s="243"/>
      <c r="AA7" s="243"/>
      <c r="AB7" s="253"/>
      <c r="AC7" s="243"/>
      <c r="AD7" s="243"/>
      <c r="AE7" s="243"/>
    </row>
    <row r="8" spans="1:78" ht="13.5" customHeight="1">
      <c r="A8" s="990"/>
      <c r="B8" s="990"/>
      <c r="C8" s="990"/>
      <c r="D8" s="384" t="s">
        <v>173</v>
      </c>
      <c r="E8" s="254">
        <f>+[4]INVERSIÓN!L10/4</f>
        <v>27574097.25</v>
      </c>
      <c r="F8" s="254">
        <f>+F28/4</f>
        <v>27574097.25</v>
      </c>
      <c r="G8" s="255">
        <v>27574097.25</v>
      </c>
      <c r="H8" s="256"/>
      <c r="I8" s="254"/>
      <c r="J8" s="257">
        <f>+J28/4</f>
        <v>17545000</v>
      </c>
      <c r="K8" s="257">
        <f>+K28/4</f>
        <v>18798250</v>
      </c>
      <c r="L8" s="258">
        <v>18798250</v>
      </c>
      <c r="M8" s="254"/>
      <c r="N8" s="254"/>
      <c r="O8" s="974"/>
      <c r="P8" s="974"/>
      <c r="Q8" s="971"/>
      <c r="R8" s="1118"/>
      <c r="S8" s="971"/>
      <c r="T8" s="965"/>
      <c r="U8" s="965"/>
      <c r="V8" s="965"/>
      <c r="W8" s="965"/>
      <c r="X8" s="965"/>
      <c r="Y8" s="1112"/>
      <c r="AA8" s="243"/>
      <c r="AB8" s="253"/>
      <c r="AC8" s="243"/>
      <c r="AD8" s="243"/>
      <c r="AE8" s="243"/>
    </row>
    <row r="9" spans="1:78" ht="14.25" customHeight="1">
      <c r="A9" s="990"/>
      <c r="B9" s="990"/>
      <c r="C9" s="990"/>
      <c r="D9" s="384" t="s">
        <v>174</v>
      </c>
      <c r="E9" s="259"/>
      <c r="F9" s="260">
        <f>+F29/4</f>
        <v>0</v>
      </c>
      <c r="G9" s="261"/>
      <c r="H9" s="15"/>
      <c r="I9" s="260"/>
      <c r="J9" s="262">
        <v>0</v>
      </c>
      <c r="K9" s="262">
        <v>0</v>
      </c>
      <c r="L9" s="263">
        <v>0</v>
      </c>
      <c r="M9" s="264"/>
      <c r="N9" s="264"/>
      <c r="O9" s="974"/>
      <c r="P9" s="974"/>
      <c r="Q9" s="971"/>
      <c r="R9" s="1118"/>
      <c r="S9" s="971"/>
      <c r="T9" s="965"/>
      <c r="U9" s="965"/>
      <c r="V9" s="965"/>
      <c r="W9" s="965"/>
      <c r="X9" s="965"/>
      <c r="Y9" s="1112"/>
      <c r="Z9" s="243"/>
      <c r="AA9" s="243"/>
      <c r="AB9" s="253"/>
      <c r="AC9" s="243"/>
      <c r="AD9" s="243"/>
      <c r="AE9" s="243"/>
    </row>
    <row r="10" spans="1:78" ht="11.25" customHeight="1">
      <c r="A10" s="990"/>
      <c r="B10" s="990"/>
      <c r="C10" s="990"/>
      <c r="D10" s="1224" t="s">
        <v>175</v>
      </c>
      <c r="E10" s="1106">
        <f>+[4]INVERSIÓN!L12/4</f>
        <v>32677550.5</v>
      </c>
      <c r="F10" s="1104">
        <f>+F30/4</f>
        <v>32677550.5</v>
      </c>
      <c r="G10" s="311">
        <v>32677550</v>
      </c>
      <c r="H10" s="1226"/>
      <c r="I10" s="310"/>
      <c r="J10" s="1228">
        <f>+J30/4</f>
        <v>1002550.5</v>
      </c>
      <c r="K10" s="1228">
        <f>+K30/4</f>
        <v>1002550.5</v>
      </c>
      <c r="L10" s="1222">
        <v>1002550.5</v>
      </c>
      <c r="M10" s="1113"/>
      <c r="N10" s="1113"/>
      <c r="O10" s="974"/>
      <c r="P10" s="974"/>
      <c r="Q10" s="971"/>
      <c r="R10" s="1118"/>
      <c r="S10" s="971"/>
      <c r="T10" s="965"/>
      <c r="U10" s="965"/>
      <c r="V10" s="965"/>
      <c r="W10" s="965"/>
      <c r="X10" s="965"/>
      <c r="Y10" s="1112"/>
      <c r="Z10" s="243"/>
      <c r="AA10" s="243"/>
      <c r="AB10" s="253"/>
      <c r="AC10" s="243"/>
      <c r="AD10" s="243"/>
      <c r="AE10" s="243"/>
    </row>
    <row r="11" spans="1:78" ht="15.75" customHeight="1" thickBot="1">
      <c r="A11" s="990"/>
      <c r="B11" s="990"/>
      <c r="C11" s="991"/>
      <c r="D11" s="1225"/>
      <c r="E11" s="1107"/>
      <c r="F11" s="1105"/>
      <c r="G11" s="314"/>
      <c r="H11" s="1227"/>
      <c r="I11" s="313"/>
      <c r="J11" s="1229"/>
      <c r="K11" s="1229"/>
      <c r="L11" s="1223"/>
      <c r="M11" s="1124"/>
      <c r="N11" s="1124"/>
      <c r="O11" s="975"/>
      <c r="P11" s="975"/>
      <c r="Q11" s="972"/>
      <c r="R11" s="1119"/>
      <c r="S11" s="972"/>
      <c r="T11" s="966"/>
      <c r="U11" s="966"/>
      <c r="V11" s="966"/>
      <c r="W11" s="966"/>
      <c r="X11" s="966"/>
      <c r="Y11" s="1129"/>
      <c r="Z11" s="243"/>
      <c r="AA11" s="243"/>
      <c r="AB11" s="253"/>
      <c r="AC11" s="243"/>
      <c r="AD11" s="243"/>
      <c r="AE11" s="243"/>
    </row>
    <row r="12" spans="1:78" ht="14.25" customHeight="1">
      <c r="A12" s="990"/>
      <c r="B12" s="990"/>
      <c r="C12" s="989" t="str">
        <f>+O12</f>
        <v>Candelaria y Santafe</v>
      </c>
      <c r="D12" s="246" t="s">
        <v>164</v>
      </c>
      <c r="E12" s="249">
        <v>10</v>
      </c>
      <c r="F12" s="265">
        <v>12.5</v>
      </c>
      <c r="G12" s="266">
        <v>12.5</v>
      </c>
      <c r="H12" s="249"/>
      <c r="I12" s="247"/>
      <c r="J12" s="250">
        <v>0</v>
      </c>
      <c r="K12" s="250">
        <v>0</v>
      </c>
      <c r="L12" s="251">
        <v>5</v>
      </c>
      <c r="M12" s="252"/>
      <c r="N12" s="252"/>
      <c r="O12" s="973" t="s">
        <v>176</v>
      </c>
      <c r="P12" s="973" t="s">
        <v>177</v>
      </c>
      <c r="Q12" s="970" t="s">
        <v>178</v>
      </c>
      <c r="R12" s="973" t="s">
        <v>168</v>
      </c>
      <c r="S12" s="970" t="s">
        <v>169</v>
      </c>
      <c r="T12" s="964">
        <v>7236</v>
      </c>
      <c r="U12" s="964">
        <v>7839</v>
      </c>
      <c r="V12" s="964" t="s">
        <v>170</v>
      </c>
      <c r="W12" s="964" t="s">
        <v>171</v>
      </c>
      <c r="X12" s="964" t="s">
        <v>172</v>
      </c>
      <c r="Y12" s="1111">
        <v>15075</v>
      </c>
      <c r="Z12" s="243"/>
      <c r="AA12" s="243"/>
      <c r="AB12" s="253"/>
      <c r="AC12" s="243"/>
      <c r="AD12" s="243"/>
      <c r="AE12" s="243"/>
    </row>
    <row r="13" spans="1:78" ht="14.25" customHeight="1">
      <c r="A13" s="990"/>
      <c r="B13" s="990"/>
      <c r="C13" s="990"/>
      <c r="D13" s="384" t="s">
        <v>173</v>
      </c>
      <c r="E13" s="254">
        <f>+E8</f>
        <v>27574097.25</v>
      </c>
      <c r="F13" s="254">
        <v>27574097.25</v>
      </c>
      <c r="G13" s="255">
        <v>27574097.25</v>
      </c>
      <c r="H13" s="256"/>
      <c r="I13" s="254"/>
      <c r="J13" s="257">
        <f>+J8</f>
        <v>17545000</v>
      </c>
      <c r="K13" s="257">
        <f>+K8</f>
        <v>18798250</v>
      </c>
      <c r="L13" s="258">
        <v>18798250</v>
      </c>
      <c r="M13" s="264"/>
      <c r="N13" s="264"/>
      <c r="O13" s="974"/>
      <c r="P13" s="974"/>
      <c r="Q13" s="971"/>
      <c r="R13" s="974"/>
      <c r="S13" s="971"/>
      <c r="T13" s="965"/>
      <c r="U13" s="965"/>
      <c r="V13" s="965"/>
      <c r="W13" s="965"/>
      <c r="X13" s="965"/>
      <c r="Y13" s="1112"/>
      <c r="Z13" s="243"/>
      <c r="AA13" s="243"/>
      <c r="AB13" s="253"/>
      <c r="AC13" s="243"/>
      <c r="AD13" s="243"/>
      <c r="AE13" s="243"/>
    </row>
    <row r="14" spans="1:78" ht="14.25" customHeight="1">
      <c r="A14" s="990"/>
      <c r="B14" s="990"/>
      <c r="C14" s="990"/>
      <c r="D14" s="384" t="s">
        <v>174</v>
      </c>
      <c r="E14" s="15"/>
      <c r="F14" s="260">
        <v>0</v>
      </c>
      <c r="G14" s="261"/>
      <c r="H14" s="15"/>
      <c r="I14" s="260"/>
      <c r="J14" s="262">
        <v>0</v>
      </c>
      <c r="K14" s="262">
        <v>0</v>
      </c>
      <c r="L14" s="263">
        <v>0</v>
      </c>
      <c r="M14" s="264"/>
      <c r="N14" s="264"/>
      <c r="O14" s="974"/>
      <c r="P14" s="974"/>
      <c r="Q14" s="971"/>
      <c r="R14" s="974"/>
      <c r="S14" s="971"/>
      <c r="T14" s="965"/>
      <c r="U14" s="965"/>
      <c r="V14" s="965"/>
      <c r="W14" s="965"/>
      <c r="X14" s="965"/>
      <c r="Y14" s="1112"/>
      <c r="Z14" s="243"/>
      <c r="AA14" s="243"/>
      <c r="AB14" s="253"/>
      <c r="AC14" s="243"/>
      <c r="AD14" s="243"/>
      <c r="AE14" s="243"/>
    </row>
    <row r="15" spans="1:78" ht="13.5" customHeight="1">
      <c r="A15" s="990"/>
      <c r="B15" s="990"/>
      <c r="C15" s="990"/>
      <c r="D15" s="1224" t="s">
        <v>175</v>
      </c>
      <c r="E15" s="1104">
        <f>+E10</f>
        <v>32677550.5</v>
      </c>
      <c r="F15" s="1104">
        <v>32677550.5</v>
      </c>
      <c r="G15" s="311">
        <v>32677552</v>
      </c>
      <c r="H15" s="1226"/>
      <c r="I15" s="310"/>
      <c r="J15" s="1228">
        <f>+J10</f>
        <v>1002550.5</v>
      </c>
      <c r="K15" s="1228">
        <f>+K10</f>
        <v>1002550.5</v>
      </c>
      <c r="L15" s="1222">
        <v>1002550.5</v>
      </c>
      <c r="M15" s="1113"/>
      <c r="N15" s="1113"/>
      <c r="O15" s="974"/>
      <c r="P15" s="974"/>
      <c r="Q15" s="971"/>
      <c r="R15" s="974"/>
      <c r="S15" s="971"/>
      <c r="T15" s="965"/>
      <c r="U15" s="965"/>
      <c r="V15" s="965"/>
      <c r="W15" s="965"/>
      <c r="X15" s="965"/>
      <c r="Y15" s="1112"/>
      <c r="Z15" s="243"/>
      <c r="AA15" s="243"/>
      <c r="AB15" s="253"/>
      <c r="AC15" s="243"/>
      <c r="AD15" s="243"/>
      <c r="AE15" s="243"/>
    </row>
    <row r="16" spans="1:78" ht="12.75" customHeight="1" thickBot="1">
      <c r="A16" s="990"/>
      <c r="B16" s="990"/>
      <c r="C16" s="990"/>
      <c r="D16" s="1230"/>
      <c r="E16" s="1105"/>
      <c r="F16" s="1105"/>
      <c r="G16" s="329"/>
      <c r="H16" s="1231"/>
      <c r="I16" s="328"/>
      <c r="J16" s="1232"/>
      <c r="K16" s="1232"/>
      <c r="L16" s="1223"/>
      <c r="M16" s="1114"/>
      <c r="N16" s="1114"/>
      <c r="O16" s="974"/>
      <c r="P16" s="974"/>
      <c r="Q16" s="971"/>
      <c r="R16" s="975"/>
      <c r="S16" s="972"/>
      <c r="T16" s="965"/>
      <c r="U16" s="965"/>
      <c r="V16" s="966"/>
      <c r="W16" s="966"/>
      <c r="X16" s="966"/>
      <c r="Y16" s="1112"/>
      <c r="Z16" s="243"/>
      <c r="AA16" s="243"/>
      <c r="AB16" s="253"/>
      <c r="AC16" s="243"/>
      <c r="AD16" s="243"/>
      <c r="AE16" s="243"/>
    </row>
    <row r="17" spans="1:31" ht="13.5" customHeight="1">
      <c r="A17" s="990"/>
      <c r="B17" s="990"/>
      <c r="C17" s="989" t="str">
        <f>+O17</f>
        <v>San Cristobal</v>
      </c>
      <c r="D17" s="246" t="s">
        <v>164</v>
      </c>
      <c r="E17" s="267">
        <v>10</v>
      </c>
      <c r="F17" s="265">
        <v>12.5</v>
      </c>
      <c r="G17" s="266">
        <v>12.5</v>
      </c>
      <c r="H17" s="268"/>
      <c r="I17" s="247"/>
      <c r="J17" s="269">
        <v>0</v>
      </c>
      <c r="K17" s="269">
        <v>0</v>
      </c>
      <c r="L17" s="270">
        <v>5</v>
      </c>
      <c r="M17" s="271"/>
      <c r="N17" s="271"/>
      <c r="O17" s="973" t="s">
        <v>179</v>
      </c>
      <c r="P17" s="973" t="s">
        <v>180</v>
      </c>
      <c r="Q17" s="973" t="s">
        <v>181</v>
      </c>
      <c r="R17" s="973" t="s">
        <v>168</v>
      </c>
      <c r="S17" s="970" t="s">
        <v>169</v>
      </c>
      <c r="T17" s="964">
        <v>13002.72</v>
      </c>
      <c r="U17" s="964">
        <v>14086.28</v>
      </c>
      <c r="V17" s="964" t="s">
        <v>170</v>
      </c>
      <c r="W17" s="964" t="s">
        <v>171</v>
      </c>
      <c r="X17" s="964" t="s">
        <v>172</v>
      </c>
      <c r="Y17" s="1115">
        <v>27089</v>
      </c>
      <c r="Z17" s="243"/>
      <c r="AA17" s="243"/>
      <c r="AB17" s="253"/>
      <c r="AC17" s="243"/>
      <c r="AD17" s="243"/>
      <c r="AE17" s="243"/>
    </row>
    <row r="18" spans="1:31" ht="13.5" customHeight="1">
      <c r="A18" s="990"/>
      <c r="B18" s="990"/>
      <c r="C18" s="990"/>
      <c r="D18" s="384" t="s">
        <v>173</v>
      </c>
      <c r="E18" s="254">
        <f>+E13</f>
        <v>27574097.25</v>
      </c>
      <c r="F18" s="255">
        <v>27574097.25</v>
      </c>
      <c r="G18" s="255">
        <v>27574097.25</v>
      </c>
      <c r="H18" s="272"/>
      <c r="I18" s="273"/>
      <c r="J18" s="274">
        <f>+J13</f>
        <v>17545000</v>
      </c>
      <c r="K18" s="274">
        <f>+K13</f>
        <v>18798250</v>
      </c>
      <c r="L18" s="275">
        <v>18798250</v>
      </c>
      <c r="M18" s="387"/>
      <c r="N18" s="387"/>
      <c r="O18" s="974"/>
      <c r="P18" s="974"/>
      <c r="Q18" s="974"/>
      <c r="R18" s="974"/>
      <c r="S18" s="971"/>
      <c r="T18" s="965"/>
      <c r="U18" s="965"/>
      <c r="V18" s="965"/>
      <c r="W18" s="965"/>
      <c r="X18" s="965"/>
      <c r="Y18" s="1116"/>
      <c r="Z18" s="243"/>
      <c r="AA18" s="243"/>
      <c r="AB18" s="253"/>
      <c r="AC18" s="243"/>
      <c r="AD18" s="243"/>
      <c r="AE18" s="243"/>
    </row>
    <row r="19" spans="1:31" ht="13.5" customHeight="1">
      <c r="A19" s="990"/>
      <c r="B19" s="990"/>
      <c r="C19" s="990"/>
      <c r="D19" s="384" t="s">
        <v>174</v>
      </c>
      <c r="E19" s="276"/>
      <c r="F19" s="261">
        <v>0</v>
      </c>
      <c r="G19" s="261"/>
      <c r="H19" s="276"/>
      <c r="I19" s="260"/>
      <c r="J19" s="386">
        <v>0</v>
      </c>
      <c r="K19" s="386">
        <v>0</v>
      </c>
      <c r="L19" s="277">
        <v>0</v>
      </c>
      <c r="M19" s="387"/>
      <c r="N19" s="387"/>
      <c r="O19" s="974"/>
      <c r="P19" s="974"/>
      <c r="Q19" s="974"/>
      <c r="R19" s="974"/>
      <c r="S19" s="971"/>
      <c r="T19" s="965"/>
      <c r="U19" s="965"/>
      <c r="V19" s="965"/>
      <c r="W19" s="965"/>
      <c r="X19" s="965"/>
      <c r="Y19" s="1116"/>
      <c r="Z19" s="243"/>
      <c r="AA19" s="243"/>
      <c r="AB19" s="253"/>
      <c r="AC19" s="243"/>
      <c r="AD19" s="243"/>
      <c r="AE19" s="243"/>
    </row>
    <row r="20" spans="1:31" ht="13.5" customHeight="1">
      <c r="A20" s="990"/>
      <c r="B20" s="990"/>
      <c r="C20" s="990"/>
      <c r="D20" s="1224" t="s">
        <v>175</v>
      </c>
      <c r="E20" s="1104">
        <f>+E15</f>
        <v>32677550.5</v>
      </c>
      <c r="F20" s="1233">
        <v>32677550.5</v>
      </c>
      <c r="G20" s="261">
        <v>32677550</v>
      </c>
      <c r="H20" s="276"/>
      <c r="I20" s="260"/>
      <c r="J20" s="1228">
        <f>+J15</f>
        <v>1002550.5</v>
      </c>
      <c r="K20" s="1228">
        <f>+K15</f>
        <v>1002550.5</v>
      </c>
      <c r="L20" s="1222">
        <v>1002550.5</v>
      </c>
      <c r="M20" s="387"/>
      <c r="N20" s="387"/>
      <c r="O20" s="974"/>
      <c r="P20" s="974"/>
      <c r="Q20" s="974"/>
      <c r="R20" s="974"/>
      <c r="S20" s="971"/>
      <c r="T20" s="965"/>
      <c r="U20" s="965"/>
      <c r="V20" s="965"/>
      <c r="W20" s="965"/>
      <c r="X20" s="965"/>
      <c r="Y20" s="1116"/>
      <c r="Z20" s="243"/>
      <c r="AA20" s="243"/>
      <c r="AB20" s="253"/>
      <c r="AC20" s="243"/>
      <c r="AD20" s="243"/>
      <c r="AE20" s="243"/>
    </row>
    <row r="21" spans="1:31" ht="13.5" customHeight="1" thickBot="1">
      <c r="A21" s="990"/>
      <c r="B21" s="990"/>
      <c r="C21" s="991"/>
      <c r="D21" s="1225"/>
      <c r="E21" s="1105"/>
      <c r="F21" s="1234"/>
      <c r="G21" s="278"/>
      <c r="H21" s="279"/>
      <c r="I21" s="280"/>
      <c r="J21" s="1229"/>
      <c r="K21" s="1229"/>
      <c r="L21" s="1223"/>
      <c r="M21" s="388"/>
      <c r="N21" s="388"/>
      <c r="O21" s="974"/>
      <c r="P21" s="974"/>
      <c r="Q21" s="974"/>
      <c r="R21" s="975"/>
      <c r="S21" s="972"/>
      <c r="T21" s="965"/>
      <c r="U21" s="965"/>
      <c r="V21" s="966"/>
      <c r="W21" s="966"/>
      <c r="X21" s="966"/>
      <c r="Y21" s="1116"/>
      <c r="Z21" s="243"/>
      <c r="AA21" s="243"/>
      <c r="AB21" s="253"/>
      <c r="AC21" s="243"/>
      <c r="AD21" s="243"/>
      <c r="AE21" s="243"/>
    </row>
    <row r="22" spans="1:31" ht="13.5" customHeight="1">
      <c r="A22" s="990"/>
      <c r="B22" s="990"/>
      <c r="C22" s="989" t="str">
        <f>+O22</f>
        <v>Usme</v>
      </c>
      <c r="D22" s="246" t="s">
        <v>164</v>
      </c>
      <c r="E22" s="249">
        <v>10</v>
      </c>
      <c r="F22" s="248">
        <v>12.5</v>
      </c>
      <c r="G22" s="248">
        <v>13</v>
      </c>
      <c r="H22" s="249"/>
      <c r="I22" s="247"/>
      <c r="J22" s="250">
        <v>0</v>
      </c>
      <c r="K22" s="250">
        <v>5</v>
      </c>
      <c r="L22" s="251">
        <v>17</v>
      </c>
      <c r="M22" s="252"/>
      <c r="N22" s="252"/>
      <c r="O22" s="973" t="s">
        <v>182</v>
      </c>
      <c r="P22" s="973" t="s">
        <v>183</v>
      </c>
      <c r="Q22" s="973" t="s">
        <v>184</v>
      </c>
      <c r="R22" s="973" t="s">
        <v>168</v>
      </c>
      <c r="S22" s="970" t="s">
        <v>169</v>
      </c>
      <c r="T22" s="964">
        <v>3060.48</v>
      </c>
      <c r="U22" s="964">
        <v>3315.52</v>
      </c>
      <c r="V22" s="964" t="s">
        <v>170</v>
      </c>
      <c r="W22" s="964" t="s">
        <v>171</v>
      </c>
      <c r="X22" s="964" t="s">
        <v>172</v>
      </c>
      <c r="Y22" s="1115">
        <v>6376</v>
      </c>
      <c r="Z22" s="243"/>
      <c r="AA22" s="243"/>
      <c r="AB22" s="253"/>
      <c r="AC22" s="243"/>
      <c r="AD22" s="243"/>
      <c r="AE22" s="243"/>
    </row>
    <row r="23" spans="1:31" ht="13.5" customHeight="1">
      <c r="A23" s="990"/>
      <c r="B23" s="990"/>
      <c r="C23" s="990"/>
      <c r="D23" s="384" t="s">
        <v>173</v>
      </c>
      <c r="E23" s="254">
        <f>+E18</f>
        <v>27574097.25</v>
      </c>
      <c r="F23" s="255">
        <v>27574097.25</v>
      </c>
      <c r="G23" s="255">
        <f>G28/4</f>
        <v>27574097.25</v>
      </c>
      <c r="H23" s="256"/>
      <c r="I23" s="254"/>
      <c r="J23" s="257">
        <f>+J18</f>
        <v>17545000</v>
      </c>
      <c r="K23" s="257">
        <f>+K18</f>
        <v>18798250</v>
      </c>
      <c r="L23" s="258">
        <v>18798250</v>
      </c>
      <c r="M23" s="264"/>
      <c r="N23" s="264"/>
      <c r="O23" s="974"/>
      <c r="P23" s="974"/>
      <c r="Q23" s="974"/>
      <c r="R23" s="974"/>
      <c r="S23" s="971"/>
      <c r="T23" s="965"/>
      <c r="U23" s="965"/>
      <c r="V23" s="965"/>
      <c r="W23" s="965"/>
      <c r="X23" s="965"/>
      <c r="Y23" s="1116"/>
      <c r="Z23" s="243"/>
      <c r="AA23" s="243"/>
      <c r="AB23" s="253"/>
      <c r="AC23" s="243"/>
      <c r="AD23" s="243"/>
      <c r="AE23" s="243"/>
    </row>
    <row r="24" spans="1:31" ht="14.25" customHeight="1">
      <c r="A24" s="990"/>
      <c r="B24" s="990"/>
      <c r="C24" s="990"/>
      <c r="D24" s="384" t="s">
        <v>174</v>
      </c>
      <c r="E24" s="15"/>
      <c r="F24" s="261">
        <v>0</v>
      </c>
      <c r="G24" s="261"/>
      <c r="H24" s="15"/>
      <c r="I24" s="260"/>
      <c r="J24" s="262">
        <v>0</v>
      </c>
      <c r="K24" s="262"/>
      <c r="L24" s="263">
        <v>0</v>
      </c>
      <c r="M24" s="264"/>
      <c r="N24" s="264"/>
      <c r="O24" s="974"/>
      <c r="P24" s="974"/>
      <c r="Q24" s="974"/>
      <c r="R24" s="974"/>
      <c r="S24" s="971"/>
      <c r="T24" s="965"/>
      <c r="U24" s="965"/>
      <c r="V24" s="965"/>
      <c r="W24" s="965"/>
      <c r="X24" s="965"/>
      <c r="Y24" s="1116"/>
      <c r="Z24" s="243"/>
      <c r="AA24" s="243"/>
      <c r="AB24" s="253"/>
      <c r="AC24" s="243"/>
      <c r="AD24" s="243"/>
      <c r="AE24" s="243"/>
    </row>
    <row r="25" spans="1:31" ht="12" customHeight="1">
      <c r="A25" s="990"/>
      <c r="B25" s="990"/>
      <c r="C25" s="990"/>
      <c r="D25" s="1224" t="s">
        <v>175</v>
      </c>
      <c r="E25" s="1104">
        <f>+E20</f>
        <v>32677550.5</v>
      </c>
      <c r="F25" s="1233">
        <v>32677550.5</v>
      </c>
      <c r="G25" s="311">
        <v>32677550</v>
      </c>
      <c r="H25" s="1226"/>
      <c r="I25" s="310"/>
      <c r="J25" s="1228">
        <f>+J20</f>
        <v>1002550.5</v>
      </c>
      <c r="K25" s="1228">
        <f>+K20</f>
        <v>1002550.5</v>
      </c>
      <c r="L25" s="1222">
        <v>1002550.5</v>
      </c>
      <c r="M25" s="1113"/>
      <c r="N25" s="1113"/>
      <c r="O25" s="974"/>
      <c r="P25" s="974"/>
      <c r="Q25" s="974"/>
      <c r="R25" s="974"/>
      <c r="S25" s="971"/>
      <c r="T25" s="965"/>
      <c r="U25" s="965"/>
      <c r="V25" s="965"/>
      <c r="W25" s="965"/>
      <c r="X25" s="965"/>
      <c r="Y25" s="1116"/>
      <c r="Z25" s="243"/>
      <c r="AA25" s="243"/>
      <c r="AB25" s="253"/>
      <c r="AC25" s="243"/>
      <c r="AD25" s="243"/>
      <c r="AE25" s="243"/>
    </row>
    <row r="26" spans="1:31" ht="12" customHeight="1" thickBot="1">
      <c r="A26" s="990"/>
      <c r="B26" s="990"/>
      <c r="C26" s="991"/>
      <c r="D26" s="1225"/>
      <c r="E26" s="1105"/>
      <c r="F26" s="1234"/>
      <c r="G26" s="314"/>
      <c r="H26" s="1227"/>
      <c r="I26" s="313"/>
      <c r="J26" s="1229"/>
      <c r="K26" s="1229"/>
      <c r="L26" s="1223"/>
      <c r="M26" s="1124"/>
      <c r="N26" s="1124"/>
      <c r="O26" s="975"/>
      <c r="P26" s="975"/>
      <c r="Q26" s="975"/>
      <c r="R26" s="975"/>
      <c r="S26" s="972"/>
      <c r="T26" s="966"/>
      <c r="U26" s="966"/>
      <c r="V26" s="966"/>
      <c r="W26" s="966"/>
      <c r="X26" s="966"/>
      <c r="Y26" s="1126"/>
      <c r="Z26" s="243"/>
      <c r="AA26" s="243"/>
      <c r="AB26" s="253"/>
      <c r="AC26" s="243"/>
      <c r="AD26" s="243"/>
      <c r="AE26" s="243"/>
    </row>
    <row r="27" spans="1:31" ht="13.5" customHeight="1">
      <c r="A27" s="990"/>
      <c r="B27" s="990"/>
      <c r="C27" s="990" t="s">
        <v>21</v>
      </c>
      <c r="D27" s="281" t="s">
        <v>164</v>
      </c>
      <c r="E27" s="282">
        <f>E22+E17+E12+E7</f>
        <v>50</v>
      </c>
      <c r="F27" s="283">
        <f>+[5]INVERSIÓN!L9</f>
        <v>50</v>
      </c>
      <c r="G27" s="283">
        <f>G7+G12+G17+G22</f>
        <v>50</v>
      </c>
      <c r="H27" s="282"/>
      <c r="I27" s="284"/>
      <c r="J27" s="285">
        <f>+[5]INVERSIÓN!P90</f>
        <v>0</v>
      </c>
      <c r="K27" s="286">
        <f>+[5]INVERSIÓN!R9</f>
        <v>28</v>
      </c>
      <c r="L27" s="287">
        <f>L7+L12+L17+L22</f>
        <v>35</v>
      </c>
      <c r="M27" s="288"/>
      <c r="N27" s="289"/>
      <c r="O27" s="973"/>
      <c r="P27" s="973"/>
      <c r="Q27" s="973"/>
      <c r="R27" s="973"/>
      <c r="S27" s="970"/>
      <c r="T27" s="967"/>
      <c r="U27" s="967"/>
      <c r="V27" s="967"/>
      <c r="W27" s="967"/>
      <c r="X27" s="967"/>
      <c r="Y27" s="1125"/>
      <c r="Z27" s="243"/>
      <c r="AA27" s="243"/>
      <c r="AB27" s="253"/>
      <c r="AC27" s="243"/>
      <c r="AD27" s="243"/>
      <c r="AE27" s="243"/>
    </row>
    <row r="28" spans="1:31" ht="11.25" customHeight="1">
      <c r="A28" s="990"/>
      <c r="B28" s="990"/>
      <c r="C28" s="990"/>
      <c r="D28" s="290" t="s">
        <v>173</v>
      </c>
      <c r="E28" s="254">
        <f>E23+E18+E13+E8</f>
        <v>110296389</v>
      </c>
      <c r="F28" s="255">
        <f>+[5]INVERSIÓN!L10</f>
        <v>110296389</v>
      </c>
      <c r="G28" s="261">
        <v>110296389</v>
      </c>
      <c r="H28" s="276"/>
      <c r="I28" s="260"/>
      <c r="J28" s="257">
        <f>+[5]INVERSIÓN!P10</f>
        <v>70180000</v>
      </c>
      <c r="K28" s="257">
        <f>+[5]INVERSIÓN!R10</f>
        <v>75193000</v>
      </c>
      <c r="L28" s="258">
        <f>L23+L18+L13</f>
        <v>56394750</v>
      </c>
      <c r="M28" s="387"/>
      <c r="N28" s="291"/>
      <c r="O28" s="974"/>
      <c r="P28" s="974"/>
      <c r="Q28" s="974"/>
      <c r="R28" s="974"/>
      <c r="S28" s="971"/>
      <c r="T28" s="968"/>
      <c r="U28" s="968"/>
      <c r="V28" s="968"/>
      <c r="W28" s="968"/>
      <c r="X28" s="968"/>
      <c r="Y28" s="1116"/>
      <c r="Z28" s="243"/>
      <c r="AA28" s="243"/>
      <c r="AB28" s="253"/>
      <c r="AC28" s="243"/>
      <c r="AD28" s="243"/>
      <c r="AE28" s="243"/>
    </row>
    <row r="29" spans="1:31" ht="12" customHeight="1">
      <c r="A29" s="990"/>
      <c r="B29" s="990"/>
      <c r="C29" s="990"/>
      <c r="D29" s="290" t="s">
        <v>174</v>
      </c>
      <c r="E29" s="276"/>
      <c r="F29" s="261">
        <f>+[5]INVERSIÓN!L11</f>
        <v>0</v>
      </c>
      <c r="G29" s="261"/>
      <c r="H29" s="276"/>
      <c r="I29" s="260"/>
      <c r="J29" s="292">
        <f>+[5]INVERSIÓN!P$11</f>
        <v>0</v>
      </c>
      <c r="K29" s="292">
        <f>+[5]INVERSIÓN!R$11</f>
        <v>0</v>
      </c>
      <c r="L29" s="293">
        <v>0</v>
      </c>
      <c r="M29" s="387"/>
      <c r="N29" s="294"/>
      <c r="O29" s="974"/>
      <c r="P29" s="974"/>
      <c r="Q29" s="974"/>
      <c r="R29" s="974"/>
      <c r="S29" s="971"/>
      <c r="T29" s="968"/>
      <c r="U29" s="968"/>
      <c r="V29" s="968"/>
      <c r="W29" s="968"/>
      <c r="X29" s="968"/>
      <c r="Y29" s="1116"/>
      <c r="Z29" s="243"/>
      <c r="AA29" s="243"/>
      <c r="AB29" s="253"/>
      <c r="AC29" s="243"/>
      <c r="AD29" s="243"/>
      <c r="AE29" s="243"/>
    </row>
    <row r="30" spans="1:31" ht="9" customHeight="1">
      <c r="A30" s="990"/>
      <c r="B30" s="990"/>
      <c r="C30" s="990"/>
      <c r="D30" s="1070" t="s">
        <v>175</v>
      </c>
      <c r="E30" s="1235">
        <f>+E25+E20+E15+E10</f>
        <v>130710202</v>
      </c>
      <c r="F30" s="1233">
        <f>+[5]INVERSIÓN!L12</f>
        <v>130710202</v>
      </c>
      <c r="G30" s="261">
        <v>130710202</v>
      </c>
      <c r="H30" s="276"/>
      <c r="I30" s="260"/>
      <c r="J30" s="1228">
        <f>+[5]INVERSIÓN!P12</f>
        <v>4010202</v>
      </c>
      <c r="K30" s="1228">
        <f>+[5]INVERSIÓN!R12</f>
        <v>4010202</v>
      </c>
      <c r="L30" s="1222">
        <f>L10+L15+L20</f>
        <v>3007651.5</v>
      </c>
      <c r="M30" s="387"/>
      <c r="N30" s="294"/>
      <c r="O30" s="974"/>
      <c r="P30" s="974"/>
      <c r="Q30" s="974"/>
      <c r="R30" s="974"/>
      <c r="S30" s="971"/>
      <c r="T30" s="968"/>
      <c r="U30" s="968"/>
      <c r="V30" s="968"/>
      <c r="W30" s="968"/>
      <c r="X30" s="968"/>
      <c r="Y30" s="1116"/>
      <c r="Z30" s="243"/>
      <c r="AA30" s="243"/>
      <c r="AB30" s="253"/>
      <c r="AC30" s="243"/>
      <c r="AD30" s="243"/>
      <c r="AE30" s="243"/>
    </row>
    <row r="31" spans="1:31" ht="15" customHeight="1" thickBot="1">
      <c r="A31" s="990"/>
      <c r="B31" s="990"/>
      <c r="C31" s="991"/>
      <c r="D31" s="1073"/>
      <c r="E31" s="1236"/>
      <c r="F31" s="1237"/>
      <c r="G31" s="311"/>
      <c r="H31" s="295"/>
      <c r="I31" s="310"/>
      <c r="J31" s="1232"/>
      <c r="K31" s="1232"/>
      <c r="L31" s="1223"/>
      <c r="M31" s="296"/>
      <c r="N31" s="297"/>
      <c r="O31" s="975"/>
      <c r="P31" s="975"/>
      <c r="Q31" s="975"/>
      <c r="R31" s="975"/>
      <c r="S31" s="972"/>
      <c r="T31" s="969"/>
      <c r="U31" s="969"/>
      <c r="V31" s="969"/>
      <c r="W31" s="969"/>
      <c r="X31" s="969"/>
      <c r="Y31" s="1126"/>
      <c r="Z31" s="243"/>
      <c r="AA31" s="243"/>
      <c r="AB31" s="253"/>
      <c r="AC31" s="243"/>
      <c r="AD31" s="243"/>
      <c r="AE31" s="243"/>
    </row>
    <row r="32" spans="1:31" ht="18" customHeight="1">
      <c r="A32" s="989">
        <v>2</v>
      </c>
      <c r="B32" s="989" t="s">
        <v>80</v>
      </c>
      <c r="C32" s="989" t="s">
        <v>163</v>
      </c>
      <c r="D32" s="246" t="s">
        <v>164</v>
      </c>
      <c r="E32" s="265">
        <f>+E52/4</f>
        <v>2.5</v>
      </c>
      <c r="F32" s="298">
        <f>+E32</f>
        <v>2.5</v>
      </c>
      <c r="G32" s="298">
        <v>2.5</v>
      </c>
      <c r="H32" s="249"/>
      <c r="I32" s="247"/>
      <c r="J32" s="299">
        <v>0</v>
      </c>
      <c r="K32" s="299">
        <v>0</v>
      </c>
      <c r="L32" s="300">
        <v>0</v>
      </c>
      <c r="M32" s="252"/>
      <c r="N32" s="252"/>
      <c r="O32" s="973" t="s">
        <v>165</v>
      </c>
      <c r="P32" s="973" t="s">
        <v>166</v>
      </c>
      <c r="Q32" s="970" t="s">
        <v>167</v>
      </c>
      <c r="R32" s="973" t="s">
        <v>168</v>
      </c>
      <c r="S32" s="970" t="s">
        <v>169</v>
      </c>
      <c r="T32" s="964">
        <v>53381.279999999999</v>
      </c>
      <c r="U32" s="964">
        <v>57829.72</v>
      </c>
      <c r="V32" s="964" t="s">
        <v>170</v>
      </c>
      <c r="W32" s="964" t="s">
        <v>171</v>
      </c>
      <c r="X32" s="964" t="s">
        <v>172</v>
      </c>
      <c r="Y32" s="1111">
        <v>111211</v>
      </c>
      <c r="Z32" s="243"/>
      <c r="AA32" s="243"/>
      <c r="AB32" s="253"/>
      <c r="AC32" s="243"/>
      <c r="AD32" s="243"/>
      <c r="AE32" s="243"/>
    </row>
    <row r="33" spans="1:31" ht="18" customHeight="1">
      <c r="A33" s="990"/>
      <c r="B33" s="990"/>
      <c r="C33" s="990"/>
      <c r="D33" s="384" t="s">
        <v>173</v>
      </c>
      <c r="E33" s="301">
        <f>+E53/4</f>
        <v>270000000</v>
      </c>
      <c r="F33" s="302">
        <f>+E33</f>
        <v>270000000</v>
      </c>
      <c r="G33" s="303">
        <v>270000000</v>
      </c>
      <c r="H33" s="304"/>
      <c r="I33" s="301"/>
      <c r="J33" s="305">
        <v>0</v>
      </c>
      <c r="K33" s="305">
        <v>0</v>
      </c>
      <c r="L33" s="306">
        <v>0</v>
      </c>
      <c r="M33" s="264"/>
      <c r="N33" s="264"/>
      <c r="O33" s="974"/>
      <c r="P33" s="974"/>
      <c r="Q33" s="971"/>
      <c r="R33" s="974"/>
      <c r="S33" s="971"/>
      <c r="T33" s="965"/>
      <c r="U33" s="965"/>
      <c r="V33" s="965"/>
      <c r="W33" s="965"/>
      <c r="X33" s="965"/>
      <c r="Y33" s="1112"/>
      <c r="Z33" s="243"/>
      <c r="AA33" s="243"/>
      <c r="AB33" s="253"/>
      <c r="AC33" s="243"/>
      <c r="AD33" s="243"/>
      <c r="AE33" s="243"/>
    </row>
    <row r="34" spans="1:31" ht="18" customHeight="1">
      <c r="A34" s="990"/>
      <c r="B34" s="990"/>
      <c r="C34" s="990"/>
      <c r="D34" s="384" t="s">
        <v>174</v>
      </c>
      <c r="E34" s="259"/>
      <c r="F34" s="261">
        <f>+E34</f>
        <v>0</v>
      </c>
      <c r="G34" s="307">
        <v>0</v>
      </c>
      <c r="H34" s="15"/>
      <c r="I34" s="260"/>
      <c r="J34" s="308">
        <v>0</v>
      </c>
      <c r="K34" s="308">
        <v>0</v>
      </c>
      <c r="L34" s="309">
        <v>0</v>
      </c>
      <c r="M34" s="264"/>
      <c r="N34" s="264"/>
      <c r="O34" s="974"/>
      <c r="P34" s="974"/>
      <c r="Q34" s="971"/>
      <c r="R34" s="974"/>
      <c r="S34" s="971"/>
      <c r="T34" s="965"/>
      <c r="U34" s="965"/>
      <c r="V34" s="965"/>
      <c r="W34" s="965"/>
      <c r="X34" s="965"/>
      <c r="Y34" s="1112"/>
      <c r="Z34" s="243"/>
      <c r="AA34" s="243"/>
      <c r="AB34" s="253"/>
      <c r="AC34" s="243"/>
      <c r="AD34" s="243"/>
      <c r="AE34" s="243"/>
    </row>
    <row r="35" spans="1:31" ht="18" customHeight="1">
      <c r="A35" s="990"/>
      <c r="B35" s="990"/>
      <c r="C35" s="990"/>
      <c r="D35" s="1224" t="s">
        <v>175</v>
      </c>
      <c r="E35" s="1094">
        <v>0</v>
      </c>
      <c r="F35" s="1210">
        <f>+E35</f>
        <v>0</v>
      </c>
      <c r="G35" s="312">
        <v>0</v>
      </c>
      <c r="H35" s="1226"/>
      <c r="I35" s="310"/>
      <c r="J35" s="1238">
        <v>0</v>
      </c>
      <c r="K35" s="1238">
        <v>0</v>
      </c>
      <c r="L35" s="1240">
        <v>0</v>
      </c>
      <c r="M35" s="1113"/>
      <c r="N35" s="1113"/>
      <c r="O35" s="974"/>
      <c r="P35" s="974"/>
      <c r="Q35" s="971"/>
      <c r="R35" s="974"/>
      <c r="S35" s="971"/>
      <c r="T35" s="965"/>
      <c r="U35" s="965"/>
      <c r="V35" s="965"/>
      <c r="W35" s="965"/>
      <c r="X35" s="965"/>
      <c r="Y35" s="1112"/>
      <c r="Z35" s="243"/>
      <c r="AA35" s="243"/>
      <c r="AB35" s="253"/>
      <c r="AC35" s="243"/>
      <c r="AD35" s="243"/>
      <c r="AE35" s="243"/>
    </row>
    <row r="36" spans="1:31" ht="9" customHeight="1" thickBot="1">
      <c r="A36" s="990"/>
      <c r="B36" s="990"/>
      <c r="C36" s="991"/>
      <c r="D36" s="1225"/>
      <c r="E36" s="1095"/>
      <c r="F36" s="1211"/>
      <c r="G36" s="315"/>
      <c r="H36" s="1227"/>
      <c r="I36" s="313"/>
      <c r="J36" s="1239"/>
      <c r="K36" s="1239"/>
      <c r="L36" s="1241"/>
      <c r="M36" s="1124"/>
      <c r="N36" s="1124"/>
      <c r="O36" s="975"/>
      <c r="P36" s="975"/>
      <c r="Q36" s="972"/>
      <c r="R36" s="975"/>
      <c r="S36" s="972"/>
      <c r="T36" s="966"/>
      <c r="U36" s="966"/>
      <c r="V36" s="966"/>
      <c r="W36" s="966"/>
      <c r="X36" s="966"/>
      <c r="Y36" s="1129"/>
      <c r="Z36" s="243"/>
      <c r="AA36" s="243"/>
      <c r="AB36" s="253"/>
      <c r="AC36" s="243"/>
      <c r="AD36" s="243"/>
      <c r="AE36" s="243"/>
    </row>
    <row r="37" spans="1:31" ht="13.5" customHeight="1">
      <c r="A37" s="990"/>
      <c r="B37" s="990"/>
      <c r="C37" s="989" t="s">
        <v>176</v>
      </c>
      <c r="D37" s="246" t="s">
        <v>164</v>
      </c>
      <c r="E37" s="316">
        <f>+E32</f>
        <v>2.5</v>
      </c>
      <c r="F37" s="298">
        <f>+E37</f>
        <v>2.5</v>
      </c>
      <c r="G37" s="298">
        <v>2.5</v>
      </c>
      <c r="H37" s="249"/>
      <c r="I37" s="247"/>
      <c r="J37" s="299">
        <v>0</v>
      </c>
      <c r="K37" s="299">
        <v>0</v>
      </c>
      <c r="L37" s="300">
        <v>0</v>
      </c>
      <c r="M37" s="252"/>
      <c r="N37" s="252"/>
      <c r="O37" s="973" t="s">
        <v>176</v>
      </c>
      <c r="P37" s="973" t="s">
        <v>177</v>
      </c>
      <c r="Q37" s="970" t="s">
        <v>178</v>
      </c>
      <c r="R37" s="973" t="s">
        <v>168</v>
      </c>
      <c r="S37" s="970" t="s">
        <v>169</v>
      </c>
      <c r="T37" s="964">
        <v>7236</v>
      </c>
      <c r="U37" s="964">
        <v>7839</v>
      </c>
      <c r="V37" s="964" t="s">
        <v>170</v>
      </c>
      <c r="W37" s="964" t="s">
        <v>171</v>
      </c>
      <c r="X37" s="964" t="s">
        <v>172</v>
      </c>
      <c r="Y37" s="1111">
        <v>15075</v>
      </c>
      <c r="Z37" s="243"/>
      <c r="AA37" s="243"/>
      <c r="AB37" s="253"/>
      <c r="AC37" s="243"/>
      <c r="AD37" s="243"/>
      <c r="AE37" s="243"/>
    </row>
    <row r="38" spans="1:31" ht="13.5" customHeight="1">
      <c r="A38" s="990"/>
      <c r="B38" s="990"/>
      <c r="C38" s="990"/>
      <c r="D38" s="384" t="s">
        <v>173</v>
      </c>
      <c r="E38" s="301">
        <f>+E33</f>
        <v>270000000</v>
      </c>
      <c r="F38" s="302">
        <f>+E38</f>
        <v>270000000</v>
      </c>
      <c r="G38" s="303">
        <v>270000000</v>
      </c>
      <c r="H38" s="304"/>
      <c r="I38" s="301"/>
      <c r="J38" s="305">
        <v>0</v>
      </c>
      <c r="K38" s="305">
        <v>0</v>
      </c>
      <c r="L38" s="306">
        <v>0</v>
      </c>
      <c r="M38" s="264"/>
      <c r="N38" s="264"/>
      <c r="O38" s="974"/>
      <c r="P38" s="974"/>
      <c r="Q38" s="971"/>
      <c r="R38" s="974"/>
      <c r="S38" s="971"/>
      <c r="T38" s="965"/>
      <c r="U38" s="965"/>
      <c r="V38" s="965"/>
      <c r="W38" s="965"/>
      <c r="X38" s="965"/>
      <c r="Y38" s="1112"/>
      <c r="Z38" s="243"/>
      <c r="AA38" s="243"/>
      <c r="AB38" s="253"/>
      <c r="AC38" s="243"/>
      <c r="AD38" s="243"/>
      <c r="AE38" s="243"/>
    </row>
    <row r="39" spans="1:31" ht="12.75" customHeight="1">
      <c r="A39" s="990"/>
      <c r="B39" s="990"/>
      <c r="C39" s="990"/>
      <c r="D39" s="384" t="s">
        <v>174</v>
      </c>
      <c r="E39" s="15"/>
      <c r="F39" s="261">
        <f>+E39</f>
        <v>0</v>
      </c>
      <c r="G39" s="307">
        <v>0</v>
      </c>
      <c r="H39" s="15"/>
      <c r="I39" s="260"/>
      <c r="J39" s="308">
        <v>0</v>
      </c>
      <c r="K39" s="308">
        <v>0</v>
      </c>
      <c r="L39" s="309">
        <v>0</v>
      </c>
      <c r="M39" s="264"/>
      <c r="N39" s="264"/>
      <c r="O39" s="974"/>
      <c r="P39" s="974"/>
      <c r="Q39" s="971"/>
      <c r="R39" s="974"/>
      <c r="S39" s="971"/>
      <c r="T39" s="965"/>
      <c r="U39" s="965"/>
      <c r="V39" s="965"/>
      <c r="W39" s="965"/>
      <c r="X39" s="965"/>
      <c r="Y39" s="1112"/>
      <c r="Z39" s="243"/>
      <c r="AA39" s="243"/>
      <c r="AB39" s="253"/>
      <c r="AC39" s="243"/>
      <c r="AD39" s="243"/>
      <c r="AE39" s="243"/>
    </row>
    <row r="40" spans="1:31" ht="9" customHeight="1">
      <c r="A40" s="990"/>
      <c r="B40" s="990"/>
      <c r="C40" s="990"/>
      <c r="D40" s="1224" t="s">
        <v>175</v>
      </c>
      <c r="E40" s="295"/>
      <c r="F40" s="1210">
        <f>+E40</f>
        <v>0</v>
      </c>
      <c r="G40" s="312">
        <v>0</v>
      </c>
      <c r="H40" s="1226"/>
      <c r="I40" s="310"/>
      <c r="J40" s="1238">
        <v>0</v>
      </c>
      <c r="K40" s="317">
        <v>0</v>
      </c>
      <c r="L40" s="1240">
        <v>0</v>
      </c>
      <c r="M40" s="1113"/>
      <c r="N40" s="1113"/>
      <c r="O40" s="974"/>
      <c r="P40" s="974"/>
      <c r="Q40" s="971"/>
      <c r="R40" s="974"/>
      <c r="S40" s="971"/>
      <c r="T40" s="965"/>
      <c r="U40" s="965"/>
      <c r="V40" s="965"/>
      <c r="W40" s="965"/>
      <c r="X40" s="965"/>
      <c r="Y40" s="1112"/>
      <c r="Z40" s="243"/>
      <c r="AA40" s="243"/>
      <c r="AB40" s="253"/>
      <c r="AC40" s="243"/>
      <c r="AD40" s="243"/>
      <c r="AE40" s="243"/>
    </row>
    <row r="41" spans="1:31" ht="17.25" customHeight="1" thickBot="1">
      <c r="A41" s="990"/>
      <c r="B41" s="990"/>
      <c r="C41" s="990"/>
      <c r="D41" s="1230"/>
      <c r="E41" s="318"/>
      <c r="F41" s="1211"/>
      <c r="G41" s="319"/>
      <c r="H41" s="1231"/>
      <c r="I41" s="328"/>
      <c r="J41" s="1242"/>
      <c r="K41" s="320"/>
      <c r="L41" s="1241"/>
      <c r="M41" s="1114"/>
      <c r="N41" s="1114"/>
      <c r="O41" s="974"/>
      <c r="P41" s="974"/>
      <c r="Q41" s="971"/>
      <c r="R41" s="975"/>
      <c r="S41" s="972"/>
      <c r="T41" s="965"/>
      <c r="U41" s="965"/>
      <c r="V41" s="966"/>
      <c r="W41" s="966"/>
      <c r="X41" s="966"/>
      <c r="Y41" s="1112"/>
      <c r="Z41" s="243"/>
      <c r="AA41" s="243"/>
      <c r="AB41" s="253"/>
      <c r="AC41" s="243"/>
      <c r="AD41" s="243"/>
      <c r="AE41" s="243"/>
    </row>
    <row r="42" spans="1:31" ht="12.75" customHeight="1">
      <c r="A42" s="990"/>
      <c r="B42" s="990"/>
      <c r="C42" s="989" t="s">
        <v>179</v>
      </c>
      <c r="D42" s="246" t="s">
        <v>164</v>
      </c>
      <c r="E42" s="321">
        <f>+E37</f>
        <v>2.5</v>
      </c>
      <c r="F42" s="298">
        <f>+E42</f>
        <v>2.5</v>
      </c>
      <c r="G42" s="298">
        <v>2.5</v>
      </c>
      <c r="H42" s="268"/>
      <c r="I42" s="247"/>
      <c r="J42" s="299">
        <v>0</v>
      </c>
      <c r="K42" s="299">
        <v>0</v>
      </c>
      <c r="L42" s="300">
        <v>0</v>
      </c>
      <c r="M42" s="271"/>
      <c r="N42" s="271"/>
      <c r="O42" s="973" t="s">
        <v>179</v>
      </c>
      <c r="P42" s="973" t="s">
        <v>180</v>
      </c>
      <c r="Q42" s="973" t="s">
        <v>181</v>
      </c>
      <c r="R42" s="973" t="s">
        <v>168</v>
      </c>
      <c r="S42" s="970" t="s">
        <v>169</v>
      </c>
      <c r="T42" s="964">
        <v>13002.72</v>
      </c>
      <c r="U42" s="964">
        <v>14086.28</v>
      </c>
      <c r="V42" s="964" t="s">
        <v>170</v>
      </c>
      <c r="W42" s="964" t="s">
        <v>171</v>
      </c>
      <c r="X42" s="964" t="s">
        <v>172</v>
      </c>
      <c r="Y42" s="1115">
        <v>27089</v>
      </c>
      <c r="Z42" s="243"/>
      <c r="AA42" s="243"/>
      <c r="AB42" s="253"/>
      <c r="AC42" s="243"/>
      <c r="AD42" s="243"/>
      <c r="AE42" s="243"/>
    </row>
    <row r="43" spans="1:31" ht="12" customHeight="1">
      <c r="A43" s="990"/>
      <c r="B43" s="990"/>
      <c r="C43" s="990"/>
      <c r="D43" s="384" t="s">
        <v>173</v>
      </c>
      <c r="E43" s="301">
        <f>+E38</f>
        <v>270000000</v>
      </c>
      <c r="F43" s="302">
        <f>+E43</f>
        <v>270000000</v>
      </c>
      <c r="G43" s="307">
        <v>270000000</v>
      </c>
      <c r="H43" s="276"/>
      <c r="I43" s="260"/>
      <c r="J43" s="308">
        <v>0</v>
      </c>
      <c r="K43" s="308">
        <v>0</v>
      </c>
      <c r="L43" s="306">
        <v>0</v>
      </c>
      <c r="M43" s="387"/>
      <c r="N43" s="387"/>
      <c r="O43" s="974"/>
      <c r="P43" s="974"/>
      <c r="Q43" s="974"/>
      <c r="R43" s="974"/>
      <c r="S43" s="971"/>
      <c r="T43" s="965"/>
      <c r="U43" s="965"/>
      <c r="V43" s="965"/>
      <c r="W43" s="965"/>
      <c r="X43" s="965"/>
      <c r="Y43" s="1116"/>
      <c r="Z43" s="243"/>
      <c r="AA43" s="243"/>
      <c r="AB43" s="253"/>
      <c r="AC43" s="243"/>
      <c r="AD43" s="243"/>
      <c r="AE43" s="243"/>
    </row>
    <row r="44" spans="1:31" ht="12" customHeight="1">
      <c r="A44" s="990"/>
      <c r="B44" s="990"/>
      <c r="C44" s="990"/>
      <c r="D44" s="384" t="s">
        <v>174</v>
      </c>
      <c r="E44" s="276"/>
      <c r="F44" s="261">
        <f>+E44</f>
        <v>0</v>
      </c>
      <c r="G44" s="307">
        <v>0</v>
      </c>
      <c r="H44" s="276"/>
      <c r="I44" s="260"/>
      <c r="J44" s="308">
        <v>0</v>
      </c>
      <c r="K44" s="308">
        <v>0</v>
      </c>
      <c r="L44" s="309">
        <v>0</v>
      </c>
      <c r="M44" s="387"/>
      <c r="N44" s="387"/>
      <c r="O44" s="974"/>
      <c r="P44" s="974"/>
      <c r="Q44" s="974"/>
      <c r="R44" s="974"/>
      <c r="S44" s="971"/>
      <c r="T44" s="965"/>
      <c r="U44" s="965"/>
      <c r="V44" s="965"/>
      <c r="W44" s="965"/>
      <c r="X44" s="965"/>
      <c r="Y44" s="1116"/>
      <c r="Z44" s="243"/>
      <c r="AA44" s="243"/>
      <c r="AB44" s="253"/>
      <c r="AC44" s="243"/>
      <c r="AD44" s="243"/>
      <c r="AE44" s="243"/>
    </row>
    <row r="45" spans="1:31" ht="12" customHeight="1">
      <c r="A45" s="990"/>
      <c r="B45" s="990"/>
      <c r="C45" s="990"/>
      <c r="D45" s="1224" t="s">
        <v>175</v>
      </c>
      <c r="E45" s="1094">
        <v>0</v>
      </c>
      <c r="F45" s="1210">
        <f>+E45</f>
        <v>0</v>
      </c>
      <c r="G45" s="307">
        <v>0</v>
      </c>
      <c r="H45" s="276"/>
      <c r="I45" s="260"/>
      <c r="J45" s="1238">
        <v>0</v>
      </c>
      <c r="K45" s="317">
        <v>0</v>
      </c>
      <c r="L45" s="1240">
        <v>0</v>
      </c>
      <c r="M45" s="387"/>
      <c r="N45" s="387"/>
      <c r="O45" s="974"/>
      <c r="P45" s="974"/>
      <c r="Q45" s="974"/>
      <c r="R45" s="974"/>
      <c r="S45" s="971"/>
      <c r="T45" s="965"/>
      <c r="U45" s="965"/>
      <c r="V45" s="965"/>
      <c r="W45" s="965"/>
      <c r="X45" s="965"/>
      <c r="Y45" s="1116"/>
      <c r="Z45" s="243"/>
      <c r="AA45" s="243"/>
      <c r="AB45" s="253"/>
      <c r="AC45" s="243"/>
      <c r="AD45" s="243"/>
      <c r="AE45" s="243"/>
    </row>
    <row r="46" spans="1:31" ht="12" customHeight="1" thickBot="1">
      <c r="A46" s="990"/>
      <c r="B46" s="990"/>
      <c r="C46" s="991"/>
      <c r="D46" s="1225"/>
      <c r="E46" s="1095"/>
      <c r="F46" s="1211"/>
      <c r="G46" s="322"/>
      <c r="H46" s="279"/>
      <c r="I46" s="280"/>
      <c r="J46" s="1239"/>
      <c r="K46" s="323"/>
      <c r="L46" s="1241"/>
      <c r="M46" s="388"/>
      <c r="N46" s="388"/>
      <c r="O46" s="974"/>
      <c r="P46" s="974"/>
      <c r="Q46" s="974"/>
      <c r="R46" s="975"/>
      <c r="S46" s="972"/>
      <c r="T46" s="965"/>
      <c r="U46" s="965"/>
      <c r="V46" s="966"/>
      <c r="W46" s="966"/>
      <c r="X46" s="966"/>
      <c r="Y46" s="1116"/>
      <c r="Z46" s="243"/>
      <c r="AA46" s="243"/>
      <c r="AB46" s="253"/>
      <c r="AC46" s="243"/>
      <c r="AD46" s="243"/>
      <c r="AE46" s="243"/>
    </row>
    <row r="47" spans="1:31" ht="12" customHeight="1">
      <c r="A47" s="990"/>
      <c r="B47" s="990"/>
      <c r="C47" s="989" t="s">
        <v>182</v>
      </c>
      <c r="D47" s="246" t="s">
        <v>164</v>
      </c>
      <c r="E47" s="316">
        <f>+E42</f>
        <v>2.5</v>
      </c>
      <c r="F47" s="248">
        <f>+E47</f>
        <v>2.5</v>
      </c>
      <c r="G47" s="298">
        <v>2.5</v>
      </c>
      <c r="H47" s="249"/>
      <c r="I47" s="247"/>
      <c r="J47" s="299">
        <v>0</v>
      </c>
      <c r="K47" s="299">
        <v>0</v>
      </c>
      <c r="L47" s="300">
        <v>0</v>
      </c>
      <c r="M47" s="252"/>
      <c r="N47" s="252"/>
      <c r="O47" s="973" t="s">
        <v>182</v>
      </c>
      <c r="P47" s="973" t="s">
        <v>183</v>
      </c>
      <c r="Q47" s="973" t="s">
        <v>184</v>
      </c>
      <c r="R47" s="973" t="s">
        <v>168</v>
      </c>
      <c r="S47" s="970" t="s">
        <v>169</v>
      </c>
      <c r="T47" s="964">
        <v>3060.48</v>
      </c>
      <c r="U47" s="964">
        <v>3315.52</v>
      </c>
      <c r="V47" s="964" t="s">
        <v>170</v>
      </c>
      <c r="W47" s="964" t="s">
        <v>171</v>
      </c>
      <c r="X47" s="964" t="s">
        <v>172</v>
      </c>
      <c r="Y47" s="1115">
        <v>6376</v>
      </c>
      <c r="Z47" s="243"/>
      <c r="AA47" s="243"/>
      <c r="AB47" s="253"/>
      <c r="AC47" s="243"/>
      <c r="AD47" s="243"/>
      <c r="AE47" s="243"/>
    </row>
    <row r="48" spans="1:31" ht="15.75" customHeight="1">
      <c r="A48" s="990"/>
      <c r="B48" s="990"/>
      <c r="C48" s="990"/>
      <c r="D48" s="384" t="s">
        <v>173</v>
      </c>
      <c r="E48" s="301">
        <f>+E43</f>
        <v>270000000</v>
      </c>
      <c r="F48" s="302">
        <f>+E48</f>
        <v>270000000</v>
      </c>
      <c r="G48" s="303">
        <v>270000000</v>
      </c>
      <c r="H48" s="304"/>
      <c r="I48" s="301"/>
      <c r="J48" s="305">
        <v>0</v>
      </c>
      <c r="K48" s="305">
        <v>0</v>
      </c>
      <c r="L48" s="306">
        <v>0</v>
      </c>
      <c r="M48" s="264"/>
      <c r="N48" s="264"/>
      <c r="O48" s="974"/>
      <c r="P48" s="974"/>
      <c r="Q48" s="974"/>
      <c r="R48" s="974"/>
      <c r="S48" s="971"/>
      <c r="T48" s="965"/>
      <c r="U48" s="965"/>
      <c r="V48" s="965"/>
      <c r="W48" s="965"/>
      <c r="X48" s="965"/>
      <c r="Y48" s="1116"/>
      <c r="Z48" s="243"/>
      <c r="AA48" s="243"/>
      <c r="AB48" s="253"/>
      <c r="AC48" s="243"/>
      <c r="AD48" s="243"/>
      <c r="AE48" s="243"/>
    </row>
    <row r="49" spans="1:31" ht="15.75" customHeight="1">
      <c r="A49" s="990"/>
      <c r="B49" s="990"/>
      <c r="C49" s="990"/>
      <c r="D49" s="384" t="s">
        <v>174</v>
      </c>
      <c r="E49" s="15"/>
      <c r="F49" s="261">
        <f>+E49</f>
        <v>0</v>
      </c>
      <c r="G49" s="307">
        <v>0</v>
      </c>
      <c r="H49" s="15"/>
      <c r="I49" s="260"/>
      <c r="J49" s="308">
        <v>0</v>
      </c>
      <c r="K49" s="308">
        <v>0</v>
      </c>
      <c r="L49" s="309">
        <v>0</v>
      </c>
      <c r="M49" s="264"/>
      <c r="N49" s="264"/>
      <c r="O49" s="974"/>
      <c r="P49" s="974"/>
      <c r="Q49" s="974"/>
      <c r="R49" s="974"/>
      <c r="S49" s="971"/>
      <c r="T49" s="965"/>
      <c r="U49" s="965"/>
      <c r="V49" s="965"/>
      <c r="W49" s="965"/>
      <c r="X49" s="965"/>
      <c r="Y49" s="1116"/>
      <c r="Z49" s="243"/>
      <c r="AA49" s="243"/>
      <c r="AB49" s="253"/>
      <c r="AC49" s="243"/>
      <c r="AD49" s="243"/>
      <c r="AE49" s="243"/>
    </row>
    <row r="50" spans="1:31" ht="15.75" customHeight="1">
      <c r="A50" s="990"/>
      <c r="B50" s="990"/>
      <c r="C50" s="990"/>
      <c r="D50" s="1224" t="s">
        <v>175</v>
      </c>
      <c r="E50" s="1094">
        <v>0</v>
      </c>
      <c r="F50" s="1210">
        <f>+E50</f>
        <v>0</v>
      </c>
      <c r="G50" s="312">
        <v>0</v>
      </c>
      <c r="H50" s="1226"/>
      <c r="I50" s="310"/>
      <c r="J50" s="1238">
        <v>0</v>
      </c>
      <c r="K50" s="317">
        <v>0</v>
      </c>
      <c r="L50" s="1240">
        <v>0</v>
      </c>
      <c r="M50" s="1113"/>
      <c r="N50" s="1113"/>
      <c r="O50" s="974"/>
      <c r="P50" s="974"/>
      <c r="Q50" s="974"/>
      <c r="R50" s="974"/>
      <c r="S50" s="971"/>
      <c r="T50" s="965"/>
      <c r="U50" s="965"/>
      <c r="V50" s="965"/>
      <c r="W50" s="965"/>
      <c r="X50" s="965"/>
      <c r="Y50" s="1116"/>
      <c r="Z50" s="243"/>
      <c r="AA50" s="243"/>
      <c r="AB50" s="253"/>
      <c r="AC50" s="243"/>
      <c r="AD50" s="243"/>
      <c r="AE50" s="243"/>
    </row>
    <row r="51" spans="1:31" ht="15.75" customHeight="1" thickBot="1">
      <c r="A51" s="990"/>
      <c r="B51" s="990"/>
      <c r="C51" s="991"/>
      <c r="D51" s="1225" t="s">
        <v>164</v>
      </c>
      <c r="E51" s="1095">
        <f>+[4]INVERSIÓN!L16</f>
        <v>1080000000</v>
      </c>
      <c r="F51" s="1211"/>
      <c r="G51" s="314"/>
      <c r="H51" s="1227"/>
      <c r="I51" s="313"/>
      <c r="J51" s="1239"/>
      <c r="K51" s="323"/>
      <c r="L51" s="1241"/>
      <c r="M51" s="1124"/>
      <c r="N51" s="1124"/>
      <c r="O51" s="975"/>
      <c r="P51" s="975"/>
      <c r="Q51" s="975"/>
      <c r="R51" s="975"/>
      <c r="S51" s="972"/>
      <c r="T51" s="966"/>
      <c r="U51" s="966"/>
      <c r="V51" s="966"/>
      <c r="W51" s="966"/>
      <c r="X51" s="966"/>
      <c r="Y51" s="1126"/>
      <c r="Z51" s="243"/>
      <c r="AA51" s="243"/>
      <c r="AB51" s="253"/>
      <c r="AC51" s="243"/>
      <c r="AD51" s="243"/>
      <c r="AE51" s="243"/>
    </row>
    <row r="52" spans="1:31" ht="15.75" customHeight="1">
      <c r="A52" s="990"/>
      <c r="B52" s="990"/>
      <c r="C52" s="989" t="s">
        <v>21</v>
      </c>
      <c r="D52" s="324" t="s">
        <v>164</v>
      </c>
      <c r="E52" s="284">
        <v>10</v>
      </c>
      <c r="F52" s="283">
        <f>+[5]INVERSIÓN!L15</f>
        <v>10</v>
      </c>
      <c r="G52" s="329">
        <v>10</v>
      </c>
      <c r="H52" s="325"/>
      <c r="I52" s="328"/>
      <c r="J52" s="286">
        <f>+[5]INVERSIÓN!P15</f>
        <v>0</v>
      </c>
      <c r="K52" s="286">
        <v>0</v>
      </c>
      <c r="L52" s="300">
        <v>0</v>
      </c>
      <c r="M52" s="252"/>
      <c r="N52" s="252"/>
      <c r="O52" s="976"/>
      <c r="P52" s="973"/>
      <c r="Q52" s="973"/>
      <c r="R52" s="973"/>
      <c r="S52" s="970"/>
      <c r="T52" s="967"/>
      <c r="U52" s="967"/>
      <c r="V52" s="967"/>
      <c r="W52" s="967"/>
      <c r="X52" s="967"/>
      <c r="Y52" s="1125"/>
      <c r="Z52" s="243"/>
      <c r="AA52" s="243"/>
      <c r="AB52" s="253"/>
      <c r="AC52" s="243"/>
      <c r="AD52" s="243"/>
      <c r="AE52" s="243"/>
    </row>
    <row r="53" spans="1:31" ht="15.75" customHeight="1">
      <c r="A53" s="990"/>
      <c r="B53" s="990"/>
      <c r="C53" s="990"/>
      <c r="D53" s="384" t="s">
        <v>173</v>
      </c>
      <c r="E53" s="301">
        <f>+[4]INVERSIÓN!L16</f>
        <v>1080000000</v>
      </c>
      <c r="F53" s="302">
        <f>+[5]INVERSIÓN!L16</f>
        <v>1080000000</v>
      </c>
      <c r="G53" s="329">
        <v>1080000000</v>
      </c>
      <c r="H53" s="325"/>
      <c r="I53" s="328"/>
      <c r="J53" s="308">
        <f>+[5]INVERSIÓN!P16</f>
        <v>0</v>
      </c>
      <c r="K53" s="308">
        <v>0</v>
      </c>
      <c r="L53" s="306">
        <v>0</v>
      </c>
      <c r="M53" s="264"/>
      <c r="N53" s="264"/>
      <c r="O53" s="977"/>
      <c r="P53" s="974"/>
      <c r="Q53" s="974"/>
      <c r="R53" s="974"/>
      <c r="S53" s="971"/>
      <c r="T53" s="968"/>
      <c r="U53" s="968"/>
      <c r="V53" s="968"/>
      <c r="W53" s="968"/>
      <c r="X53" s="968"/>
      <c r="Y53" s="1116"/>
      <c r="Z53" s="243"/>
      <c r="AA53" s="243"/>
      <c r="AB53" s="253"/>
      <c r="AC53" s="243"/>
      <c r="AD53" s="243"/>
      <c r="AE53" s="243"/>
    </row>
    <row r="54" spans="1:31" ht="15.75" customHeight="1">
      <c r="A54" s="990"/>
      <c r="B54" s="990"/>
      <c r="C54" s="990"/>
      <c r="D54" s="384" t="s">
        <v>174</v>
      </c>
      <c r="E54" s="259"/>
      <c r="F54" s="261">
        <f>+[5]INVERSIÓN!P17</f>
        <v>0</v>
      </c>
      <c r="G54" s="283">
        <v>0</v>
      </c>
      <c r="H54" s="282"/>
      <c r="I54" s="284"/>
      <c r="J54" s="308">
        <f>+[5]INVERSIÓN!P17</f>
        <v>0</v>
      </c>
      <c r="K54" s="308">
        <v>0</v>
      </c>
      <c r="L54" s="309">
        <v>0</v>
      </c>
      <c r="M54" s="264"/>
      <c r="N54" s="264"/>
      <c r="O54" s="977"/>
      <c r="P54" s="974"/>
      <c r="Q54" s="974"/>
      <c r="R54" s="974"/>
      <c r="S54" s="971"/>
      <c r="T54" s="968"/>
      <c r="U54" s="968"/>
      <c r="V54" s="968"/>
      <c r="W54" s="968"/>
      <c r="X54" s="968"/>
      <c r="Y54" s="1116"/>
      <c r="Z54" s="243"/>
      <c r="AA54" s="243"/>
      <c r="AB54" s="253"/>
      <c r="AC54" s="243"/>
      <c r="AD54" s="243"/>
      <c r="AE54" s="243"/>
    </row>
    <row r="55" spans="1:31" ht="7.5" customHeight="1">
      <c r="A55" s="990"/>
      <c r="B55" s="990"/>
      <c r="C55" s="990"/>
      <c r="D55" s="1224" t="s">
        <v>175</v>
      </c>
      <c r="E55" s="1094">
        <v>0</v>
      </c>
      <c r="F55" s="1210">
        <f>+[5]INVERSIÓN!L18</f>
        <v>0</v>
      </c>
      <c r="G55" s="261">
        <v>0</v>
      </c>
      <c r="H55" s="276"/>
      <c r="I55" s="260"/>
      <c r="J55" s="1238">
        <f>+[5]INVERSIÓN!P18</f>
        <v>0</v>
      </c>
      <c r="K55" s="1238">
        <v>0</v>
      </c>
      <c r="L55" s="1240">
        <v>0</v>
      </c>
      <c r="M55" s="1113"/>
      <c r="N55" s="1113"/>
      <c r="O55" s="977"/>
      <c r="P55" s="974"/>
      <c r="Q55" s="974"/>
      <c r="R55" s="974"/>
      <c r="S55" s="971"/>
      <c r="T55" s="968"/>
      <c r="U55" s="968"/>
      <c r="V55" s="968"/>
      <c r="W55" s="968"/>
      <c r="X55" s="968"/>
      <c r="Y55" s="1116"/>
      <c r="Z55" s="243"/>
      <c r="AA55" s="243"/>
      <c r="AB55" s="253"/>
      <c r="AC55" s="243"/>
      <c r="AD55" s="243"/>
      <c r="AE55" s="243"/>
    </row>
    <row r="56" spans="1:31" ht="17.25" customHeight="1" thickBot="1">
      <c r="A56" s="991"/>
      <c r="B56" s="991"/>
      <c r="C56" s="990"/>
      <c r="D56" s="1230"/>
      <c r="E56" s="1243">
        <f>+E51</f>
        <v>1080000000</v>
      </c>
      <c r="F56" s="1244"/>
      <c r="G56" s="311"/>
      <c r="H56" s="295"/>
      <c r="I56" s="310"/>
      <c r="J56" s="1242"/>
      <c r="K56" s="1242"/>
      <c r="L56" s="1241"/>
      <c r="M56" s="1124"/>
      <c r="N56" s="1124"/>
      <c r="O56" s="978"/>
      <c r="P56" s="975"/>
      <c r="Q56" s="975"/>
      <c r="R56" s="975"/>
      <c r="S56" s="972"/>
      <c r="T56" s="969"/>
      <c r="U56" s="969"/>
      <c r="V56" s="969"/>
      <c r="W56" s="969"/>
      <c r="X56" s="969"/>
      <c r="Y56" s="1126"/>
      <c r="Z56" s="243"/>
      <c r="AA56" s="243"/>
      <c r="AB56" s="253"/>
      <c r="AC56" s="243"/>
      <c r="AD56" s="243"/>
      <c r="AE56" s="243"/>
    </row>
    <row r="57" spans="1:31" ht="13.5" customHeight="1">
      <c r="A57" s="1077">
        <v>3</v>
      </c>
      <c r="B57" s="1077" t="s">
        <v>81</v>
      </c>
      <c r="C57" s="989" t="str">
        <f>+O57</f>
        <v>5 usme
4 san cristobal</v>
      </c>
      <c r="D57" s="246" t="s">
        <v>164</v>
      </c>
      <c r="E57" s="330">
        <f>+[4]INVERSIÓN!L21</f>
        <v>1.2</v>
      </c>
      <c r="F57" s="266">
        <f>+[5]INVERSIÓN!L21</f>
        <v>1.2</v>
      </c>
      <c r="G57" s="298">
        <v>1.2</v>
      </c>
      <c r="H57" s="330"/>
      <c r="I57" s="247"/>
      <c r="J57" s="250">
        <f>+[5]INVERSIÓN!P21</f>
        <v>0</v>
      </c>
      <c r="K57" s="331">
        <f>+[5]INVERSIÓN!R21</f>
        <v>0</v>
      </c>
      <c r="L57" s="332">
        <v>0</v>
      </c>
      <c r="M57" s="252"/>
      <c r="N57" s="333"/>
      <c r="O57" s="973" t="s">
        <v>185</v>
      </c>
      <c r="P57" s="973" t="s">
        <v>186</v>
      </c>
      <c r="Q57" s="970" t="s">
        <v>187</v>
      </c>
      <c r="R57" s="973" t="s">
        <v>188</v>
      </c>
      <c r="S57" s="970" t="s">
        <v>189</v>
      </c>
      <c r="T57" s="979" t="s">
        <v>190</v>
      </c>
      <c r="U57" s="1142">
        <v>207.62899999999999</v>
      </c>
      <c r="V57" s="334"/>
      <c r="W57" s="334"/>
      <c r="X57" s="334"/>
      <c r="Y57" s="335"/>
      <c r="Z57" s="243"/>
      <c r="AA57" s="243"/>
      <c r="AB57" s="253"/>
      <c r="AC57" s="243"/>
      <c r="AD57" s="243"/>
      <c r="AE57" s="243"/>
    </row>
    <row r="58" spans="1:31" ht="13.5" customHeight="1">
      <c r="A58" s="1078"/>
      <c r="B58" s="1078"/>
      <c r="C58" s="990"/>
      <c r="D58" s="384" t="s">
        <v>173</v>
      </c>
      <c r="E58" s="301">
        <f>+[4]INVERSIÓN!L22</f>
        <v>3979227588</v>
      </c>
      <c r="F58" s="302">
        <f>+[5]INVERSIÓN!L22</f>
        <v>3979227588</v>
      </c>
      <c r="G58" s="302">
        <v>3979227588</v>
      </c>
      <c r="H58" s="304"/>
      <c r="I58" s="301"/>
      <c r="J58" s="336">
        <f>+[5]INVERSIÓN!P22</f>
        <v>43220000</v>
      </c>
      <c r="K58" s="336">
        <f>+[5]INVERSIÓN!R22</f>
        <v>174094000</v>
      </c>
      <c r="L58" s="337">
        <v>174094000</v>
      </c>
      <c r="M58" s="264"/>
      <c r="N58" s="264"/>
      <c r="O58" s="974"/>
      <c r="P58" s="974"/>
      <c r="Q58" s="971"/>
      <c r="R58" s="974"/>
      <c r="S58" s="971"/>
      <c r="T58" s="980"/>
      <c r="U58" s="1143"/>
      <c r="V58" s="338"/>
      <c r="W58" s="338"/>
      <c r="X58" s="338"/>
      <c r="Y58" s="339"/>
      <c r="Z58" s="243"/>
      <c r="AA58" s="243"/>
      <c r="AB58" s="253"/>
      <c r="AC58" s="243"/>
      <c r="AD58" s="243"/>
      <c r="AE58" s="243"/>
    </row>
    <row r="59" spans="1:31" ht="14.25" customHeight="1">
      <c r="A59" s="1078"/>
      <c r="B59" s="1078"/>
      <c r="C59" s="990"/>
      <c r="D59" s="384" t="s">
        <v>174</v>
      </c>
      <c r="E59" s="260"/>
      <c r="F59" s="261">
        <v>0</v>
      </c>
      <c r="G59" s="261"/>
      <c r="H59" s="260"/>
      <c r="I59" s="260"/>
      <c r="J59" s="262">
        <f>+[5]INVERSIÓN!P23</f>
        <v>0</v>
      </c>
      <c r="K59" s="262">
        <v>0</v>
      </c>
      <c r="L59" s="337">
        <v>0</v>
      </c>
      <c r="M59" s="264"/>
      <c r="N59" s="264"/>
      <c r="O59" s="974"/>
      <c r="P59" s="974"/>
      <c r="Q59" s="971"/>
      <c r="R59" s="974"/>
      <c r="S59" s="971"/>
      <c r="T59" s="980"/>
      <c r="U59" s="1143"/>
      <c r="V59" s="338" t="s">
        <v>191</v>
      </c>
      <c r="W59" s="338" t="s">
        <v>192</v>
      </c>
      <c r="X59" s="338" t="s">
        <v>193</v>
      </c>
      <c r="Y59" s="340">
        <v>406.02499999999998</v>
      </c>
      <c r="Z59" s="243"/>
      <c r="AA59" s="243"/>
      <c r="AB59" s="253"/>
      <c r="AC59" s="243"/>
      <c r="AD59" s="243"/>
      <c r="AE59" s="243"/>
    </row>
    <row r="60" spans="1:31" ht="36.75" customHeight="1">
      <c r="A60" s="1078"/>
      <c r="B60" s="1078"/>
      <c r="C60" s="990"/>
      <c r="D60" s="1224" t="s">
        <v>175</v>
      </c>
      <c r="E60" s="1096">
        <f>+[4]INVERSIÓN!L24</f>
        <v>65502409</v>
      </c>
      <c r="F60" s="1098">
        <f>+[5]INVERSIÓN!L24</f>
        <v>65502409</v>
      </c>
      <c r="G60" s="353">
        <v>65502409</v>
      </c>
      <c r="H60" s="1096"/>
      <c r="I60" s="310"/>
      <c r="J60" s="1228">
        <f>+[5]INVERSIÓN!P24</f>
        <v>2630924.75</v>
      </c>
      <c r="K60" s="1228">
        <f>+[5]INVERSIÓN!R24</f>
        <v>9130925</v>
      </c>
      <c r="L60" s="353">
        <v>9130924.75</v>
      </c>
      <c r="M60" s="1113"/>
      <c r="N60" s="1113"/>
      <c r="O60" s="974"/>
      <c r="P60" s="974"/>
      <c r="Q60" s="971"/>
      <c r="R60" s="974"/>
      <c r="S60" s="971"/>
      <c r="T60" s="980"/>
      <c r="U60" s="1143"/>
      <c r="V60" s="338"/>
      <c r="W60" s="338"/>
      <c r="X60" s="338"/>
      <c r="Y60" s="339"/>
      <c r="Z60" s="243"/>
      <c r="AA60" s="243"/>
      <c r="AB60" s="253"/>
      <c r="AC60" s="243"/>
      <c r="AD60" s="243"/>
      <c r="AE60" s="243"/>
    </row>
    <row r="61" spans="1:31" ht="24" customHeight="1" thickBot="1">
      <c r="A61" s="1079"/>
      <c r="B61" s="1079"/>
      <c r="C61" s="991"/>
      <c r="D61" s="1245"/>
      <c r="E61" s="1097"/>
      <c r="F61" s="1099"/>
      <c r="G61" s="356"/>
      <c r="H61" s="1097"/>
      <c r="I61" s="313"/>
      <c r="J61" s="1229"/>
      <c r="K61" s="1229"/>
      <c r="L61" s="356"/>
      <c r="M61" s="1124"/>
      <c r="N61" s="1124"/>
      <c r="O61" s="975"/>
      <c r="P61" s="975"/>
      <c r="Q61" s="972"/>
      <c r="R61" s="975"/>
      <c r="S61" s="972"/>
      <c r="T61" s="981"/>
      <c r="U61" s="1144"/>
      <c r="V61" s="341"/>
      <c r="W61" s="341"/>
      <c r="X61" s="341"/>
      <c r="Y61" s="342"/>
      <c r="Z61" s="243"/>
      <c r="AA61" s="243"/>
      <c r="AB61" s="253"/>
      <c r="AC61" s="243"/>
      <c r="AD61" s="243"/>
      <c r="AE61" s="243"/>
    </row>
    <row r="62" spans="1:31" ht="24" customHeight="1">
      <c r="A62" s="989">
        <v>4</v>
      </c>
      <c r="B62" s="989" t="s">
        <v>82</v>
      </c>
      <c r="C62" s="989" t="s">
        <v>194</v>
      </c>
      <c r="D62" s="343" t="s">
        <v>164</v>
      </c>
      <c r="E62" s="344">
        <f>+[4]INVERSIÓN!L27</f>
        <v>1</v>
      </c>
      <c r="F62" s="345">
        <f>+[5]INVERSIÓN!L27</f>
        <v>1</v>
      </c>
      <c r="G62" s="345">
        <v>1</v>
      </c>
      <c r="H62" s="346"/>
      <c r="I62" s="346"/>
      <c r="J62" s="299">
        <f>+[5]INVERSIÓN!P27</f>
        <v>0</v>
      </c>
      <c r="K62" s="299">
        <f>+[5]INVERSIÓN!R27</f>
        <v>0</v>
      </c>
      <c r="L62" s="300">
        <v>0</v>
      </c>
      <c r="M62" s="347"/>
      <c r="N62" s="347"/>
      <c r="O62" s="973" t="s">
        <v>185</v>
      </c>
      <c r="P62" s="973" t="s">
        <v>186</v>
      </c>
      <c r="Q62" s="970" t="s">
        <v>187</v>
      </c>
      <c r="R62" s="973" t="s">
        <v>188</v>
      </c>
      <c r="S62" s="970" t="s">
        <v>189</v>
      </c>
      <c r="T62" s="979" t="s">
        <v>190</v>
      </c>
      <c r="U62" s="1142">
        <v>207.62899999999999</v>
      </c>
      <c r="V62" s="334"/>
      <c r="W62" s="334"/>
      <c r="X62" s="334"/>
      <c r="Y62" s="335"/>
      <c r="Z62" s="243"/>
      <c r="AA62" s="243"/>
      <c r="AB62" s="253"/>
      <c r="AC62" s="243"/>
      <c r="AD62" s="243"/>
      <c r="AE62" s="243"/>
    </row>
    <row r="63" spans="1:31" ht="24" customHeight="1">
      <c r="A63" s="990"/>
      <c r="B63" s="990"/>
      <c r="C63" s="990"/>
      <c r="D63" s="290" t="s">
        <v>173</v>
      </c>
      <c r="E63" s="348">
        <f>+[4]INVERSIÓN!L28</f>
        <v>97000000</v>
      </c>
      <c r="F63" s="349">
        <f>+[5]INVERSIÓN!L28</f>
        <v>97000000</v>
      </c>
      <c r="G63" s="349">
        <v>97000000</v>
      </c>
      <c r="H63" s="348"/>
      <c r="I63" s="260"/>
      <c r="J63" s="386">
        <f>+[5]INVERSIÓN!P28</f>
        <v>0</v>
      </c>
      <c r="K63" s="386">
        <f>+[5]INVERSIÓN!R28</f>
        <v>0</v>
      </c>
      <c r="L63" s="350">
        <v>0</v>
      </c>
      <c r="M63" s="326"/>
      <c r="N63" s="326"/>
      <c r="O63" s="974"/>
      <c r="P63" s="974"/>
      <c r="Q63" s="971"/>
      <c r="R63" s="974"/>
      <c r="S63" s="971"/>
      <c r="T63" s="980"/>
      <c r="U63" s="1143"/>
      <c r="V63" s="338"/>
      <c r="W63" s="338"/>
      <c r="X63" s="338"/>
      <c r="Y63" s="339"/>
      <c r="Z63" s="243"/>
      <c r="AA63" s="243"/>
      <c r="AB63" s="253"/>
      <c r="AC63" s="243"/>
      <c r="AD63" s="243"/>
      <c r="AE63" s="243"/>
    </row>
    <row r="64" spans="1:31" ht="24" customHeight="1">
      <c r="A64" s="990"/>
      <c r="B64" s="990"/>
      <c r="C64" s="990"/>
      <c r="D64" s="290" t="s">
        <v>174</v>
      </c>
      <c r="E64" s="351">
        <v>0</v>
      </c>
      <c r="F64" s="352">
        <v>0</v>
      </c>
      <c r="G64" s="352"/>
      <c r="H64" s="351"/>
      <c r="I64" s="351"/>
      <c r="J64" s="308">
        <f>+[5]INVERSIÓN!P29</f>
        <v>0</v>
      </c>
      <c r="K64" s="308">
        <v>0</v>
      </c>
      <c r="L64" s="309">
        <v>0</v>
      </c>
      <c r="M64" s="326"/>
      <c r="N64" s="326"/>
      <c r="O64" s="974"/>
      <c r="P64" s="974"/>
      <c r="Q64" s="971"/>
      <c r="R64" s="974"/>
      <c r="S64" s="971"/>
      <c r="T64" s="980"/>
      <c r="U64" s="1143"/>
      <c r="V64" s="338" t="s">
        <v>191</v>
      </c>
      <c r="W64" s="338" t="s">
        <v>192</v>
      </c>
      <c r="X64" s="338" t="s">
        <v>193</v>
      </c>
      <c r="Y64" s="340">
        <v>406.02499999999998</v>
      </c>
      <c r="Z64" s="243"/>
      <c r="AA64" s="243"/>
      <c r="AB64" s="253"/>
      <c r="AC64" s="243"/>
      <c r="AD64" s="243"/>
      <c r="AE64" s="243"/>
    </row>
    <row r="65" spans="1:31" ht="24" customHeight="1">
      <c r="A65" s="990"/>
      <c r="B65" s="990"/>
      <c r="C65" s="990"/>
      <c r="D65" s="1070" t="s">
        <v>175</v>
      </c>
      <c r="E65" s="1096">
        <v>0</v>
      </c>
      <c r="F65" s="1098">
        <v>0</v>
      </c>
      <c r="G65" s="349"/>
      <c r="H65" s="348"/>
      <c r="I65" s="260"/>
      <c r="J65" s="1228">
        <f>+[5]INVERSIÓN!P30</f>
        <v>0</v>
      </c>
      <c r="K65" s="1228">
        <v>0</v>
      </c>
      <c r="L65" s="1246">
        <v>0</v>
      </c>
      <c r="M65" s="326"/>
      <c r="N65" s="326"/>
      <c r="O65" s="974"/>
      <c r="P65" s="974"/>
      <c r="Q65" s="971"/>
      <c r="R65" s="974"/>
      <c r="S65" s="971"/>
      <c r="T65" s="980"/>
      <c r="U65" s="1143"/>
      <c r="V65" s="338"/>
      <c r="W65" s="338"/>
      <c r="X65" s="338"/>
      <c r="Y65" s="339"/>
      <c r="Z65" s="243"/>
      <c r="AA65" s="243"/>
      <c r="AB65" s="253"/>
      <c r="AC65" s="243"/>
      <c r="AD65" s="243"/>
      <c r="AE65" s="243"/>
    </row>
    <row r="66" spans="1:31" ht="24" customHeight="1" thickBot="1">
      <c r="A66" s="991"/>
      <c r="B66" s="991"/>
      <c r="C66" s="991"/>
      <c r="D66" s="1072"/>
      <c r="E66" s="1097"/>
      <c r="F66" s="1099"/>
      <c r="G66" s="354"/>
      <c r="H66" s="355"/>
      <c r="I66" s="280"/>
      <c r="J66" s="1229"/>
      <c r="K66" s="1229"/>
      <c r="L66" s="1247">
        <v>0</v>
      </c>
      <c r="M66" s="357"/>
      <c r="N66" s="357"/>
      <c r="O66" s="975"/>
      <c r="P66" s="975"/>
      <c r="Q66" s="972"/>
      <c r="R66" s="975"/>
      <c r="S66" s="972"/>
      <c r="T66" s="981"/>
      <c r="U66" s="1144"/>
      <c r="V66" s="341"/>
      <c r="W66" s="341"/>
      <c r="X66" s="341"/>
      <c r="Y66" s="342"/>
      <c r="Z66" s="243"/>
      <c r="AA66" s="243"/>
      <c r="AB66" s="253"/>
      <c r="AC66" s="243"/>
      <c r="AD66" s="243"/>
      <c r="AE66" s="243"/>
    </row>
    <row r="67" spans="1:31" ht="13.5" customHeight="1">
      <c r="A67" s="989">
        <v>5</v>
      </c>
      <c r="B67" s="989" t="s">
        <v>195</v>
      </c>
      <c r="C67" s="989" t="s">
        <v>163</v>
      </c>
      <c r="D67" s="246" t="s">
        <v>164</v>
      </c>
      <c r="E67" s="330">
        <f>+[5]INVERSIÓN!L33</f>
        <v>2</v>
      </c>
      <c r="F67" s="248">
        <f>+E67</f>
        <v>2</v>
      </c>
      <c r="G67" s="266">
        <v>0.66</v>
      </c>
      <c r="H67" s="249"/>
      <c r="I67" s="247"/>
      <c r="J67" s="250">
        <f>+[5]INVERSIÓN!P33</f>
        <v>0</v>
      </c>
      <c r="K67" s="358">
        <v>0</v>
      </c>
      <c r="L67" s="359">
        <v>0</v>
      </c>
      <c r="M67" s="252"/>
      <c r="N67" s="252"/>
      <c r="O67" s="973" t="s">
        <v>165</v>
      </c>
      <c r="P67" s="973" t="s">
        <v>196</v>
      </c>
      <c r="Q67" s="970" t="s">
        <v>197</v>
      </c>
      <c r="R67" s="973" t="s">
        <v>168</v>
      </c>
      <c r="S67" s="970" t="s">
        <v>198</v>
      </c>
      <c r="T67" s="967">
        <v>37445</v>
      </c>
      <c r="U67" s="967">
        <v>38908</v>
      </c>
      <c r="V67" s="967" t="s">
        <v>170</v>
      </c>
      <c r="W67" s="967" t="s">
        <v>171</v>
      </c>
      <c r="X67" s="967" t="s">
        <v>172</v>
      </c>
      <c r="Y67" s="1134">
        <v>76353</v>
      </c>
      <c r="Z67" s="243"/>
      <c r="AA67" s="243"/>
      <c r="AB67" s="253"/>
      <c r="AC67" s="243"/>
      <c r="AD67" s="243"/>
      <c r="AE67" s="243"/>
    </row>
    <row r="68" spans="1:31" ht="13.5" customHeight="1">
      <c r="A68" s="990"/>
      <c r="B68" s="990"/>
      <c r="C68" s="990"/>
      <c r="D68" s="384" t="s">
        <v>173</v>
      </c>
      <c r="E68" s="301">
        <f>+[4]INVERSIÓN!L34</f>
        <v>449112690</v>
      </c>
      <c r="F68" s="302">
        <f>+E68</f>
        <v>449112690</v>
      </c>
      <c r="G68" s="302">
        <v>149704230</v>
      </c>
      <c r="H68" s="304"/>
      <c r="I68" s="301"/>
      <c r="J68" s="336">
        <f>+[5]INVERSIÓN!P34</f>
        <v>86440000</v>
      </c>
      <c r="K68" s="336">
        <v>43220000</v>
      </c>
      <c r="L68" s="337">
        <f>+G68</f>
        <v>149704230</v>
      </c>
      <c r="M68" s="264"/>
      <c r="N68" s="264"/>
      <c r="O68" s="974"/>
      <c r="P68" s="974"/>
      <c r="Q68" s="971"/>
      <c r="R68" s="974"/>
      <c r="S68" s="971"/>
      <c r="T68" s="968"/>
      <c r="U68" s="968"/>
      <c r="V68" s="968"/>
      <c r="W68" s="968"/>
      <c r="X68" s="968"/>
      <c r="Y68" s="1135"/>
      <c r="Z68" s="243"/>
      <c r="AA68" s="243"/>
      <c r="AB68" s="253"/>
      <c r="AC68" s="243"/>
      <c r="AD68" s="243"/>
      <c r="AE68" s="243"/>
    </row>
    <row r="69" spans="1:31" ht="27.75" customHeight="1">
      <c r="A69" s="990"/>
      <c r="B69" s="990"/>
      <c r="C69" s="990"/>
      <c r="D69" s="384" t="s">
        <v>174</v>
      </c>
      <c r="E69" s="385">
        <f>+[5]INVERSIÓN!L35</f>
        <v>0.5</v>
      </c>
      <c r="F69" s="261">
        <f>+E69</f>
        <v>0.5</v>
      </c>
      <c r="G69" s="360">
        <v>0.17</v>
      </c>
      <c r="H69" s="385"/>
      <c r="I69" s="260"/>
      <c r="J69" s="262">
        <f>+[5]INVERSIÓN!P35</f>
        <v>0</v>
      </c>
      <c r="K69" s="262">
        <f>+[5]INVERSIÓN!R35</f>
        <v>0.16</v>
      </c>
      <c r="L69" s="361">
        <v>0.3</v>
      </c>
      <c r="M69" s="264"/>
      <c r="N69" s="264"/>
      <c r="O69" s="974"/>
      <c r="P69" s="974"/>
      <c r="Q69" s="971"/>
      <c r="R69" s="974"/>
      <c r="S69" s="971"/>
      <c r="T69" s="968"/>
      <c r="U69" s="968"/>
      <c r="V69" s="968"/>
      <c r="W69" s="968"/>
      <c r="X69" s="968"/>
      <c r="Y69" s="1135"/>
      <c r="Z69" s="243"/>
      <c r="AA69" s="243"/>
      <c r="AB69" s="253"/>
      <c r="AC69" s="243"/>
      <c r="AD69" s="243"/>
      <c r="AE69" s="243"/>
    </row>
    <row r="70" spans="1:31">
      <c r="A70" s="990"/>
      <c r="B70" s="990"/>
      <c r="C70" s="990"/>
      <c r="D70" s="1224" t="s">
        <v>175</v>
      </c>
      <c r="E70" s="1082">
        <f>+[4]INVERSIÓN!L36</f>
        <v>15008539</v>
      </c>
      <c r="F70" s="1210">
        <f>+E70</f>
        <v>15008539</v>
      </c>
      <c r="G70" s="311">
        <v>5002846.3333333302</v>
      </c>
      <c r="H70" s="1251"/>
      <c r="I70" s="310"/>
      <c r="J70" s="1228">
        <f>+[5]INVERSIÓN!P36</f>
        <v>10480618</v>
      </c>
      <c r="K70" s="1228">
        <f>+[5]INVERSIÓN!R36</f>
        <v>15008539</v>
      </c>
      <c r="L70" s="1253">
        <v>5002846</v>
      </c>
      <c r="M70" s="1113"/>
      <c r="N70" s="1113"/>
      <c r="O70" s="974"/>
      <c r="P70" s="974"/>
      <c r="Q70" s="971"/>
      <c r="R70" s="974"/>
      <c r="S70" s="971"/>
      <c r="T70" s="968"/>
      <c r="U70" s="968"/>
      <c r="V70" s="968"/>
      <c r="W70" s="968"/>
      <c r="X70" s="968"/>
      <c r="Y70" s="1135"/>
      <c r="Z70" s="243"/>
      <c r="AA70" s="243"/>
      <c r="AB70" s="253"/>
      <c r="AC70" s="243"/>
      <c r="AD70" s="243"/>
      <c r="AE70" s="243"/>
    </row>
    <row r="71" spans="1:31" ht="13.5" thickBot="1">
      <c r="A71" s="990"/>
      <c r="B71" s="990"/>
      <c r="C71" s="991"/>
      <c r="D71" s="1225"/>
      <c r="E71" s="1083"/>
      <c r="F71" s="1211"/>
      <c r="G71" s="314"/>
      <c r="H71" s="1252"/>
      <c r="I71" s="313"/>
      <c r="J71" s="1229"/>
      <c r="K71" s="1229"/>
      <c r="L71" s="1254"/>
      <c r="M71" s="1124"/>
      <c r="N71" s="1124"/>
      <c r="O71" s="975"/>
      <c r="P71" s="975"/>
      <c r="Q71" s="972"/>
      <c r="R71" s="975"/>
      <c r="S71" s="972"/>
      <c r="T71" s="969"/>
      <c r="U71" s="969"/>
      <c r="V71" s="969"/>
      <c r="W71" s="969"/>
      <c r="X71" s="969"/>
      <c r="Y71" s="1136"/>
      <c r="Z71" s="243"/>
      <c r="AA71" s="243"/>
      <c r="AB71" s="253"/>
      <c r="AC71" s="243"/>
      <c r="AD71" s="243"/>
      <c r="AE71" s="243"/>
    </row>
    <row r="72" spans="1:31" ht="12.75" customHeight="1">
      <c r="A72" s="990"/>
      <c r="B72" s="990"/>
      <c r="C72" s="1248" t="s">
        <v>199</v>
      </c>
      <c r="D72" s="246" t="s">
        <v>164</v>
      </c>
      <c r="E72" s="330">
        <v>0</v>
      </c>
      <c r="F72" s="362"/>
      <c r="G72" s="362">
        <v>0.66666666666666663</v>
      </c>
      <c r="H72" s="330"/>
      <c r="I72" s="330"/>
      <c r="J72" s="363"/>
      <c r="K72" s="363">
        <v>0</v>
      </c>
      <c r="L72" s="359">
        <v>0.33600000000000002</v>
      </c>
      <c r="M72" s="347"/>
      <c r="N72" s="347"/>
      <c r="O72" s="984" t="s">
        <v>199</v>
      </c>
      <c r="P72" s="984" t="s">
        <v>200</v>
      </c>
      <c r="Q72" s="985" t="s">
        <v>201</v>
      </c>
      <c r="R72" s="1257" t="s">
        <v>168</v>
      </c>
      <c r="S72" s="985" t="s">
        <v>202</v>
      </c>
      <c r="T72" s="1039">
        <v>48066</v>
      </c>
      <c r="U72" s="1039">
        <v>47135</v>
      </c>
      <c r="V72" s="1039" t="s">
        <v>170</v>
      </c>
      <c r="W72" s="1039" t="s">
        <v>171</v>
      </c>
      <c r="X72" s="1039" t="s">
        <v>172</v>
      </c>
      <c r="Y72" s="1195">
        <v>95201</v>
      </c>
      <c r="Z72" s="243"/>
      <c r="AA72" s="243"/>
      <c r="AB72" s="253"/>
      <c r="AC72" s="243"/>
      <c r="AD72" s="243"/>
      <c r="AE72" s="243"/>
    </row>
    <row r="73" spans="1:31" ht="12.75" customHeight="1">
      <c r="A73" s="990"/>
      <c r="B73" s="990"/>
      <c r="C73" s="1249"/>
      <c r="D73" s="384" t="s">
        <v>173</v>
      </c>
      <c r="E73" s="301">
        <v>0</v>
      </c>
      <c r="F73" s="302"/>
      <c r="G73" s="302">
        <v>149704230</v>
      </c>
      <c r="H73" s="301"/>
      <c r="I73" s="301"/>
      <c r="J73" s="336"/>
      <c r="K73" s="336">
        <v>43220000</v>
      </c>
      <c r="L73" s="337">
        <v>76553333.333333328</v>
      </c>
      <c r="M73" s="326"/>
      <c r="N73" s="326"/>
      <c r="O73" s="974"/>
      <c r="P73" s="974"/>
      <c r="Q73" s="971"/>
      <c r="R73" s="1118"/>
      <c r="S73" s="971"/>
      <c r="T73" s="968"/>
      <c r="U73" s="968"/>
      <c r="V73" s="968"/>
      <c r="W73" s="968"/>
      <c r="X73" s="968"/>
      <c r="Y73" s="1193"/>
      <c r="Z73" s="243"/>
      <c r="AA73" s="243"/>
      <c r="AB73" s="253"/>
      <c r="AC73" s="243"/>
      <c r="AD73" s="243"/>
      <c r="AE73" s="243"/>
    </row>
    <row r="74" spans="1:31" ht="12.75" customHeight="1">
      <c r="A74" s="990"/>
      <c r="B74" s="990"/>
      <c r="C74" s="1249"/>
      <c r="D74" s="384" t="s">
        <v>174</v>
      </c>
      <c r="E74" s="385">
        <v>0</v>
      </c>
      <c r="F74" s="364"/>
      <c r="G74" s="365">
        <v>0.17</v>
      </c>
      <c r="H74" s="385"/>
      <c r="I74" s="385"/>
      <c r="J74" s="366"/>
      <c r="K74" s="366">
        <v>0</v>
      </c>
      <c r="L74" s="367">
        <v>0</v>
      </c>
      <c r="M74" s="326"/>
      <c r="N74" s="326"/>
      <c r="O74" s="974"/>
      <c r="P74" s="974"/>
      <c r="Q74" s="971"/>
      <c r="R74" s="1118"/>
      <c r="S74" s="971"/>
      <c r="T74" s="968"/>
      <c r="U74" s="968"/>
      <c r="V74" s="968"/>
      <c r="W74" s="968"/>
      <c r="X74" s="968"/>
      <c r="Y74" s="1193"/>
      <c r="Z74" s="243"/>
      <c r="AA74" s="243"/>
      <c r="AB74" s="253"/>
      <c r="AC74" s="243"/>
      <c r="AD74" s="243"/>
      <c r="AE74" s="243"/>
    </row>
    <row r="75" spans="1:31" ht="12.75" customHeight="1">
      <c r="A75" s="990"/>
      <c r="B75" s="990"/>
      <c r="C75" s="1249"/>
      <c r="D75" s="1224" t="s">
        <v>175</v>
      </c>
      <c r="E75" s="1082">
        <v>0</v>
      </c>
      <c r="F75" s="982"/>
      <c r="G75" s="368">
        <v>5002846.333333333</v>
      </c>
      <c r="H75" s="1082"/>
      <c r="I75" s="1082"/>
      <c r="J75" s="1255"/>
      <c r="K75" s="1255">
        <v>0</v>
      </c>
      <c r="L75" s="1253">
        <v>0</v>
      </c>
      <c r="M75" s="326"/>
      <c r="N75" s="326"/>
      <c r="O75" s="974"/>
      <c r="P75" s="974"/>
      <c r="Q75" s="971"/>
      <c r="R75" s="1118"/>
      <c r="S75" s="971"/>
      <c r="T75" s="968"/>
      <c r="U75" s="968"/>
      <c r="V75" s="968"/>
      <c r="W75" s="968"/>
      <c r="X75" s="968"/>
      <c r="Y75" s="1193"/>
      <c r="Z75" s="243"/>
      <c r="AA75" s="243"/>
      <c r="AB75" s="253"/>
      <c r="AC75" s="243"/>
      <c r="AD75" s="243"/>
      <c r="AE75" s="243"/>
    </row>
    <row r="76" spans="1:31" ht="13.5" thickBot="1">
      <c r="A76" s="990"/>
      <c r="B76" s="990"/>
      <c r="C76" s="1250"/>
      <c r="D76" s="1225"/>
      <c r="E76" s="1083"/>
      <c r="F76" s="983"/>
      <c r="G76" s="369"/>
      <c r="H76" s="1083"/>
      <c r="I76" s="1083"/>
      <c r="J76" s="1256"/>
      <c r="K76" s="1256"/>
      <c r="L76" s="1254"/>
      <c r="M76" s="357"/>
      <c r="N76" s="357"/>
      <c r="O76" s="975"/>
      <c r="P76" s="975"/>
      <c r="Q76" s="972"/>
      <c r="R76" s="1119"/>
      <c r="S76" s="972"/>
      <c r="T76" s="969"/>
      <c r="U76" s="969"/>
      <c r="V76" s="969"/>
      <c r="W76" s="969"/>
      <c r="X76" s="969"/>
      <c r="Y76" s="1194"/>
      <c r="Z76" s="243"/>
      <c r="AA76" s="243"/>
      <c r="AB76" s="253"/>
      <c r="AC76" s="243"/>
      <c r="AD76" s="243"/>
      <c r="AE76" s="243"/>
    </row>
    <row r="77" spans="1:31" ht="12.75" customHeight="1">
      <c r="A77" s="990"/>
      <c r="B77" s="990"/>
      <c r="C77" s="989" t="s">
        <v>203</v>
      </c>
      <c r="D77" s="246" t="s">
        <v>164</v>
      </c>
      <c r="E77" s="330">
        <v>0</v>
      </c>
      <c r="F77" s="362"/>
      <c r="G77" s="362">
        <v>0.66666666666666663</v>
      </c>
      <c r="H77" s="330"/>
      <c r="I77" s="330"/>
      <c r="J77" s="363"/>
      <c r="K77" s="363">
        <v>0</v>
      </c>
      <c r="L77" s="359">
        <v>0.22400000000000003</v>
      </c>
      <c r="M77" s="347"/>
      <c r="N77" s="370"/>
      <c r="O77" s="984" t="s">
        <v>203</v>
      </c>
      <c r="P77" s="976" t="s">
        <v>204</v>
      </c>
      <c r="Q77" s="970" t="s">
        <v>181</v>
      </c>
      <c r="R77" s="1117" t="s">
        <v>168</v>
      </c>
      <c r="S77" s="970" t="s">
        <v>205</v>
      </c>
      <c r="T77" s="967">
        <v>191535</v>
      </c>
      <c r="U77" s="967">
        <v>202823</v>
      </c>
      <c r="V77" s="1039" t="s">
        <v>170</v>
      </c>
      <c r="W77" s="1039" t="s">
        <v>171</v>
      </c>
      <c r="X77" s="1039" t="s">
        <v>172</v>
      </c>
      <c r="Y77" s="1192">
        <v>394358</v>
      </c>
      <c r="Z77" s="243"/>
      <c r="AA77" s="243"/>
      <c r="AB77" s="253"/>
      <c r="AC77" s="243"/>
      <c r="AD77" s="243"/>
      <c r="AE77" s="243"/>
    </row>
    <row r="78" spans="1:31" ht="12.75" customHeight="1">
      <c r="A78" s="990"/>
      <c r="B78" s="990"/>
      <c r="C78" s="990"/>
      <c r="D78" s="384" t="s">
        <v>173</v>
      </c>
      <c r="E78" s="301">
        <v>0</v>
      </c>
      <c r="F78" s="302"/>
      <c r="G78" s="302">
        <v>149704230</v>
      </c>
      <c r="H78" s="301"/>
      <c r="I78" s="301"/>
      <c r="J78" s="336"/>
      <c r="K78" s="336">
        <v>43220000</v>
      </c>
      <c r="L78" s="337">
        <v>76553333.333333328</v>
      </c>
      <c r="M78" s="326"/>
      <c r="N78" s="327"/>
      <c r="O78" s="974"/>
      <c r="P78" s="977"/>
      <c r="Q78" s="971"/>
      <c r="R78" s="1118"/>
      <c r="S78" s="971"/>
      <c r="T78" s="968"/>
      <c r="U78" s="968"/>
      <c r="V78" s="968"/>
      <c r="W78" s="968"/>
      <c r="X78" s="968"/>
      <c r="Y78" s="1193"/>
      <c r="Z78" s="243"/>
      <c r="AA78" s="243"/>
      <c r="AB78" s="253"/>
      <c r="AC78" s="243"/>
      <c r="AD78" s="243"/>
      <c r="AE78" s="243"/>
    </row>
    <row r="79" spans="1:31" ht="12.75" customHeight="1">
      <c r="A79" s="990"/>
      <c r="B79" s="990"/>
      <c r="C79" s="990"/>
      <c r="D79" s="384" t="s">
        <v>174</v>
      </c>
      <c r="E79" s="385">
        <v>0</v>
      </c>
      <c r="F79" s="364"/>
      <c r="G79" s="365">
        <v>0.17</v>
      </c>
      <c r="H79" s="385"/>
      <c r="I79" s="385"/>
      <c r="J79" s="366"/>
      <c r="K79" s="366">
        <v>0</v>
      </c>
      <c r="L79" s="367">
        <v>0</v>
      </c>
      <c r="M79" s="326"/>
      <c r="N79" s="327"/>
      <c r="O79" s="974"/>
      <c r="P79" s="977"/>
      <c r="Q79" s="971"/>
      <c r="R79" s="1118"/>
      <c r="S79" s="971"/>
      <c r="T79" s="968"/>
      <c r="U79" s="968"/>
      <c r="V79" s="968"/>
      <c r="W79" s="968"/>
      <c r="X79" s="968"/>
      <c r="Y79" s="1193"/>
      <c r="Z79" s="243"/>
      <c r="AA79" s="243"/>
      <c r="AB79" s="253"/>
      <c r="AC79" s="243"/>
      <c r="AD79" s="243"/>
      <c r="AE79" s="243"/>
    </row>
    <row r="80" spans="1:31" ht="12.75" customHeight="1">
      <c r="A80" s="990"/>
      <c r="B80" s="990"/>
      <c r="C80" s="990"/>
      <c r="D80" s="1224" t="s">
        <v>175</v>
      </c>
      <c r="E80" s="1082">
        <v>0</v>
      </c>
      <c r="F80" s="982"/>
      <c r="G80" s="368">
        <v>5002846.333333333</v>
      </c>
      <c r="H80" s="1082"/>
      <c r="I80" s="1082"/>
      <c r="J80" s="1255"/>
      <c r="K80" s="1255">
        <v>0</v>
      </c>
      <c r="L80" s="1253">
        <v>0</v>
      </c>
      <c r="M80" s="326"/>
      <c r="N80" s="327"/>
      <c r="O80" s="974"/>
      <c r="P80" s="977"/>
      <c r="Q80" s="971"/>
      <c r="R80" s="1118"/>
      <c r="S80" s="971"/>
      <c r="T80" s="968"/>
      <c r="U80" s="968"/>
      <c r="V80" s="968"/>
      <c r="W80" s="968"/>
      <c r="X80" s="968"/>
      <c r="Y80" s="1193"/>
      <c r="Z80" s="243"/>
      <c r="AA80" s="243"/>
      <c r="AB80" s="253"/>
      <c r="AC80" s="243"/>
      <c r="AD80" s="243"/>
      <c r="AE80" s="243"/>
    </row>
    <row r="81" spans="1:78" ht="13.5" thickBot="1">
      <c r="A81" s="990"/>
      <c r="B81" s="990"/>
      <c r="C81" s="991"/>
      <c r="D81" s="1225"/>
      <c r="E81" s="1083"/>
      <c r="F81" s="983"/>
      <c r="G81" s="369"/>
      <c r="H81" s="1083"/>
      <c r="I81" s="1083"/>
      <c r="J81" s="1256"/>
      <c r="K81" s="1256"/>
      <c r="L81" s="1254"/>
      <c r="M81" s="357"/>
      <c r="N81" s="371"/>
      <c r="O81" s="975"/>
      <c r="P81" s="978"/>
      <c r="Q81" s="972"/>
      <c r="R81" s="1119"/>
      <c r="S81" s="972"/>
      <c r="T81" s="969"/>
      <c r="U81" s="969"/>
      <c r="V81" s="969"/>
      <c r="W81" s="969"/>
      <c r="X81" s="969"/>
      <c r="Y81" s="1194"/>
      <c r="Z81" s="243"/>
      <c r="AA81" s="243"/>
      <c r="AB81" s="253"/>
      <c r="AC81" s="243"/>
      <c r="AD81" s="243"/>
      <c r="AE81" s="243"/>
    </row>
    <row r="82" spans="1:78" ht="12" customHeight="1">
      <c r="A82" s="990"/>
      <c r="B82" s="990"/>
      <c r="C82" s="990" t="s">
        <v>206</v>
      </c>
      <c r="D82" s="324" t="s">
        <v>164</v>
      </c>
      <c r="E82" s="330">
        <f>+E77+E72</f>
        <v>0</v>
      </c>
      <c r="F82" s="362"/>
      <c r="G82" s="362">
        <v>1.9933333333333332</v>
      </c>
      <c r="H82" s="330"/>
      <c r="I82" s="330"/>
      <c r="J82" s="363"/>
      <c r="K82" s="363">
        <f t="shared" ref="K82" si="0">+K77+K72</f>
        <v>0</v>
      </c>
      <c r="L82" s="359">
        <f>L77+L72</f>
        <v>0.56000000000000005</v>
      </c>
      <c r="M82" s="326"/>
      <c r="N82" s="326"/>
      <c r="O82" s="372"/>
      <c r="P82" s="372"/>
      <c r="Q82" s="373"/>
      <c r="R82" s="372"/>
      <c r="S82" s="373"/>
      <c r="T82" s="338"/>
      <c r="U82" s="338"/>
      <c r="V82" s="338"/>
      <c r="W82" s="338"/>
      <c r="X82" s="338"/>
      <c r="Y82" s="339"/>
      <c r="Z82" s="243"/>
      <c r="AA82" s="243"/>
      <c r="AB82" s="253"/>
      <c r="AC82" s="243"/>
      <c r="AD82" s="243"/>
      <c r="AE82" s="243"/>
    </row>
    <row r="83" spans="1:78" ht="12" customHeight="1">
      <c r="A83" s="990"/>
      <c r="B83" s="990"/>
      <c r="C83" s="990"/>
      <c r="D83" s="384" t="s">
        <v>173</v>
      </c>
      <c r="E83" s="301">
        <f>+E78+E73+E68</f>
        <v>449112690</v>
      </c>
      <c r="F83" s="302">
        <f t="shared" ref="F83:K83" si="1">+F78+F73+F68</f>
        <v>449112690</v>
      </c>
      <c r="G83" s="302">
        <v>449112690</v>
      </c>
      <c r="H83" s="301">
        <f t="shared" si="1"/>
        <v>0</v>
      </c>
      <c r="I83" s="301">
        <f t="shared" si="1"/>
        <v>0</v>
      </c>
      <c r="J83" s="336">
        <f t="shared" si="1"/>
        <v>86440000</v>
      </c>
      <c r="K83" s="336">
        <f t="shared" si="1"/>
        <v>129660000</v>
      </c>
      <c r="L83" s="337">
        <f>L78+L73+L68</f>
        <v>302810896.66666663</v>
      </c>
      <c r="M83" s="326"/>
      <c r="N83" s="326"/>
      <c r="O83" s="372"/>
      <c r="P83" s="372"/>
      <c r="Q83" s="373"/>
      <c r="R83" s="372"/>
      <c r="S83" s="373"/>
      <c r="T83" s="338"/>
      <c r="U83" s="338"/>
      <c r="V83" s="338"/>
      <c r="W83" s="338"/>
      <c r="X83" s="338"/>
      <c r="Y83" s="339"/>
      <c r="Z83" s="243"/>
      <c r="AA83" s="243"/>
      <c r="AB83" s="253"/>
      <c r="AC83" s="243"/>
      <c r="AD83" s="243"/>
      <c r="AE83" s="243"/>
    </row>
    <row r="84" spans="1:78" ht="12" customHeight="1">
      <c r="A84" s="990"/>
      <c r="B84" s="990"/>
      <c r="C84" s="990"/>
      <c r="D84" s="384" t="s">
        <v>174</v>
      </c>
      <c r="E84" s="385">
        <f>+E79+E74</f>
        <v>0</v>
      </c>
      <c r="F84" s="364"/>
      <c r="G84" s="374">
        <f>G69+G74+G79</f>
        <v>0.51</v>
      </c>
      <c r="H84" s="385"/>
      <c r="I84" s="385"/>
      <c r="J84" s="366"/>
      <c r="K84" s="366">
        <f t="shared" ref="K84:K85" si="2">+K79+K74</f>
        <v>0</v>
      </c>
      <c r="L84" s="361">
        <v>0</v>
      </c>
      <c r="M84" s="326"/>
      <c r="N84" s="326"/>
      <c r="O84" s="372"/>
      <c r="P84" s="372"/>
      <c r="Q84" s="373"/>
      <c r="R84" s="372"/>
      <c r="S84" s="373"/>
      <c r="T84" s="338"/>
      <c r="U84" s="338"/>
      <c r="V84" s="338"/>
      <c r="W84" s="338"/>
      <c r="X84" s="338"/>
      <c r="Y84" s="339"/>
      <c r="Z84" s="243"/>
      <c r="AA84" s="243"/>
      <c r="AB84" s="253"/>
      <c r="AC84" s="243"/>
      <c r="AD84" s="243"/>
      <c r="AE84" s="243"/>
    </row>
    <row r="85" spans="1:78" ht="12" customHeight="1">
      <c r="A85" s="990"/>
      <c r="B85" s="990"/>
      <c r="C85" s="990"/>
      <c r="D85" s="1224" t="s">
        <v>175</v>
      </c>
      <c r="E85" s="1082">
        <f>+E80+E75</f>
        <v>0</v>
      </c>
      <c r="F85" s="982"/>
      <c r="G85" s="375">
        <v>15008539</v>
      </c>
      <c r="H85" s="1082"/>
      <c r="I85" s="1082"/>
      <c r="J85" s="1255"/>
      <c r="K85" s="1255">
        <f t="shared" si="2"/>
        <v>0</v>
      </c>
      <c r="L85" s="375">
        <v>15008539</v>
      </c>
      <c r="M85" s="326"/>
      <c r="N85" s="326"/>
      <c r="O85" s="372"/>
      <c r="P85" s="372"/>
      <c r="Q85" s="373"/>
      <c r="R85" s="372"/>
      <c r="S85" s="373"/>
      <c r="T85" s="338"/>
      <c r="U85" s="338"/>
      <c r="V85" s="338"/>
      <c r="W85" s="338"/>
      <c r="X85" s="338"/>
      <c r="Y85" s="339"/>
      <c r="Z85" s="243"/>
      <c r="AA85" s="243"/>
      <c r="AB85" s="253"/>
      <c r="AC85" s="243"/>
      <c r="AD85" s="243"/>
      <c r="AE85" s="243"/>
    </row>
    <row r="86" spans="1:78" ht="12" customHeight="1" thickBot="1">
      <c r="A86" s="991"/>
      <c r="B86" s="991"/>
      <c r="C86" s="991"/>
      <c r="D86" s="1230"/>
      <c r="E86" s="1083"/>
      <c r="F86" s="983"/>
      <c r="G86" s="376"/>
      <c r="H86" s="1083"/>
      <c r="I86" s="1083"/>
      <c r="J86" s="1256"/>
      <c r="K86" s="1256"/>
      <c r="L86" s="377"/>
      <c r="M86" s="326"/>
      <c r="N86" s="326"/>
      <c r="O86" s="372"/>
      <c r="P86" s="372"/>
      <c r="Q86" s="373"/>
      <c r="R86" s="372"/>
      <c r="S86" s="373"/>
      <c r="T86" s="338"/>
      <c r="U86" s="338"/>
      <c r="V86" s="338"/>
      <c r="W86" s="338"/>
      <c r="X86" s="338"/>
      <c r="Y86" s="339"/>
      <c r="Z86" s="243"/>
      <c r="AA86" s="243"/>
      <c r="AB86" s="253"/>
      <c r="AC86" s="243"/>
      <c r="AD86" s="243"/>
      <c r="AE86" s="243"/>
    </row>
    <row r="87" spans="1:78" ht="13.5" customHeight="1">
      <c r="A87" s="1077">
        <v>6</v>
      </c>
      <c r="B87" s="986" t="s">
        <v>86</v>
      </c>
      <c r="C87" s="1258" t="s">
        <v>207</v>
      </c>
      <c r="D87" s="246" t="s">
        <v>164</v>
      </c>
      <c r="E87" s="249">
        <f>+[4]INVERSIÓN!L39</f>
        <v>9.4</v>
      </c>
      <c r="F87" s="248">
        <f>+[5]INVERSIÓN!L39</f>
        <v>9</v>
      </c>
      <c r="G87" s="248">
        <v>9</v>
      </c>
      <c r="H87" s="249"/>
      <c r="I87" s="247"/>
      <c r="J87" s="250">
        <f>+[5]INVERSIÓN!P39</f>
        <v>0</v>
      </c>
      <c r="K87" s="378">
        <f>+[5]INVERSIÓN!Q39</f>
        <v>0.04</v>
      </c>
      <c r="L87" s="379">
        <v>0</v>
      </c>
      <c r="M87" s="252"/>
      <c r="N87" s="252"/>
      <c r="O87" s="1185" t="s">
        <v>207</v>
      </c>
      <c r="P87" s="1156" t="s">
        <v>208</v>
      </c>
      <c r="Q87" s="1204" t="s">
        <v>209</v>
      </c>
      <c r="R87" s="1156" t="s">
        <v>210</v>
      </c>
      <c r="S87" s="1204" t="s">
        <v>211</v>
      </c>
      <c r="T87" s="1145" t="s">
        <v>212</v>
      </c>
      <c r="U87" s="1145" t="s">
        <v>213</v>
      </c>
      <c r="V87" s="1145" t="s">
        <v>191</v>
      </c>
      <c r="W87" s="1145" t="s">
        <v>192</v>
      </c>
      <c r="X87" s="1145" t="s">
        <v>193</v>
      </c>
      <c r="Y87" s="1137">
        <v>34669</v>
      </c>
      <c r="Z87" s="243"/>
      <c r="AA87" s="243"/>
      <c r="AB87" s="253"/>
      <c r="AC87" s="243"/>
      <c r="AD87" s="243"/>
      <c r="AE87" s="243"/>
    </row>
    <row r="88" spans="1:78" ht="13.5" customHeight="1">
      <c r="A88" s="1078"/>
      <c r="B88" s="987"/>
      <c r="C88" s="1259"/>
      <c r="D88" s="384" t="s">
        <v>173</v>
      </c>
      <c r="E88" s="304">
        <f>+[4]INVERSIÓN!L40</f>
        <v>1194445933</v>
      </c>
      <c r="F88" s="302">
        <f>+[5]INVERSIÓN!L40</f>
        <v>1194445933</v>
      </c>
      <c r="G88" s="302">
        <v>1194445933</v>
      </c>
      <c r="H88" s="304"/>
      <c r="I88" s="301"/>
      <c r="J88" s="336">
        <f>+[5]INVERSIÓN!P40</f>
        <v>48900000</v>
      </c>
      <c r="K88" s="336">
        <f>+[5]INVERSIÓN!Q40</f>
        <v>92910000</v>
      </c>
      <c r="L88" s="380">
        <v>127486000</v>
      </c>
      <c r="M88" s="264"/>
      <c r="N88" s="264"/>
      <c r="O88" s="1186"/>
      <c r="P88" s="1157"/>
      <c r="Q88" s="1205"/>
      <c r="R88" s="1157"/>
      <c r="S88" s="1205"/>
      <c r="T88" s="1146"/>
      <c r="U88" s="1146"/>
      <c r="V88" s="1146"/>
      <c r="W88" s="1146"/>
      <c r="X88" s="1146"/>
      <c r="Y88" s="1138"/>
      <c r="Z88" s="243"/>
      <c r="AA88" s="243"/>
      <c r="AB88" s="253"/>
      <c r="AC88" s="243"/>
      <c r="AD88" s="243"/>
      <c r="AE88" s="243"/>
    </row>
    <row r="89" spans="1:78" ht="26.25" customHeight="1">
      <c r="A89" s="1078"/>
      <c r="B89" s="987"/>
      <c r="C89" s="1259"/>
      <c r="D89" s="384" t="s">
        <v>174</v>
      </c>
      <c r="E89" s="381">
        <f>+F89</f>
        <v>0.4</v>
      </c>
      <c r="F89" s="307">
        <f>+[5]INVERSIÓN!L41</f>
        <v>0.4</v>
      </c>
      <c r="G89" s="261">
        <v>0.4</v>
      </c>
      <c r="H89" s="382"/>
      <c r="I89" s="260"/>
      <c r="J89" s="262">
        <f>+[5]INVERSIÓN!P41</f>
        <v>0</v>
      </c>
      <c r="K89" s="262">
        <f>+[5]INVERSIÓN!Q41</f>
        <v>0</v>
      </c>
      <c r="L89" s="383">
        <v>0</v>
      </c>
      <c r="M89" s="264"/>
      <c r="N89" s="264"/>
      <c r="O89" s="1186"/>
      <c r="P89" s="1157"/>
      <c r="Q89" s="1205"/>
      <c r="R89" s="1157"/>
      <c r="S89" s="1205"/>
      <c r="T89" s="1146"/>
      <c r="U89" s="1146"/>
      <c r="V89" s="1146"/>
      <c r="W89" s="1146"/>
      <c r="X89" s="1146"/>
      <c r="Y89" s="1138"/>
      <c r="Z89" s="243"/>
      <c r="AA89" s="243"/>
      <c r="AB89" s="253"/>
      <c r="AC89" s="243"/>
      <c r="AD89" s="243"/>
      <c r="AE89" s="243"/>
    </row>
    <row r="90" spans="1:78" ht="11.25" customHeight="1">
      <c r="A90" s="1078"/>
      <c r="B90" s="987"/>
      <c r="C90" s="1259"/>
      <c r="D90" s="1261" t="s">
        <v>175</v>
      </c>
      <c r="E90" s="1263">
        <f>+[4]INVERSIÓN!L42</f>
        <v>69871194</v>
      </c>
      <c r="F90" s="1210">
        <f>+[5]INVERSIÓN!L42</f>
        <v>69871194</v>
      </c>
      <c r="G90" s="261">
        <v>69871194</v>
      </c>
      <c r="H90" s="1263"/>
      <c r="I90" s="260"/>
      <c r="J90" s="1265">
        <f>+[5]INVERSIÓN!P42</f>
        <v>20475862.5</v>
      </c>
      <c r="K90" s="1228">
        <f>+[5]INVERSIÓN!Q42</f>
        <v>20475862.5</v>
      </c>
      <c r="L90" s="353">
        <v>20475862.5</v>
      </c>
      <c r="M90" s="1154"/>
      <c r="N90" s="1154"/>
      <c r="O90" s="1186"/>
      <c r="P90" s="1157"/>
      <c r="Q90" s="1205"/>
      <c r="R90" s="1157"/>
      <c r="S90" s="1205"/>
      <c r="T90" s="1146"/>
      <c r="U90" s="1146"/>
      <c r="V90" s="1146"/>
      <c r="W90" s="1146"/>
      <c r="X90" s="1146"/>
      <c r="Y90" s="1138"/>
      <c r="Z90" s="243"/>
      <c r="AA90" s="243"/>
      <c r="AB90" s="253"/>
      <c r="AC90" s="243"/>
      <c r="AD90" s="243"/>
      <c r="AE90" s="243"/>
    </row>
    <row r="91" spans="1:78" ht="37.5" customHeight="1" thickBot="1">
      <c r="A91" s="1079"/>
      <c r="B91" s="988"/>
      <c r="C91" s="1260"/>
      <c r="D91" s="1262"/>
      <c r="E91" s="1264"/>
      <c r="F91" s="1211"/>
      <c r="G91" s="278"/>
      <c r="H91" s="1264"/>
      <c r="I91" s="280"/>
      <c r="J91" s="1266"/>
      <c r="K91" s="1229"/>
      <c r="L91" s="356">
        <v>0</v>
      </c>
      <c r="M91" s="1155"/>
      <c r="N91" s="1155"/>
      <c r="O91" s="1187"/>
      <c r="P91" s="1158"/>
      <c r="Q91" s="1206"/>
      <c r="R91" s="1158"/>
      <c r="S91" s="1206"/>
      <c r="T91" s="1147"/>
      <c r="U91" s="1147"/>
      <c r="V91" s="1147"/>
      <c r="W91" s="1147"/>
      <c r="X91" s="1147"/>
      <c r="Y91" s="1139"/>
      <c r="Z91" s="243"/>
      <c r="AA91" s="243"/>
      <c r="AB91" s="253"/>
      <c r="AC91" s="243"/>
      <c r="AD91" s="243"/>
      <c r="AE91" s="243"/>
    </row>
    <row r="92" spans="1:78" s="397" customFormat="1" ht="49.5" customHeight="1">
      <c r="A92" s="1077">
        <v>7</v>
      </c>
      <c r="B92" s="1077" t="s">
        <v>91</v>
      </c>
      <c r="C92" s="990" t="s">
        <v>214</v>
      </c>
      <c r="D92" s="324" t="s">
        <v>164</v>
      </c>
      <c r="E92" s="389">
        <f>+F92</f>
        <v>20</v>
      </c>
      <c r="F92" s="390">
        <f>+[5]INVERSIÓN!L45</f>
        <v>20</v>
      </c>
      <c r="G92" s="283">
        <v>20</v>
      </c>
      <c r="H92" s="391"/>
      <c r="I92" s="284"/>
      <c r="J92" s="392">
        <f>+[5]INVERSIÓN!P45</f>
        <v>0</v>
      </c>
      <c r="K92" s="392">
        <f>+[5]INVERSIÓN!R45</f>
        <v>0</v>
      </c>
      <c r="L92" s="379">
        <v>0</v>
      </c>
      <c r="M92" s="391"/>
      <c r="N92" s="391"/>
      <c r="O92" s="1152" t="s">
        <v>214</v>
      </c>
      <c r="P92" s="1175" t="s">
        <v>215</v>
      </c>
      <c r="Q92" s="1177" t="s">
        <v>216</v>
      </c>
      <c r="R92" s="1180" t="s">
        <v>217</v>
      </c>
      <c r="S92" s="1183" t="s">
        <v>218</v>
      </c>
      <c r="T92" s="1150">
        <f>92106+20477</f>
        <v>112583</v>
      </c>
      <c r="U92" s="1150">
        <f>92641+20877</f>
        <v>113518</v>
      </c>
      <c r="V92" s="1150" t="s">
        <v>219</v>
      </c>
      <c r="W92" s="1150" t="s">
        <v>171</v>
      </c>
      <c r="X92" s="1150" t="s">
        <v>172</v>
      </c>
      <c r="Y92" s="1162">
        <f>T92+U92</f>
        <v>226101</v>
      </c>
      <c r="Z92" s="393"/>
      <c r="AA92" s="393"/>
      <c r="AB92" s="394"/>
      <c r="AC92" s="393"/>
      <c r="AD92" s="393"/>
      <c r="AE92" s="393"/>
      <c r="AF92" s="395"/>
      <c r="AG92" s="395"/>
      <c r="AH92" s="395"/>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6"/>
      <c r="BZ92" s="396"/>
    </row>
    <row r="93" spans="1:78" s="397" customFormat="1" ht="49.5" customHeight="1">
      <c r="A93" s="1078"/>
      <c r="B93" s="1078"/>
      <c r="C93" s="990"/>
      <c r="D93" s="384" t="s">
        <v>173</v>
      </c>
      <c r="E93" s="304">
        <v>1705086345</v>
      </c>
      <c r="F93" s="302">
        <f>+[5]INVERSIÓN!L46</f>
        <v>1705086345</v>
      </c>
      <c r="G93" s="302">
        <v>1705086345</v>
      </c>
      <c r="H93" s="304"/>
      <c r="I93" s="301"/>
      <c r="J93" s="336">
        <f>+[5]INVERSIÓN!P46</f>
        <v>48900000</v>
      </c>
      <c r="K93" s="336">
        <f>+[5]INVERSIÓN!R46</f>
        <v>237798000</v>
      </c>
      <c r="L93" s="398">
        <v>237798000</v>
      </c>
      <c r="M93" s="304"/>
      <c r="N93" s="167"/>
      <c r="O93" s="1152"/>
      <c r="P93" s="1175"/>
      <c r="Q93" s="1177"/>
      <c r="R93" s="1180"/>
      <c r="S93" s="1183"/>
      <c r="T93" s="1150"/>
      <c r="U93" s="1150"/>
      <c r="V93" s="1150"/>
      <c r="W93" s="1150"/>
      <c r="X93" s="1150"/>
      <c r="Y93" s="1162"/>
      <c r="Z93" s="393"/>
      <c r="AA93" s="393"/>
      <c r="AB93" s="394"/>
      <c r="AC93" s="393"/>
      <c r="AD93" s="393"/>
      <c r="AE93" s="393"/>
      <c r="AF93" s="395"/>
      <c r="AG93" s="395"/>
      <c r="AH93" s="395"/>
      <c r="AI93" s="396"/>
      <c r="AJ93" s="396"/>
      <c r="AK93" s="396"/>
      <c r="AL93" s="396"/>
      <c r="AM93" s="396"/>
      <c r="AN93" s="396"/>
      <c r="AO93" s="396"/>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6"/>
      <c r="BM93" s="396"/>
      <c r="BN93" s="396"/>
      <c r="BO93" s="396"/>
      <c r="BP93" s="396"/>
      <c r="BQ93" s="396"/>
      <c r="BR93" s="396"/>
      <c r="BS93" s="396"/>
      <c r="BT93" s="396"/>
      <c r="BU93" s="396"/>
      <c r="BV93" s="396"/>
      <c r="BW93" s="396"/>
      <c r="BX93" s="396"/>
      <c r="BY93" s="396"/>
      <c r="BZ93" s="396"/>
    </row>
    <row r="94" spans="1:78" s="397" customFormat="1" ht="49.5" customHeight="1">
      <c r="A94" s="1078"/>
      <c r="B94" s="1078"/>
      <c r="C94" s="990"/>
      <c r="D94" s="384" t="s">
        <v>174</v>
      </c>
      <c r="E94" s="399">
        <f>+F94</f>
        <v>29</v>
      </c>
      <c r="F94" s="360">
        <f>+[5]INVERSIÓN!L47</f>
        <v>29</v>
      </c>
      <c r="G94" s="261">
        <v>29</v>
      </c>
      <c r="H94" s="15"/>
      <c r="I94" s="260"/>
      <c r="J94" s="400">
        <f>+[5]INVERSIÓN!P47</f>
        <v>6.74</v>
      </c>
      <c r="K94" s="400"/>
      <c r="L94" s="398">
        <v>26.58</v>
      </c>
      <c r="M94" s="15"/>
      <c r="N94" s="401"/>
      <c r="O94" s="1152"/>
      <c r="P94" s="1175"/>
      <c r="Q94" s="1177"/>
      <c r="R94" s="1180"/>
      <c r="S94" s="1183"/>
      <c r="T94" s="1150"/>
      <c r="U94" s="1150"/>
      <c r="V94" s="1150"/>
      <c r="W94" s="1150"/>
      <c r="X94" s="1150"/>
      <c r="Y94" s="1162"/>
      <c r="Z94" s="393"/>
      <c r="AA94" s="393"/>
      <c r="AB94" s="394"/>
      <c r="AC94" s="393"/>
      <c r="AD94" s="393"/>
      <c r="AE94" s="393"/>
      <c r="AF94" s="395"/>
      <c r="AG94" s="395"/>
      <c r="AH94" s="395"/>
      <c r="AI94" s="396"/>
      <c r="AJ94" s="396"/>
      <c r="AK94" s="396"/>
      <c r="AL94" s="396"/>
      <c r="AM94" s="396"/>
      <c r="AN94" s="396"/>
      <c r="AO94" s="396"/>
      <c r="AP94" s="396"/>
      <c r="AQ94" s="396"/>
      <c r="AR94" s="396"/>
      <c r="AS94" s="396"/>
      <c r="AT94" s="396"/>
      <c r="AU94" s="396"/>
      <c r="AV94" s="396"/>
      <c r="AW94" s="396"/>
      <c r="AX94" s="396"/>
      <c r="AY94" s="396"/>
      <c r="AZ94" s="396"/>
      <c r="BA94" s="396"/>
      <c r="BB94" s="396"/>
      <c r="BC94" s="396"/>
      <c r="BD94" s="396"/>
      <c r="BE94" s="396"/>
      <c r="BF94" s="396"/>
      <c r="BG94" s="396"/>
      <c r="BH94" s="396"/>
      <c r="BI94" s="396"/>
      <c r="BJ94" s="396"/>
      <c r="BK94" s="396"/>
      <c r="BL94" s="396"/>
      <c r="BM94" s="396"/>
      <c r="BN94" s="396"/>
      <c r="BO94" s="396"/>
      <c r="BP94" s="396"/>
      <c r="BQ94" s="396"/>
      <c r="BR94" s="396"/>
      <c r="BS94" s="396"/>
      <c r="BT94" s="396"/>
      <c r="BU94" s="396"/>
      <c r="BV94" s="396"/>
      <c r="BW94" s="396"/>
      <c r="BX94" s="396"/>
      <c r="BY94" s="396"/>
      <c r="BZ94" s="396"/>
    </row>
    <row r="95" spans="1:78" s="397" customFormat="1" ht="40.5" customHeight="1">
      <c r="A95" s="1078"/>
      <c r="B95" s="1078"/>
      <c r="C95" s="990"/>
      <c r="D95" s="1224" t="s">
        <v>175</v>
      </c>
      <c r="E95" s="1269">
        <v>431339501</v>
      </c>
      <c r="F95" s="1210">
        <f>+[5]INVERSIÓN!L48</f>
        <v>431339501</v>
      </c>
      <c r="G95" s="311">
        <v>431339501</v>
      </c>
      <c r="H95" s="1269"/>
      <c r="I95" s="310"/>
      <c r="J95" s="1228">
        <f>+[5]INVERSIÓN!P48</f>
        <v>91046315.75</v>
      </c>
      <c r="K95" s="1228">
        <f>+[5]INVERSIÓN!R48</f>
        <v>229846315.75</v>
      </c>
      <c r="L95" s="402">
        <v>304096315.75</v>
      </c>
      <c r="M95" s="1269"/>
      <c r="N95" s="1271"/>
      <c r="O95" s="1152"/>
      <c r="P95" s="1175"/>
      <c r="Q95" s="1177"/>
      <c r="R95" s="1180"/>
      <c r="S95" s="1183"/>
      <c r="T95" s="1150"/>
      <c r="U95" s="1150"/>
      <c r="V95" s="1150"/>
      <c r="W95" s="1150"/>
      <c r="X95" s="1150"/>
      <c r="Y95" s="1162"/>
      <c r="Z95" s="393"/>
      <c r="AA95" s="393"/>
      <c r="AB95" s="394"/>
      <c r="AC95" s="393"/>
      <c r="AD95" s="393"/>
      <c r="AE95" s="393"/>
      <c r="AF95" s="395"/>
      <c r="AG95" s="395"/>
      <c r="AH95" s="395"/>
      <c r="AI95" s="396"/>
      <c r="AJ95" s="396"/>
      <c r="AK95" s="396"/>
      <c r="AL95" s="396"/>
      <c r="AM95" s="396"/>
      <c r="AN95" s="396"/>
      <c r="AO95" s="396"/>
      <c r="AP95" s="396"/>
      <c r="AQ95" s="396"/>
      <c r="AR95" s="396"/>
      <c r="AS95" s="396"/>
      <c r="AT95" s="396"/>
      <c r="AU95" s="396"/>
      <c r="AV95" s="396"/>
      <c r="AW95" s="396"/>
      <c r="AX95" s="396"/>
      <c r="AY95" s="396"/>
      <c r="AZ95" s="396"/>
      <c r="BA95" s="396"/>
      <c r="BB95" s="396"/>
      <c r="BC95" s="396"/>
      <c r="BD95" s="396"/>
      <c r="BE95" s="396"/>
      <c r="BF95" s="396"/>
      <c r="BG95" s="396"/>
      <c r="BH95" s="396"/>
      <c r="BI95" s="396"/>
      <c r="BJ95" s="396"/>
      <c r="BK95" s="396"/>
      <c r="BL95" s="396"/>
      <c r="BM95" s="396"/>
      <c r="BN95" s="396"/>
      <c r="BO95" s="396"/>
      <c r="BP95" s="396"/>
      <c r="BQ95" s="396"/>
      <c r="BR95" s="396"/>
      <c r="BS95" s="396"/>
      <c r="BT95" s="396"/>
      <c r="BU95" s="396"/>
      <c r="BV95" s="396"/>
      <c r="BW95" s="396"/>
      <c r="BX95" s="396"/>
      <c r="BY95" s="396"/>
      <c r="BZ95" s="396"/>
    </row>
    <row r="96" spans="1:78" s="397" customFormat="1" ht="42.75" customHeight="1" thickBot="1">
      <c r="A96" s="1079"/>
      <c r="B96" s="1079"/>
      <c r="C96" s="991"/>
      <c r="D96" s="1225"/>
      <c r="E96" s="1270"/>
      <c r="F96" s="1211"/>
      <c r="G96" s="314"/>
      <c r="H96" s="1270"/>
      <c r="I96" s="313"/>
      <c r="J96" s="1229"/>
      <c r="K96" s="1229"/>
      <c r="L96" s="403"/>
      <c r="M96" s="1270"/>
      <c r="N96" s="1272"/>
      <c r="O96" s="1153"/>
      <c r="P96" s="1176"/>
      <c r="Q96" s="1178"/>
      <c r="R96" s="1181"/>
      <c r="S96" s="1184"/>
      <c r="T96" s="1151"/>
      <c r="U96" s="1151"/>
      <c r="V96" s="1151"/>
      <c r="W96" s="1151"/>
      <c r="X96" s="1151"/>
      <c r="Y96" s="1163"/>
      <c r="Z96" s="393"/>
      <c r="AA96" s="393"/>
      <c r="AB96" s="394"/>
      <c r="AC96" s="393"/>
      <c r="AD96" s="393"/>
      <c r="AE96" s="393"/>
      <c r="AF96" s="395"/>
      <c r="AG96" s="395"/>
      <c r="AH96" s="395"/>
      <c r="AI96" s="396"/>
      <c r="AJ96" s="396"/>
      <c r="AK96" s="396"/>
      <c r="AL96" s="396"/>
      <c r="AM96" s="396"/>
      <c r="AN96" s="396"/>
      <c r="AO96" s="396"/>
      <c r="AP96" s="396"/>
      <c r="AQ96" s="396"/>
      <c r="AR96" s="396"/>
      <c r="AS96" s="396"/>
      <c r="AT96" s="396"/>
      <c r="AU96" s="396"/>
      <c r="AV96" s="396"/>
      <c r="AW96" s="396"/>
      <c r="AX96" s="396"/>
      <c r="AY96" s="396"/>
      <c r="AZ96" s="396"/>
      <c r="BA96" s="396"/>
      <c r="BB96" s="396"/>
      <c r="BC96" s="396"/>
      <c r="BD96" s="396"/>
      <c r="BE96" s="396"/>
      <c r="BF96" s="396"/>
      <c r="BG96" s="396"/>
      <c r="BH96" s="396"/>
      <c r="BI96" s="396"/>
      <c r="BJ96" s="396"/>
      <c r="BK96" s="396"/>
      <c r="BL96" s="396"/>
      <c r="BM96" s="396"/>
      <c r="BN96" s="396"/>
      <c r="BO96" s="396"/>
      <c r="BP96" s="396"/>
      <c r="BQ96" s="396"/>
      <c r="BR96" s="396"/>
      <c r="BS96" s="396"/>
      <c r="BT96" s="396"/>
      <c r="BU96" s="396"/>
      <c r="BV96" s="396"/>
      <c r="BW96" s="396"/>
      <c r="BX96" s="396"/>
      <c r="BY96" s="396"/>
      <c r="BZ96" s="396"/>
    </row>
    <row r="97" spans="1:78" ht="13.5" customHeight="1">
      <c r="A97" s="989">
        <v>8</v>
      </c>
      <c r="B97" s="986" t="s">
        <v>87</v>
      </c>
      <c r="C97" s="989" t="s">
        <v>163</v>
      </c>
      <c r="D97" s="404" t="s">
        <v>164</v>
      </c>
      <c r="E97" s="405">
        <f>+[4]INVERSIÓN!L51</f>
        <v>8</v>
      </c>
      <c r="F97" s="248">
        <f>+[5]INVERSIÓN!L51</f>
        <v>8</v>
      </c>
      <c r="G97" s="248">
        <v>4</v>
      </c>
      <c r="H97" s="249"/>
      <c r="I97" s="406"/>
      <c r="J97" s="250">
        <f>+[5]INVERSIÓN!P51</f>
        <v>0</v>
      </c>
      <c r="K97" s="250">
        <f>+[5]INVERSIÓN!R51</f>
        <v>0.12</v>
      </c>
      <c r="L97" s="379">
        <v>0.183</v>
      </c>
      <c r="M97" s="407"/>
      <c r="N97" s="408"/>
      <c r="O97" s="1174" t="s">
        <v>165</v>
      </c>
      <c r="P97" s="1174" t="s">
        <v>196</v>
      </c>
      <c r="Q97" s="1267" t="s">
        <v>220</v>
      </c>
      <c r="R97" s="1174" t="s">
        <v>168</v>
      </c>
      <c r="S97" s="1267" t="s">
        <v>221</v>
      </c>
      <c r="T97" s="1168">
        <v>37445</v>
      </c>
      <c r="U97" s="1168">
        <v>38908</v>
      </c>
      <c r="V97" s="1168" t="s">
        <v>170</v>
      </c>
      <c r="W97" s="1168" t="s">
        <v>171</v>
      </c>
      <c r="X97" s="1168" t="s">
        <v>222</v>
      </c>
      <c r="Y97" s="1273">
        <v>76353</v>
      </c>
      <c r="Z97" s="243"/>
      <c r="AA97" s="243"/>
      <c r="AB97" s="253"/>
      <c r="AC97" s="243"/>
      <c r="AD97" s="243"/>
      <c r="AE97" s="243"/>
    </row>
    <row r="98" spans="1:78" ht="13.5" customHeight="1">
      <c r="A98" s="990"/>
      <c r="B98" s="987"/>
      <c r="C98" s="990"/>
      <c r="D98" s="409" t="s">
        <v>173</v>
      </c>
      <c r="E98" s="410">
        <f>+[4]INVERSIÓN!L52</f>
        <v>180131055</v>
      </c>
      <c r="F98" s="302">
        <f>+[5]INVERSIÓN!L52</f>
        <v>180131055</v>
      </c>
      <c r="G98" s="302">
        <f>G106/2</f>
        <v>90065527.5</v>
      </c>
      <c r="H98" s="304"/>
      <c r="I98" s="411"/>
      <c r="J98" s="336">
        <f>+[5]INVERSIÓN!P52</f>
        <v>54580000</v>
      </c>
      <c r="K98" s="336">
        <f>+[5]INVERSIÓN!R52</f>
        <v>54580000</v>
      </c>
      <c r="L98" s="380">
        <v>28043400</v>
      </c>
      <c r="M98" s="412"/>
      <c r="N98" s="413"/>
      <c r="O98" s="1152"/>
      <c r="P98" s="1152"/>
      <c r="Q98" s="1268"/>
      <c r="R98" s="1152"/>
      <c r="S98" s="1268"/>
      <c r="T98" s="1150"/>
      <c r="U98" s="1150"/>
      <c r="V98" s="1150"/>
      <c r="W98" s="1150"/>
      <c r="X98" s="1150"/>
      <c r="Y98" s="1162"/>
      <c r="Z98" s="243"/>
      <c r="AA98" s="243"/>
      <c r="AB98" s="253"/>
      <c r="AC98" s="243"/>
      <c r="AD98" s="243"/>
      <c r="AE98" s="243"/>
    </row>
    <row r="99" spans="1:78" ht="18" customHeight="1">
      <c r="A99" s="990"/>
      <c r="B99" s="987"/>
      <c r="C99" s="990"/>
      <c r="D99" s="409" t="s">
        <v>174</v>
      </c>
      <c r="E99" s="414">
        <v>0</v>
      </c>
      <c r="F99" s="360">
        <v>0</v>
      </c>
      <c r="G99" s="415"/>
      <c r="H99" s="416"/>
      <c r="I99" s="417"/>
      <c r="J99" s="400">
        <f>+[5]INVERSIÓN!P53</f>
        <v>0</v>
      </c>
      <c r="K99" s="400">
        <f>+[5]INVERSIÓN!R53</f>
        <v>0</v>
      </c>
      <c r="L99" s="418"/>
      <c r="M99" s="412"/>
      <c r="N99" s="413"/>
      <c r="O99" s="1152"/>
      <c r="P99" s="1152"/>
      <c r="Q99" s="1268"/>
      <c r="R99" s="1152"/>
      <c r="S99" s="1268"/>
      <c r="T99" s="1150"/>
      <c r="U99" s="1150"/>
      <c r="V99" s="1150"/>
      <c r="W99" s="1150"/>
      <c r="X99" s="1150"/>
      <c r="Y99" s="1162"/>
      <c r="Z99" s="243"/>
      <c r="AA99" s="243"/>
      <c r="AB99" s="253"/>
      <c r="AC99" s="243"/>
      <c r="AD99" s="243"/>
      <c r="AE99" s="243"/>
    </row>
    <row r="100" spans="1:78" ht="35.25" customHeight="1" thickBot="1">
      <c r="A100" s="990"/>
      <c r="B100" s="987"/>
      <c r="C100" s="991"/>
      <c r="D100" s="419" t="s">
        <v>175</v>
      </c>
      <c r="E100" s="420">
        <f>+[4]INVERSIÓN!L54</f>
        <v>17781040</v>
      </c>
      <c r="F100" s="421">
        <f>+[5]INVERSIÓN!P54</f>
        <v>17781040</v>
      </c>
      <c r="G100" s="311">
        <v>17781040</v>
      </c>
      <c r="H100" s="295"/>
      <c r="I100" s="422"/>
      <c r="J100" s="423">
        <f>+[5]INVERSIÓN!P56</f>
        <v>17781040</v>
      </c>
      <c r="K100" s="423">
        <f>+[5]INVERSIÓN!R54</f>
        <v>17781040</v>
      </c>
      <c r="L100" s="353">
        <v>17781040</v>
      </c>
      <c r="M100" s="424"/>
      <c r="N100" s="425"/>
      <c r="O100" s="1152"/>
      <c r="P100" s="1152"/>
      <c r="Q100" s="1268"/>
      <c r="R100" s="1152"/>
      <c r="S100" s="1268"/>
      <c r="T100" s="1150"/>
      <c r="U100" s="1150"/>
      <c r="V100" s="1150"/>
      <c r="W100" s="1150"/>
      <c r="X100" s="1150"/>
      <c r="Y100" s="1162"/>
      <c r="Z100" s="243"/>
      <c r="AA100" s="243"/>
      <c r="AB100" s="253"/>
      <c r="AC100" s="243"/>
      <c r="AD100" s="243"/>
      <c r="AE100" s="243"/>
    </row>
    <row r="101" spans="1:78" ht="20.100000000000001" customHeight="1">
      <c r="A101" s="990"/>
      <c r="B101" s="987"/>
      <c r="C101" s="989" t="s">
        <v>199</v>
      </c>
      <c r="D101" s="404" t="s">
        <v>164</v>
      </c>
      <c r="E101" s="426">
        <v>0</v>
      </c>
      <c r="F101" s="427"/>
      <c r="G101" s="428">
        <v>4</v>
      </c>
      <c r="H101" s="429"/>
      <c r="I101" s="429"/>
      <c r="J101" s="430"/>
      <c r="K101" s="430">
        <v>0</v>
      </c>
      <c r="L101" s="431">
        <v>0.42699999999999999</v>
      </c>
      <c r="M101" s="432"/>
      <c r="N101" s="433"/>
      <c r="O101" s="995" t="s">
        <v>199</v>
      </c>
      <c r="P101" s="995" t="s">
        <v>223</v>
      </c>
      <c r="Q101" s="995" t="s">
        <v>224</v>
      </c>
      <c r="R101" s="1174" t="s">
        <v>168</v>
      </c>
      <c r="S101" s="995" t="s">
        <v>225</v>
      </c>
      <c r="T101" s="995">
        <v>6968</v>
      </c>
      <c r="U101" s="995">
        <v>7253</v>
      </c>
      <c r="V101" s="1168" t="s">
        <v>170</v>
      </c>
      <c r="W101" s="1168" t="s">
        <v>171</v>
      </c>
      <c r="X101" s="1168" t="s">
        <v>222</v>
      </c>
      <c r="Y101" s="1171">
        <v>14221</v>
      </c>
      <c r="Z101" s="243"/>
      <c r="AA101" s="243"/>
      <c r="AB101" s="253"/>
      <c r="AC101" s="243"/>
      <c r="AD101" s="243"/>
      <c r="AE101" s="243"/>
    </row>
    <row r="102" spans="1:78" ht="20.100000000000001" customHeight="1">
      <c r="A102" s="990"/>
      <c r="B102" s="987"/>
      <c r="C102" s="990"/>
      <c r="D102" s="409" t="s">
        <v>173</v>
      </c>
      <c r="E102" s="434">
        <v>0</v>
      </c>
      <c r="F102" s="435"/>
      <c r="G102" s="436">
        <v>90065527.5</v>
      </c>
      <c r="H102" s="437"/>
      <c r="I102" s="437"/>
      <c r="J102" s="438"/>
      <c r="K102" s="438">
        <v>0</v>
      </c>
      <c r="L102" s="439">
        <v>65434600</v>
      </c>
      <c r="M102" s="440"/>
      <c r="N102" s="441"/>
      <c r="O102" s="996"/>
      <c r="P102" s="996"/>
      <c r="Q102" s="996"/>
      <c r="R102" s="1152"/>
      <c r="S102" s="996"/>
      <c r="T102" s="996"/>
      <c r="U102" s="996"/>
      <c r="V102" s="1150"/>
      <c r="W102" s="1150"/>
      <c r="X102" s="1150"/>
      <c r="Y102" s="1172"/>
      <c r="Z102" s="243"/>
      <c r="AA102" s="243"/>
      <c r="AB102" s="253"/>
      <c r="AC102" s="243"/>
      <c r="AD102" s="243"/>
      <c r="AE102" s="243"/>
    </row>
    <row r="103" spans="1:78" ht="20.100000000000001" customHeight="1">
      <c r="A103" s="990"/>
      <c r="B103" s="987"/>
      <c r="C103" s="990"/>
      <c r="D103" s="409" t="s">
        <v>174</v>
      </c>
      <c r="E103" s="434">
        <v>0</v>
      </c>
      <c r="F103" s="435"/>
      <c r="G103" s="436"/>
      <c r="H103" s="437"/>
      <c r="I103" s="437"/>
      <c r="J103" s="438"/>
      <c r="K103" s="438">
        <v>0</v>
      </c>
      <c r="L103" s="439">
        <v>0</v>
      </c>
      <c r="M103" s="440"/>
      <c r="N103" s="441"/>
      <c r="O103" s="996"/>
      <c r="P103" s="996"/>
      <c r="Q103" s="996"/>
      <c r="R103" s="1152"/>
      <c r="S103" s="996"/>
      <c r="T103" s="996"/>
      <c r="U103" s="996"/>
      <c r="V103" s="1150"/>
      <c r="W103" s="1150"/>
      <c r="X103" s="1150"/>
      <c r="Y103" s="1172"/>
      <c r="Z103" s="243"/>
      <c r="AA103" s="243"/>
      <c r="AB103" s="253"/>
      <c r="AC103" s="243"/>
      <c r="AD103" s="243"/>
      <c r="AE103" s="243"/>
    </row>
    <row r="104" spans="1:78" ht="20.100000000000001" customHeight="1" thickBot="1">
      <c r="A104" s="990"/>
      <c r="B104" s="987"/>
      <c r="C104" s="991"/>
      <c r="D104" s="419" t="s">
        <v>175</v>
      </c>
      <c r="E104" s="442">
        <v>0</v>
      </c>
      <c r="F104" s="443"/>
      <c r="G104" s="444"/>
      <c r="H104" s="445"/>
      <c r="I104" s="445"/>
      <c r="J104" s="446"/>
      <c r="K104" s="446">
        <v>0</v>
      </c>
      <c r="L104" s="447">
        <v>0</v>
      </c>
      <c r="M104" s="448"/>
      <c r="N104" s="449"/>
      <c r="O104" s="997"/>
      <c r="P104" s="997"/>
      <c r="Q104" s="997"/>
      <c r="R104" s="1153"/>
      <c r="S104" s="997"/>
      <c r="T104" s="997"/>
      <c r="U104" s="997"/>
      <c r="V104" s="1151"/>
      <c r="W104" s="1151"/>
      <c r="X104" s="1151"/>
      <c r="Y104" s="1173"/>
      <c r="Z104" s="243"/>
      <c r="AA104" s="243"/>
      <c r="AB104" s="253"/>
      <c r="AC104" s="243"/>
      <c r="AD104" s="243"/>
      <c r="AE104" s="243"/>
    </row>
    <row r="105" spans="1:78" ht="20.100000000000001" customHeight="1">
      <c r="A105" s="990"/>
      <c r="B105" s="987"/>
      <c r="C105" s="989" t="s">
        <v>21</v>
      </c>
      <c r="D105" s="404" t="s">
        <v>164</v>
      </c>
      <c r="E105" s="437">
        <f>+E101+E97</f>
        <v>8</v>
      </c>
      <c r="F105" s="435">
        <f t="shared" ref="F105:K106" si="3">+F101+F97</f>
        <v>8</v>
      </c>
      <c r="G105" s="436">
        <v>8</v>
      </c>
      <c r="H105" s="437">
        <f t="shared" si="3"/>
        <v>0</v>
      </c>
      <c r="I105" s="437">
        <f t="shared" si="3"/>
        <v>0</v>
      </c>
      <c r="J105" s="450">
        <f t="shared" si="3"/>
        <v>0</v>
      </c>
      <c r="K105" s="450">
        <f t="shared" si="3"/>
        <v>0.12</v>
      </c>
      <c r="L105" s="451">
        <v>0.61</v>
      </c>
      <c r="M105" s="452"/>
      <c r="N105" s="326"/>
      <c r="O105" s="973"/>
      <c r="P105" s="973"/>
      <c r="Q105" s="973"/>
      <c r="R105" s="973"/>
      <c r="S105" s="973"/>
      <c r="T105" s="973"/>
      <c r="U105" s="973"/>
      <c r="V105" s="973"/>
      <c r="W105" s="973"/>
      <c r="X105" s="973"/>
      <c r="Y105" s="973"/>
      <c r="Z105" s="243"/>
      <c r="AA105" s="243"/>
      <c r="AB105" s="253"/>
      <c r="AC105" s="243"/>
      <c r="AD105" s="243"/>
      <c r="AE105" s="243"/>
    </row>
    <row r="106" spans="1:78" ht="20.100000000000001" customHeight="1">
      <c r="A106" s="990"/>
      <c r="B106" s="987"/>
      <c r="C106" s="990"/>
      <c r="D106" s="409" t="s">
        <v>173</v>
      </c>
      <c r="E106" s="437">
        <f>+E102+E98</f>
        <v>180131055</v>
      </c>
      <c r="F106" s="437">
        <f t="shared" si="3"/>
        <v>180131055</v>
      </c>
      <c r="G106" s="453">
        <v>180131055</v>
      </c>
      <c r="H106" s="437">
        <f t="shared" si="3"/>
        <v>0</v>
      </c>
      <c r="I106" s="437">
        <f t="shared" si="3"/>
        <v>0</v>
      </c>
      <c r="J106" s="450">
        <f t="shared" si="3"/>
        <v>54580000</v>
      </c>
      <c r="K106" s="450">
        <f t="shared" si="3"/>
        <v>54580000</v>
      </c>
      <c r="L106" s="439">
        <v>93478000</v>
      </c>
      <c r="M106" s="452"/>
      <c r="N106" s="326"/>
      <c r="O106" s="974"/>
      <c r="P106" s="974"/>
      <c r="Q106" s="974"/>
      <c r="R106" s="974"/>
      <c r="S106" s="974"/>
      <c r="T106" s="974"/>
      <c r="U106" s="974"/>
      <c r="V106" s="974"/>
      <c r="W106" s="974"/>
      <c r="X106" s="974"/>
      <c r="Y106" s="974"/>
      <c r="Z106" s="243"/>
      <c r="AA106" s="243"/>
      <c r="AB106" s="253"/>
      <c r="AC106" s="243"/>
      <c r="AD106" s="243"/>
      <c r="AE106" s="243"/>
    </row>
    <row r="107" spans="1:78" ht="20.100000000000001" customHeight="1">
      <c r="A107" s="990"/>
      <c r="B107" s="987"/>
      <c r="C107" s="990"/>
      <c r="D107" s="409" t="s">
        <v>174</v>
      </c>
      <c r="E107" s="437">
        <f>+E99+E103</f>
        <v>0</v>
      </c>
      <c r="F107" s="437">
        <f t="shared" ref="F107:K107" si="4">+F99+F103</f>
        <v>0</v>
      </c>
      <c r="G107" s="453"/>
      <c r="H107" s="437">
        <f t="shared" si="4"/>
        <v>0</v>
      </c>
      <c r="I107" s="437">
        <f t="shared" si="4"/>
        <v>0</v>
      </c>
      <c r="J107" s="450">
        <f t="shared" si="4"/>
        <v>0</v>
      </c>
      <c r="K107" s="450">
        <f t="shared" si="4"/>
        <v>0</v>
      </c>
      <c r="L107" s="439">
        <v>0</v>
      </c>
      <c r="M107" s="452"/>
      <c r="N107" s="326"/>
      <c r="O107" s="974"/>
      <c r="P107" s="974"/>
      <c r="Q107" s="974"/>
      <c r="R107" s="974"/>
      <c r="S107" s="974"/>
      <c r="T107" s="974"/>
      <c r="U107" s="974"/>
      <c r="V107" s="974"/>
      <c r="W107" s="974"/>
      <c r="X107" s="974"/>
      <c r="Y107" s="974"/>
      <c r="Z107" s="243"/>
      <c r="AA107" s="243"/>
      <c r="AB107" s="253"/>
      <c r="AC107" s="243"/>
      <c r="AD107" s="243"/>
      <c r="AE107" s="243"/>
    </row>
    <row r="108" spans="1:78" ht="20.100000000000001" customHeight="1" thickBot="1">
      <c r="A108" s="991"/>
      <c r="B108" s="988"/>
      <c r="C108" s="991"/>
      <c r="D108" s="419" t="s">
        <v>175</v>
      </c>
      <c r="E108" s="445">
        <f>+E104+E100</f>
        <v>17781040</v>
      </c>
      <c r="F108" s="445">
        <f t="shared" ref="F108:K108" si="5">+F104+F100</f>
        <v>17781040</v>
      </c>
      <c r="G108" s="454">
        <v>17781040</v>
      </c>
      <c r="H108" s="445">
        <f t="shared" si="5"/>
        <v>0</v>
      </c>
      <c r="I108" s="445">
        <f t="shared" si="5"/>
        <v>0</v>
      </c>
      <c r="J108" s="455">
        <f t="shared" si="5"/>
        <v>17781040</v>
      </c>
      <c r="K108" s="455">
        <f t="shared" si="5"/>
        <v>17781040</v>
      </c>
      <c r="L108" s="456">
        <v>17781040</v>
      </c>
      <c r="M108" s="452"/>
      <c r="N108" s="326"/>
      <c r="O108" s="975"/>
      <c r="P108" s="975"/>
      <c r="Q108" s="975"/>
      <c r="R108" s="975"/>
      <c r="S108" s="975"/>
      <c r="T108" s="975"/>
      <c r="U108" s="975"/>
      <c r="V108" s="975"/>
      <c r="W108" s="975"/>
      <c r="X108" s="975"/>
      <c r="Y108" s="975"/>
      <c r="Z108" s="243"/>
      <c r="AA108" s="243"/>
      <c r="AB108" s="253"/>
      <c r="AC108" s="243"/>
      <c r="AD108" s="243"/>
      <c r="AE108" s="243"/>
    </row>
    <row r="109" spans="1:78" s="462" customFormat="1" ht="12" customHeight="1">
      <c r="A109" s="989"/>
      <c r="B109" s="1027" t="s">
        <v>226</v>
      </c>
      <c r="C109" s="1028"/>
      <c r="D109" s="1281" t="s">
        <v>227</v>
      </c>
      <c r="E109" s="1007">
        <f>+E28+E58+E63+E68+E88+E93+E98+E53</f>
        <v>8795300000</v>
      </c>
      <c r="F109" s="1007">
        <f>+F28+F53+F58+F63+F68+F88+F93+F98</f>
        <v>8795300000</v>
      </c>
      <c r="G109" s="482"/>
      <c r="H109" s="1024"/>
      <c r="I109" s="482"/>
      <c r="J109" s="1275">
        <f>+J28+J58+J68+J88+J93+J98</f>
        <v>352220000</v>
      </c>
      <c r="K109" s="1275">
        <f>+K28+K58+K68+K88+K93+K98</f>
        <v>677795000</v>
      </c>
      <c r="L109" s="1275">
        <v>937709000</v>
      </c>
      <c r="M109" s="1278"/>
      <c r="N109" s="1278"/>
      <c r="O109" s="1016"/>
      <c r="P109" s="1016"/>
      <c r="Q109" s="1016"/>
      <c r="R109" s="1016"/>
      <c r="S109" s="1016"/>
      <c r="T109" s="1016"/>
      <c r="U109" s="1016"/>
      <c r="V109" s="1016"/>
      <c r="W109" s="1016"/>
      <c r="X109" s="1016"/>
      <c r="Y109" s="1131"/>
      <c r="Z109" s="457"/>
      <c r="AA109" s="457"/>
      <c r="AB109" s="458"/>
      <c r="AC109" s="457"/>
      <c r="AD109" s="457"/>
      <c r="AE109" s="457"/>
      <c r="AF109" s="459"/>
      <c r="AG109" s="459"/>
      <c r="AH109" s="459"/>
      <c r="AI109" s="460"/>
      <c r="AJ109" s="460"/>
      <c r="AK109" s="460"/>
      <c r="AL109" s="460"/>
      <c r="AM109" s="460"/>
      <c r="AN109" s="460"/>
      <c r="AO109" s="460"/>
      <c r="AP109" s="460"/>
      <c r="AQ109" s="460"/>
      <c r="AR109" s="460"/>
      <c r="AS109" s="460"/>
      <c r="AT109" s="460"/>
      <c r="AU109" s="460"/>
      <c r="AV109" s="460"/>
      <c r="AW109" s="460"/>
      <c r="AX109" s="460"/>
      <c r="AY109" s="460"/>
      <c r="AZ109" s="460"/>
      <c r="BA109" s="460"/>
      <c r="BB109" s="460"/>
      <c r="BC109" s="460"/>
      <c r="BD109" s="460"/>
      <c r="BE109" s="460"/>
      <c r="BF109" s="460"/>
      <c r="BG109" s="460"/>
      <c r="BH109" s="460"/>
      <c r="BI109" s="460"/>
      <c r="BJ109" s="460"/>
      <c r="BK109" s="460"/>
      <c r="BL109" s="460"/>
      <c r="BM109" s="460"/>
      <c r="BN109" s="460"/>
      <c r="BO109" s="460"/>
      <c r="BP109" s="460"/>
      <c r="BQ109" s="460"/>
      <c r="BR109" s="460"/>
      <c r="BS109" s="461"/>
      <c r="BT109" s="461"/>
      <c r="BU109" s="461"/>
      <c r="BV109" s="461"/>
      <c r="BW109" s="461"/>
      <c r="BX109" s="461"/>
      <c r="BY109" s="461"/>
      <c r="BZ109" s="461"/>
    </row>
    <row r="110" spans="1:78" s="462" customFormat="1" ht="12" customHeight="1" thickBot="1">
      <c r="A110" s="990"/>
      <c r="B110" s="1029"/>
      <c r="C110" s="1030"/>
      <c r="D110" s="1282" t="s">
        <v>228</v>
      </c>
      <c r="E110" s="1008"/>
      <c r="F110" s="1008"/>
      <c r="G110" s="483"/>
      <c r="H110" s="1025"/>
      <c r="I110" s="483"/>
      <c r="J110" s="1276"/>
      <c r="K110" s="1276"/>
      <c r="L110" s="1276"/>
      <c r="M110" s="1279"/>
      <c r="N110" s="1279"/>
      <c r="O110" s="1017"/>
      <c r="P110" s="1017"/>
      <c r="Q110" s="1017"/>
      <c r="R110" s="1017"/>
      <c r="S110" s="1017"/>
      <c r="T110" s="1017"/>
      <c r="U110" s="1017"/>
      <c r="V110" s="1017"/>
      <c r="W110" s="1017"/>
      <c r="X110" s="1017"/>
      <c r="Y110" s="1132"/>
      <c r="Z110" s="457"/>
      <c r="AA110" s="457"/>
      <c r="AB110" s="458"/>
      <c r="AC110" s="457"/>
      <c r="AD110" s="457"/>
      <c r="AE110" s="457"/>
      <c r="AF110" s="459"/>
      <c r="AG110" s="459"/>
      <c r="AH110" s="459"/>
      <c r="AI110" s="460"/>
      <c r="AJ110" s="460"/>
      <c r="AK110" s="460"/>
      <c r="AL110" s="460"/>
      <c r="AM110" s="460"/>
      <c r="AN110" s="460"/>
      <c r="AO110" s="460"/>
      <c r="AP110" s="460"/>
      <c r="AQ110" s="460"/>
      <c r="AR110" s="460"/>
      <c r="AS110" s="460"/>
      <c r="AT110" s="460"/>
      <c r="AU110" s="460"/>
      <c r="AV110" s="460"/>
      <c r="AW110" s="460"/>
      <c r="AX110" s="460"/>
      <c r="AY110" s="460"/>
      <c r="AZ110" s="460"/>
      <c r="BA110" s="460"/>
      <c r="BB110" s="460"/>
      <c r="BC110" s="460"/>
      <c r="BD110" s="460"/>
      <c r="BE110" s="460"/>
      <c r="BF110" s="460"/>
      <c r="BG110" s="460"/>
      <c r="BH110" s="460"/>
      <c r="BI110" s="460"/>
      <c r="BJ110" s="460"/>
      <c r="BK110" s="460"/>
      <c r="BL110" s="460"/>
      <c r="BM110" s="460"/>
      <c r="BN110" s="460"/>
      <c r="BO110" s="460"/>
      <c r="BP110" s="460"/>
      <c r="BQ110" s="460"/>
      <c r="BR110" s="460"/>
      <c r="BS110" s="461"/>
      <c r="BT110" s="461"/>
      <c r="BU110" s="461"/>
      <c r="BV110" s="461"/>
      <c r="BW110" s="461"/>
      <c r="BX110" s="461"/>
      <c r="BY110" s="461"/>
      <c r="BZ110" s="461"/>
    </row>
    <row r="111" spans="1:78" s="465" customFormat="1" ht="52.5" customHeight="1" thickBot="1">
      <c r="A111" s="1019" t="s">
        <v>229</v>
      </c>
      <c r="B111" s="1020"/>
      <c r="C111" s="1020"/>
      <c r="D111" s="1283" t="s">
        <v>230</v>
      </c>
      <c r="E111" s="1009"/>
      <c r="F111" s="1009"/>
      <c r="G111" s="484"/>
      <c r="H111" s="1026"/>
      <c r="I111" s="484"/>
      <c r="J111" s="1277"/>
      <c r="K111" s="1277"/>
      <c r="L111" s="1277"/>
      <c r="M111" s="1280"/>
      <c r="N111" s="1280"/>
      <c r="O111" s="1018"/>
      <c r="P111" s="1018"/>
      <c r="Q111" s="1018"/>
      <c r="R111" s="1018"/>
      <c r="S111" s="1018"/>
      <c r="T111" s="1018"/>
      <c r="U111" s="1018"/>
      <c r="V111" s="1018"/>
      <c r="W111" s="1018"/>
      <c r="X111" s="1018"/>
      <c r="Y111" s="1133"/>
      <c r="Z111" s="463"/>
      <c r="AA111" s="463"/>
      <c r="AB111" s="463"/>
      <c r="AC111" s="463"/>
      <c r="AD111" s="463"/>
      <c r="AE111" s="463"/>
      <c r="AF111" s="459"/>
      <c r="AG111" s="459"/>
      <c r="AH111" s="459"/>
      <c r="AI111" s="460"/>
      <c r="AJ111" s="460"/>
      <c r="AK111" s="460"/>
      <c r="AL111" s="460"/>
      <c r="AM111" s="460"/>
      <c r="AN111" s="460"/>
      <c r="AO111" s="460"/>
      <c r="AP111" s="460"/>
      <c r="AQ111" s="460"/>
      <c r="AR111" s="460"/>
      <c r="AS111" s="460"/>
      <c r="AT111" s="460"/>
      <c r="AU111" s="460"/>
      <c r="AV111" s="460"/>
      <c r="AW111" s="460"/>
      <c r="AX111" s="460"/>
      <c r="AY111" s="460"/>
      <c r="AZ111" s="460"/>
      <c r="BA111" s="460"/>
      <c r="BB111" s="460"/>
      <c r="BC111" s="460"/>
      <c r="BD111" s="460"/>
      <c r="BE111" s="460"/>
      <c r="BF111" s="460"/>
      <c r="BG111" s="460"/>
      <c r="BH111" s="460"/>
      <c r="BI111" s="460"/>
      <c r="BJ111" s="460"/>
      <c r="BK111" s="460"/>
      <c r="BL111" s="460"/>
      <c r="BM111" s="460"/>
      <c r="BN111" s="460"/>
      <c r="BO111" s="460"/>
      <c r="BP111" s="460"/>
      <c r="BQ111" s="460"/>
      <c r="BR111" s="460"/>
      <c r="BS111" s="464"/>
      <c r="BT111" s="464"/>
      <c r="BU111" s="464"/>
      <c r="BV111" s="464"/>
      <c r="BW111" s="464"/>
      <c r="BX111" s="464"/>
      <c r="BY111" s="464"/>
      <c r="BZ111" s="464"/>
    </row>
    <row r="112" spans="1:78" s="465" customFormat="1" ht="35.450000000000003" customHeight="1" thickBot="1">
      <c r="A112" s="1021"/>
      <c r="B112" s="1022"/>
      <c r="C112" s="1023"/>
      <c r="D112" s="466" t="s">
        <v>231</v>
      </c>
      <c r="E112" s="485">
        <f>+E10+E15+E20+E25+E35+E60+E65+E70+E90+E95+E100</f>
        <v>730212885</v>
      </c>
      <c r="F112" s="485">
        <f>+F30+F55+F60+F65+F70+F90+F95+F100</f>
        <v>730212885</v>
      </c>
      <c r="G112" s="486"/>
      <c r="H112" s="486"/>
      <c r="I112" s="486"/>
      <c r="J112" s="487">
        <f>+J30+J35+J55+J60+J65+J70+J90+J95+J100</f>
        <v>146424963</v>
      </c>
      <c r="K112" s="487">
        <f>+K30+K35+K55+K60+K65+K70+K90+K95+K100</f>
        <v>296252884.25</v>
      </c>
      <c r="L112" s="487">
        <v>442721884</v>
      </c>
      <c r="M112" s="467"/>
      <c r="N112" s="467"/>
      <c r="O112" s="468"/>
      <c r="P112" s="468"/>
      <c r="Q112" s="468"/>
      <c r="R112" s="468"/>
      <c r="S112" s="468"/>
      <c r="T112" s="468"/>
      <c r="U112" s="468"/>
      <c r="V112" s="468"/>
      <c r="W112" s="468"/>
      <c r="X112" s="468"/>
      <c r="Y112" s="469"/>
      <c r="Z112" s="463"/>
      <c r="AA112" s="463"/>
      <c r="AB112" s="463"/>
      <c r="AC112" s="463"/>
      <c r="AD112" s="463"/>
      <c r="AE112" s="463"/>
      <c r="AF112" s="459"/>
      <c r="AG112" s="459"/>
      <c r="AH112" s="459"/>
      <c r="AI112" s="460"/>
      <c r="AJ112" s="460"/>
      <c r="AK112" s="460"/>
      <c r="AL112" s="460"/>
      <c r="AM112" s="460"/>
      <c r="AN112" s="460"/>
      <c r="AO112" s="460"/>
      <c r="AP112" s="460"/>
      <c r="AQ112" s="460"/>
      <c r="AR112" s="460"/>
      <c r="AS112" s="460"/>
      <c r="AT112" s="460"/>
      <c r="AU112" s="460"/>
      <c r="AV112" s="460"/>
      <c r="AW112" s="460"/>
      <c r="AX112" s="460"/>
      <c r="AY112" s="460"/>
      <c r="AZ112" s="460"/>
      <c r="BA112" s="460"/>
      <c r="BB112" s="460"/>
      <c r="BC112" s="460"/>
      <c r="BD112" s="460"/>
      <c r="BE112" s="460"/>
      <c r="BF112" s="460"/>
      <c r="BG112" s="460"/>
      <c r="BH112" s="460"/>
      <c r="BI112" s="460"/>
      <c r="BJ112" s="460"/>
      <c r="BK112" s="460"/>
      <c r="BL112" s="460"/>
      <c r="BM112" s="460"/>
      <c r="BN112" s="460"/>
      <c r="BO112" s="460"/>
      <c r="BP112" s="460"/>
      <c r="BQ112" s="460"/>
      <c r="BR112" s="460"/>
      <c r="BS112" s="464"/>
      <c r="BT112" s="464"/>
      <c r="BU112" s="464"/>
      <c r="BV112" s="464"/>
      <c r="BW112" s="464"/>
      <c r="BX112" s="464"/>
      <c r="BY112" s="464"/>
      <c r="BZ112" s="464"/>
    </row>
    <row r="113" spans="1:25" ht="18">
      <c r="A113" s="470"/>
      <c r="B113" s="470"/>
      <c r="C113" s="470"/>
      <c r="D113" s="470"/>
      <c r="E113" s="471"/>
      <c r="F113" s="472"/>
      <c r="G113" s="472"/>
      <c r="H113" s="472"/>
      <c r="I113" s="472"/>
      <c r="J113" s="473"/>
      <c r="K113" s="473"/>
      <c r="L113" s="474"/>
      <c r="M113" s="472"/>
      <c r="N113" s="472"/>
      <c r="O113" s="470"/>
      <c r="P113" s="470"/>
      <c r="Q113" s="470"/>
      <c r="R113" s="470"/>
      <c r="S113" s="470"/>
      <c r="T113" s="470"/>
      <c r="U113" s="470"/>
      <c r="V113" s="470"/>
      <c r="W113" s="475"/>
      <c r="X113" s="475"/>
      <c r="Y113" s="476"/>
    </row>
    <row r="114" spans="1:25" ht="15" customHeight="1">
      <c r="A114" s="470"/>
      <c r="B114" s="470"/>
      <c r="C114" s="470"/>
      <c r="D114" s="470"/>
      <c r="E114" s="472"/>
      <c r="F114" s="472"/>
      <c r="G114" s="472"/>
      <c r="H114" s="472"/>
      <c r="I114" s="472"/>
      <c r="J114" s="473"/>
      <c r="K114" s="473"/>
      <c r="L114" s="474"/>
      <c r="M114" s="472"/>
      <c r="N114" s="472"/>
      <c r="O114" s="470"/>
      <c r="P114" s="470"/>
      <c r="Q114" s="470"/>
      <c r="R114" s="470"/>
      <c r="S114" s="1274" t="s">
        <v>74</v>
      </c>
      <c r="T114" s="1274"/>
      <c r="U114" s="1274"/>
      <c r="V114" s="1274"/>
      <c r="W114" s="1274"/>
      <c r="X114" s="1274"/>
      <c r="Y114" s="1274"/>
    </row>
    <row r="115" spans="1:25" ht="18">
      <c r="A115" s="470"/>
      <c r="B115" s="470"/>
      <c r="C115" s="470"/>
      <c r="D115" s="470"/>
      <c r="E115" s="472"/>
      <c r="F115" s="472"/>
      <c r="G115" s="472"/>
      <c r="H115" s="472"/>
      <c r="I115" s="472"/>
      <c r="J115" s="473"/>
      <c r="K115" s="473"/>
      <c r="L115" s="474"/>
      <c r="M115" s="472"/>
      <c r="N115" s="472"/>
      <c r="O115" s="470"/>
      <c r="P115" s="470"/>
      <c r="Q115" s="470"/>
      <c r="R115" s="470"/>
      <c r="S115" s="470"/>
      <c r="T115" s="470"/>
      <c r="U115" s="470"/>
      <c r="V115" s="470"/>
      <c r="W115" s="475"/>
      <c r="X115" s="475"/>
      <c r="Y115" s="476"/>
    </row>
    <row r="116" spans="1:25" ht="18">
      <c r="A116" s="470"/>
      <c r="B116" s="470"/>
      <c r="C116" s="470"/>
      <c r="D116" s="470"/>
      <c r="E116" s="472"/>
      <c r="F116" s="472"/>
      <c r="G116" s="472"/>
      <c r="H116" s="472"/>
      <c r="I116" s="472"/>
      <c r="J116" s="473"/>
      <c r="K116" s="473"/>
      <c r="L116" s="474"/>
      <c r="M116" s="472"/>
      <c r="N116" s="472"/>
      <c r="O116" s="470"/>
      <c r="P116" s="470"/>
      <c r="Q116" s="470"/>
      <c r="R116" s="470"/>
      <c r="S116" s="470"/>
      <c r="T116" s="470"/>
      <c r="U116" s="470"/>
      <c r="V116" s="470"/>
      <c r="W116" s="475"/>
      <c r="X116" s="475"/>
      <c r="Y116" s="475"/>
    </row>
  </sheetData>
  <mergeCells count="427">
    <mergeCell ref="A111:C112"/>
    <mergeCell ref="S114:Y114"/>
    <mergeCell ref="P109:P111"/>
    <mergeCell ref="Q109:Q111"/>
    <mergeCell ref="R109:R111"/>
    <mergeCell ref="S109:S111"/>
    <mergeCell ref="T109:T111"/>
    <mergeCell ref="U109:U111"/>
    <mergeCell ref="J109:J111"/>
    <mergeCell ref="K109:K111"/>
    <mergeCell ref="L109:L111"/>
    <mergeCell ref="M109:M111"/>
    <mergeCell ref="N109:N111"/>
    <mergeCell ref="O109:O111"/>
    <mergeCell ref="A109:A110"/>
    <mergeCell ref="B109:C110"/>
    <mergeCell ref="D109:D111"/>
    <mergeCell ref="E109:E111"/>
    <mergeCell ref="F109:F111"/>
    <mergeCell ref="H109:H111"/>
    <mergeCell ref="V105:V108"/>
    <mergeCell ref="W105:W108"/>
    <mergeCell ref="X105:X108"/>
    <mergeCell ref="Y105:Y108"/>
    <mergeCell ref="V101:V104"/>
    <mergeCell ref="W101:W104"/>
    <mergeCell ref="X101:X104"/>
    <mergeCell ref="Y101:Y104"/>
    <mergeCell ref="V109:V111"/>
    <mergeCell ref="W109:W111"/>
    <mergeCell ref="X109:X111"/>
    <mergeCell ref="Y109:Y111"/>
    <mergeCell ref="C105:C108"/>
    <mergeCell ref="O105:O108"/>
    <mergeCell ref="P105:P108"/>
    <mergeCell ref="Q105:Q108"/>
    <mergeCell ref="R105:R108"/>
    <mergeCell ref="S105:S108"/>
    <mergeCell ref="X97:X100"/>
    <mergeCell ref="Y97:Y100"/>
    <mergeCell ref="C101:C104"/>
    <mergeCell ref="O101:O104"/>
    <mergeCell ref="P101:P104"/>
    <mergeCell ref="Q101:Q104"/>
    <mergeCell ref="R101:R104"/>
    <mergeCell ref="S101:S104"/>
    <mergeCell ref="T101:T104"/>
    <mergeCell ref="U101:U104"/>
    <mergeCell ref="R97:R100"/>
    <mergeCell ref="S97:S100"/>
    <mergeCell ref="T97:T100"/>
    <mergeCell ref="U97:U100"/>
    <mergeCell ref="V97:V100"/>
    <mergeCell ref="W97:W100"/>
    <mergeCell ref="T105:T108"/>
    <mergeCell ref="U105:U108"/>
    <mergeCell ref="A97:A108"/>
    <mergeCell ref="B97:B108"/>
    <mergeCell ref="C97:C100"/>
    <mergeCell ref="O97:O100"/>
    <mergeCell ref="P97:P100"/>
    <mergeCell ref="Q97:Q100"/>
    <mergeCell ref="X92:X96"/>
    <mergeCell ref="Y92:Y96"/>
    <mergeCell ref="D95:D96"/>
    <mergeCell ref="E95:E96"/>
    <mergeCell ref="F95:F96"/>
    <mergeCell ref="H95:H96"/>
    <mergeCell ref="J95:J96"/>
    <mergeCell ref="K95:K96"/>
    <mergeCell ref="M95:M96"/>
    <mergeCell ref="N95:N96"/>
    <mergeCell ref="R92:R96"/>
    <mergeCell ref="S92:S96"/>
    <mergeCell ref="T92:T96"/>
    <mergeCell ref="U92:U96"/>
    <mergeCell ref="V92:V96"/>
    <mergeCell ref="W92:W96"/>
    <mergeCell ref="A92:A96"/>
    <mergeCell ref="B92:B96"/>
    <mergeCell ref="C92:C96"/>
    <mergeCell ref="O92:O96"/>
    <mergeCell ref="P92:P96"/>
    <mergeCell ref="Q92:Q96"/>
    <mergeCell ref="V87:V91"/>
    <mergeCell ref="W87:W91"/>
    <mergeCell ref="X87:X91"/>
    <mergeCell ref="Y87:Y91"/>
    <mergeCell ref="D90:D91"/>
    <mergeCell ref="E90:E91"/>
    <mergeCell ref="F90:F91"/>
    <mergeCell ref="H90:H91"/>
    <mergeCell ref="J90:J91"/>
    <mergeCell ref="K90:K91"/>
    <mergeCell ref="P87:P91"/>
    <mergeCell ref="Q87:Q91"/>
    <mergeCell ref="R87:R91"/>
    <mergeCell ref="S87:S91"/>
    <mergeCell ref="T87:T91"/>
    <mergeCell ref="U87:U91"/>
    <mergeCell ref="T77:T81"/>
    <mergeCell ref="U77:U81"/>
    <mergeCell ref="V77:V81"/>
    <mergeCell ref="W77:W81"/>
    <mergeCell ref="X77:X81"/>
    <mergeCell ref="J85:J86"/>
    <mergeCell ref="K85:K86"/>
    <mergeCell ref="A87:A91"/>
    <mergeCell ref="B87:B91"/>
    <mergeCell ref="C87:C91"/>
    <mergeCell ref="O87:O91"/>
    <mergeCell ref="M90:M91"/>
    <mergeCell ref="N90:N91"/>
    <mergeCell ref="C82:C86"/>
    <mergeCell ref="D85:D86"/>
    <mergeCell ref="E85:E86"/>
    <mergeCell ref="F85:F86"/>
    <mergeCell ref="H85:H86"/>
    <mergeCell ref="I85:I86"/>
    <mergeCell ref="A67:A86"/>
    <mergeCell ref="B67:B86"/>
    <mergeCell ref="C67:C71"/>
    <mergeCell ref="D80:D81"/>
    <mergeCell ref="E80:E81"/>
    <mergeCell ref="F80:F81"/>
    <mergeCell ref="H80:H81"/>
    <mergeCell ref="I80:I81"/>
    <mergeCell ref="J80:J81"/>
    <mergeCell ref="K80:K81"/>
    <mergeCell ref="L80:L81"/>
    <mergeCell ref="S77:S81"/>
    <mergeCell ref="C77:C81"/>
    <mergeCell ref="O77:O81"/>
    <mergeCell ref="P77:P81"/>
    <mergeCell ref="Q77:Q81"/>
    <mergeCell ref="R77:R81"/>
    <mergeCell ref="W72:W76"/>
    <mergeCell ref="X72:X76"/>
    <mergeCell ref="Y72:Y76"/>
    <mergeCell ref="D75:D76"/>
    <mergeCell ref="E75:E76"/>
    <mergeCell ref="F75:F76"/>
    <mergeCell ref="H75:H76"/>
    <mergeCell ref="I75:I76"/>
    <mergeCell ref="J75:J76"/>
    <mergeCell ref="K75:K76"/>
    <mergeCell ref="Q72:Q76"/>
    <mergeCell ref="R72:R76"/>
    <mergeCell ref="S72:S76"/>
    <mergeCell ref="T72:T76"/>
    <mergeCell ref="U72:U76"/>
    <mergeCell ref="V72:V76"/>
    <mergeCell ref="L75:L76"/>
    <mergeCell ref="C72:C76"/>
    <mergeCell ref="O72:O76"/>
    <mergeCell ref="Y77:Y81"/>
    <mergeCell ref="X67:X71"/>
    <mergeCell ref="Y67:Y71"/>
    <mergeCell ref="D70:D71"/>
    <mergeCell ref="E70:E71"/>
    <mergeCell ref="F70:F71"/>
    <mergeCell ref="H70:H71"/>
    <mergeCell ref="J70:J71"/>
    <mergeCell ref="K70:K71"/>
    <mergeCell ref="L70:L71"/>
    <mergeCell ref="M70:M71"/>
    <mergeCell ref="R67:R71"/>
    <mergeCell ref="S67:S71"/>
    <mergeCell ref="T67:T71"/>
    <mergeCell ref="U67:U71"/>
    <mergeCell ref="V67:V71"/>
    <mergeCell ref="W67:W71"/>
    <mergeCell ref="O67:O71"/>
    <mergeCell ref="P67:P71"/>
    <mergeCell ref="Q67:Q71"/>
    <mergeCell ref="N70:N71"/>
    <mergeCell ref="P72:P76"/>
    <mergeCell ref="R62:R66"/>
    <mergeCell ref="S62:S66"/>
    <mergeCell ref="T62:T66"/>
    <mergeCell ref="U62:U66"/>
    <mergeCell ref="D65:D66"/>
    <mergeCell ref="E65:E66"/>
    <mergeCell ref="F65:F66"/>
    <mergeCell ref="J65:J66"/>
    <mergeCell ref="K65:K66"/>
    <mergeCell ref="L65:L66"/>
    <mergeCell ref="A62:A66"/>
    <mergeCell ref="B62:B66"/>
    <mergeCell ref="C62:C66"/>
    <mergeCell ref="O62:O66"/>
    <mergeCell ref="P62:P66"/>
    <mergeCell ref="Q62:Q66"/>
    <mergeCell ref="U57:U61"/>
    <mergeCell ref="D60:D61"/>
    <mergeCell ref="E60:E61"/>
    <mergeCell ref="F60:F61"/>
    <mergeCell ref="H60:H61"/>
    <mergeCell ref="J60:J61"/>
    <mergeCell ref="K60:K61"/>
    <mergeCell ref="M60:M61"/>
    <mergeCell ref="N60:N61"/>
    <mergeCell ref="O57:O61"/>
    <mergeCell ref="P57:P61"/>
    <mergeCell ref="Q57:Q61"/>
    <mergeCell ref="R57:R61"/>
    <mergeCell ref="S57:S61"/>
    <mergeCell ref="T57:T61"/>
    <mergeCell ref="A57:A61"/>
    <mergeCell ref="B57:B61"/>
    <mergeCell ref="C57:C61"/>
    <mergeCell ref="A32:A56"/>
    <mergeCell ref="B32:B56"/>
    <mergeCell ref="C32:C36"/>
    <mergeCell ref="C37:C41"/>
    <mergeCell ref="V52:V56"/>
    <mergeCell ref="W52:W56"/>
    <mergeCell ref="X52:X56"/>
    <mergeCell ref="C47:C51"/>
    <mergeCell ref="O47:O51"/>
    <mergeCell ref="P47:P51"/>
    <mergeCell ref="Q47:Q51"/>
    <mergeCell ref="R47:R51"/>
    <mergeCell ref="T42:T46"/>
    <mergeCell ref="U42:U46"/>
    <mergeCell ref="V42:V46"/>
    <mergeCell ref="W42:W46"/>
    <mergeCell ref="X42:X46"/>
    <mergeCell ref="W37:W41"/>
    <mergeCell ref="X37:X41"/>
    <mergeCell ref="X32:X36"/>
    <mergeCell ref="Y52:Y56"/>
    <mergeCell ref="C52:C56"/>
    <mergeCell ref="O52:O56"/>
    <mergeCell ref="P52:P56"/>
    <mergeCell ref="Q52:Q56"/>
    <mergeCell ref="R52:R56"/>
    <mergeCell ref="S52:S56"/>
    <mergeCell ref="D55:D56"/>
    <mergeCell ref="E55:E56"/>
    <mergeCell ref="F55:F56"/>
    <mergeCell ref="J55:J56"/>
    <mergeCell ref="K55:K56"/>
    <mergeCell ref="L55:L56"/>
    <mergeCell ref="M55:M56"/>
    <mergeCell ref="N55:N56"/>
    <mergeCell ref="T52:T56"/>
    <mergeCell ref="U52:U56"/>
    <mergeCell ref="Y47:Y51"/>
    <mergeCell ref="D50:D51"/>
    <mergeCell ref="E50:E51"/>
    <mergeCell ref="F50:F51"/>
    <mergeCell ref="H50:H51"/>
    <mergeCell ref="J50:J51"/>
    <mergeCell ref="L50:L51"/>
    <mergeCell ref="M50:M51"/>
    <mergeCell ref="N50:N51"/>
    <mergeCell ref="S47:S51"/>
    <mergeCell ref="T47:T51"/>
    <mergeCell ref="U47:U51"/>
    <mergeCell ref="V47:V51"/>
    <mergeCell ref="W47:W51"/>
    <mergeCell ref="X47:X51"/>
    <mergeCell ref="Y42:Y46"/>
    <mergeCell ref="C42:C46"/>
    <mergeCell ref="O42:O46"/>
    <mergeCell ref="P42:P46"/>
    <mergeCell ref="Q42:Q46"/>
    <mergeCell ref="R42:R46"/>
    <mergeCell ref="S42:S46"/>
    <mergeCell ref="D45:D46"/>
    <mergeCell ref="E45:E46"/>
    <mergeCell ref="F45:F46"/>
    <mergeCell ref="J45:J46"/>
    <mergeCell ref="L45:L46"/>
    <mergeCell ref="Y37:Y41"/>
    <mergeCell ref="D40:D41"/>
    <mergeCell ref="F40:F41"/>
    <mergeCell ref="H40:H41"/>
    <mergeCell ref="J40:J41"/>
    <mergeCell ref="L40:L41"/>
    <mergeCell ref="M40:M41"/>
    <mergeCell ref="N40:N41"/>
    <mergeCell ref="Q37:Q41"/>
    <mergeCell ref="R37:R41"/>
    <mergeCell ref="S37:S41"/>
    <mergeCell ref="T37:T41"/>
    <mergeCell ref="U37:U41"/>
    <mergeCell ref="V37:V41"/>
    <mergeCell ref="O37:O41"/>
    <mergeCell ref="P37:P41"/>
    <mergeCell ref="Y32:Y36"/>
    <mergeCell ref="D35:D36"/>
    <mergeCell ref="E35:E36"/>
    <mergeCell ref="F35:F36"/>
    <mergeCell ref="H35:H36"/>
    <mergeCell ref="J35:J36"/>
    <mergeCell ref="K35:K36"/>
    <mergeCell ref="L35:L36"/>
    <mergeCell ref="M35:M36"/>
    <mergeCell ref="R32:R36"/>
    <mergeCell ref="S32:S36"/>
    <mergeCell ref="T32:T36"/>
    <mergeCell ref="U32:U36"/>
    <mergeCell ref="V32:V36"/>
    <mergeCell ref="W32:W36"/>
    <mergeCell ref="O32:O36"/>
    <mergeCell ref="P32:P36"/>
    <mergeCell ref="Q32:Q36"/>
    <mergeCell ref="N35:N36"/>
    <mergeCell ref="U27:U31"/>
    <mergeCell ref="V27:V31"/>
    <mergeCell ref="W27:W31"/>
    <mergeCell ref="X27:X31"/>
    <mergeCell ref="Y27:Y31"/>
    <mergeCell ref="D30:D31"/>
    <mergeCell ref="E30:E31"/>
    <mergeCell ref="F30:F31"/>
    <mergeCell ref="J30:J31"/>
    <mergeCell ref="K30:K31"/>
    <mergeCell ref="O27:O31"/>
    <mergeCell ref="P27:P31"/>
    <mergeCell ref="Q27:Q31"/>
    <mergeCell ref="R27:R31"/>
    <mergeCell ref="S27:S31"/>
    <mergeCell ref="T27:T31"/>
    <mergeCell ref="V22:V26"/>
    <mergeCell ref="W22:W26"/>
    <mergeCell ref="X22:X26"/>
    <mergeCell ref="Y22:Y26"/>
    <mergeCell ref="C22:C26"/>
    <mergeCell ref="O22:O26"/>
    <mergeCell ref="P22:P26"/>
    <mergeCell ref="Q22:Q26"/>
    <mergeCell ref="R22:R26"/>
    <mergeCell ref="S22:S26"/>
    <mergeCell ref="D25:D26"/>
    <mergeCell ref="E25:E26"/>
    <mergeCell ref="F25:F26"/>
    <mergeCell ref="H25:H26"/>
    <mergeCell ref="J25:J26"/>
    <mergeCell ref="K25:K26"/>
    <mergeCell ref="L25:L26"/>
    <mergeCell ref="M25:M26"/>
    <mergeCell ref="N25:N26"/>
    <mergeCell ref="T22:T26"/>
    <mergeCell ref="U22:U26"/>
    <mergeCell ref="U17:U21"/>
    <mergeCell ref="V17:V21"/>
    <mergeCell ref="W17:W21"/>
    <mergeCell ref="X17:X21"/>
    <mergeCell ref="Y17:Y21"/>
    <mergeCell ref="D20:D21"/>
    <mergeCell ref="E20:E21"/>
    <mergeCell ref="F20:F21"/>
    <mergeCell ref="J20:J21"/>
    <mergeCell ref="K20:K21"/>
    <mergeCell ref="O17:O21"/>
    <mergeCell ref="P17:P21"/>
    <mergeCell ref="Q17:Q21"/>
    <mergeCell ref="R17:R21"/>
    <mergeCell ref="S17:S21"/>
    <mergeCell ref="T17:T21"/>
    <mergeCell ref="V12:V16"/>
    <mergeCell ref="W12:W16"/>
    <mergeCell ref="X12:X16"/>
    <mergeCell ref="Y12:Y16"/>
    <mergeCell ref="C12:C16"/>
    <mergeCell ref="O12:O16"/>
    <mergeCell ref="P12:P16"/>
    <mergeCell ref="Q12:Q16"/>
    <mergeCell ref="R12:R16"/>
    <mergeCell ref="S12:S16"/>
    <mergeCell ref="D15:D16"/>
    <mergeCell ref="E15:E16"/>
    <mergeCell ref="F15:F16"/>
    <mergeCell ref="H15:H16"/>
    <mergeCell ref="J15:J16"/>
    <mergeCell ref="K15:K16"/>
    <mergeCell ref="L15:L16"/>
    <mergeCell ref="M15:M16"/>
    <mergeCell ref="N15:N16"/>
    <mergeCell ref="T12:T16"/>
    <mergeCell ref="U12:U16"/>
    <mergeCell ref="Y7:Y11"/>
    <mergeCell ref="D10:D11"/>
    <mergeCell ref="E10:E11"/>
    <mergeCell ref="F10:F11"/>
    <mergeCell ref="H10:H11"/>
    <mergeCell ref="J10:J11"/>
    <mergeCell ref="K10:K11"/>
    <mergeCell ref="L10:L11"/>
    <mergeCell ref="M10:M11"/>
    <mergeCell ref="N10:N11"/>
    <mergeCell ref="S7:S11"/>
    <mergeCell ref="T7:T11"/>
    <mergeCell ref="U7:U11"/>
    <mergeCell ref="V7:V11"/>
    <mergeCell ref="W7:W11"/>
    <mergeCell ref="X7:X11"/>
    <mergeCell ref="A7:A31"/>
    <mergeCell ref="B7:B31"/>
    <mergeCell ref="C7:C11"/>
    <mergeCell ref="O7:O11"/>
    <mergeCell ref="P7:P11"/>
    <mergeCell ref="Q7:Q11"/>
    <mergeCell ref="R7:R11"/>
    <mergeCell ref="A5:A6"/>
    <mergeCell ref="B5:B6"/>
    <mergeCell ref="C5:C6"/>
    <mergeCell ref="D5:D6"/>
    <mergeCell ref="E5:E6"/>
    <mergeCell ref="F5:I5"/>
    <mergeCell ref="C17:C21"/>
    <mergeCell ref="L20:L21"/>
    <mergeCell ref="C27:C31"/>
    <mergeCell ref="L30:L31"/>
    <mergeCell ref="A1:D4"/>
    <mergeCell ref="E1:Y1"/>
    <mergeCell ref="E2:Y2"/>
    <mergeCell ref="E3:F3"/>
    <mergeCell ref="G3:Y3"/>
    <mergeCell ref="E4:F4"/>
    <mergeCell ref="G4:Y4"/>
    <mergeCell ref="J5:N5"/>
    <mergeCell ref="O5:S5"/>
    <mergeCell ref="T5:Y5"/>
  </mergeCells>
  <pageMargins left="0.70866141732283472" right="0.70866141732283472" top="0.74803149606299213" bottom="0.74803149606299213" header="0.31496062992125984" footer="0.31496062992125984"/>
  <pageSetup scale="24" orientation="portrait" r:id="rId1"/>
  <headerFooter>
    <oddFooter>&amp;C&amp;G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GESTIÓN </vt:lpstr>
      <vt:lpstr>INVERSIÓN</vt:lpstr>
      <vt:lpstr>ACTIVIDADES </vt:lpstr>
      <vt:lpstr>TERRITORIALIZACIÓN2</vt:lpstr>
      <vt:lpstr>TERRITORIALIZACIÓN</vt:lpstr>
      <vt:lpstr>'ACTIVIDADES '!Área_de_impresión</vt:lpstr>
      <vt:lpstr>'GESTIÓN '!Área_de_impresión</vt:lpstr>
      <vt:lpstr>INVERSIÓN!Área_de_impresión</vt:lpstr>
      <vt:lpstr>TERRITORIALIZACIÓN!Área_de_impresión</vt:lpstr>
      <vt:lpstr>TERRITORIALIZACIÓN2!Área_de_impresión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2021-06-19T03:13:04Z</dcterms:modified>
</cp:coreProperties>
</file>