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0" yWindow="0" windowWidth="15360" windowHeight="7905" tabRatio="603" activeTab="3"/>
  </bookViews>
  <sheets>
    <sheet name="GESTIÓN " sheetId="10" r:id="rId1"/>
    <sheet name="INVERSIÓN" sheetId="6" r:id="rId2"/>
    <sheet name="ACTIVIDADES " sheetId="11" r:id="rId3"/>
    <sheet name="TERRITORIALIZACIÓN," sheetId="15" r:id="rId4"/>
    <sheet name="TERRITORIALIZACIÓN" sheetId="13" state="hidden" r:id="rId5"/>
  </sheets>
  <externalReferences>
    <externalReference r:id="rId8"/>
    <externalReference r:id="rId9"/>
  </externalReferences>
  <definedNames>
    <definedName name="_xlnm.Print_Area" localSheetId="2">'ACTIVIDADES '!$A$1:$N$54</definedName>
    <definedName name="_xlnm.Print_Area" localSheetId="0">'GESTIÓN '!$A$1:$AW$18</definedName>
    <definedName name="_xlnm.Print_Area" localSheetId="1">'INVERSIÓN'!$A$1:$AU$60</definedName>
    <definedName name="_xlnm.Print_Area" localSheetId="4">'TERRITORIALIZACIÓN'!$A$1:$Y$116</definedName>
    <definedName name="CONDICION_POBLACIONAL" localSheetId="2">'[1]Variables'!$C$1:$C$24</definedName>
    <definedName name="CONDICION_POBLACIONAL" localSheetId="0">'[1]Variables'!$C$1:$C$24</definedName>
    <definedName name="CONDICION_POBLACIONAL" localSheetId="4">'[1]Variables'!$C$1:$C$24</definedName>
    <definedName name="CONDICION_POBLACIONAL" localSheetId="3">'[1]Variables'!$C$1:$C$24</definedName>
    <definedName name="CONDICION_POBLACIONAL">'[2]Variables'!$C$1:$C$24</definedName>
    <definedName name="GRUPO_ETAREO" localSheetId="2">'[1]Variables'!$A$1:$A$8</definedName>
    <definedName name="GRUPO_ETAREO" localSheetId="0">'[1]Variables'!$A$1:$A$8</definedName>
    <definedName name="GRUPO_ETAREO" localSheetId="4">'[1]Variables'!$A$1:$A$8</definedName>
    <definedName name="GRUPO_ETAREO" localSheetId="3">'[1]Variables'!$A$1:$A$8</definedName>
    <definedName name="GRUPO_ETAREO">'[2]Variables'!$A$1:$A$8</definedName>
    <definedName name="GRUPO_ETAREOS" localSheetId="2">#REF!</definedName>
    <definedName name="GRUPO_ETAREOS" localSheetId="0">#REF!</definedName>
    <definedName name="GRUPO_ETAREOS" localSheetId="4">#REF!</definedName>
    <definedName name="GRUPO_ETAREOS" localSheetId="3">#REF!</definedName>
    <definedName name="GRUPO_ETAREOS">#REF!</definedName>
    <definedName name="GRUPO_ETARIO" localSheetId="2">#REF!</definedName>
    <definedName name="GRUPO_ETARIO" localSheetId="0">#REF!</definedName>
    <definedName name="GRUPO_ETARIO" localSheetId="4">#REF!</definedName>
    <definedName name="GRUPO_ETARIO" localSheetId="3">#REF!</definedName>
    <definedName name="GRUPO_ETARIO">#REF!</definedName>
    <definedName name="GRUPO_ETNICO" localSheetId="2">#REF!</definedName>
    <definedName name="GRUPO_ETNICO" localSheetId="0">#REF!</definedName>
    <definedName name="GRUPO_ETNICO" localSheetId="4">#REF!</definedName>
    <definedName name="GRUPO_ETNICO" localSheetId="3">#REF!</definedName>
    <definedName name="GRUPO_ETNICO">#REF!</definedName>
    <definedName name="GRUPOETNICO" localSheetId="4">#REF!</definedName>
    <definedName name="GRUPOETNICO" localSheetId="3">#REF!</definedName>
    <definedName name="GRUPOETNICO">#REF!</definedName>
    <definedName name="GRUPOS_ETNICOS" localSheetId="2">'[1]Variables'!$H$1:$H$8</definedName>
    <definedName name="GRUPOS_ETNICOS" localSheetId="0">'[1]Variables'!$H$1:$H$8</definedName>
    <definedName name="GRUPOS_ETNICOS" localSheetId="4">'[1]Variables'!$H$1:$H$8</definedName>
    <definedName name="GRUPOS_ETNICOS" localSheetId="3">'[1]Variables'!$H$1:$H$8</definedName>
    <definedName name="GRUPOS_ETNICOS">'[2]Variables'!$H$1:$H$8</definedName>
    <definedName name="LOCALIDAD" localSheetId="2">#REF!</definedName>
    <definedName name="LOCALIDAD" localSheetId="0">#REF!</definedName>
    <definedName name="LOCALIDAD" localSheetId="4">#REF!</definedName>
    <definedName name="LOCALIDAD" localSheetId="3">#REF!</definedName>
    <definedName name="LOCALIDAD">#REF!</definedName>
    <definedName name="LOCALIZACION" localSheetId="2">#REF!</definedName>
    <definedName name="LOCALIZACION" localSheetId="0">#REF!</definedName>
    <definedName name="LOCALIZACION" localSheetId="4">#REF!</definedName>
    <definedName name="LOCALIZACION" localSheetId="3">#REF!</definedName>
    <definedName name="LOCALIZACION">#REF!</definedName>
  </definedNames>
  <calcPr calcId="144525"/>
</workbook>
</file>

<file path=xl/comments4.xml><?xml version="1.0" encoding="utf-8"?>
<comments xmlns="http://schemas.openxmlformats.org/spreadsheetml/2006/main">
  <authors>
    <author>PAOLA.RODRIGUEZ</author>
  </authors>
  <commentList>
    <comment ref="N73" authorId="0">
      <text>
        <r>
          <rPr>
            <b/>
            <sz val="9"/>
            <rFont val="Tahoma"/>
            <family val="2"/>
          </rPr>
          <t>PAOLA.RODRIGUEZ:</t>
        </r>
        <r>
          <rPr>
            <sz val="9"/>
            <rFont val="Tahoma"/>
            <family val="2"/>
          </rPr>
          <t xml:space="preserve">
Debe justificarse o ajustarse.</t>
        </r>
      </text>
    </comment>
    <comment ref="N78" authorId="0">
      <text>
        <r>
          <rPr>
            <b/>
            <sz val="9"/>
            <rFont val="Tahoma"/>
            <family val="2"/>
          </rPr>
          <t>PAOLA.RODRIGUEZ:</t>
        </r>
        <r>
          <rPr>
            <sz val="9"/>
            <rFont val="Tahoma"/>
            <family val="2"/>
          </rPr>
          <t xml:space="preserve">
Debe justificarse o ajustarse.</t>
        </r>
      </text>
    </comment>
  </commentList>
</comments>
</file>

<file path=xl/sharedStrings.xml><?xml version="1.0" encoding="utf-8"?>
<sst xmlns="http://schemas.openxmlformats.org/spreadsheetml/2006/main" count="1020" uniqueCount="331">
  <si>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</si>
  <si>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</si>
  <si>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</si>
  <si>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</si>
  <si>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</si>
  <si>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</si>
  <si>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</si>
  <si>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</si>
  <si>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</si>
  <si>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</si>
  <si>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</si>
  <si>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</si>
  <si>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</si>
  <si>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</si>
  <si>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</si>
  <si>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</si>
  <si>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</si>
  <si>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Mar</t>
  </si>
  <si>
    <t>Jun</t>
  </si>
  <si>
    <t>Sep</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</si>
  <si>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</si>
  <si>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</si>
  <si>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</si>
  <si>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</si>
  <si>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</si>
  <si>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</si>
  <si>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</si>
  <si>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</si>
  <si>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</si>
  <si>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</si>
  <si>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</si>
  <si>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</si>
  <si>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</si>
  <si>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</si>
  <si>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</si>
  <si>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</si>
  <si>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</si>
  <si>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</si>
  <si>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</si>
  <si>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</si>
  <si>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</si>
  <si>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</si>
  <si>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</si>
  <si>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</si>
  <si>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</si>
  <si>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</si>
  <si>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</si>
  <si>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</si>
  <si>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</si>
  <si>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</si>
  <si>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</si>
  <si>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</si>
  <si>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</si>
  <si>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</si>
  <si>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</si>
  <si>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</si>
  <si>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</si>
  <si>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</si>
  <si>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</si>
  <si>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</si>
  <si>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</si>
  <si>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</si>
  <si>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</si>
  <si>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</si>
  <si>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</si>
  <si>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</si>
  <si>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</si>
  <si>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</si>
  <si>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</si>
  <si>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</si>
  <si>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</si>
  <si>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</si>
  <si>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</si>
  <si>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</si>
  <si>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126PG01-PR02-F-A5-V9.0</t>
  </si>
  <si>
    <t>Suma</t>
  </si>
  <si>
    <t>% de avance de los planes de manejo</t>
  </si>
  <si>
    <t>Porcentaje</t>
  </si>
  <si>
    <t>HABILITACIÓN DE ESPACIOS PARA EL DISFRUTE DE LA OFERTA NATURAL DE LOS CERROS ORIENTALES</t>
  </si>
  <si>
    <t>GESTIONAR  100% EL PLAN DE  ADQUISICIÓN DE PREDIOS PRIORIZADOS EN LOS CERROS ORIENTALES</t>
  </si>
  <si>
    <t>ADQUIRIR  25 HECTÁREAS DE PREDIOS PRIORIZADOS EN LOS CERROS ORIENTALES</t>
  </si>
  <si>
    <t xml:space="preserve">HABILITAR  4 HECTÁREAS   DE REDES DE SENDEROS ECOLÓGICOS SECUNDARIOS EN LOS CERROS ORIENTALES </t>
  </si>
  <si>
    <t>HABILITAR 5 HECTÁREAS DE UNA CANTERA EN LOS CERROS ORIENTALES PARA EL DISFRUTE DE LA OFERTA NATURAL</t>
  </si>
  <si>
    <t>APROPIACIÓN SOCIAL POR PARTE DE GRUPOS DE INTERÉS PARA LA CONSERVACIÓN DE LOS CERROS ORIENTALES</t>
  </si>
  <si>
    <t>VINCULAR 10 GRUPOS DE INTERÉS EN LA CONSERVACIÓN  CERROS IMPLEMENTANDO 5 INICIATIVAS  AMBIENTALES  PARA LA APROPIACIÓN SOCIAL.</t>
  </si>
  <si>
    <t xml:space="preserve">RESTAURACIÓN, MANEJO Y CONSERVACIÓN DE COBERTURAS VEGETALES </t>
  </si>
  <si>
    <t>RESTAURAR Y MANTENER   80 HA EN EL BOSQUE ORIENTAL DE BOGOTÁ CON PARTICIPACIÓN DEL SECTOR PRIVADO.</t>
  </si>
  <si>
    <t>DESARROLLAR EN 40 HA INCENTIVOS PARA LA CONSERVACIÓN DE COBERTURAS VEGETALES</t>
  </si>
  <si>
    <t>RESTAURACIÓN, MANEJO Y CONSERVACIÓN DE COBERTURAS VEGETALES</t>
  </si>
  <si>
    <t>1150 Implementación de acciones del plan de manejo de la franja de adecuación y la reserva forestal protectora de los cerros orientales en cumplimiento de la sentencia del Consejo De Estado</t>
  </si>
  <si>
    <t xml:space="preserve">Dirección de Gestión Ambiental </t>
  </si>
  <si>
    <t>MANEJAR 80 HA COMO ESTRATEGIA DE PREVENCIÓN Y MITIGACIÓN DE INCENDIOS FORESTALES</t>
  </si>
  <si>
    <t>MANEJAR 80 HA  COMO ESTRATEGIA DE PREVENCIÓN Y MITIGACIÓN DE INCENDIOS FORESTALES</t>
  </si>
  <si>
    <t>X</t>
  </si>
  <si>
    <t>Elaborar  diagnósticos y diseños, con participación social y el sector privado, para  la planificación  en áreas priorizadas de intervención  en la reserva forestal Bosque Oriental de Bogotá.</t>
  </si>
  <si>
    <t>Intervenir de  manera directa con acciones  de restauración ecológica  en  áreas  definidas para restauración ecológica.</t>
  </si>
  <si>
    <t>Elaborar el mapa del estado de la invasión del complejo de retamo en Bogotá</t>
  </si>
  <si>
    <t>Realizar la intervención de manejo y adecuación de senderos y mejoramiento de accesos en  la Reserva Forestal Bosque Oriental de Bogotá.</t>
  </si>
  <si>
    <t>Realizar la implementación y seguimiento a una de las iniciativas ambientales contempladas</t>
  </si>
  <si>
    <t>Ejecutar acciones de prevención y mitigación de incendios forestales, manejo adaptativo en áreas invadidas por retamo y recuperación de áreas afectadas por incendio forestal en el Distrito Capital, incluyendo la iniciativa interinstitucional liderada por la Alcaldia para la recuperación de una hectarea simbólica en Cerros.</t>
  </si>
  <si>
    <t xml:space="preserve"> </t>
  </si>
  <si>
    <t>IMPLEMENTACIÓN DE ACCIONES DEL PLAN DE MANEJO DE LA FRANJA DE ADECUACIÓN Y LA RESERVA FORESTAL PROTECTORA DE LOS CERROS ORIENTALES</t>
  </si>
  <si>
    <t>Creciente</t>
  </si>
  <si>
    <t>Porcentaje de implementación del plan de manejo de la franja de adecuación y la Reserva Forestal Protectora de los cerros orientales</t>
  </si>
  <si>
    <t>Plan de manejo de la franja de adecuación y la Reserva Forestal Protectora de los cerros orientales en proceso de implementación</t>
  </si>
  <si>
    <t>RECUPERACIÓN Y PROTECCIÓN DEL RÍO BOGOTÁ Y CERROS ORIENTALES</t>
  </si>
  <si>
    <t>g</t>
  </si>
  <si>
    <t>N.A</t>
  </si>
  <si>
    <t xml:space="preserve"> Implementar los incentivos y realizar el seguimiento y evaluación para los predios seleccionados.
</t>
  </si>
  <si>
    <t>Diseñar un paquete de incentivos para los predios seleccionados en las áreas piloto.</t>
  </si>
  <si>
    <t>Caracterizar las áreas piloto con potencial para conservación, restauración y rehabilitación bajo el modelo de incentivos a la conservación.</t>
  </si>
  <si>
    <t>Presidir y participar en la Comisión Distrital para la Prevención y Mitigación de Incendios Forestales.</t>
  </si>
  <si>
    <t>Ejecutar acciones de prevención y mitigación de incendios forestales, manejo adaptativo en áreas invadidas por retamo y recuperación de áreas afectadas por incendio forestal en el Distrito Capital, incluyendo la iniciativa interinstitucional liderada por la Alcaldia para la recuperación de una hectarea simbólica en Cerros</t>
  </si>
  <si>
    <t>Adelantar actividades de diagnóstico y diseño de dos (2) iniciativas sociales contempladas en el plan de manejo de la franja de adecuación y la reserva forestal protectora de los cerros orientales.</t>
  </si>
  <si>
    <t>Realizar la implementación de acciones de restauración, rehabilitación o recuperación ecológica.</t>
  </si>
  <si>
    <t>Identificar el área de cantera, diagnosticar, planear y elaborar los diseños para acciones restauración, rehabilitación o recuperación ecológica.</t>
  </si>
  <si>
    <t>Identificar, diagnosticar, planear y elaborar los prediseños para acciones restauración, rehabilitación o recuperación ecológica.</t>
  </si>
  <si>
    <t>Compra de los predios.</t>
  </si>
  <si>
    <t xml:space="preserve">Proceso de oferta de compraventa </t>
  </si>
  <si>
    <t>ADQUIRIR 25 HA DE PREDIOS PRIORIZADOS EN LOS CERROS ORIENTALES</t>
  </si>
  <si>
    <t xml:space="preserve"> Negociación,  porceso de disposicion de recurso (elaboración de CDP).</t>
  </si>
  <si>
    <t>Elaboración de avaluos a predios seleccionados</t>
  </si>
  <si>
    <t>Proceso de selección  de predios  y elaboración de estudios topográficos.</t>
  </si>
  <si>
    <t>Elaboración de los estudios de títulos  de los predios priorizados en la Franja de Adecuación del Bosque Oriental de Bogotá.</t>
  </si>
  <si>
    <t>5, PONDERACIÓN HORIZONTAL AÑO: _2017_</t>
  </si>
  <si>
    <t xml:space="preserve">N/A
</t>
  </si>
  <si>
    <t>FORMATO DE  ACTUALIZACIÓN Y SEGUIMIENTO A LA TERRITORIALIZACIÓN DE LA INVERSIÓN</t>
  </si>
  <si>
    <t>PROYECTO:</t>
  </si>
  <si>
    <t>PERIODO:</t>
  </si>
  <si>
    <t>2 trimestre de 2017</t>
  </si>
  <si>
    <t>1, COD. META</t>
  </si>
  <si>
    <t>2, Meta Proyecto</t>
  </si>
  <si>
    <t>3, Nombre -Punto de inversión (Localidad, Especial, Distrital)</t>
  </si>
  <si>
    <t>4, Variable</t>
  </si>
  <si>
    <t>5, Programación-Actualización</t>
  </si>
  <si>
    <t>6, ACTUALIZACIÓN</t>
  </si>
  <si>
    <t>7, SEGUIMIENTO META</t>
  </si>
  <si>
    <t>8, LOCALIZACIÓN GEOGRÁFICA</t>
  </si>
  <si>
    <t>9,  POBLACIÓN</t>
  </si>
  <si>
    <t>ID Meta</t>
  </si>
  <si>
    <t>6,1 Actualización Marzo</t>
  </si>
  <si>
    <t>6,2 Actualización Junio</t>
  </si>
  <si>
    <t>6,3 Actualización Septiembre</t>
  </si>
  <si>
    <t>6,4 Actualización Diciembre</t>
  </si>
  <si>
    <t>7,1 Seguimiento Marzo</t>
  </si>
  <si>
    <t>Seguimiento Mayo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</si>
  <si>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</si>
  <si>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</si>
  <si>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</si>
  <si>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</si>
  <si>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</si>
  <si>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</si>
  <si>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</si>
  <si>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</si>
  <si>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</si>
  <si>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</si>
  <si>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</si>
  <si>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</si>
  <si>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</si>
  <si>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</si>
  <si>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Usaquen</t>
  </si>
  <si>
    <t>Magnitud Vigencia</t>
  </si>
  <si>
    <t>Usaquén</t>
  </si>
  <si>
    <t>La Uribe (10), Los Cedros (13), San Cristobal Norte (11), zona rural</t>
  </si>
  <si>
    <t>BARRANCAS,LA GRANJA NORTE,BARRANCAS NORTE,SANTA TERESA,BOSQUE DE PINOS III, SANTA CECILIA PUENTE NORTE, CEDRO SALAZAR, BOSQUE DE PINOS III RURAL, EL REDIL, BOSQUE DE PINOS, SAN JOSE DE USAQUEN, TIBABITA RURAL I, BARRANCAS ORIENTAL, BARRANCAS ORIENTAL RURAL, LA CITA, SAN CRISTOBAL NORTE</t>
  </si>
  <si>
    <t>Polígono, se anexan archivos de intervención.</t>
  </si>
  <si>
    <t>Polígonos definidos dentro de la zonificación para adquisición predial del Plan de manejo de la Franja de adecuación como zonas de Alto Valor Ambiental y de prioridad de espacio público</t>
  </si>
  <si>
    <t>GRUPO SIN DEFINIR</t>
  </si>
  <si>
    <t>COMUNIDAD EN GENERAL</t>
  </si>
  <si>
    <t>NO IDENTIFICA GRUPOS ÉTNICOS</t>
  </si>
  <si>
    <t>Recursos Vigencia</t>
  </si>
  <si>
    <t>Magnitud Reservas</t>
  </si>
  <si>
    <t>Reservas Presupuestales</t>
  </si>
  <si>
    <t>Candelaria y Santafe</t>
  </si>
  <si>
    <t>La Candelaria (94), zona rural</t>
  </si>
  <si>
    <t>PARQUE NACIONAL URBANO, PARQUE NACIONAL ORIENTAL, EGIPTO, SAN FRANCISCO RURAL y LAS AGUAS</t>
  </si>
  <si>
    <t>San Cristobal</t>
  </si>
  <si>
    <t>La Gloria (50)  San Blas (32) y zona rural</t>
  </si>
  <si>
    <t>ALTOS DEL ZIPA, ALTOS DEL ZUQUE, AGUAS CLARAS, LA ARBOLEDA RURAL, LOS LAURELES I, TIBAQUE I, TIBAQUE, TIBAQUE URBANO, MORALBA, QUINDIO, EL TRIANGULO</t>
  </si>
  <si>
    <t>Usme</t>
  </si>
  <si>
    <t>La Flora (52), Ciudad Usme (61) y zona rural</t>
  </si>
  <si>
    <t xml:space="preserve">
LAS VIOLETAS, TIHUAQUE RURAL, LAS VIOLETAS RURAL, TIHUAQUE, LOS ARRAYANES, JUAN JOSE RONDON I
</t>
  </si>
  <si>
    <t>5 usme
4 san cristobal</t>
  </si>
  <si>
    <t xml:space="preserve">50, zuque
</t>
  </si>
  <si>
    <t xml:space="preserve">Corinto, Danubio, Alfonso Lopez, Comuneros, Parque Entrenubes, La Gloria, los libertadores, La belleza,  </t>
  </si>
  <si>
    <t>Sin polígono</t>
  </si>
  <si>
    <t>Aula Ambiental Entrenubes y sectores de Corinto y El Zuque.</t>
  </si>
  <si>
    <t xml:space="preserve">198,396
</t>
  </si>
  <si>
    <t>SIN DEFINIR</t>
  </si>
  <si>
    <t>POBLACIÓN GENERAL</t>
  </si>
  <si>
    <t>NO IDENTIFICADOS</t>
  </si>
  <si>
    <t>Usme y San Cristobal</t>
  </si>
  <si>
    <t>VINCULAR 10 GRUPOS DE INTERÉS EN LA CONSERVACIÓN  CERROS IMPLEMENTANDO 5 INICIATIVAS  AMBIENTALES  PARA LA APROPIACIÓN SOCIAL</t>
  </si>
  <si>
    <t>San Cristobal Norte</t>
  </si>
  <si>
    <t>Soratama 
La Cita</t>
  </si>
  <si>
    <t>Barrios colindantes desde la  calle 149 hasta la calle 180</t>
  </si>
  <si>
    <t>Santa Fé</t>
  </si>
  <si>
    <t>La macarena y aledaños</t>
  </si>
  <si>
    <t xml:space="preserve">Vereda Fatima
Vereda Los Cerezos, Bosque Izquierdo
Germania
La Macarena
La Paz Centro
La Perseverancia
</t>
  </si>
  <si>
    <t xml:space="preserve">Barrios colindantes desde y entre  Avenida Circunvalar, Monserrate, Calle 11 ; Via Bogotá Choachí, Universidad Externado de Colombia, Avenida Circunvalar,Teatro Media Torta, Universidad Externado de Colombia. </t>
  </si>
  <si>
    <t>San Cristóbal</t>
  </si>
  <si>
    <t xml:space="preserve"> La Gloria
San Blas
UPR San Cristóbal y aledaños</t>
  </si>
  <si>
    <t>Barrios colindantes desde y entre CL 14 S, KR 18 E,Camino Puente de Piedra, Camino  a Ubaqué, KR 19A E, Urbanización Moralba</t>
  </si>
  <si>
    <t>TOTAL</t>
  </si>
  <si>
    <t>Santa Fe  y  San Cristóbal</t>
  </si>
  <si>
    <t>92. La Macarena
50, La Gloria
32. San Blas
904. UPR San Cristóbal</t>
  </si>
  <si>
    <t xml:space="preserve">
Bosque Izquierdo
Germania
La Macarena
La Paz Centro
La Perseverancia
Altos Del Zipa
Altos Del Zuque
Moralba
Puente Colorado
Quindio
Chiguaza Urbana
La Arboleda Rural
Tibaque
</t>
  </si>
  <si>
    <t>Polígono 218, Parque Enrique Olaya Herrera. Con georreferenciación.
Serranía El Zuque</t>
  </si>
  <si>
    <t>En el bosque Oriental de Bogotá, la UPZ ubicada frente a zona afectada por incendio forestal ocurrido en el sector de Monserrate.
Cerros orientales, sur del Bosque Oriental de Bogotá</t>
  </si>
  <si>
    <t>6968
10020</t>
  </si>
  <si>
    <t>7253
10428</t>
  </si>
  <si>
    <t>Santa Fe
San Cristóbal
Chapinero</t>
  </si>
  <si>
    <t>Vereda Monserrate
UPZ 51 - Los Libertadores
Zona rural</t>
  </si>
  <si>
    <t>Vereda Monserrate
Barrio Juan Rey (La Paz)
Barrio Altos del Virrey
Zona rural</t>
  </si>
  <si>
    <t>Línea - Sendero a Monserrate (desde la estación del funicular hasta el punto de ascenso al Santuario No 7).
Polígono - Predio del Colegio Monseñor Bernardo Sánchez (Kr 14 Este 66 - 70 Sur)
Polígono - Parque La Arboleda (Tv 14 Este - Calle 64A Sur) .
Polìgono predio Altos del Virrey.
Polígono predio Ministerio de Defensa
Polígono predio Seminario de los Padres Píos</t>
  </si>
  <si>
    <t>Cerro de Monserrate
Área de la Localidad San Cristóbal ubicada a 1 km a la redonda  del Colegio Monseñor Bernardo Sánchez.
Área de la Localidad San Cristóbal ubicada a 1 km a la redonda  del Parque La Arboleda.  
Área de la Localidad San Cristóbal ubicada a 1 km a la redonda del predio Altos del Virrey. 
Área de la Localidad de Chapinero correspondiente a la UPZ Pardo Rubio</t>
  </si>
  <si>
    <t>TODOS LOS GRUPOS ETAREOS DE LAS DOS LOCALIDADES</t>
  </si>
  <si>
    <t>Cerro Norte</t>
  </si>
  <si>
    <t>Barrios colindantes desde la calle 149 hasta la calle 180</t>
  </si>
  <si>
    <t>NO SE IDENTIFICAN GRUPOS ÉTNICOS</t>
  </si>
  <si>
    <t>La Macarena</t>
  </si>
  <si>
    <t>Bosque Izquierdo
Germania
La Macarena
La Paz Centro
La Perseverancia</t>
  </si>
  <si>
    <t xml:space="preserve">
Parque del Agua y barrios colindantes</t>
  </si>
  <si>
    <t>TOTAL MP1</t>
  </si>
  <si>
    <t>Total Recursos Vigencia MP1</t>
  </si>
  <si>
    <t>Total Reservas MP1</t>
  </si>
  <si>
    <t>TOTALES - PROYECTO</t>
  </si>
  <si>
    <t>Total Recursos Vigencia - Proyecto</t>
  </si>
  <si>
    <t>Total  Recursos Reservas - Proyecto</t>
  </si>
  <si>
    <t>1, PRIMERA CATEGORIA</t>
  </si>
  <si>
    <t>PROGRAMA</t>
  </si>
  <si>
    <t>1.2 PROYECTO</t>
  </si>
  <si>
    <t>PROGRAMACIÓN INICIAL CUATRIENIO</t>
  </si>
  <si>
    <t>PROGR. ANUAL CORTE  SEPT</t>
  </si>
  <si>
    <t>PROGR. ANUAL CORTE DIC</t>
  </si>
  <si>
    <t>REPROGRAMACIÓN VIGENCIA</t>
  </si>
  <si>
    <t>PROGR. ANUAL CORTE  MAR</t>
  </si>
  <si>
    <t>PROGR. ANUAL CORTE  JUN</t>
  </si>
  <si>
    <t>126PG01-PR02-F-2-V10.0</t>
  </si>
  <si>
    <t>PROGRAMACIÓN ANUAL</t>
  </si>
  <si>
    <t>PROGR. ANUAL CORTE  DIC</t>
  </si>
  <si>
    <t xml:space="preserve">Iniciativas radicadas y recibidas, producto de la convocatoria. 
Espacialización de los lugares de ejecución de las actividades planteadas por las iniciativas recibidas. Matriz confirmación de requerimientos para la selección de las iniciativas.
Listados de asistencia y registro fotográfico de los Talleres realizados.  Documento con aspectos a  verificar en campo y registro fotográfico de salida de verificación para cada una de las iniciativas pre-seleccionadas. Actas y Listados de asistencia pre-selección y evaluación de Iniciativas. Espacialización de los lugares de ejecución de las actividades una vez verificadas en campo las iniciativas pre-seleccionadas. Matriz con la evaluación de las iniciativas y resultados de esta. Documento de caracterización socio-económica zona prioritaria Sector Parque del Agua. Registro fotográfico de la ecotravesía.  Registro fotográfico participación en la semana de la montaña.
Expedientes que contienen los estudios de títulos de los 44 predios ubicados en la franja de adecuación en archivo fisico. Bases de datos con la priorización realizada conforme los estudios de títulos. Fichas técnicas por predio para la presentación ante el comité de predios. Lista de asistencia del comité de predios.
Informes mensuales de convenios, actas de comité técnico (de convenios), registros fotográficos, informes de jornadas de plantación.  
Acta de Acuerdo de aplicación de incentivos con los propietarios de los predios seleccionados para la aplicación de incentivos, documento con la caracterización biológica y caracterización social de la zona prioritaria Sector Parque del Agua, documento modulos de restauraciónformatos de campo y listados de asistencia a talleres.
Anexo Técnico - Convenio EAB_CAR_SDA, Matríz de priorización de senderos, Matriz de priorización de áreas cantera y restauración., Acuerdo de voluntades, Presentación Plan Padrino Cerros Orientales, Concepto jurídico de beneficios, Matriz de priorización e Informe técnico de pre diagnóstico. 
</t>
  </si>
  <si>
    <t xml:space="preserve">Las acciones adelantadas contribuyen al cumplimiento de lo dispuesto en el decreto 485 de 2015 por el cual se adopta el plan de manejo ambiental de la Franja de Adecuación, en concordancia con la sentencia del Consejo de Estado para la Protección de los Cerros orientales 
Consolidar el área de ocupación público prioritaria de la franja de adecuación, como un espacio que amplié la oferta ambiental del Distrito Capital y permita una transición armónica entre la zona urbana y el área protegida. 
</t>
  </si>
  <si>
    <t xml:space="preserve">Esta meta no se cumplirá en razón a que los trámites previos requeridos para la adquisición predial (Estudios de títulos, levantamientos topográficos y avalúos comerciales) sólo se culminaran hacia fin de año. Por lo anterior, y dando respuesta a la Solicitud de la Secretaría Distrital de Hacienda se realizó la reducción presupuestal del recursos destinado a la adquisición predial. 
</t>
  </si>
  <si>
    <t>Se reprogramó la meta para la vigencia 2018 y en la vigencia 2017 se adelantarán las acciones requeridas para realizar la adquisición en 2018.</t>
  </si>
  <si>
    <t xml:space="preserve">Dar cumpliendo a la sentencia del Consejo de Estado para la Protección de los Cerros orientales.
Consolidar la franja de adecuación de la Reserva forestal del Bosque oriental de Bogotá como un espacio que amplié la oferta de servicios medioambientales al Distrito Capital. </t>
  </si>
  <si>
    <t>La adecuación y mantenimiento de la red de senderos permite la consolidación de corredores ecológicos para la apropiación social de los ecosistemas estratégicos en los Cerros Orientales Estructura Ecológica Principal y Franja de Adecuación  beneficiando los servicios ambientales de la zona generando un área adecuada para el uso contemplativo y de disfrute para las comunidades del distrito capital.</t>
  </si>
  <si>
    <t xml:space="preserve">La ejecución presenta retraso debido a que el proceso se encuentra en la etapa de elaboración de diagnósticos que determinan los diseños definitivos base para dar inicio a la implementación de las acciones físicas en campo. </t>
  </si>
  <si>
    <t>Documento 1: Anexo Técnico - Convenio EAB_CAR_SDA
Documento 2: Matriz de priorización de áreas cantera y restauración.</t>
  </si>
  <si>
    <t>Apropiación del territorio, por parte de las comunidades asentadas en la Franja de Adecuación, de tal forma que se conviertan en  nuestros principales aliados en el cuidado y la conservación  de sus ecosistemas; además del establecimiento de una corresponsabilidad por los beneficios que les brindan los Cerros Orientales. La implementación de la iniciativa, se convierte en un incentivo que permite el mejoramiento de las condiciones socioeconómicas de los pobladores de la Franja.         
Incidir mediante  la búsqueda de financiación con el sector privado para el apoyo de iniciativas y emprendimientos sociales.</t>
  </si>
  <si>
    <t xml:space="preserve">La implementación en campo presenta retrasos  debido a que la restauración ecológica requiere la elaboración de diagnósticos biofísicos y socioeconómicos que determinan los diseños definitivos, los cuales se encuentran en etapa de elaboración y son base para la implementación.  </t>
  </si>
  <si>
    <t xml:space="preserve">
Las actividades de restauración ecológica en la Reserva Forestal Protectora Bosque Oriental de Bogotá beneficiarán la conectividad ecológica con la Estructura Ecológica Principal y la Franja de Adecuación aportando a la conservación y sostenibilidad de los servicios ambientales de la zona generando a su vez apropiación del territorio.</t>
  </si>
  <si>
    <t xml:space="preserve">Zonas intervenidas con acciones para evitar la ocurrencia de incendios forestales y para mitigar los efectos, en caso de que se presenten. Recuperación de los ecosistemas nativos, mediante las acciones para restaurar las zonas invadidas de retamo y afectadas por el fuego. </t>
  </si>
  <si>
    <t xml:space="preserve">Consolidación del Área de Ocupación Prioritaria de la Franja de Adecuación, aportando a la conservación de Ecosistemas su recuperación y el cumplimiento del Plan de Manejo planteado en el Decreto 485 de 2015. </t>
  </si>
  <si>
    <t>Esta actividad no será ejecutada en la vigencia, debido a la reducción presupuestal realizada.</t>
  </si>
  <si>
    <t>Se diseñaron los módulos de restauración para las 8 ha a aplicar incentivos a la conservación.</t>
  </si>
  <si>
    <t>7, OBSERVACIONES AVANCE TRIMESTRE_3_  DE 2017</t>
  </si>
  <si>
    <t>Cantera El Zuque, Barrio Corinto y barrios colindantes</t>
  </si>
  <si>
    <t>No identifica</t>
  </si>
  <si>
    <t>Santa Fé:
 UPZ La Macarena, en barrios Bosque Izquierdo, Germania, La Macarena, La Paz Centro y La Perseverancia.
Descripción.:  Zona prioritaria del Sector Parque del Agua,  para reconocimiento general con los equipos ecosistémico, social y económico, exploracion de puntos clave para recolectar informacion mediante una Evaluacion Ecologica Rapida, en el aspecto ecosistemico (cuerpos de agua, coberturas, accesibilidad, procesos de degradacion, entre otros).</t>
  </si>
  <si>
    <t>Usaquen:
Area piloto en el barrio Cerro Norte.
Descripción: Area piloto en el barrio Cerro Norte.</t>
  </si>
  <si>
    <t>Cerro de Monserrate
Área de la Localidad San Cristóbal ubicada a 1 km a la redonda  del Colegio Monseñor Bernardo Sánchez.
Área de la Localidad San Cristóbal ubicada a 1 km a la redonda  del Parque La Arboleda.  
Área de la Localidad San Cristóbal ubicada a 1 km a la redonda del predio Altos del Virrey. 
Área de la Localidad de Chapinero correspondiente a la UPZ Pardo Rubio.
Área de la Localidad de Santa Fe ubicada a 1 km a la redonda del Parque Nacional Enrique Olaya Hererra Etapa II.
Parque Entrebubes en la Localidad de Usme .</t>
  </si>
  <si>
    <t>Línea - Sendero a Monserrate (desde la estación del funicular hasta el punto de ascenso al Santuario No. 7)
Polígono - Predio del Colegio Monseñor Bernardo Sánchez (Kr 14 Este 66 - 70 Sur)
Polígono - Parque La Arboleda (Tv 14 Este - Calle 64A Sur)
Polígono predio Altos del Virrey
Polígono predio Ministerio de Defensa
Polígono predio Seminario de los Padres Píos
Polígono 1  Parque Nacional Enrique Olaya Hererra Etapa II
Póligono 2 Parque Nacional Enrique Olaya Herrera Etapa II
Polígono sector incendiado de la cuchilla Gavilán</t>
  </si>
  <si>
    <t>Vereda Monserrate
Barrio Juan Rey (La Paz)
Barrio Altos del Virrey
Zona rural
Vereda Los Soches</t>
  </si>
  <si>
    <t>Vereda Monserrate
UPZ 51 - Los Libertadores
Zona rural
Vereda Los Soches</t>
  </si>
  <si>
    <t>Santa Fe
San Cristóbal
Chapinero
Usme</t>
  </si>
  <si>
    <t>Especial (Santa Fe, San Cristóbal, Chapinero):
 Areas afectadas por incendio forestal con área de influencia en Cerro de Monserrate, ha en predio del Colegio Monseñor Bernardo Sánchez (Kr 14 Este 66 - 70 Sur), ha en Altos del Virrey, ha en el predio del Ministerio de Defensa y ha del predio del Seminario de los Padres Pios.
Descripción:  Area para la recuperacion el mantenimiento y  control de retamo, áreas para despeje mediante la remoción de retamo y el desarrollo de jornadas de plantación en localizaciones descritas en las localidades 3  y localidad 4.</t>
  </si>
  <si>
    <t>Santa Fe  y  San Cristóbal:
Areas priorizadas en la reserva forestal Bosque Oriental de Bogota en las localidades Santa fe y San Cristobal con acciones para restauracion ecologica y mantenimiento.
Descripción: Las areas priorizadas de intervención  en la reserva forestal Bosque Oriental de Bogota objeto de disenio y recuperacion se localizan en los barrios Bosque Izquierdo,Germania,La Macarena,La Paz Centro,La Perseverancia,Altos Del Zipa,Altos Del Zuque,Moralba,Puente Colorado,Quindio,Chiguaza Urbana,La Arboleda Rural y Tibaque.</t>
  </si>
  <si>
    <t>San Cristóbal:
 La Gloria, San Blas y la UPR San Cristóbal. En Altos del Zipa, Altos del Zuque, Aguas claras, La arboleda rural, Los laureles I, Tibaque I, Tibaque, Tibaque urbano, Moralba, Quindío, El triangulo.
Descripción:  Area en la zona prioritaria Zuque Corinto y la Franja de Adecuacion para el desarrollo de iniciativas socioambientales, con area de infuencia en los barrios desde y entre CL 14 S, KR 18 E, Camino Puente de Piedra, Camino  a Ubaque, KR 19A E, Urbanización Moralba.</t>
  </si>
  <si>
    <t>Santa Fé: 
 En la UPZ La macarena y área aledaña en Vereda Fatima, Vereda Los Cerezos, Bosque Izquierdo, Germania, La Macarena, La Paz Centro y La Perseverancia.
Descripción:  Acciones socio-ambientales en la zona prioritaria del Sector Parque del Agua. Se define el área de influencia en los barrios colindantes desde y entre  Avenida Circunvalar, Monserrate, Calle 11; Vía Bogotá Choachí, Universidad Externado de Colombia, Avenida Circunvalar, Teatro Media Torta y Universidad Externado de Colombia.</t>
  </si>
  <si>
    <t>Usaquen: Franja de adecuacion y la reserva forestal protectora de los cerros orientales con iniciativas sociales-ambientales para la conservacion.
Descripción:  Definicion de zonas prioritarias para la identificación e implementación de criterios e iniciativas ambientales en la reserva forestal protectora de los cerros orientales en UPZ San Cristobal Norte en los Barrios Soratama y La Cita, influenciando los barrios desde la  calle 149 hasta la calle 180.</t>
  </si>
  <si>
    <t>Especial: Territorios Supra e intralocales en  Usme y San Cristobal en Cerros surorientales en antigua Cantera Zuque.
Descripción:  Acciones para la restauracion, rehabilitación o recuperacion ecologica parte de la reserva forestal en el suroriente de Bogota.</t>
  </si>
  <si>
    <t>Especial: Territorios Supra e intralocales en  Usme y San Cristobal en los barrios Corinto, Danubio, Alfonso Lopez, Comuneros, Parque Entrenubes, La Gloria, los libertadores, La belleza.
Descripción:  Identificacion, diagnostico y planeacion para la recuperacion ecológica y accesibilidad a senderos y caminos en la Reserva Forestal Bosque Oriental de Bogotá ubicados en las localidades Usme y San Cristobal (tramo de sendero ubicado entre la cantera del Zuque y Corinto y segmento del sendero del parque del agua, entre el instituto Humbolt y la vereda Fatima).</t>
  </si>
  <si>
    <t>Usme:
Predios priorizados para adquisicion en los cerros orientales ubicados en Zona rural de la localidad.
Descripción:  Predios priorizados  en los barrios: Las Violetas, Tihuaque Rural, Las Violetas Rural, Tihuaque, Los Arrayanes, Juan Jose Rondon I.</t>
  </si>
  <si>
    <t>San Cristobal:
Predios priorizados para adquisicion en los cerros orientales ubicados en Zona rural de la localidad.
Descripción:  Predios priorizados  en los barrios: Altos del Zipa, Altos Del Zuque, Aguas Claras, La Arboleda Rural, Los Laureles I, Tibaque I, Tibaque, Tibaque Urbano, Moralba, Quindio y El Triangulo.</t>
  </si>
  <si>
    <t>Candelaria y Santafe:
Predios priorizados para adquisicion en los cerros orientales ubicados en Zona rural de las localidades Santa fe y Candelaria. .
Descripción:  Predios en los barrios: Parque Nacional Urbano, Parque Nacional Oriental, Egipto, San Francisco Rural y Las Aguas.</t>
  </si>
  <si>
    <t>Usaquen:
  Predios priorizados para adquisicion en los cerros orientales ubicados en Zona rural de la localidad.
Descripción:  Predios en los barrios: Barrancas,La Granja Norte,Barrancas Norte,Santa Teresa,Bosque De Pinos III, Santa Cecilia Puente Norte,Cedro Salazar, Bosque De Pinos III Rural,El Redil,Bosque De Pinos,San Jose De Usaquen, Tibabita Rural I,Barrancas Oriental,Barrancas Oriental Rural,La Cita,San Cristobal Norte.</t>
  </si>
  <si>
    <t>Usme:
 Zona de Alto Valor Ambiental y de prioridad de espacio publico en la Franja de Adecuacion del Bosque Oriental en las UPZ  La Flora (52), Ciudad Usme (61) y en zona rural de la localidad 5.
Descripción:  Delimitacion de poligonos y selección de areas de Alto Valor Ambiental y de prioridad de espacio publico para adquisicion predial en el Plan de manejo de la Franja de adecuación.</t>
  </si>
  <si>
    <t>San Cristobal:
Zona de Alto Valor Ambiental y de prioridad de espacio publico en la Franja de Adecuacion del Bosque Oriental en las UPZ  La Gloria (50)  San Blas (32)y en zona rural de la localidad 4.
Descripción:  Delimitacion de poligonos y selección de areas de Alto Valor Ambiental y de prioridad de espacio publico para adquisicion predial en el Plan de manejo de la Franja de adecuación.</t>
  </si>
  <si>
    <t>Candelaria y Santafe:
 Zona de Alto Valor Ambiental y de prioridad de espacio publico en la Franja de Adecuacion del Bosque Oriental ubicados en UPZ 94 Candelaria y en zona rural de la localidad de Santa fe.
Descripción:  Delimitacion de poligonos y selección de areas de Alto Valor Ambiental y de prioridad de espacio publico para adquisicion predial en el Plan de manejo de la Franja de adecuación.</t>
  </si>
  <si>
    <t>Usaquen:
Zonas en cerros orientales de Alto Valor Ambiental y de prioridad de espacio publico en la Franja de Adecuacion del Bosque Oriental  ubicados en UPZ  10, 11, 13 y en zona rural de la localidad 1.
Descripción:  Delimitacion de poligonos y selección de areas de alto valor ambiental y de prioridad de espacio publico para adquisicion predial en el Plan de manejo de la Franja de adecuacion. Las acciones de la meta desarrolladas en la localidad 1 se localizan en las UPZ La Uribe, Los Cedros, San Cristobal Norte y zona rural, MPI1.</t>
  </si>
  <si>
    <t>NUMERO INTERSEXUAL</t>
  </si>
  <si>
    <t>Actividad no ejecutada y reprogramada para la vigencia 2018.Esta actividad se inicia una vez se obtengan los estudios de títulos, los análisis jurídicos, levantamientos topográficos y avalúos comerciales, los cuales son el insumo para esta actividad.</t>
  </si>
  <si>
    <t>Actividad no ejecutada. Esta actividad se inicia una vez se obtengan los análisis jurídicos y los levantamientos topográficos, insumos para la elaboración de avalúos comerciales. Es de aclarar, que en el IV trimestre se definieron los parametros técnicos para dicha actividad y que ésta depende de la  Unidad Administrativa Especial de Catastro Distrital.</t>
  </si>
  <si>
    <t>Se  concertaron y armonizaron los criterios técnicos, para realizar los diseños finales para habilitar las hectareas de sendero.</t>
  </si>
  <si>
    <t>Documento 1: Anexo Técnico - Convenio EAB_CAR_SDA
Documento 2: Matriz de priorización Senderos
Documento 3: Informe técnico de prediagnóstico.
Documento 4: Registro fotográfico de visitas técnicas.
Documento 5: Cartografía de los tramos de senderos existentes en la red secundaria que serán intervenidos con avance en su diagnóstico.</t>
  </si>
  <si>
    <t>Actividad no ejecutada: Se han definido los transectos  a intervenir  tanto para mantenimiento como para adecuación en los cuales se han estructurado prediseños como base para los diseños definitivos que son necesarios  para la implementación de las acciones de manejo, adecuación  y mejoramiento de senderos en  la Reserva Forestal Bosque Oriental de Bogotá esta actividad se  está desarrollando  mediante  alianza con la Empresa de Acueducto de Bogotá y la Corporación Autónoma Regional de Cundinamarca. La actividad se ejecutará con la reserva constituida en la vigencia 2018.</t>
  </si>
  <si>
    <t>Se  concertaron y armonizaron los criterios técnicos, para realizar los diseños finales para habilitar las hectareas de cantera.</t>
  </si>
  <si>
    <t>La restauración de la antigua cantera habilita un área pública beneficiando la generación y sostenibilidad de bienes y servicios ambientales de la zona generando un área adecuada para el uso contemplativo y de disfrute para las comunidades del distrito capital.</t>
  </si>
  <si>
    <t>Actividad no ejecutada: Para la implementación de las acciones de Restauración, Rehabilitación para la adecuación de la cantera,  se está adelantando la etapa de diagnósticos mediante alianza entre la Empresa de Acueducto y Alcantarillado de Bogotá, Corporación Autónoma Regional y la Secretaria Distrital de Ambiente. La actividad se ejecutará con la reserva constituida en la vigencia 2018.</t>
  </si>
  <si>
    <t>Para el cuarto trimestre de 2017, se continuan desarrollando las labores iniciadas en el tercer trimestre pero además se concertaron y armonizaron los criterios técnicos, para realizar los diseños que habilitarán las hectareas de cantera. Pero además se identificó 1 ha de intervención en Zuque . La actividad terminará y se ejecutará con la reserva constituida en la vigencia 2018.</t>
  </si>
  <si>
    <t>Para el cuarto trimestre se continua con la identificación y diagnóstico de nuevos tramos dentro de la red secundaria de senderos ecológicos de los Cerros Orientales, se ubicaron puntos estratégicos para el mobiliario e hitos paisajísticos. Además de continuan desarrollando las labores iniciadas en el tercer trimestre, logrando concertar y armonizar los criterios técnicos, para realizar los diseños finales para  la habilitación de hectareas de redes de senderos.
Se espera la entrega de los primeros prediseños de los senderos priorizados e identificados.
 La actividad terminará y se ejecutará con la reserva constituida en la vigencia 2018.</t>
  </si>
  <si>
    <t>Se  concertaron y armonizaron los criterios técnicos, para realizar los diseños finales para los procesos de restauración y mantenimiento en hectareas del bosque oriental de Bogotá.</t>
  </si>
  <si>
    <t xml:space="preserve">Documento 1: Anexo Técnico - Convenio EAB_CAR_SDA
Documento 2: Matriz de priorización de áreas cantera y restauración.
Documento 3: Acuerdo de voluntades Documento 4: Presentación Plan Padrino Cerros Orientales. 
Documento 5. Concepto juridico de beneficios.
Documento 6: Actas de reunión con Automotores Toyota (vinculación sector privado)
Documento 7: Transecto de las 20 ha en la Quebrada Yomasa
</t>
  </si>
  <si>
    <t>Actividad no ejecutada: Se ha avanzado en la identificación y priorización  de predios a intervenir y se han definido las acciones a desarrollar en 10 hectáreas de la Franja de Adecuación en los predios Serranía del Zuque 5 hectáreas y Tanque de los Alpes 5 hectáreas en los cuales se está adelantando el proceso de diagnóstico y diseño de restauración ecológica etapas previas  para poder implementar las acciones de restauración ecológica en campo, estructurando alianza entre la Empresa de Acueducto y Alcantarillado de Bogotá, Corporación Autónoma Regional y la Secretaria Distrital de Ambiente.</t>
  </si>
  <si>
    <t xml:space="preserve">Para el cuarto trimestre de 2017, además de continuar desarrollando las labores iniciadas en el tercer trimestre se concertaron y armonizaron los criterios técnicos para realizar los diseños finales para los procesos de restauración y mantenimiento en hectareas del bosque oriental de Bogotá. Se identificaron 20 ha nuevas en Cerros Orientales en el nacimiento de la quebrada Yomasa.
Por otro lado se iniciaron las estrategias de acercamiento con el sector privado (Automotores Toyota) para vincularlo en procesos de  conservación, restauración y sostenibilidad ambiental de los Cerros Orientales; visitando un primer predio de 2 ha de intervención y estableciendo los preacuerdos de las acciones a realizar.
La actividad terminará y se ejecutará con la reserva constituida en la vigencia 2018. 
</t>
  </si>
  <si>
    <t xml:space="preserve">Acompañamiento en el proceso de ajustes a 2 iniciativas seleccionadas
Salida al  barrio el triangulo  con el fin de realizar entrevistas a líderes social,  para documento de caracterización socio-económica de Zuque- Corinto.
Salida de reconocimiento de aspectos socoeconícos del barrio  Aguas Claras.
Respuesta a derechos de petición  interpuestos a la entidad y a la Administración Distrital por el desarrollo de la "Ecotravesía por los Cerros Orientales 2017".
Gestión interinstitucional, con el fin de conseguir  información secundaria necesaria para la caracterizaciòn socioeconomica de Zuque-Corinto (Secretaría Distrital de Planeación  y Alcaldia Local de San Cristóbal)
Matriz de actores sociales e iniciativas de las 4 zonas prioritarias.
Gestión con Instituciones para concertar uso de predios para implementacion de iniciativas
Informe de avance para cumplimiento al fallo.
Elaboración caracterización socioeconómica Zuque-Corinto
</t>
  </si>
  <si>
    <t>Informes de convenios, actas de comité de convenio.</t>
  </si>
  <si>
    <t>La ejecución de reservas terminó anteriormente, por lo tanto, para este trimestre no se reportan actividades.</t>
  </si>
  <si>
    <t>Se realizaron las siguientes acciones:
- Control inicial de retamo a 2,74 ha en el futuro parque La Arboleda.
- Mantenimiento a 1 ha en el futuro parque La Arboleda, que había sido objeto de intervenciones anteriores para controlar el retamo. 
- Segundo monitoreo a las parcelas establecidas en 3 experimentos, como parte del proceso de enriquecimiento con material vegetal para la recuperación de zonas invadidas de retamo y para acelerar el agotamiento del banco de semillas de retamo (futuro Parque La Arboleda). 
- Monitoreo del estado del material vegetal  plantado en el proceso de restauración de 1,08  ha de la zona afectada por el incendio forestal en el sector de La Cascada. 
- Monitoreo a las experiencias para evaluar la mitigación de los procesos erosivos y el comportamiento del tipo de vegetación, respecto a las afectaciones ocasionadas por el fuego en  2,01 ha afectadas por incendio forestal en la cuchilla El Gavilán (Parque Ecológico Distrital de Montaña Entrenubes), donde se realizaron acciones para la restauración ecológica. 
- Monitoreo espectral de las actividades de mantenimiento al retamo en un sector del futuro Parque La Arboleda.
- Elaboración de un mapa de cobertura vegetal a escala 1:5.000 para el futuro Parque La Arboleda.
- 2 jornadas de plantación con los estudiantes del SENA, sembrando 1000 árboles (futuro parque La Arboleda) como complemento del proceso de enriquecimiento del área y otros 950 árboles con personal del Convenio 20161268. 
- Jornadas de capacitación a grupos comunitarios (localidad San Cristóbal) y estudiantes del SENA sobre la problemática de la invasión de retamo, la importacia de los cerros orientales y la restauracón ecológica. 
- Apoyo a la Red Ambiental del Zuque en el control de retamo de un sector de la ronda de la quebrada Chorro Colorado.
- Control de retamo con comunidades en sectores de los barrios Altos del Virrey y Manila (localidad San Cristóbal) y Mariscal Sucre (localidad Chapinero).
- Suscripción e inicio de nuevo convenio (20171342) para realizar acciones de mitigación de incendios forestales y restauración de zonas afectadas por el fuego.
- Adjudicación e inicio de contratos de consultoría para: a) Actualizar la metodología de valoración económica y ambiental de daños ocasionados por incendios forestales y b) Identificar zonas de interfaz urbano - forestal en Bogotá, D.C. su tipología y las acciones de mitigación.</t>
  </si>
  <si>
    <t>La Secretaría Distrital de Ambiente (SDA) presidió las sesiones mensuales de octubre y diciembre de 2017 de la Comisión Distrital para la Prevención y Mitigación de Incendios Forestales. Así mismo, participó en una reunión extraordinaria realizada para tratar lo relacionado con el Plan de Investigaciones de la Comisión.</t>
  </si>
  <si>
    <t>La Empresa de Acueducto, Alcantarillado y Aseo de Bogotá (EAB) adelantó la contratación del personal que se encargará de elaborar el mapa. El equipo de profesionales realizó las siguientes actividades:
• Revisión de información, tanto de la disponible en la EAB-ESP, como de la suministrada por la SDA.
• Preprocesamiento de imágenes, requerido para la posterior clasificación supervisada. Además de las imágenes de la EAB, se está trabajando con un modelo digital de elevaciones.
• Diseño de muestras para control terrestre. Identificación de áreas potenciales.
• Realización del 90% de las visitas a campo, para obtener la mayor cantidad de patrones.
• Inicio del proceso de segmentación.</t>
  </si>
  <si>
    <t xml:space="preserve">Acta de Acuerdo de aplicación de incentivos con los propietarios de los predios seleccionados para la aplicación de incentivos, documento con la caracterización biológica y caracterización socioeconómica de la zona prioritaria Sector Parque del Agua, borrador final con la caracterización biológica y caracterización socioeconómica de la zona prioritaria Circuito Zuque - Corinto, documento diseño de restauración, formatos de campo y listados de asistencia a talleres.  
</t>
  </si>
  <si>
    <t xml:space="preserve">Para el IV Trimestre se se realizó una visita técnica caracterización ecológica, social y económica de Entrenubes-Cerros, se elaboraron el documento definitivo de la caracterización ecológica del Parque del Agua, el documento definitivo de la caracterización socioeconómica del Sector Parque del Agua, el borrador final de la caracterización ecológica Zuque, el borrador final de la caracterización socioeconómica  de Zuque. 
 </t>
  </si>
  <si>
    <t xml:space="preserve">Se llevó a cabo reunión con los propietarios del predio seleccionado para 2016 y se acordó aplicar incentivos en 8 ha adicionales, por lo anterior, se modificó el Acta de Concertación de voluntades  para la implementación de acciones de restauración y mantenimiento en el predio seleccionado. Se realizó visita al área seleccionada con el fin de recolectar datos para el diseño de restauración y manejo. 
Se adjudicó e inicio el contrato para la implementación de las estrategias restauración en el predio La Serranía.
</t>
  </si>
  <si>
    <t>Se proyecto el 1er borrador del Documento de Delaratoria de Utilidad Publica el cual debe contar con la revison tecnica y juridica necesaria para firma del Alcalde Mayor del Distrito Capital</t>
  </si>
  <si>
    <t>Una vez se obtengan los insumos juridicos y tecnicos necesarios, se procedera a adelantar la solicitud de los avaluos comerciales en el marco del Contrato Interadministrativo con el fin de proceder a dar a mayor celeridad a las oferta de compra por enagenacion voluntaria</t>
  </si>
  <si>
    <t xml:space="preserve">Expedientes que contienen los estudios de títulos de los 44 predios ubicados en la franja de adecuación en archivo fisico. Bases de datos con la priorización realizada conforme los estudios de títulos. Fichas técnicas por predio para la presentación ante el comité de predios. Lista de asistencia del comité de predios. 1er Borrador de documento de Declaratoria de Utilidad Publica </t>
  </si>
  <si>
    <t>Dado que la meta fue reprogramada, las evidencias se generarán en la vigencia 2018.
 Entrega de insumos necesarios para realizar los respectivos levantaminetos topografricos de (3) tres predios priorizados</t>
  </si>
  <si>
    <t xml:space="preserve">De los predios aprobados en el comite SDA No 9, ubicados en la localidad de Santa Fe y Usaquen, ambos requieren del respectivo levantamiento topografico. Por ello, fueron entregados los insumos tecnicos necesarios para la realización de los levantamientos topográficos de los predios con CHIP: AAA0142LCOE de 22,5 Ha, CHIP AAA0142LCKL de 6,2Ha y el CHIP AAA0156KNUH de 7,1Ha. Adicionalmente, es necesario definir en el componente tecnico y juridico el respectivo documento de Declaratoria de Utilidad Publica. </t>
  </si>
  <si>
    <t>Iniciativas   recibidas, producto de la convocatoria. 
Espacialización  lugares de ejecución de las actividades planteadas por las iniciativas.
Lista de chequeo. 
Listados de asistencia y registro fotográfico  talleres realizados. 
Documentos con aspectos a  verificar en campo para cada  iniciativas pre-seleccionada. 
Actas y/o Listados de asistencia pre-selección y evaluación de Iniciativas. Matriz de evaluación de las iniciativas. 
 Caracterización socio-económica zona prioritaria Sector Parque del Agua. Registro fotográfico de la ecotravesía. 
Registro fotográfico participación  semana de la montaña.
Iniciativas ajustadas, mapas con áreas a intervenir espacializadas. Acta de terminación del convenio. 
 Documento de caracterización socioeconómica  Zuque-Corinto. Documento  Técnico- Tunel Ambiental.Informe técnico y financiero ecotravesia. Informe implementación componente de capacitación iniciativa recuperando el corazon de la mariposa.</t>
  </si>
  <si>
    <t>Gestiones con el DADEP,  con el fin de  solicitar autorización para intervenir los predios priorizados para la implementación del componente de restauración.
Elaboración informe de implementación del componente de capacitacion iniciativa recuperando el corazón de la mariposa.
La actividad se reprograma para la vigencia 2018, haciendo la claridad que se implementará el componente de acciones de restauración.</t>
  </si>
  <si>
    <t>Gestiones con la Caja de Vivienda Popular,  con el fin de  solicitar autorización para intervenir los predios priorizados para la implementación del component de restauración de la iniciativa "Corinto Retazos de Amor"
Documento para el contenido del tunel ambiental que servira como herramienta pedagógica para la implementacion de las iniciativas.
Informe técnico y financiero de la ecotravesia actividad que vinculó un grupo social del Verjón.
Documento para el contenido del tunel ambiental que servira como herramienta pedagogica para la implementación de iniciativas.
La actividad  se reprogramará para la vigencia 2018.</t>
  </si>
  <si>
    <t>Se presentaron demoras en los procesos administrativos tendientes a la implementación de incentivos en las 8 ha, en la identificación de proveedores de suministros para el desarrollo de los diseños de restauración.</t>
  </si>
  <si>
    <t>Se identificaron nuevos proveedores y se realizaran las actividades de restauración durante el primer trimestre del 2018</t>
  </si>
  <si>
    <t xml:space="preserve">La ejecución presenta retraso ya que se están ajustando los prediseños para definir los diseños finales en cuanto a las redes de senderos, y para la habilitación de hectáreas de cantera se están elaborando los diagnósticos que determinarán los diseños definitivos; al igual que la implementación de acciones de restauración en áreas del Bosque Oriental de Bogotá.
Se presentaron demoras en los procesos administrativos tendientes a la implementación de incentivos en las 8 ha, en la identificación de proveedores de suministros para el desarrollo de los diseños de restauración.
</t>
  </si>
  <si>
    <t xml:space="preserve">Se coordinaron visitas conjuntas al territorio con el apoyo de líderes comunales, para realizar acercamientos con la comunidad.
Se intensificó el seguimiento al proceso tendiente a generar mayor eficiencia y celeridad en el mismo.
Gestionar y agilizar  la ejecución de acciones de los distintos convenios, mediante la concertación y armonización de criterios técnicos con los asociados.
Se identificaron nuevos proveedores y se realizaran las actividades de restauración durante el primer trimestre del 2018
</t>
  </si>
  <si>
    <t xml:space="preserve">Iniciativas radicadas y recibidas, producto de la convocatoria. 
Espacialización  lugares de ejecución de  actividades planteadas por las iniciativas recibidas. Lista de chequeo  para  selección de las iniciativas.
Listados de asistencia y registro fotográfico de los Talleres realizados.  Documento con aspectos a  verificar en campo y registro fotográfico de salida de verificación para cada una de las iniciativas pre-seleccionadas. Actas y Listados de asistencia pre-selección y evaluación de Iniciativas. Espacialización   lugares de ejecución de actividades una vez verificadas en campo  iniciativas pre-seleccionadas. Matriz con la evaluación de las iniciativas y resultados . Documento de caracterización socio-económica Sector Parque del Agua. Registro fotográfico  ecotravesía.  Registro fotográfico   semana de la montaña.Dos iniciativas ajustadas, áreas a intervenir espacializadas. Acta de terminación del convenio firmada. Documento de caracterización socioeconómica del Circuito Zuque-Corinto. Documento  Técnico- Tunel Ambiental. Documeto con reporte para magistrado - Fallo Cerros Orientales. Matriz de actores sociales e iniciativas de las 4 zonas prioritarias. Informe técnico y financiero ecotravesia. Informe implementación del componente de capacitacion iniciativa  recuperando el corazon de la mariposa.
Documento de caracterizacion y priorizacion de zonas y predios a intervenir. Expedientes que contienen los estudios de títulos de los predios priorizados en la franja de adecuación. Cartografía y Bases de datos alfanuméricos producidos por el equipo de sistema de informacion geofrafica.
Informes mensuales de convenios y actas de comité técnico (de convenios). 
Acta de Acuerdo de aplicación de incentivos con los propietarios de los predios seleccionados para la aplicación de incentivos, documento con la caracterización biológica, social y económica de las cuatro (4) zonas prioritarias, paquete de incentivos para la conservación a ser implementados y documento de seguimiento a los incentivos, formatos de campo y shapes zonas prioritarias. 
Anexo Técnico - Convenio EAB_CAR_SDA, Matríz de priorización de senderos, Matriz de priorización de áreas cantera y restauración., Acuerdo de voluntades, Presentación Plan Padrino Cerros Orientales, Concepto jurídico de beneficios, Matriz de priorización e Informe técnico de pre diagnóstico; Transecto de las 20 ha en la Quebrada Yomasa, Registro fotográfico de visitas técnicas.
Cartografía de los tramos de senderos existentes en la red secundaria que serán intervenidos con avance en su diagnóstico.
</t>
  </si>
  <si>
    <t>Diciembre 31 de 2017</t>
  </si>
  <si>
    <t xml:space="preserve">Se finalizo Actividad en el II Trimestre.
</t>
  </si>
  <si>
    <t>Realizar la implementación y seguimiento a las iniciativas ambientales contempladas</t>
  </si>
  <si>
    <t xml:space="preserve">En 2016, se inició la vinculación de un grupo conformado por las juntas de acción comunal de los barrios Santa Cecilia, Cerro Norte, Villa Nidia y la Perla, como proponentes de la iniciativa  "Recuperando el Corazón de la Mariposa".
En 2017, se implementó uno de los componentes de la iniciativa "Recuperando el Corazón de la Mariposa", que corresponde a  3 talleres de capacitación:  restauración, manejo y conservación de fuentes hídricas;  manejo de residuos sólidos y separación en la fuente. 
Se realizó la caracterización socio-económica de la zona prioritaria Sector Parque del Agua con el fin de identificar actores sociales claves e iniciativas potenciales de ser implementadas.  Se desarrolló la convocatoria de iniciativas sociales en las zonas  Parque del Agua y Circuito Zuque-Corinto,  se presentaron 6 iniciativas,  fueron pre seleccionadas  3  y una vez  evaluadas y verificadas en campo, se seleccionaron 2 .  Para la vigencia 2017 se implementará la iniciativa "Corinto retazos de amor", que vinculó dos grupos sociales. 
Se realizó la "Ecotravesía por los Cerros Orientales" que vinculó a un grupo social de la comunidad del Verjón , se presentaron los avances en la implementación de la  iniciativa “Recuperando el Corazón de la Mariposa”  y se presentaron los resultados de la convocatoria 2017.
En el IV trimestre,  se acompañó y desarrolló el proceso de ajuste a dos iniciativas, se espacializaron las áreas a intervenir y se finalizó el convenio con el IDRD. Se realizó la caracterización socioeconómica de Zuque-Corinto.  Se elaboró el documento  para la puesta en marcha del tunel ambiental que permite implementar el componente de capacitación de  iniciativas seleccionadas. Matriz de actores sociales e iniciativas de las 4 zonas prioritarias.Informe técnico  y financiero ecotravesía.Informe componente implementado iniciativa recuperando el corazon de la mariposa.
</t>
  </si>
  <si>
    <t xml:space="preserve">Con recursos de esta vigencia se avanza la elaboración de los levantamientos topográficos requeridos para la gestión predial de los predios priorizados.
En el IV Trimestre de 2017, fueron entregados los productos técnicos necesarios para la realización de los levantamientos topográficos de los con CHIP: AAA0142LCOE de 22,5 Ha, CHIP AAA0142LCKL de 6,2Ha y el CHIP AAA0156KNUH de 7,1Ha.
</t>
  </si>
  <si>
    <t xml:space="preserve">IV trimestre.Social:Ajuste 2 iniciativas. Informe final y cierre Ecotravesía.Caracterización socioeconómica Zuque-corinto.Matriz actores sociales/iniciativas 4 zonas prioritarias. Predial:Insumos levantamientos topograficos 3 predios. Borrador Declaratoria Utilidad Publica.Incendios forestales:Inicio control retamo: 2,74ha.Mantenimiento: 1ha,Plantación: 1950 árboles.Incentivos:Caracterización ecológica-socioeconómica Parque del Agua. Borrador caracterización-Zuque. Gestión implementación estrategias restauración.Restauración:Criterios técnicos definidos diseños acciones senderos, cantera y bosque oriental. Identificación 20ha Cerros Orientales-nacimiento quebrada Yomasa.Avance en PDD Social:2016.Vinculación 1 grupo (4 JAC)iniciativa "Recuperando el Corazón de la Mariposa".2017 ajuste iniciativa 2016.Selección 2 iniciativas.Caracterización socioeconómica Parque del Agua.Implementación módulo capacitación iniciativa 2016.Participación semana de la montaña.Desarrollo-evaluacion-cierre Ecotravesía. Caracterización socioeconómica Zuque-corinto.Matriz actores sociales e iniciativas de 4 zonas prioritarias.Predial: 2016 identificación técnica 44 predios.2017,estudios títulos, convenio avaluos comerciales y priorización predios. Convenio EAB para adquisición de predios en areas de importancia estrategica (Reserva Forestal Protectora). Borrador Declaratoria de Utilidad Publica.Incendios Forestales: acciones mitigación 61,75ha así: 2016, adecuación 1ha afectada por incendio forestal.2017, control inicial de retamo 4ha;mantenimiento 53,66ha zonas controladas retamo;despeje 2000m del Sendero a Monserrate; inicio proceso restauración ecológica 3,09ha afectadas incendio forestal y plantación 9.447 árboles.Incentivos:2016, identificación-delimitación-priorizacion 4 zonas.Caracterización biológica-social-económica Soratama.Seleccion 1 predio.Jornada ambiental-comunidad Soratama.2017, caracterización ecológica-social-económica Parque del Agua y Zuque.Ajuste Acta Concertación voluntades incluyendo 8ha.Diseño módulos restauración.Restauración: 2016, intervención cantera Zuque y Parque Nacional en 0,5ha y 0,1ha en área incendiada.0,64ha con recuperación de senderos en camino a aula ambiental Soratama.2017, apoyo plantación 202 árboles 0,2ha Parque Nacional con CAR-Red de Colegios Cerros Orientales.Priorización acción mantenimiento sendero Parque del Agua y adecuación sendero Zuque-Corinto.Definición intervención 1ha cantera Zuque e incorporacion 1 hito paisajístico. Definicion acciones áreas priorizadas con polígonos de intervención 10ha.Avance diseños intervención acciones de restauración 0.4ha-Usaquén e identificación 2 ha en Soratama.
En 2017 se realizaron acciones de identificación, priorización y diseño de las actividades a implementar. Dado que éstas finalizaron en IV Trimestre, la implementación física de restauración, habilitación de senderos, habilitación de cantera e implementación de incentivos a la conservación inició a finales de IV trimestre.
</t>
  </si>
  <si>
    <r>
      <t xml:space="preserve">Para el 2016 se realizó la caracterización y priorización, generando un resultado de 44 predios para el estudio de títulos. Para la vigencia del 2017, con recursos de reserva se realizaron los estudios de títulos de los cuarenta y cuatro (44) predios priorizados. Así mismo, se realizó la priorización de estos mismos predios conforme a la viabilidad jurídica.
Con recursos de 2017, se cuenta con el Informe por afectación minera y/o pasivos ambientales) de 7 predios priorizados, ubicados en la Localidad de Usaquén, Santafe. 
En el IV Trimestre, se adelanta la revisión del ultimo borrador del documento de Declaratoria de Utilidad Publica y se adelantan los estudios técnicos necesarios para realizar los levantamientos topográficos de tres predios priorizados.
</t>
    </r>
    <r>
      <rPr>
        <b/>
        <sz val="11"/>
        <color rgb="FFFF0000"/>
        <rFont val="Arial"/>
        <family val="2"/>
      </rPr>
      <t xml:space="preserve">
</t>
    </r>
    <r>
      <rPr>
        <b/>
        <sz val="11"/>
        <color theme="1"/>
        <rFont val="Arial"/>
        <family val="2"/>
      </rPr>
      <t>Si bien en el IV Trimestre se constituyó un compromiso presupuestal mayor al reportado en el trimestre anterior, éste corresponde a la contratación de la elaboración de los avalúos comerciales dada la no competencia de la SDA para realizarlos. Es preciso aclarar que los mencionados avalúos sólo se realizan una vez se cuente con los levantamientos topográficos de los predios priorizados; dado que los anteriores insumos estarán consolidados y aprobados en el transcurso del Trimestre I de 2018, los avalúos comerciales estarán listos en el II Trimestre del mismo año. Así, el avance de la meta con recursos de la vigencia 2017 se reflejará en el reporte de el II trimestre de 2018.</t>
    </r>
  </si>
  <si>
    <r>
      <t xml:space="preserve">Para la vigencia 2016, se adelantaron acciones de restauración en 0,16 ha ubicadas en el camino que conduce al aula ambiental Soratama.
Para la  vigencia 2017, se identificó la red de senderos existentes en la cartografía de la franja de cerros para mantenimiento y adecuación. Se definió realizar el diagnóstico de 1 tramo de sendero para mantenimiento Parque del Agua (desde el río San Francisco-Vicachá hasta el circuito quebrada La Leona, 1.7 km) priorizado en la reunión interinstitucional con Empresa de Acueducto de Bogotá y Corporación Autónoma Regional. Se definió la intervención y adecuación del sendero Zuque - Corinto, 2,8 km., a través de la definición de aspectos técnicos, financieros y administrativos para su intervención. Equivalente a 1.2ha de senderos
Para el IV trimestre se consolidaron los criterios técnicos que permitirán realizar los diseños a implementar en los circuitos de senderos secundarios en los Cerros Orientales.
</t>
    </r>
    <r>
      <rPr>
        <b/>
        <sz val="11"/>
        <color theme="1"/>
        <rFont val="Arial"/>
        <family val="2"/>
      </rPr>
      <t xml:space="preserve">
Si bien en el IV Trimestre se constituyó un compromiso presupuestal mayor al reportado en el trimestre anterior, éste tendrá como producto final la factibilidad e implementación física de la habilitación de senderos, posterior al trabajo de identificación, priorización y pre-diseño realizado en los tres primeros trimestres de 2017. Dado que el compromiso presupuestal mencionado se suscribió en el IV trimestre de 2017, el avance de la meta con recursos de la vigencia 2017 se reflejará en los reportes de los trimestre III y IV de 2018.</t>
    </r>
  </si>
  <si>
    <r>
      <t xml:space="preserve">Para la Vigencia 2016 , la meta en mención no contaba con programación. Para la vigencia 2017 se realizó el proceso de identificación y priorización de 1 hectárea de cantera ubicada en la serranía del Zuque, como área de intervención para implementar las acciones de reconformación geomorfológica y revegetalización como parte del proceso de restauración ecológica y habilitación de la antigua cantera; el cual incluye un 1 hito paisajístico.
Para el IV trimestre fueron definidos los criterios técnicos que permitirán acciones en campo para habilitar las hectáreas de cantera.
</t>
    </r>
    <r>
      <rPr>
        <b/>
        <sz val="11"/>
        <rFont val="Arial"/>
        <family val="2"/>
      </rPr>
      <t>Si bien en el IV Trimestre se constituyó un compromiso presupuestal mayor al reportado en el trimestre anterior, éste tendrá como producto final la factibilidad e implementación física de la habilitación de cantera, posterior al trabajo de identificación, priorización y pre-diseño realizado en los tres primeros trimestres de 2017. Dado que el compromiso presupuestal mencionado se suscribió en el IV trimestre de 2017, el avance de la meta con recursos de la vigencia 2017 se reflejará en los reportes de los trimestre III y IV de 2018.</t>
    </r>
  </si>
  <si>
    <r>
      <t xml:space="preserve">En la vigencia 2016, se adelantaron acciones de restauración en 0,5 ha en la cantera del Zuque y 0,1 ha en el parque nacional Enrique Olaya Herrera. 
De la vigencia 2017 se realizó la identificación y priorización de 10 hectáreas en franja de adecuación en los predios Serranía del Zuque 5 hectáreas y Tanque de los Alpes 5 hectáreas.  En el IV trimestre se definieron los criterios técnicos que permitirán realizar los diseños finales a implementar en procesos de restauración y mantenimiento en hectáreas del bosque oriental de Bogotá. Por otro lado se iniciaron las estrategias de acercamiento con el sector privado (Automotores Toyota), para vincularlo en procesos de  conservación, restauración y sostenibilidad ambiental de los Cerros Orientales. Por otro lado se iniciaron las estrategias de acercamiento con el sector privado (Automotores Toyota) para vincularlo en procesos de  conservación, restauración y sostenibilidad ambiental de los Cerros Orientales; visitando un primer predio de 2 ha de intervención y estableciendo los preacuerdos de las acciones a realizar. 
</t>
    </r>
    <r>
      <rPr>
        <b/>
        <sz val="11"/>
        <color theme="1"/>
        <rFont val="Arial"/>
        <family val="2"/>
      </rPr>
      <t xml:space="preserve">
Si bien en el IV Trimestre se constituyó un compromiso presupuestal mayor al reportado en el trimestre anterior, éste tendrá como producto final la factibilidad e implementación física de las acciones de restauración, posterior al trabajo de identificación, priorización y prediseño realizado en los tres primeros trimestres de 2017. Dado que el compromiso presupuestal mencionado se suscribió en el IV trimestre de 2017, el avance de la meta con recursos de la vigencia 2017 se reflejará en los reportes de los trimestre III y IV de 2018.</t>
    </r>
  </si>
  <si>
    <r>
      <t xml:space="preserve">En </t>
    </r>
    <r>
      <rPr>
        <b/>
        <sz val="11"/>
        <rFont val="Arial"/>
        <family val="2"/>
      </rPr>
      <t>2016</t>
    </r>
    <r>
      <rPr>
        <sz val="11"/>
        <rFont val="Arial"/>
        <family val="2"/>
      </rPr>
      <t xml:space="preserve"> se adecuó</t>
    </r>
    <r>
      <rPr>
        <b/>
        <sz val="11"/>
        <rFont val="Arial"/>
        <family val="2"/>
      </rPr>
      <t xml:space="preserve"> 1 ha</t>
    </r>
    <r>
      <rPr>
        <sz val="11"/>
        <rFont val="Arial"/>
        <family val="2"/>
      </rPr>
      <t xml:space="preserve"> afectada por incendio forestal (Parque Nacional Enrique Olaya Herrera). En </t>
    </r>
    <r>
      <rPr>
        <b/>
        <sz val="11"/>
        <rFont val="Arial"/>
        <family val="2"/>
      </rPr>
      <t xml:space="preserve">2017 y con reservas </t>
    </r>
    <r>
      <rPr>
        <sz val="11"/>
        <rFont val="Arial"/>
        <family val="2"/>
      </rPr>
      <t xml:space="preserve">se trabajó en </t>
    </r>
    <r>
      <rPr>
        <b/>
        <sz val="11"/>
        <rFont val="Arial"/>
        <family val="2"/>
      </rPr>
      <t>43,62 ha</t>
    </r>
    <r>
      <rPr>
        <sz val="11"/>
        <rFont val="Arial"/>
        <family val="2"/>
      </rPr>
      <t xml:space="preserve">, así:
1) Mantenimiento áreas controladas de retamo 41,61 ha así: 6,74 Colegio Monseñor Bernardo Sánchez, 17,75 ha futuro Parque La Arboleda, 0,64 ha Altos del Virrey, 2,93 ha predio Mindefensa, 0,13 ha Seminario Padres Píos y 13,42 ha Parque Nacional Enrique Olaya Herrera Etapa II.
2) Remoción de retamo en 2000 m Sendero Monserrate.
3) Dos jornadas de plantación. 1. (22/04/17 - día de La Tierra) 201 árboles en ha, adecuada el año anterior y, 2. (05/06/17 - día mundial del Medio Ambiente), 147 árboles en La Arboleda. Dichas plantaciones se hicieron con otras entidades y particulares, en el marco del proceso de restauración ecológica por invasión de retamo.
4) Inicio del proceso de restauración ecológica en 2,01 ha afectadas por el incendio forestal presentado el 02/2017 en el Parque Ecológico Distrital Entrenubes en cuchilla El Gavilán, mediante adecuación y plantación de 4.850 árboles.
Con </t>
    </r>
    <r>
      <rPr>
        <b/>
        <sz val="11"/>
        <rFont val="Arial"/>
        <family val="2"/>
      </rPr>
      <t>recursos de vigencia 2017</t>
    </r>
    <r>
      <rPr>
        <sz val="11"/>
        <rFont val="Arial"/>
        <family val="2"/>
      </rPr>
      <t xml:space="preserve"> se intervinieron</t>
    </r>
    <r>
      <rPr>
        <b/>
        <sz val="11"/>
        <rFont val="Arial"/>
        <family val="2"/>
      </rPr>
      <t xml:space="preserve"> 17,13 ha</t>
    </r>
    <r>
      <rPr>
        <sz val="11"/>
        <rFont val="Arial"/>
        <family val="2"/>
      </rPr>
      <t xml:space="preserve">, así:
1) Control inicial de retamo en 4,0 ha La Arboleda.
2) Mantenimiento a 12,05 ha controladas de retamo: 11,05 Parque Nacional Enrique Olaya Herrera Etapa II y 1 ha Parque La Arboleda.
3) Inicio proceso restauración ecológica en 1,08 ha del sector La Cascada afectado por incendio forestal 02/2016, mediante adecuación y plantación de 2.500 árboles.
4) 2 jornadas de plantación con los estudiantes del SENA en Parque La Arboleda, el 06/10/2017 y el 11/10/2017 de 1000 árboles, con operarios se sembraron 950 árboles más, para un total de 1950 árboles.
El </t>
    </r>
    <r>
      <rPr>
        <b/>
        <sz val="11"/>
        <rFont val="Arial"/>
        <family val="2"/>
      </rPr>
      <t>avance meta PDD es 77,2%</t>
    </r>
    <r>
      <rPr>
        <sz val="11"/>
        <rFont val="Arial"/>
        <family val="2"/>
      </rPr>
      <t xml:space="preserve">, correspondiente a </t>
    </r>
    <r>
      <rPr>
        <b/>
        <sz val="11"/>
        <rFont val="Arial"/>
        <family val="2"/>
      </rPr>
      <t>61,75 ha</t>
    </r>
    <r>
      <rPr>
        <sz val="11"/>
        <rFont val="Arial"/>
        <family val="2"/>
      </rPr>
      <t>.
El</t>
    </r>
    <r>
      <rPr>
        <u val="single"/>
        <sz val="11"/>
        <rFont val="Arial"/>
        <family val="2"/>
      </rPr>
      <t xml:space="preserve"> IV trimestre</t>
    </r>
    <r>
      <rPr>
        <sz val="11"/>
        <rFont val="Arial"/>
        <family val="2"/>
      </rPr>
      <t xml:space="preserve"> se avanzó en control inicial de retamo de 2,74 ha y mantenimiento de 1 ha, en Parque La Arboleda y se realizaron jornadas (2) con estudiantes del SENA, en las que se plantaron 1950 árboles.
</t>
    </r>
  </si>
  <si>
    <r>
      <t xml:space="preserve">En la vigencia 2016, se identificaron, delimitaron y priorizaron cuatro (4) zonas a lo largo de la Franja, se tomó como zona piloto la Gran Aula Ambiental de Soratama; se realizó la caracterización biológica, social y económica de 33 predios con potencial para la implementación; se seleccionó un predio para la aplicación de incentivos; se llevó a cabo la Jornada ambiental para la revitalización de la franja de adecuación como un ejercicio inicial de acercamiento a la comunidad. 
En lo corrido del 2017 se estableció la versión final de los polígonos de las cuatro (4) zonas prioritarias. Se realizaron seis (6) salidas para la caracterización ecológica, social y económica de Parque del Agua, Zuque y Entrenubes.  Se realizó reunión con los propietarios del predio seleccionado y se acordó aplicar incentivos en 8 ha adicionales. Se modificó el Acta de Concertación de voluntades. Se realizó visita a las 10 ha, para el diseño de  restauración y manejo. Se realizaron dos jornadas lúdicas con las comunidades de las zonas prioritarias de Sector Parque del Agua y Circuito Zuque - Corinto. Se diseñaron los modulos de restauración del incentivo de las 8 ha.
En particular para el IV Trimestre, se realizó una visita técnica caracterización ecológica, social y económica de Entrenubes-Cerros, se elaboraron el documento definitivo de la caracterización ecológica del Parque del Agua, el documento definitivo de la caracterización socioeconómica del Sector Parque del Agua, el borrador final de la caracterización ecológica Zuque, el borrador final de la caracterización socioeconómica  de Zuque y se adjudicó e inicio el contrato para la implementación de las estrategias restauración en el predio La Serranía.
</t>
    </r>
    <r>
      <rPr>
        <b/>
        <sz val="11"/>
        <color rgb="FFFF0000"/>
        <rFont val="Arial"/>
        <family val="2"/>
      </rPr>
      <t xml:space="preserve">
</t>
    </r>
    <r>
      <rPr>
        <b/>
        <sz val="11"/>
        <color theme="1"/>
        <rFont val="Arial"/>
        <family val="2"/>
      </rPr>
      <t>Si bien en el IV Trimestre se constituyó un compromiso presupuestal mayor al reportado en el trimestre anterior, éste corresponde a netamente a la implementación física de los incentivos a la conservación de coberturas vegetales en los predios seleccionados, posterior al trabajo de caracterización, priorización, diseño y concertación con los propietarios realizado en los tres primeros trimestres de 2017. Dado que el compromiso presupuestal mencionado se suscribió el 26 de diciembre de la vigencia 2017, el avance de la meta con recursos de la vigencia 2017 sólo se reflejará en el reporte de el I trimestre de 2018.</t>
    </r>
  </si>
  <si>
    <t>Revisión SPCI</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</si>
</sst>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_([$$-240A]\ * #,##0_);_([$$-240A]\ * \(#,##0\);_([$$-240A]\ * &quot;-&quot;??_);_(@_)"/>
    <numFmt numFmtId="169" formatCode="0.0%"/>
    <numFmt numFmtId="170" formatCode="_ * #,##0_ ;_ * \-#,##0_ ;_ * &quot;-&quot;??_ ;_ @_ "/>
    <numFmt numFmtId="171" formatCode="_(&quot;$&quot;* #,##0.00_);_(&quot;$&quot;* \(#,##0.00\);_(&quot;$&quot;* &quot;-&quot;??_);_(@_)"/>
    <numFmt numFmtId="172" formatCode="_-* #,##0\ _€_-;\-* #,##0\ _€_-;_-* &quot;-&quot;??\ _€_-;_-@_-"/>
    <numFmt numFmtId="173" formatCode="[$$-240A]\ #,##0"/>
    <numFmt numFmtId="174" formatCode="&quot;$&quot;\ #,##0.00"/>
    <numFmt numFmtId="175" formatCode="&quot;$&quot;\ #,##0"/>
    <numFmt numFmtId="176" formatCode="#,##0.0"/>
    <numFmt numFmtId="177" formatCode="#,##0.000"/>
    <numFmt numFmtId="178" formatCode="_(* #,##0_);_(* \(#,##0\);_(* &quot;-&quot;??_);_(@_)"/>
    <numFmt numFmtId="179" formatCode="_(&quot;$&quot;* #,##0_);_(&quot;$&quot;* \(#,##0\);_(&quot;$&quot;* &quot;-&quot;??_);_(@_)"/>
    <numFmt numFmtId="180" formatCode="#,##0.0_);\(#,##0.0\)"/>
  </numFmts>
  <fonts count="54">
    <font>
      <sz val="11"/>
      <color theme="1"/>
      <name val="Calibri"/>
      <family val="2"/>
      <scheme val="minor"/>
    </font>
    <font>
      <sz val="10"/>
      <name val="Arial"/>
      <family val="2"/>
    </font>
    <font>
      <sz val="11"/>
      <color indexed="8"/>
      <name val="Calibri"/>
      <family val="2"/>
    </font>
    <font>
      <sz val="11"/>
      <name val="Arial"/>
      <family val="2"/>
    </font>
    <font>
      <sz val="12"/>
      <name val="Arial"/>
      <family val="2"/>
    </font>
    <font>
      <sz val="12"/>
      <color indexed="8"/>
      <name val="Arial"/>
      <family val="2"/>
    </font>
    <font>
      <b/>
      <sz val="14"/>
      <name val="Arial"/>
      <family val="2"/>
    </font>
    <font>
      <b/>
      <sz val="12"/>
      <name val="Arial"/>
      <family val="2"/>
    </font>
    <font>
      <sz val="8"/>
      <name val="Arial"/>
      <family val="2"/>
    </font>
    <font>
      <sz val="9"/>
      <name val="Arial"/>
      <family val="2"/>
    </font>
    <font>
      <sz val="9"/>
      <color indexed="8"/>
      <name val="Arial"/>
      <family val="2"/>
    </font>
    <font>
      <b/>
      <sz val="9"/>
      <name val="Arial"/>
      <family val="2"/>
    </font>
    <font>
      <b/>
      <sz val="9"/>
      <color indexed="8"/>
      <name val="Arial"/>
      <family val="2"/>
    </font>
    <font>
      <sz val="9"/>
      <name val="Calibri"/>
      <family val="2"/>
      <scheme val="minor"/>
    </font>
    <font>
      <sz val="11"/>
      <color theme="1"/>
      <name val="Arial Narrow"/>
      <family val="2"/>
    </font>
    <font>
      <sz val="12"/>
      <color theme="1"/>
      <name val="Arial"/>
      <family val="2"/>
    </font>
    <font>
      <sz val="12"/>
      <color rgb="FFFF0000"/>
      <name val="Arial"/>
      <family val="2"/>
    </font>
    <font>
      <sz val="9"/>
      <name val="Calibri"/>
      <family val="2"/>
    </font>
    <font>
      <sz val="9"/>
      <color theme="1"/>
      <name val="Arial"/>
      <family val="2"/>
    </font>
    <font>
      <b/>
      <sz val="9"/>
      <color theme="0" tint="-0.04997999966144562"/>
      <name val="Arial"/>
      <family val="2"/>
    </font>
    <font>
      <sz val="11"/>
      <color theme="0"/>
      <name val="Arial"/>
      <family val="2"/>
    </font>
    <font>
      <sz val="12"/>
      <color theme="0"/>
      <name val="Arial"/>
      <family val="2"/>
    </font>
    <font>
      <b/>
      <sz val="12"/>
      <color theme="1"/>
      <name val="Arial"/>
      <family val="2"/>
    </font>
    <font>
      <b/>
      <sz val="9"/>
      <name val="Calibri"/>
      <family val="2"/>
    </font>
    <font>
      <b/>
      <sz val="11"/>
      <color indexed="8"/>
      <name val="Arial"/>
      <family val="2"/>
    </font>
    <font>
      <b/>
      <sz val="10"/>
      <color indexed="8"/>
      <name val="Arial"/>
      <family val="2"/>
    </font>
    <font>
      <b/>
      <sz val="8"/>
      <name val="Arial"/>
      <family val="2"/>
    </font>
    <font>
      <sz val="8"/>
      <color indexed="8"/>
      <name val="Arial"/>
      <family val="2"/>
    </font>
    <font>
      <sz val="8"/>
      <color theme="1"/>
      <name val="Arial"/>
      <family val="2"/>
    </font>
    <font>
      <sz val="9"/>
      <color theme="1" tint="0.04998999834060669"/>
      <name val="Arial"/>
      <family val="2"/>
    </font>
    <font>
      <sz val="9"/>
      <color theme="6" tint="-0.4999699890613556"/>
      <name val="Arial"/>
      <family val="2"/>
    </font>
    <font>
      <sz val="9"/>
      <color rgb="FF002060"/>
      <name val="Arial"/>
      <family val="2"/>
    </font>
    <font>
      <sz val="8"/>
      <color theme="6" tint="-0.4999699890613556"/>
      <name val="Arial"/>
      <family val="2"/>
    </font>
    <font>
      <sz val="8"/>
      <color theme="1"/>
      <name val="Arial "/>
      <family val="2"/>
    </font>
    <font>
      <b/>
      <sz val="10"/>
      <name val="Arial"/>
      <family val="2"/>
    </font>
    <font>
      <sz val="9"/>
      <color rgb="FFFF0000"/>
      <name val="Arial"/>
      <family val="2"/>
    </font>
    <font>
      <b/>
      <sz val="8"/>
      <color indexed="8"/>
      <name val="Arial"/>
      <family val="2"/>
    </font>
    <font>
      <b/>
      <sz val="8"/>
      <color theme="1"/>
      <name val="Arial "/>
      <family val="2"/>
    </font>
    <font>
      <sz val="10"/>
      <color rgb="FFFF0000"/>
      <name val="Arial"/>
      <family val="2"/>
    </font>
    <font>
      <sz val="8"/>
      <color rgb="FFFF0000"/>
      <name val="Arial"/>
      <family val="2"/>
    </font>
    <font>
      <sz val="10"/>
      <color indexed="8"/>
      <name val="Arial"/>
      <family val="2"/>
    </font>
    <font>
      <b/>
      <sz val="11"/>
      <color theme="1"/>
      <name val="Calibri"/>
      <family val="2"/>
      <scheme val="minor"/>
    </font>
    <font>
      <b/>
      <sz val="11"/>
      <name val="Arial"/>
      <family val="2"/>
    </font>
    <font>
      <sz val="11"/>
      <name val="Arial Narrow"/>
      <family val="2"/>
    </font>
    <font>
      <b/>
      <sz val="11"/>
      <color theme="1"/>
      <name val="Arial"/>
      <family val="2"/>
    </font>
    <font>
      <sz val="11"/>
      <color theme="1"/>
      <name val="Arial"/>
      <family val="2"/>
    </font>
    <font>
      <b/>
      <sz val="11"/>
      <color rgb="FFFF0000"/>
      <name val="Arial"/>
      <family val="2"/>
    </font>
    <font>
      <sz val="11"/>
      <name val="Calibri"/>
      <family val="2"/>
      <scheme val="minor"/>
    </font>
    <font>
      <u val="single"/>
      <sz val="11"/>
      <name val="Arial"/>
      <family val="2"/>
    </font>
    <font>
      <b/>
      <sz val="11"/>
      <name val="Tahoma"/>
      <family val="2"/>
    </font>
    <font>
      <b/>
      <sz val="8"/>
      <color rgb="FFFFFF00"/>
      <name val="Arial"/>
      <family val="2"/>
    </font>
    <font>
      <b/>
      <sz val="9"/>
      <name val="Tahoma"/>
      <family val="2"/>
    </font>
    <font>
      <sz val="9"/>
      <name val="Tahoma"/>
      <family val="2"/>
    </font>
    <font>
      <b/>
      <sz val="8"/>
      <name val="Calibri"/>
      <family val="2"/>
    </font>
  </fonts>
  <fills count="12">
    <fill>
      <patternFill/>
    </fill>
    <fill>
      <patternFill patternType="gray125"/>
    </fill>
    <fill>
      <patternFill patternType="solid">
        <fgColor theme="0"/>
        <bgColor indexed="64"/>
      </patternFill>
    </fill>
    <fill>
      <patternFill patternType="solid">
        <fgColor rgb="FF7BB800"/>
        <bgColor indexed="64"/>
      </patternFill>
    </fill>
    <fill>
      <patternFill patternType="solid">
        <fgColor indexed="9"/>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FF00"/>
        <bgColor indexed="64"/>
      </patternFill>
    </fill>
    <fill>
      <patternFill patternType="solid">
        <fgColor theme="8" tint="0.7999799847602844"/>
        <bgColor indexed="64"/>
      </patternFill>
    </fill>
    <fill>
      <patternFill patternType="solid">
        <fgColor theme="6" tint="0.7999799847602844"/>
        <bgColor indexed="64"/>
      </patternFill>
    </fill>
    <fill>
      <patternFill patternType="solid">
        <fgColor rgb="FF0070C0"/>
        <bgColor indexed="64"/>
      </patternFill>
    </fill>
    <fill>
      <patternFill patternType="solid">
        <fgColor theme="0" tint="-0.24997000396251678"/>
        <bgColor indexed="64"/>
      </patternFill>
    </fill>
  </fills>
  <borders count="79">
    <border>
      <left/>
      <right/>
      <top/>
      <bottom/>
      <diagonal/>
    </border>
    <border>
      <left style="thin"/>
      <right style="thin"/>
      <top style="thin"/>
      <bottom style="thin"/>
    </border>
    <border>
      <left style="medium"/>
      <right/>
      <top/>
      <bottom/>
    </border>
    <border>
      <left style="thin"/>
      <right style="thin"/>
      <top style="thin"/>
      <bottom style="medium"/>
    </border>
    <border>
      <left style="thin"/>
      <right style="thin"/>
      <top style="thin"/>
      <bottom/>
    </border>
    <border>
      <left style="thin"/>
      <right style="thin"/>
      <top/>
      <bottom style="thin"/>
    </border>
    <border>
      <left style="thin"/>
      <right style="thin"/>
      <top style="medium"/>
      <bottom/>
    </border>
    <border>
      <left/>
      <right style="thin"/>
      <top/>
      <bottom/>
    </border>
    <border>
      <left style="thin"/>
      <right/>
      <top/>
      <bottom/>
    </border>
    <border>
      <left style="thin"/>
      <right style="thin"/>
      <top/>
      <bottom/>
    </border>
    <border>
      <left style="medium"/>
      <right style="thin"/>
      <top/>
      <bottom/>
    </border>
    <border>
      <left style="thin"/>
      <right style="medium"/>
      <top/>
      <bottom/>
    </border>
    <border>
      <left/>
      <right style="thin"/>
      <top style="medium"/>
      <bottom style="thin"/>
    </border>
    <border>
      <left style="thin"/>
      <right style="thin"/>
      <top style="medium"/>
      <bottom style="thin"/>
    </border>
    <border>
      <left/>
      <right/>
      <top/>
      <bottom style="thin"/>
    </border>
    <border>
      <left style="thin"/>
      <right style="medium"/>
      <top/>
      <bottom style="thin"/>
    </border>
    <border>
      <left/>
      <right/>
      <top style="thin"/>
      <bottom style="thin"/>
    </border>
    <border>
      <left style="thin"/>
      <right style="medium"/>
      <top style="thin"/>
      <bottom style="thin"/>
    </border>
    <border>
      <left style="thin"/>
      <right style="medium"/>
      <top style="thin"/>
      <bottom/>
    </border>
    <border>
      <left style="thin"/>
      <right style="thin"/>
      <top/>
      <bottom style="medium"/>
    </border>
    <border>
      <left/>
      <right style="thin"/>
      <top/>
      <bottom style="thin"/>
    </border>
    <border>
      <left style="thin"/>
      <right/>
      <top style="medium"/>
      <bottom/>
    </border>
    <border>
      <left style="thin"/>
      <right/>
      <top/>
      <bottom style="medium"/>
    </border>
    <border>
      <left/>
      <right/>
      <top style="medium"/>
      <bottom style="thin"/>
    </border>
    <border>
      <left/>
      <right style="thin"/>
      <top style="thin"/>
      <bottom style="thin"/>
    </border>
    <border>
      <left style="medium"/>
      <right style="medium"/>
      <top style="medium"/>
      <bottom style="thin"/>
    </border>
    <border>
      <left style="thin"/>
      <right style="medium"/>
      <top style="medium"/>
      <bottom style="thin"/>
    </border>
    <border>
      <left style="medium"/>
      <right style="medium"/>
      <top style="thin"/>
      <bottom style="thin"/>
    </border>
    <border>
      <left style="medium"/>
      <right style="medium"/>
      <top style="thin"/>
      <bottom style="medium"/>
    </border>
    <border>
      <left/>
      <right style="thin"/>
      <top style="thin"/>
      <bottom/>
    </border>
    <border>
      <left style="medium"/>
      <right style="thin"/>
      <top style="medium"/>
      <bottom style="thin"/>
    </border>
    <border>
      <left/>
      <right style="thin"/>
      <top style="medium"/>
      <bottom/>
    </border>
    <border>
      <left style="medium"/>
      <right style="thin"/>
      <top/>
      <bottom style="thin"/>
    </border>
    <border>
      <left style="medium"/>
      <right style="thin"/>
      <top/>
      <bottom style="medium"/>
    </border>
    <border>
      <left style="thin"/>
      <right style="medium"/>
      <top/>
      <bottom style="medium"/>
    </border>
    <border>
      <left/>
      <right style="thin"/>
      <top/>
      <bottom style="medium"/>
    </border>
    <border>
      <left style="medium"/>
      <right style="thin"/>
      <top style="medium"/>
      <bottom style="medium"/>
    </border>
    <border>
      <left/>
      <right/>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style="thin"/>
      <right style="medium"/>
      <top style="medium"/>
      <bottom style="medium"/>
    </border>
    <border>
      <left style="medium"/>
      <right/>
      <top/>
      <bottom style="medium"/>
    </border>
    <border>
      <left/>
      <right/>
      <top/>
      <bottom style="medium"/>
    </border>
    <border>
      <left style="thin"/>
      <right/>
      <top style="thin"/>
      <bottom/>
    </border>
    <border>
      <left style="medium"/>
      <right style="thin"/>
      <top style="thin"/>
      <bottom/>
    </border>
    <border>
      <left style="thin"/>
      <right/>
      <top style="medium"/>
      <bottom style="thin"/>
    </border>
    <border>
      <left style="thin"/>
      <right/>
      <top style="thin"/>
      <bottom style="thin"/>
    </border>
    <border>
      <left style="medium"/>
      <right style="thin"/>
      <top style="thin"/>
      <bottom style="thin"/>
    </border>
    <border>
      <left style="medium"/>
      <right style="thin"/>
      <top style="thin"/>
      <bottom style="medium"/>
    </border>
    <border>
      <left style="thin"/>
      <right/>
      <top style="thin"/>
      <bottom style="medium"/>
    </border>
    <border>
      <left/>
      <right style="thin"/>
      <top style="thin"/>
      <bottom style="medium"/>
    </border>
    <border>
      <left style="thin"/>
      <right/>
      <top/>
      <bottom style="thin"/>
    </border>
    <border>
      <left/>
      <right/>
      <top style="medium"/>
      <bottom/>
    </border>
    <border>
      <left/>
      <right style="medium"/>
      <top style="medium"/>
      <bottom/>
    </border>
    <border>
      <left/>
      <right style="medium"/>
      <top/>
      <bottom/>
    </border>
    <border>
      <left/>
      <right style="medium"/>
      <top/>
      <bottom style="medium"/>
    </border>
    <border>
      <left style="medium"/>
      <right/>
      <top/>
      <bottom style="thin"/>
    </border>
    <border>
      <left style="medium"/>
      <right/>
      <top style="thin"/>
      <bottom style="thin"/>
    </border>
    <border>
      <left style="medium"/>
      <right/>
      <top style="thin"/>
      <bottom style="medium"/>
    </border>
    <border>
      <left style="thin"/>
      <right style="medium"/>
      <top style="medium"/>
      <bottom/>
    </border>
    <border>
      <left style="medium"/>
      <right/>
      <top style="medium"/>
      <bottom/>
    </border>
    <border>
      <left style="thin"/>
      <right style="medium"/>
      <top style="thin"/>
      <bottom style="medium"/>
    </border>
    <border>
      <left/>
      <right/>
      <top style="thin"/>
      <bottom style="medium"/>
    </border>
    <border>
      <left/>
      <right style="medium"/>
      <top style="thin"/>
      <bottom style="thin"/>
    </border>
    <border>
      <left/>
      <right style="medium"/>
      <top style="thin"/>
      <bottom style="medium"/>
    </border>
    <border>
      <left/>
      <right style="medium"/>
      <top style="medium"/>
      <bottom style="thin"/>
    </border>
    <border>
      <left style="medium"/>
      <right style="medium"/>
      <top/>
      <bottom/>
    </border>
    <border>
      <left style="medium"/>
      <right/>
      <top style="thin"/>
      <bottom/>
    </border>
    <border>
      <left style="medium"/>
      <right style="medium"/>
      <top style="medium"/>
      <bottom/>
    </border>
    <border>
      <left style="medium"/>
      <right style="medium"/>
      <top/>
      <bottom style="medium"/>
    </border>
    <border>
      <left style="medium"/>
      <right style="thin"/>
      <top style="medium"/>
      <bottom/>
    </border>
    <border>
      <left/>
      <right style="medium"/>
      <top/>
      <bottom style="thin"/>
    </border>
    <border>
      <left/>
      <right style="medium"/>
      <top style="thin"/>
      <bottom/>
    </border>
    <border>
      <left style="medium"/>
      <right style="medium"/>
      <top style="thin"/>
      <bottom/>
    </border>
    <border>
      <left style="medium"/>
      <right style="medium"/>
      <top/>
      <bottom style="thin"/>
    </border>
    <border>
      <left/>
      <right/>
      <top style="thin"/>
      <bottom/>
    </border>
    <border>
      <left/>
      <right style="medium"/>
      <top style="medium"/>
      <bottom style="medium"/>
    </border>
    <border>
      <left style="medium"/>
      <right/>
      <top style="medium"/>
      <bottom style="medium"/>
    </border>
  </borders>
  <cellStyleXfs count="1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70" fontId="1" fillId="0" borderId="0" applyFont="0" applyFill="0" applyBorder="0" applyAlignment="0" applyProtection="0"/>
    <xf numFmtId="44" fontId="0" fillId="0" borderId="0" applyFont="0" applyFill="0" applyBorder="0" applyAlignment="0" applyProtection="0"/>
    <xf numFmtId="171" fontId="1" fillId="0" borderId="0" applyFont="0" applyFill="0" applyBorder="0" applyAlignment="0" applyProtection="0"/>
    <xf numFmtId="164"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220">
    <xf numFmtId="0" fontId="0" fillId="0" borderId="0" xfId="0"/>
    <xf numFmtId="0" fontId="0" fillId="0" borderId="0" xfId="0" applyFill="1"/>
    <xf numFmtId="0" fontId="4" fillId="0" borderId="0" xfId="35" applyFont="1" applyBorder="1" applyAlignment="1">
      <alignment vertical="center"/>
      <protection/>
    </xf>
    <xf numFmtId="0" fontId="5" fillId="0" borderId="0" xfId="0" applyFont="1"/>
    <xf numFmtId="0" fontId="0" fillId="2" borderId="0" xfId="0" applyFill="1"/>
    <xf numFmtId="0" fontId="0" fillId="2" borderId="0" xfId="0" applyFill="1" applyAlignment="1">
      <alignment horizontal="center"/>
    </xf>
    <xf numFmtId="0" fontId="0" fillId="0" borderId="0" xfId="0" applyFill="1" applyAlignment="1">
      <alignment horizontal="center"/>
    </xf>
    <xf numFmtId="0" fontId="10" fillId="2" borderId="1" xfId="0" applyFont="1" applyFill="1" applyBorder="1" applyAlignment="1">
      <alignment horizontal="right" vertical="center"/>
    </xf>
    <xf numFmtId="0" fontId="14" fillId="0" borderId="0" xfId="0" applyFont="1" applyFill="1" applyAlignment="1">
      <alignment horizontal="center" vertical="center"/>
    </xf>
    <xf numFmtId="0" fontId="4" fillId="2" borderId="2" xfId="0" applyFont="1" applyFill="1" applyBorder="1" applyAlignment="1">
      <alignment vertical="top" wrapText="1"/>
    </xf>
    <xf numFmtId="0" fontId="4" fillId="2" borderId="0" xfId="0" applyFont="1" applyFill="1" applyBorder="1" applyAlignment="1">
      <alignment vertical="top" wrapText="1"/>
    </xf>
    <xf numFmtId="0" fontId="4" fillId="2" borderId="0" xfId="0" applyFont="1" applyFill="1" applyBorder="1" applyAlignment="1">
      <alignment horizontal="center" vertical="center" wrapText="1"/>
    </xf>
    <xf numFmtId="0" fontId="15" fillId="2" borderId="2" xfId="0" applyFont="1" applyFill="1" applyBorder="1"/>
    <xf numFmtId="0" fontId="15" fillId="2" borderId="0" xfId="0" applyFont="1" applyFill="1" applyBorder="1"/>
    <xf numFmtId="0" fontId="15" fillId="2" borderId="0" xfId="0" applyFont="1" applyFill="1" applyBorder="1" applyAlignment="1">
      <alignment horizontal="center"/>
    </xf>
    <xf numFmtId="0" fontId="14" fillId="0" borderId="0" xfId="0" applyFont="1" applyFill="1" applyAlignment="1">
      <alignment horizontal="center" vertical="center" wrapText="1"/>
    </xf>
    <xf numFmtId="0" fontId="9" fillId="0" borderId="0" xfId="35" applyFont="1" applyBorder="1" applyAlignment="1">
      <alignment vertical="center"/>
      <protection/>
    </xf>
    <xf numFmtId="0" fontId="11" fillId="3" borderId="1" xfId="35" applyFont="1" applyFill="1" applyBorder="1" applyAlignment="1">
      <alignment horizontal="left" vertical="center" wrapText="1"/>
      <protection/>
    </xf>
    <xf numFmtId="0" fontId="11" fillId="3" borderId="3" xfId="35" applyFont="1" applyFill="1" applyBorder="1" applyAlignment="1">
      <alignment horizontal="left" vertical="center" wrapText="1"/>
      <protection/>
    </xf>
    <xf numFmtId="0" fontId="11" fillId="0" borderId="0" xfId="35" applyFont="1" applyAlignment="1">
      <alignment vertical="center"/>
      <protection/>
    </xf>
    <xf numFmtId="0" fontId="9" fillId="0" borderId="0" xfId="35" applyFont="1" applyAlignment="1">
      <alignment vertical="center"/>
      <protection/>
    </xf>
    <xf numFmtId="0" fontId="9" fillId="0" borderId="0" xfId="35" applyFont="1" applyFill="1" applyAlignment="1">
      <alignment horizontal="left" vertical="center"/>
      <protection/>
    </xf>
    <xf numFmtId="10" fontId="9" fillId="0" borderId="0" xfId="35" applyNumberFormat="1" applyFont="1" applyAlignment="1">
      <alignment vertical="center"/>
      <protection/>
    </xf>
    <xf numFmtId="10" fontId="9" fillId="0" borderId="0" xfId="35" applyNumberFormat="1" applyFont="1" applyAlignment="1">
      <alignment horizontal="center" vertical="center"/>
      <protection/>
    </xf>
    <xf numFmtId="0" fontId="9" fillId="4" borderId="0" xfId="35" applyFont="1" applyFill="1" applyBorder="1" applyAlignment="1">
      <alignment vertical="center"/>
      <protection/>
    </xf>
    <xf numFmtId="0" fontId="9" fillId="4" borderId="0" xfId="35" applyFont="1" applyFill="1" applyAlignment="1">
      <alignment vertical="center"/>
      <protection/>
    </xf>
    <xf numFmtId="10" fontId="18" fillId="2" borderId="3" xfId="35" applyNumberFormat="1" applyFont="1" applyFill="1" applyBorder="1" applyAlignment="1">
      <alignment horizontal="center" vertical="center" wrapText="1"/>
      <protection/>
    </xf>
    <xf numFmtId="10" fontId="18" fillId="2" borderId="1" xfId="35" applyNumberFormat="1" applyFont="1" applyFill="1" applyBorder="1" applyAlignment="1">
      <alignment horizontal="center" vertical="center" wrapText="1"/>
      <protection/>
    </xf>
    <xf numFmtId="0" fontId="9" fillId="4" borderId="0" xfId="35" applyFont="1" applyFill="1" applyAlignment="1">
      <alignment horizontal="left" vertical="center"/>
      <protection/>
    </xf>
    <xf numFmtId="0" fontId="19" fillId="2" borderId="0" xfId="0" applyFont="1" applyFill="1" applyBorder="1" applyAlignment="1">
      <alignment horizontal="center" vertical="center" wrapText="1"/>
    </xf>
    <xf numFmtId="0" fontId="19" fillId="2" borderId="0" xfId="0" applyFont="1" applyFill="1" applyBorder="1" applyAlignment="1">
      <alignment horizontal="left" vertical="center" wrapText="1"/>
    </xf>
    <xf numFmtId="10" fontId="19" fillId="2" borderId="0" xfId="35" applyNumberFormat="1" applyFont="1" applyFill="1" applyBorder="1" applyAlignment="1">
      <alignment horizontal="center" vertical="center"/>
      <protection/>
    </xf>
    <xf numFmtId="10" fontId="11" fillId="2" borderId="0" xfId="35" applyNumberFormat="1" applyFont="1" applyFill="1" applyBorder="1" applyAlignment="1">
      <alignment horizontal="center" vertical="center"/>
      <protection/>
    </xf>
    <xf numFmtId="10" fontId="9" fillId="4" borderId="0" xfId="35" applyNumberFormat="1" applyFont="1" applyFill="1" applyAlignment="1">
      <alignment vertical="center"/>
      <protection/>
    </xf>
    <xf numFmtId="10" fontId="9" fillId="4" borderId="0" xfId="35" applyNumberFormat="1" applyFont="1" applyFill="1" applyAlignment="1">
      <alignment horizontal="center" vertical="center"/>
      <protection/>
    </xf>
    <xf numFmtId="0" fontId="9" fillId="0" borderId="0" xfId="35" applyFont="1" applyAlignment="1">
      <alignment horizontal="left" vertical="center"/>
      <protection/>
    </xf>
    <xf numFmtId="10" fontId="18" fillId="2" borderId="4" xfId="35" applyNumberFormat="1" applyFont="1" applyFill="1" applyBorder="1" applyAlignment="1">
      <alignment horizontal="center" vertical="center" wrapText="1"/>
      <protection/>
    </xf>
    <xf numFmtId="0" fontId="1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9" fontId="15" fillId="2" borderId="1" xfId="0" applyNumberFormat="1" applyFont="1" applyFill="1" applyBorder="1" applyAlignment="1">
      <alignment horizontal="center" vertical="center" wrapText="1"/>
    </xf>
    <xf numFmtId="10" fontId="0" fillId="0" borderId="0" xfId="0" applyNumberFormat="1" applyFill="1" applyAlignment="1">
      <alignment horizontal="center"/>
    </xf>
    <xf numFmtId="0" fontId="20"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10" fontId="21" fillId="2" borderId="1" xfId="0" applyNumberFormat="1" applyFont="1" applyFill="1" applyBorder="1" applyAlignment="1">
      <alignment horizontal="center" vertical="center" wrapText="1"/>
    </xf>
    <xf numFmtId="10" fontId="15" fillId="2" borderId="1" xfId="0" applyNumberFormat="1" applyFont="1" applyFill="1" applyBorder="1" applyAlignment="1">
      <alignment horizontal="center" vertical="center" wrapText="1"/>
    </xf>
    <xf numFmtId="0" fontId="21" fillId="2" borderId="0" xfId="0" applyFont="1" applyFill="1"/>
    <xf numFmtId="37" fontId="9" fillId="2" borderId="1" xfId="29" applyNumberFormat="1" applyFont="1" applyFill="1" applyBorder="1" applyAlignment="1">
      <alignment horizontal="center" vertical="center"/>
    </xf>
    <xf numFmtId="10" fontId="19" fillId="2" borderId="0" xfId="0" applyNumberFormat="1" applyFont="1" applyFill="1" applyBorder="1" applyAlignment="1">
      <alignment horizontal="center" vertical="center" wrapText="1"/>
    </xf>
    <xf numFmtId="10" fontId="18" fillId="2" borderId="5" xfId="35" applyNumberFormat="1" applyFont="1" applyFill="1" applyBorder="1" applyAlignment="1">
      <alignment horizontal="center" vertical="center" wrapText="1"/>
      <protection/>
    </xf>
    <xf numFmtId="0" fontId="17" fillId="2" borderId="5" xfId="0" applyFont="1" applyFill="1" applyBorder="1"/>
    <xf numFmtId="0" fontId="17" fillId="2" borderId="6" xfId="0" applyFont="1" applyFill="1" applyBorder="1"/>
    <xf numFmtId="0" fontId="9" fillId="5" borderId="0" xfId="35" applyFont="1" applyFill="1" applyAlignment="1">
      <alignment horizontal="left" vertical="center"/>
      <protection/>
    </xf>
    <xf numFmtId="0" fontId="9" fillId="5" borderId="0" xfId="35" applyFont="1" applyFill="1" applyAlignment="1">
      <alignment vertical="center"/>
      <protection/>
    </xf>
    <xf numFmtId="10" fontId="9" fillId="2" borderId="1" xfId="35" applyNumberFormat="1" applyFont="1" applyFill="1" applyBorder="1" applyAlignment="1">
      <alignment horizontal="center" vertical="center" wrapText="1"/>
      <protection/>
    </xf>
    <xf numFmtId="0" fontId="11" fillId="3" borderId="4" xfId="35" applyFont="1" applyFill="1" applyBorder="1" applyAlignment="1">
      <alignment horizontal="center" vertical="center" wrapText="1"/>
      <protection/>
    </xf>
    <xf numFmtId="10" fontId="9" fillId="3" borderId="4" xfId="35" applyNumberFormat="1" applyFont="1" applyFill="1" applyBorder="1" applyAlignment="1">
      <alignment horizontal="center" vertical="center" wrapText="1"/>
      <protection/>
    </xf>
    <xf numFmtId="0" fontId="11" fillId="3" borderId="4" xfId="35" applyFont="1" applyFill="1" applyBorder="1" applyAlignment="1">
      <alignment horizontal="center" vertical="center" textRotation="180" wrapText="1"/>
      <protection/>
    </xf>
    <xf numFmtId="0" fontId="1" fillId="0" borderId="0" xfId="38" applyBorder="1" applyAlignment="1">
      <alignment vertical="center" wrapText="1"/>
      <protection/>
    </xf>
    <xf numFmtId="0" fontId="1" fillId="0" borderId="0" xfId="38" applyBorder="1" applyAlignment="1">
      <alignment wrapText="1"/>
      <protection/>
    </xf>
    <xf numFmtId="0" fontId="1" fillId="0" borderId="0" xfId="38" applyBorder="1">
      <alignment/>
      <protection/>
    </xf>
    <xf numFmtId="0" fontId="1" fillId="0" borderId="0" xfId="38">
      <alignment/>
      <protection/>
    </xf>
    <xf numFmtId="0" fontId="7" fillId="0" borderId="0" xfId="99" applyFont="1" applyBorder="1" applyAlignment="1">
      <alignment horizontal="center" vertical="center" wrapText="1"/>
      <protection/>
    </xf>
    <xf numFmtId="0" fontId="4" fillId="0" borderId="0" xfId="38" applyFont="1" applyBorder="1" applyAlignment="1">
      <alignment vertical="center" wrapText="1"/>
      <protection/>
    </xf>
    <xf numFmtId="0" fontId="4" fillId="0" borderId="0" xfId="38" applyFont="1" applyBorder="1" applyAlignment="1">
      <alignment wrapText="1"/>
      <protection/>
    </xf>
    <xf numFmtId="0" fontId="4" fillId="0" borderId="0" xfId="38" applyFont="1" applyBorder="1">
      <alignment/>
      <protection/>
    </xf>
    <xf numFmtId="0" fontId="4" fillId="0" borderId="0" xfId="38" applyFont="1">
      <alignment/>
      <protection/>
    </xf>
    <xf numFmtId="0" fontId="26" fillId="6" borderId="4" xfId="38" applyFont="1" applyFill="1" applyBorder="1" applyAlignment="1">
      <alignment horizontal="center" vertical="center" wrapText="1"/>
      <protection/>
    </xf>
    <xf numFmtId="0" fontId="26" fillId="6" borderId="4" xfId="38" applyFont="1" applyFill="1" applyBorder="1" applyAlignment="1">
      <alignment vertical="center" wrapText="1"/>
      <protection/>
    </xf>
    <xf numFmtId="0" fontId="26" fillId="6" borderId="7" xfId="38" applyFont="1" applyFill="1" applyBorder="1" applyAlignment="1">
      <alignment horizontal="center" vertical="center" wrapText="1"/>
      <protection/>
    </xf>
    <xf numFmtId="0" fontId="26" fillId="6" borderId="8" xfId="38" applyFont="1" applyFill="1" applyBorder="1" applyAlignment="1">
      <alignment horizontal="center" vertical="center" wrapText="1"/>
      <protection/>
    </xf>
    <xf numFmtId="0" fontId="26" fillId="6" borderId="9" xfId="38" applyFont="1" applyFill="1" applyBorder="1" applyAlignment="1">
      <alignment horizontal="center" vertical="center" wrapText="1"/>
      <protection/>
    </xf>
    <xf numFmtId="0" fontId="26" fillId="6" borderId="10" xfId="38" applyFont="1" applyFill="1" applyBorder="1" applyAlignment="1">
      <alignment horizontal="center" vertical="center"/>
      <protection/>
    </xf>
    <xf numFmtId="0" fontId="26" fillId="6" borderId="11" xfId="38" applyFont="1" applyFill="1" applyBorder="1" applyAlignment="1">
      <alignment horizontal="center" vertical="center" wrapText="1"/>
      <protection/>
    </xf>
    <xf numFmtId="0" fontId="8" fillId="0" borderId="0" xfId="38" applyFont="1" applyBorder="1" applyAlignment="1">
      <alignment vertical="center" wrapText="1"/>
      <protection/>
    </xf>
    <xf numFmtId="0" fontId="4" fillId="0" borderId="0" xfId="38" applyFont="1" applyBorder="1" applyAlignment="1">
      <alignment horizontal="center" vertical="center" wrapText="1"/>
      <protection/>
    </xf>
    <xf numFmtId="0" fontId="7" fillId="0" borderId="0" xfId="99" applyFont="1" applyBorder="1" applyAlignment="1">
      <alignment vertical="center" wrapText="1"/>
      <protection/>
    </xf>
    <xf numFmtId="0" fontId="27" fillId="6" borderId="12" xfId="38" applyFont="1" applyFill="1" applyBorder="1" applyAlignment="1">
      <alignment horizontal="left" vertical="center" wrapText="1"/>
      <protection/>
    </xf>
    <xf numFmtId="3" fontId="10" fillId="2" borderId="13" xfId="38" applyNumberFormat="1" applyFont="1" applyFill="1" applyBorder="1" applyAlignment="1">
      <alignment horizontal="center" vertical="center" wrapText="1"/>
      <protection/>
    </xf>
    <xf numFmtId="3" fontId="10" fillId="0" borderId="13" xfId="38" applyNumberFormat="1" applyFont="1" applyFill="1" applyBorder="1" applyAlignment="1">
      <alignment horizontal="center" vertical="center" wrapText="1"/>
      <protection/>
    </xf>
    <xf numFmtId="3" fontId="9" fillId="2" borderId="13" xfId="0" applyNumberFormat="1" applyFont="1" applyFill="1" applyBorder="1" applyAlignment="1">
      <alignment horizontal="center" vertical="center" wrapText="1"/>
    </xf>
    <xf numFmtId="3" fontId="10" fillId="2" borderId="13" xfId="38" applyNumberFormat="1" applyFont="1" applyFill="1" applyBorder="1" applyAlignment="1">
      <alignment vertical="center" wrapText="1"/>
      <protection/>
    </xf>
    <xf numFmtId="3" fontId="9" fillId="0" borderId="13" xfId="38" applyNumberFormat="1" applyFont="1" applyFill="1" applyBorder="1" applyAlignment="1">
      <alignment vertical="center" wrapText="1"/>
      <protection/>
    </xf>
    <xf numFmtId="3" fontId="27" fillId="2" borderId="13" xfId="38" applyNumberFormat="1" applyFont="1" applyFill="1" applyBorder="1" applyAlignment="1">
      <alignment horizontal="center" vertical="center" wrapText="1"/>
      <protection/>
    </xf>
    <xf numFmtId="0" fontId="8" fillId="0" borderId="0" xfId="99" applyFont="1" applyBorder="1" applyAlignment="1">
      <alignment vertical="center" wrapText="1"/>
      <protection/>
    </xf>
    <xf numFmtId="174" fontId="10" fillId="2" borderId="1" xfId="29" applyNumberFormat="1" applyFont="1" applyFill="1" applyBorder="1" applyAlignment="1">
      <alignment horizontal="center" vertical="center" wrapText="1"/>
    </xf>
    <xf numFmtId="174" fontId="10" fillId="0" borderId="1" xfId="29" applyNumberFormat="1" applyFont="1" applyFill="1" applyBorder="1" applyAlignment="1">
      <alignment horizontal="center" vertical="center" wrapText="1"/>
    </xf>
    <xf numFmtId="174" fontId="10" fillId="2" borderId="1" xfId="29" applyNumberFormat="1" applyFont="1" applyFill="1" applyBorder="1" applyAlignment="1">
      <alignment horizontal="center" vertical="center"/>
    </xf>
    <xf numFmtId="174" fontId="10" fillId="2" borderId="1" xfId="29" applyNumberFormat="1" applyFont="1" applyFill="1" applyBorder="1" applyAlignment="1">
      <alignment vertical="center" wrapText="1"/>
    </xf>
    <xf numFmtId="174" fontId="9" fillId="0" borderId="1" xfId="29" applyNumberFormat="1" applyFont="1" applyFill="1" applyBorder="1" applyAlignment="1">
      <alignment vertical="center" wrapText="1"/>
    </xf>
    <xf numFmtId="37" fontId="10" fillId="2" borderId="1" xfId="0" applyNumberFormat="1" applyFont="1" applyFill="1" applyBorder="1" applyAlignment="1">
      <alignment horizontal="right" vertical="center"/>
    </xf>
    <xf numFmtId="3" fontId="10" fillId="2" borderId="1" xfId="38" applyNumberFormat="1" applyFont="1" applyFill="1" applyBorder="1" applyAlignment="1">
      <alignment horizontal="center" vertical="center" wrapText="1"/>
      <protection/>
    </xf>
    <xf numFmtId="3" fontId="10" fillId="0" borderId="1" xfId="38" applyNumberFormat="1" applyFont="1" applyFill="1" applyBorder="1" applyAlignment="1">
      <alignment horizontal="center" vertical="center" wrapText="1"/>
      <protection/>
    </xf>
    <xf numFmtId="3" fontId="10" fillId="2" borderId="1" xfId="38" applyNumberFormat="1" applyFont="1" applyFill="1" applyBorder="1" applyAlignment="1">
      <alignment vertical="center" wrapText="1"/>
      <protection/>
    </xf>
    <xf numFmtId="3" fontId="9" fillId="0" borderId="1" xfId="38" applyNumberFormat="1" applyFont="1" applyFill="1" applyBorder="1" applyAlignment="1">
      <alignment vertical="center" wrapText="1"/>
      <protection/>
    </xf>
    <xf numFmtId="3" fontId="27" fillId="2" borderId="1" xfId="38" applyNumberFormat="1" applyFont="1" applyFill="1" applyBorder="1" applyAlignment="1">
      <alignment horizontal="center" vertical="center" wrapText="1"/>
      <protection/>
    </xf>
    <xf numFmtId="176" fontId="10" fillId="2" borderId="13" xfId="38" applyNumberFormat="1" applyFont="1" applyFill="1" applyBorder="1" applyAlignment="1">
      <alignment horizontal="center" vertical="center" wrapText="1"/>
      <protection/>
    </xf>
    <xf numFmtId="4" fontId="10" fillId="0" borderId="13" xfId="38" applyNumberFormat="1" applyFont="1" applyFill="1" applyBorder="1" applyAlignment="1">
      <alignment horizontal="center" vertical="center" wrapText="1"/>
      <protection/>
    </xf>
    <xf numFmtId="37" fontId="10" fillId="2" borderId="13" xfId="29" applyNumberFormat="1" applyFont="1" applyFill="1" applyBorder="1" applyAlignment="1">
      <alignment horizontal="center" vertical="center"/>
    </xf>
    <xf numFmtId="37" fontId="12" fillId="2" borderId="13" xfId="29" applyNumberFormat="1" applyFont="1" applyFill="1" applyBorder="1" applyAlignment="1">
      <alignment horizontal="center" vertical="center"/>
    </xf>
    <xf numFmtId="173" fontId="10" fillId="2" borderId="13" xfId="38" applyNumberFormat="1" applyFont="1" applyFill="1" applyBorder="1" applyAlignment="1">
      <alignment vertical="center" wrapText="1"/>
      <protection/>
    </xf>
    <xf numFmtId="173" fontId="9" fillId="0" borderId="13" xfId="38" applyNumberFormat="1" applyFont="1" applyFill="1" applyBorder="1" applyAlignment="1">
      <alignment vertical="center" wrapText="1"/>
      <protection/>
    </xf>
    <xf numFmtId="173" fontId="27" fillId="2" borderId="13" xfId="38" applyNumberFormat="1" applyFont="1" applyFill="1" applyBorder="1" applyAlignment="1">
      <alignment horizontal="center" vertical="center" wrapText="1"/>
      <protection/>
    </xf>
    <xf numFmtId="174" fontId="12" fillId="2" borderId="1" xfId="29" applyNumberFormat="1" applyFont="1" applyFill="1" applyBorder="1" applyAlignment="1">
      <alignment horizontal="center" vertical="center"/>
    </xf>
    <xf numFmtId="174" fontId="10" fillId="2" borderId="1" xfId="38" applyNumberFormat="1" applyFont="1" applyFill="1" applyBorder="1" applyAlignment="1">
      <alignment horizontal="center" vertical="center" wrapText="1"/>
      <protection/>
    </xf>
    <xf numFmtId="174" fontId="10" fillId="2" borderId="1" xfId="38" applyNumberFormat="1" applyFont="1" applyFill="1" applyBorder="1" applyAlignment="1">
      <alignment vertical="center" wrapText="1"/>
      <protection/>
    </xf>
    <xf numFmtId="174" fontId="9" fillId="0" borderId="1" xfId="38" applyNumberFormat="1" applyFont="1" applyFill="1" applyBorder="1" applyAlignment="1">
      <alignment vertical="center" wrapText="1"/>
      <protection/>
    </xf>
    <xf numFmtId="37" fontId="12" fillId="2" borderId="1" xfId="29" applyNumberFormat="1" applyFont="1" applyFill="1" applyBorder="1" applyAlignment="1">
      <alignment horizontal="center" vertical="center"/>
    </xf>
    <xf numFmtId="173" fontId="9" fillId="0" borderId="1" xfId="38" applyNumberFormat="1" applyFont="1" applyFill="1" applyBorder="1" applyAlignment="1">
      <alignment vertical="center" wrapText="1"/>
      <protection/>
    </xf>
    <xf numFmtId="3" fontId="10" fillId="0" borderId="3" xfId="38" applyNumberFormat="1" applyFont="1" applyFill="1" applyBorder="1" applyAlignment="1">
      <alignment horizontal="center" vertical="center" wrapText="1"/>
      <protection/>
    </xf>
    <xf numFmtId="37" fontId="12" fillId="2" borderId="3" xfId="29" applyNumberFormat="1" applyFont="1" applyFill="1" applyBorder="1" applyAlignment="1">
      <alignment horizontal="center" vertical="center"/>
    </xf>
    <xf numFmtId="3" fontId="10" fillId="2" borderId="3" xfId="38" applyNumberFormat="1" applyFont="1" applyFill="1" applyBorder="1" applyAlignment="1">
      <alignment horizontal="center" vertical="center" wrapText="1"/>
      <protection/>
    </xf>
    <xf numFmtId="0" fontId="27" fillId="6" borderId="14" xfId="38" applyFont="1" applyFill="1" applyBorder="1" applyAlignment="1">
      <alignment horizontal="left" vertical="center" wrapText="1"/>
      <protection/>
    </xf>
    <xf numFmtId="37" fontId="12" fillId="2" borderId="5" xfId="29" applyNumberFormat="1" applyFont="1" applyFill="1" applyBorder="1" applyAlignment="1">
      <alignment horizontal="center" vertical="center"/>
    </xf>
    <xf numFmtId="3" fontId="10" fillId="0" borderId="5" xfId="38" applyNumberFormat="1" applyFont="1" applyFill="1" applyBorder="1" applyAlignment="1">
      <alignment horizontal="center" vertical="center" wrapText="1"/>
      <protection/>
    </xf>
    <xf numFmtId="3" fontId="10" fillId="2" borderId="5" xfId="38" applyNumberFormat="1" applyFont="1" applyFill="1" applyBorder="1" applyAlignment="1">
      <alignment horizontal="center" vertical="center" wrapText="1"/>
      <protection/>
    </xf>
    <xf numFmtId="2" fontId="10" fillId="2" borderId="5" xfId="38" applyNumberFormat="1" applyFont="1" applyFill="1" applyBorder="1" applyAlignment="1">
      <alignment vertical="center" wrapText="1"/>
      <protection/>
    </xf>
    <xf numFmtId="1" fontId="10" fillId="2" borderId="5" xfId="38" applyNumberFormat="1" applyFont="1" applyFill="1" applyBorder="1" applyAlignment="1">
      <alignment vertical="center" wrapText="1"/>
      <protection/>
    </xf>
    <xf numFmtId="1" fontId="9" fillId="0" borderId="5" xfId="38" applyNumberFormat="1" applyFont="1" applyFill="1" applyBorder="1" applyAlignment="1">
      <alignment vertical="center" wrapText="1"/>
      <protection/>
    </xf>
    <xf numFmtId="173" fontId="27" fillId="2" borderId="5" xfId="38" applyNumberFormat="1" applyFont="1" applyFill="1" applyBorder="1" applyAlignment="1">
      <alignment horizontal="center" vertical="center" wrapText="1"/>
      <protection/>
    </xf>
    <xf numFmtId="37" fontId="12" fillId="2" borderId="15" xfId="29" applyNumberFormat="1" applyFont="1" applyFill="1" applyBorder="1" applyAlignment="1">
      <alignment horizontal="center" vertical="center"/>
    </xf>
    <xf numFmtId="173" fontId="27" fillId="6" borderId="16" xfId="38" applyNumberFormat="1" applyFont="1" applyFill="1" applyBorder="1" applyAlignment="1">
      <alignment horizontal="left" vertical="center" wrapText="1"/>
      <protection/>
    </xf>
    <xf numFmtId="37" fontId="12" fillId="2" borderId="17" xfId="29" applyNumberFormat="1" applyFont="1" applyFill="1" applyBorder="1" applyAlignment="1">
      <alignment horizontal="center" vertical="center"/>
    </xf>
    <xf numFmtId="2" fontId="10" fillId="2" borderId="1" xfId="38" applyNumberFormat="1" applyFont="1" applyFill="1" applyBorder="1" applyAlignment="1">
      <alignment vertical="center" wrapText="1"/>
      <protection/>
    </xf>
    <xf numFmtId="2" fontId="9" fillId="0" borderId="1" xfId="38" applyNumberFormat="1" applyFont="1" applyFill="1" applyBorder="1" applyAlignment="1">
      <alignment vertical="center" wrapText="1"/>
      <protection/>
    </xf>
    <xf numFmtId="173" fontId="27" fillId="2" borderId="17" xfId="38" applyNumberFormat="1" applyFont="1" applyFill="1" applyBorder="1" applyAlignment="1">
      <alignment horizontal="center" vertical="center" wrapText="1"/>
      <protection/>
    </xf>
    <xf numFmtId="37" fontId="12" fillId="2" borderId="4" xfId="29" applyNumberFormat="1" applyFont="1" applyFill="1" applyBorder="1" applyAlignment="1">
      <alignment horizontal="center" vertical="center"/>
    </xf>
    <xf numFmtId="173" fontId="27" fillId="2" borderId="4" xfId="38" applyNumberFormat="1" applyFont="1" applyFill="1" applyBorder="1" applyAlignment="1">
      <alignment horizontal="center" vertical="center" wrapText="1"/>
      <protection/>
    </xf>
    <xf numFmtId="173" fontId="27" fillId="2" borderId="18" xfId="38" applyNumberFormat="1" applyFont="1" applyFill="1" applyBorder="1" applyAlignment="1">
      <alignment horizontal="center" vertical="center" wrapText="1"/>
      <protection/>
    </xf>
    <xf numFmtId="176" fontId="10" fillId="0" borderId="13" xfId="38" applyNumberFormat="1" applyFont="1" applyFill="1" applyBorder="1" applyAlignment="1">
      <alignment horizontal="center" vertical="center" wrapText="1"/>
      <protection/>
    </xf>
    <xf numFmtId="1" fontId="10" fillId="2" borderId="13" xfId="38" applyNumberFormat="1" applyFont="1" applyFill="1" applyBorder="1" applyAlignment="1">
      <alignment vertical="center" wrapText="1"/>
      <protection/>
    </xf>
    <xf numFmtId="1" fontId="10" fillId="0" borderId="13" xfId="38" applyNumberFormat="1" applyFont="1" applyFill="1" applyBorder="1" applyAlignment="1">
      <alignment vertical="center" wrapText="1"/>
      <protection/>
    </xf>
    <xf numFmtId="168" fontId="10" fillId="2" borderId="1" xfId="29" applyNumberFormat="1" applyFont="1" applyFill="1" applyBorder="1" applyAlignment="1">
      <alignment horizontal="center" vertical="center" wrapText="1"/>
    </xf>
    <xf numFmtId="168" fontId="10" fillId="0" borderId="1" xfId="29" applyNumberFormat="1" applyFont="1" applyFill="1" applyBorder="1" applyAlignment="1">
      <alignment horizontal="center" vertical="center" wrapText="1"/>
    </xf>
    <xf numFmtId="176" fontId="10" fillId="0" borderId="1" xfId="29" applyNumberFormat="1" applyFont="1" applyFill="1" applyBorder="1" applyAlignment="1">
      <alignment horizontal="center" vertical="center" wrapText="1"/>
    </xf>
    <xf numFmtId="37" fontId="10" fillId="2" borderId="1" xfId="29" applyNumberFormat="1" applyFont="1" applyFill="1" applyBorder="1" applyAlignment="1">
      <alignment horizontal="center" vertical="center"/>
    </xf>
    <xf numFmtId="1" fontId="10" fillId="2" borderId="1" xfId="29" applyNumberFormat="1" applyFont="1" applyFill="1" applyBorder="1" applyAlignment="1">
      <alignment vertical="center" wrapText="1"/>
    </xf>
    <xf numFmtId="1" fontId="10" fillId="0" borderId="1" xfId="29" applyNumberFormat="1" applyFont="1" applyFill="1" applyBorder="1" applyAlignment="1">
      <alignment vertical="center" wrapText="1"/>
    </xf>
    <xf numFmtId="176" fontId="10" fillId="0" borderId="1" xfId="38" applyNumberFormat="1" applyFont="1" applyFill="1" applyBorder="1" applyAlignment="1">
      <alignment horizontal="center" vertical="center" wrapText="1"/>
      <protection/>
    </xf>
    <xf numFmtId="1" fontId="10" fillId="2" borderId="1" xfId="38" applyNumberFormat="1" applyFont="1" applyFill="1" applyBorder="1" applyAlignment="1">
      <alignment vertical="center" wrapText="1"/>
      <protection/>
    </xf>
    <xf numFmtId="1" fontId="10" fillId="0" borderId="1" xfId="38" applyNumberFormat="1" applyFont="1" applyFill="1" applyBorder="1" applyAlignment="1">
      <alignment vertical="center" wrapText="1"/>
      <protection/>
    </xf>
    <xf numFmtId="3" fontId="10" fillId="2" borderId="4" xfId="38" applyNumberFormat="1" applyFont="1" applyFill="1" applyBorder="1" applyAlignment="1">
      <alignment horizontal="center" vertical="center" wrapText="1"/>
      <protection/>
    </xf>
    <xf numFmtId="3" fontId="10" fillId="0" borderId="4" xfId="38" applyNumberFormat="1" applyFont="1" applyFill="1" applyBorder="1" applyAlignment="1">
      <alignment horizontal="center" vertical="center" wrapText="1"/>
      <protection/>
    </xf>
    <xf numFmtId="176" fontId="10" fillId="0" borderId="4" xfId="38" applyNumberFormat="1" applyFont="1" applyFill="1" applyBorder="1" applyAlignment="1">
      <alignment horizontal="center" vertical="center" wrapText="1"/>
      <protection/>
    </xf>
    <xf numFmtId="3" fontId="10" fillId="2" borderId="19" xfId="38" applyNumberFormat="1" applyFont="1" applyFill="1" applyBorder="1" applyAlignment="1">
      <alignment horizontal="center" vertical="center" wrapText="1"/>
      <protection/>
    </xf>
    <xf numFmtId="3" fontId="10" fillId="0" borderId="19" xfId="38" applyNumberFormat="1" applyFont="1" applyFill="1" applyBorder="1" applyAlignment="1">
      <alignment horizontal="center" vertical="center" wrapText="1"/>
      <protection/>
    </xf>
    <xf numFmtId="176" fontId="10" fillId="0" borderId="19" xfId="38" applyNumberFormat="1" applyFont="1" applyFill="1" applyBorder="1" applyAlignment="1">
      <alignment horizontal="center" vertical="center" wrapText="1"/>
      <protection/>
    </xf>
    <xf numFmtId="176" fontId="9" fillId="2" borderId="13" xfId="0" applyNumberFormat="1" applyFont="1" applyFill="1" applyBorder="1" applyAlignment="1">
      <alignment horizontal="center" vertical="center" wrapText="1"/>
    </xf>
    <xf numFmtId="1" fontId="10" fillId="2" borderId="4" xfId="38" applyNumberFormat="1" applyFont="1" applyFill="1" applyBorder="1" applyAlignment="1">
      <alignment vertical="center" wrapText="1"/>
      <protection/>
    </xf>
    <xf numFmtId="37" fontId="12" fillId="2" borderId="19" xfId="29" applyNumberFormat="1" applyFont="1" applyFill="1" applyBorder="1" applyAlignment="1">
      <alignment horizontal="center" vertical="center"/>
    </xf>
    <xf numFmtId="176" fontId="10" fillId="0" borderId="9" xfId="38" applyNumberFormat="1" applyFont="1" applyFill="1" applyBorder="1" applyAlignment="1">
      <alignment horizontal="center" vertical="center" wrapText="1"/>
      <protection/>
    </xf>
    <xf numFmtId="1" fontId="10" fillId="2" borderId="9" xfId="38" applyNumberFormat="1" applyFont="1" applyFill="1" applyBorder="1" applyAlignment="1">
      <alignment vertical="center" wrapText="1"/>
      <protection/>
    </xf>
    <xf numFmtId="176" fontId="10" fillId="2" borderId="13" xfId="29" applyNumberFormat="1" applyFont="1" applyFill="1" applyBorder="1" applyAlignment="1">
      <alignment horizontal="center" vertical="center"/>
    </xf>
    <xf numFmtId="176" fontId="10" fillId="0" borderId="3" xfId="38" applyNumberFormat="1" applyFont="1" applyFill="1" applyBorder="1" applyAlignment="1">
      <alignment horizontal="center" vertical="center" wrapText="1"/>
      <protection/>
    </xf>
    <xf numFmtId="1" fontId="10" fillId="2" borderId="19" xfId="38" applyNumberFormat="1" applyFont="1" applyFill="1" applyBorder="1" applyAlignment="1">
      <alignment vertical="center" wrapText="1"/>
      <protection/>
    </xf>
    <xf numFmtId="0" fontId="27" fillId="6" borderId="20" xfId="38" applyFont="1" applyFill="1" applyBorder="1" applyAlignment="1">
      <alignment horizontal="left" vertical="center" wrapText="1"/>
      <protection/>
    </xf>
    <xf numFmtId="37" fontId="12" fillId="2" borderId="9" xfId="29" applyNumberFormat="1" applyFont="1" applyFill="1" applyBorder="1" applyAlignment="1">
      <alignment horizontal="center" vertical="center"/>
    </xf>
    <xf numFmtId="173" fontId="27" fillId="2" borderId="9" xfId="38" applyNumberFormat="1" applyFont="1" applyFill="1" applyBorder="1" applyAlignment="1">
      <alignment horizontal="center" vertical="center" wrapText="1"/>
      <protection/>
    </xf>
    <xf numFmtId="173" fontId="27" fillId="2" borderId="8" xfId="38" applyNumberFormat="1" applyFont="1" applyFill="1" applyBorder="1" applyAlignment="1">
      <alignment horizontal="center" vertical="center" wrapText="1"/>
      <protection/>
    </xf>
    <xf numFmtId="3" fontId="10" fillId="2" borderId="9" xfId="38" applyNumberFormat="1" applyFont="1" applyFill="1" applyBorder="1" applyAlignment="1">
      <alignment horizontal="center" vertical="center" wrapText="1"/>
      <protection/>
    </xf>
    <xf numFmtId="3" fontId="10" fillId="0" borderId="9" xfId="38" applyNumberFormat="1" applyFont="1" applyFill="1" applyBorder="1" applyAlignment="1">
      <alignment horizontal="center" vertical="center" wrapText="1"/>
      <protection/>
    </xf>
    <xf numFmtId="4" fontId="9" fillId="2" borderId="13" xfId="0" applyNumberFormat="1" applyFont="1" applyFill="1" applyBorder="1" applyAlignment="1">
      <alignment horizontal="center" vertical="center" wrapText="1"/>
    </xf>
    <xf numFmtId="177" fontId="10" fillId="2" borderId="13" xfId="38" applyNumberFormat="1" applyFont="1" applyFill="1" applyBorder="1" applyAlignment="1">
      <alignment vertical="center" wrapText="1"/>
      <protection/>
    </xf>
    <xf numFmtId="177" fontId="9" fillId="0" borderId="13" xfId="38" applyNumberFormat="1" applyFont="1" applyFill="1" applyBorder="1" applyAlignment="1">
      <alignment vertical="center" wrapText="1"/>
      <protection/>
    </xf>
    <xf numFmtId="4" fontId="27" fillId="2" borderId="13" xfId="38" applyNumberFormat="1" applyFont="1" applyFill="1" applyBorder="1" applyAlignment="1">
      <alignment horizontal="center" vertical="center" wrapText="1"/>
      <protection/>
    </xf>
    <xf numFmtId="172" fontId="28" fillId="2" borderId="6" xfId="24" applyNumberFormat="1" applyFont="1" applyFill="1" applyBorder="1" applyAlignment="1">
      <alignment vertical="center" wrapText="1"/>
    </xf>
    <xf numFmtId="172" fontId="28" fillId="2" borderId="21" xfId="24" applyNumberFormat="1" applyFont="1" applyFill="1" applyBorder="1" applyAlignment="1">
      <alignment horizontal="left" vertical="center" wrapText="1"/>
    </xf>
    <xf numFmtId="168" fontId="10" fillId="2" borderId="1" xfId="29" applyNumberFormat="1" applyFont="1" applyFill="1" applyBorder="1" applyAlignment="1">
      <alignment vertical="center" wrapText="1"/>
    </xf>
    <xf numFmtId="168" fontId="9" fillId="0" borderId="1" xfId="29" applyNumberFormat="1" applyFont="1" applyFill="1" applyBorder="1" applyAlignment="1">
      <alignment vertical="center" wrapText="1"/>
    </xf>
    <xf numFmtId="172" fontId="28" fillId="2" borderId="9" xfId="24" applyNumberFormat="1" applyFont="1" applyFill="1" applyBorder="1" applyAlignment="1">
      <alignment vertical="center" wrapText="1"/>
    </xf>
    <xf numFmtId="172" fontId="28" fillId="2" borderId="8" xfId="24" applyNumberFormat="1" applyFont="1" applyFill="1" applyBorder="1" applyAlignment="1">
      <alignment horizontal="left" vertical="center" wrapText="1"/>
    </xf>
    <xf numFmtId="0" fontId="28" fillId="2" borderId="8" xfId="24" applyNumberFormat="1" applyFont="1" applyFill="1" applyBorder="1" applyAlignment="1">
      <alignment horizontal="right" vertical="center" wrapText="1"/>
    </xf>
    <xf numFmtId="172" fontId="28" fillId="2" borderId="19" xfId="24" applyNumberFormat="1" applyFont="1" applyFill="1" applyBorder="1" applyAlignment="1">
      <alignment vertical="center" wrapText="1"/>
    </xf>
    <xf numFmtId="172" fontId="28" fillId="2" borderId="22" xfId="24" applyNumberFormat="1" applyFont="1" applyFill="1" applyBorder="1" applyAlignment="1">
      <alignment horizontal="left" vertical="center" wrapText="1"/>
    </xf>
    <xf numFmtId="0" fontId="27" fillId="6" borderId="23" xfId="38" applyFont="1" applyFill="1" applyBorder="1" applyAlignment="1">
      <alignment horizontal="left" vertical="center" wrapText="1"/>
      <protection/>
    </xf>
    <xf numFmtId="2" fontId="10" fillId="2" borderId="13" xfId="38" applyNumberFormat="1" applyFont="1" applyFill="1" applyBorder="1" applyAlignment="1">
      <alignment horizontal="center" vertical="center" wrapText="1"/>
      <protection/>
    </xf>
    <xf numFmtId="1" fontId="10" fillId="0" borderId="13" xfId="38" applyNumberFormat="1" applyFont="1" applyFill="1" applyBorder="1" applyAlignment="1">
      <alignment horizontal="center" vertical="center" wrapText="1"/>
      <protection/>
    </xf>
    <xf numFmtId="1" fontId="10" fillId="2" borderId="13" xfId="38" applyNumberFormat="1" applyFont="1" applyFill="1" applyBorder="1" applyAlignment="1">
      <alignment horizontal="center" vertical="center" wrapText="1"/>
      <protection/>
    </xf>
    <xf numFmtId="173" fontId="27" fillId="2" borderId="6" xfId="38" applyNumberFormat="1" applyFont="1" applyFill="1" applyBorder="1" applyAlignment="1">
      <alignment horizontal="center" vertical="center" wrapText="1"/>
      <protection/>
    </xf>
    <xf numFmtId="173" fontId="10" fillId="2" borderId="1" xfId="38" applyNumberFormat="1" applyFont="1" applyFill="1" applyBorder="1" applyAlignment="1">
      <alignment horizontal="center" vertical="center" wrapText="1"/>
      <protection/>
    </xf>
    <xf numFmtId="173" fontId="10" fillId="0" borderId="1" xfId="38" applyNumberFormat="1" applyFont="1" applyFill="1" applyBorder="1" applyAlignment="1">
      <alignment horizontal="center" vertical="center" wrapText="1"/>
      <protection/>
    </xf>
    <xf numFmtId="173" fontId="10" fillId="0" borderId="1" xfId="38" applyNumberFormat="1" applyFont="1" applyFill="1" applyBorder="1" applyAlignment="1">
      <alignment vertical="center" wrapText="1"/>
      <protection/>
    </xf>
    <xf numFmtId="1" fontId="10" fillId="2" borderId="1" xfId="38" applyNumberFormat="1" applyFont="1" applyFill="1" applyBorder="1" applyAlignment="1">
      <alignment horizontal="center" vertical="center" wrapText="1"/>
      <protection/>
    </xf>
    <xf numFmtId="1" fontId="10" fillId="0" borderId="1" xfId="38" applyNumberFormat="1" applyFont="1" applyFill="1" applyBorder="1" applyAlignment="1">
      <alignment horizontal="center" vertical="center" wrapText="1"/>
      <protection/>
    </xf>
    <xf numFmtId="173" fontId="10" fillId="0" borderId="4" xfId="38" applyNumberFormat="1" applyFont="1" applyFill="1" applyBorder="1" applyAlignment="1">
      <alignment vertical="center" wrapText="1"/>
      <protection/>
    </xf>
    <xf numFmtId="173" fontId="10" fillId="0" borderId="3" xfId="38" applyNumberFormat="1" applyFont="1" applyFill="1" applyBorder="1" applyAlignment="1">
      <alignment horizontal="center" vertical="center" wrapText="1"/>
      <protection/>
    </xf>
    <xf numFmtId="173" fontId="10" fillId="2" borderId="3" xfId="38" applyNumberFormat="1" applyFont="1" applyFill="1" applyBorder="1" applyAlignment="1">
      <alignment horizontal="center" vertical="center" wrapText="1"/>
      <protection/>
    </xf>
    <xf numFmtId="173" fontId="10" fillId="0" borderId="19" xfId="38" applyNumberFormat="1" applyFont="1" applyFill="1" applyBorder="1" applyAlignment="1">
      <alignment vertical="center" wrapText="1"/>
      <protection/>
    </xf>
    <xf numFmtId="173" fontId="27" fillId="2" borderId="19" xfId="38" applyNumberFormat="1" applyFont="1" applyFill="1" applyBorder="1" applyAlignment="1">
      <alignment horizontal="center" vertical="center" wrapText="1"/>
      <protection/>
    </xf>
    <xf numFmtId="4" fontId="29" fillId="2" borderId="13" xfId="38" applyNumberFormat="1" applyFont="1" applyFill="1" applyBorder="1" applyAlignment="1">
      <alignment vertical="center" wrapText="1"/>
      <protection/>
    </xf>
    <xf numFmtId="4" fontId="9" fillId="0" borderId="13" xfId="0" applyNumberFormat="1" applyFont="1" applyFill="1" applyBorder="1" applyAlignment="1">
      <alignment vertical="center" wrapText="1"/>
    </xf>
    <xf numFmtId="4" fontId="10" fillId="0" borderId="1" xfId="38" applyNumberFormat="1" applyFont="1" applyFill="1" applyBorder="1" applyAlignment="1">
      <alignment horizontal="center" vertical="center" wrapText="1"/>
      <protection/>
    </xf>
    <xf numFmtId="4" fontId="9" fillId="0" borderId="1" xfId="29" applyNumberFormat="1" applyFont="1" applyFill="1" applyBorder="1" applyAlignment="1">
      <alignment vertical="center" wrapText="1"/>
    </xf>
    <xf numFmtId="4" fontId="9" fillId="0" borderId="13" xfId="0" applyNumberFormat="1" applyFont="1" applyFill="1" applyBorder="1" applyAlignment="1">
      <alignment horizontal="center" vertical="center" wrapText="1"/>
    </xf>
    <xf numFmtId="4" fontId="9" fillId="2" borderId="13" xfId="0" applyNumberFormat="1" applyFont="1" applyFill="1" applyBorder="1" applyAlignment="1">
      <alignment vertical="center" wrapText="1"/>
    </xf>
    <xf numFmtId="3" fontId="9" fillId="0" borderId="1" xfId="29" applyNumberFormat="1" applyFont="1" applyFill="1" applyBorder="1" applyAlignment="1">
      <alignment horizontal="center" vertical="center" wrapText="1"/>
    </xf>
    <xf numFmtId="4" fontId="9" fillId="0" borderId="1" xfId="29" applyNumberFormat="1" applyFont="1" applyFill="1" applyBorder="1" applyAlignment="1">
      <alignment horizontal="center" vertical="center" wrapText="1"/>
    </xf>
    <xf numFmtId="3" fontId="9" fillId="2" borderId="1" xfId="29" applyNumberFormat="1" applyFont="1" applyFill="1" applyBorder="1" applyAlignment="1">
      <alignment vertical="center" wrapText="1"/>
    </xf>
    <xf numFmtId="3" fontId="9" fillId="0" borderId="1" xfId="29" applyNumberFormat="1" applyFont="1" applyFill="1" applyBorder="1" applyAlignment="1">
      <alignment vertical="center" wrapText="1"/>
    </xf>
    <xf numFmtId="37" fontId="9" fillId="0" borderId="4" xfId="38" applyNumberFormat="1" applyFont="1" applyFill="1" applyBorder="1" applyAlignment="1">
      <alignment horizontal="center" vertical="center"/>
      <protection/>
    </xf>
    <xf numFmtId="37" fontId="9" fillId="0" borderId="19" xfId="38" applyNumberFormat="1" applyFont="1" applyFill="1" applyBorder="1" applyAlignment="1">
      <alignment horizontal="center" vertical="center"/>
      <protection/>
    </xf>
    <xf numFmtId="173" fontId="27" fillId="2" borderId="21" xfId="38" applyNumberFormat="1" applyFont="1" applyFill="1" applyBorder="1" applyAlignment="1">
      <alignment horizontal="center" vertical="center" wrapText="1"/>
      <protection/>
    </xf>
    <xf numFmtId="173" fontId="27" fillId="2" borderId="22" xfId="38" applyNumberFormat="1" applyFont="1" applyFill="1" applyBorder="1" applyAlignment="1">
      <alignment horizontal="center" vertical="center" wrapText="1"/>
      <protection/>
    </xf>
    <xf numFmtId="0" fontId="28" fillId="2" borderId="9" xfId="0" applyFont="1" applyFill="1" applyBorder="1" applyAlignment="1">
      <alignment horizontal="center" vertical="center" wrapText="1"/>
    </xf>
    <xf numFmtId="1" fontId="28" fillId="2" borderId="9" xfId="0" applyNumberFormat="1" applyFont="1" applyFill="1" applyBorder="1" applyAlignment="1">
      <alignment horizontal="center" vertical="center" wrapText="1"/>
    </xf>
    <xf numFmtId="176" fontId="9" fillId="0" borderId="1" xfId="29" applyNumberFormat="1" applyFont="1" applyFill="1" applyBorder="1" applyAlignment="1">
      <alignment horizontal="center" vertical="center" wrapText="1"/>
    </xf>
    <xf numFmtId="37" fontId="9" fillId="0" borderId="4" xfId="38" applyNumberFormat="1" applyFont="1" applyFill="1" applyBorder="1" applyAlignment="1">
      <alignment vertical="center"/>
      <protection/>
    </xf>
    <xf numFmtId="37" fontId="9" fillId="0" borderId="19" xfId="38" applyNumberFormat="1" applyFont="1" applyFill="1" applyBorder="1" applyAlignment="1">
      <alignment vertical="center"/>
      <protection/>
    </xf>
    <xf numFmtId="0" fontId="9" fillId="0" borderId="19" xfId="38" applyFont="1" applyFill="1" applyBorder="1" applyAlignment="1">
      <alignment vertical="center"/>
      <protection/>
    </xf>
    <xf numFmtId="4" fontId="10" fillId="0" borderId="13" xfId="38" applyNumberFormat="1" applyFont="1" applyFill="1" applyBorder="1" applyAlignment="1">
      <alignment vertical="center" wrapText="1"/>
      <protection/>
    </xf>
    <xf numFmtId="4" fontId="11" fillId="0" borderId="13" xfId="38" applyNumberFormat="1" applyFont="1" applyFill="1" applyBorder="1" applyAlignment="1">
      <alignment vertical="center" wrapText="1"/>
      <protection/>
    </xf>
    <xf numFmtId="168" fontId="10" fillId="0" borderId="1" xfId="29" applyNumberFormat="1" applyFont="1" applyFill="1" applyBorder="1" applyAlignment="1">
      <alignment vertical="center" wrapText="1"/>
    </xf>
    <xf numFmtId="176" fontId="10" fillId="2" borderId="1" xfId="38" applyNumberFormat="1" applyFont="1" applyFill="1" applyBorder="1" applyAlignment="1">
      <alignment horizontal="center" vertical="center" wrapText="1"/>
      <protection/>
    </xf>
    <xf numFmtId="168" fontId="10" fillId="2" borderId="1" xfId="0" applyNumberFormat="1" applyFont="1" applyFill="1" applyBorder="1" applyAlignment="1">
      <alignment horizontal="right" vertical="center"/>
    </xf>
    <xf numFmtId="3" fontId="10" fillId="0" borderId="1" xfId="38" applyNumberFormat="1" applyFont="1" applyFill="1" applyBorder="1" applyAlignment="1">
      <alignment vertical="center" wrapText="1"/>
      <protection/>
    </xf>
    <xf numFmtId="173" fontId="27" fillId="6" borderId="24" xfId="38" applyNumberFormat="1" applyFont="1" applyFill="1" applyBorder="1" applyAlignment="1">
      <alignment horizontal="left" vertical="center" wrapText="1"/>
      <protection/>
    </xf>
    <xf numFmtId="3" fontId="9" fillId="2" borderId="1" xfId="29" applyNumberFormat="1" applyFont="1" applyFill="1" applyBorder="1" applyAlignment="1">
      <alignment horizontal="center" vertical="center" wrapText="1"/>
    </xf>
    <xf numFmtId="173" fontId="10" fillId="2" borderId="1" xfId="38" applyNumberFormat="1" applyFont="1" applyFill="1" applyBorder="1" applyAlignment="1">
      <alignment vertical="center" wrapText="1"/>
      <protection/>
    </xf>
    <xf numFmtId="173" fontId="27" fillId="2" borderId="1" xfId="38" applyNumberFormat="1" applyFont="1" applyFill="1" applyBorder="1" applyAlignment="1">
      <alignment horizontal="center" vertical="center" wrapText="1"/>
      <protection/>
    </xf>
    <xf numFmtId="173" fontId="27" fillId="2" borderId="3" xfId="38" applyNumberFormat="1" applyFont="1" applyFill="1" applyBorder="1" applyAlignment="1">
      <alignment horizontal="center" vertical="center" wrapText="1"/>
      <protection/>
    </xf>
    <xf numFmtId="4" fontId="9" fillId="2" borderId="5" xfId="0" applyNumberFormat="1" applyFont="1" applyFill="1" applyBorder="1" applyAlignment="1">
      <alignment horizontal="center" vertical="center" wrapText="1"/>
    </xf>
    <xf numFmtId="4" fontId="10" fillId="0" borderId="5" xfId="38" applyNumberFormat="1" applyFont="1" applyFill="1" applyBorder="1" applyAlignment="1">
      <alignment horizontal="center" vertical="center" wrapText="1"/>
      <protection/>
    </xf>
    <xf numFmtId="3" fontId="9" fillId="2" borderId="5" xfId="0" applyNumberFormat="1" applyFont="1" applyFill="1" applyBorder="1" applyAlignment="1">
      <alignment horizontal="center" vertical="center" wrapText="1"/>
    </xf>
    <xf numFmtId="3" fontId="10" fillId="2" borderId="5" xfId="38" applyNumberFormat="1" applyFont="1" applyFill="1" applyBorder="1" applyAlignment="1">
      <alignment vertical="center" wrapText="1"/>
      <protection/>
    </xf>
    <xf numFmtId="0" fontId="8" fillId="7" borderId="0" xfId="38" applyFont="1" applyFill="1" applyBorder="1" applyAlignment="1">
      <alignment vertical="center" wrapText="1"/>
      <protection/>
    </xf>
    <xf numFmtId="0" fontId="8" fillId="7" borderId="0" xfId="99" applyFont="1" applyFill="1" applyBorder="1" applyAlignment="1">
      <alignment vertical="center" wrapText="1"/>
      <protection/>
    </xf>
    <xf numFmtId="0" fontId="1" fillId="7" borderId="0" xfId="38" applyFill="1" applyBorder="1" applyAlignment="1">
      <alignment wrapText="1"/>
      <protection/>
    </xf>
    <xf numFmtId="0" fontId="1" fillId="7" borderId="0" xfId="38" applyFill="1" applyBorder="1">
      <alignment/>
      <protection/>
    </xf>
    <xf numFmtId="0" fontId="1" fillId="7" borderId="0" xfId="38" applyFill="1">
      <alignment/>
      <protection/>
    </xf>
    <xf numFmtId="4" fontId="9" fillId="0" borderId="5" xfId="38" applyNumberFormat="1" applyFont="1" applyFill="1" applyBorder="1" applyAlignment="1">
      <alignment vertical="center" wrapText="1"/>
      <protection/>
    </xf>
    <xf numFmtId="4" fontId="10" fillId="2" borderId="1" xfId="0" applyNumberFormat="1" applyFont="1" applyFill="1" applyBorder="1" applyAlignment="1">
      <alignment horizontal="center" vertical="center"/>
    </xf>
    <xf numFmtId="4" fontId="10" fillId="2" borderId="1" xfId="38" applyNumberFormat="1" applyFont="1" applyFill="1" applyBorder="1" applyAlignment="1">
      <alignment vertical="center" wrapText="1"/>
      <protection/>
    </xf>
    <xf numFmtId="0" fontId="9" fillId="2" borderId="1" xfId="0" applyFont="1" applyFill="1" applyBorder="1" applyAlignment="1">
      <alignment horizontal="right" vertical="center"/>
    </xf>
    <xf numFmtId="4" fontId="9" fillId="0" borderId="4" xfId="38" applyNumberFormat="1" applyFont="1" applyFill="1" applyBorder="1" applyAlignment="1">
      <alignment vertical="center" wrapText="1"/>
      <protection/>
    </xf>
    <xf numFmtId="4" fontId="9" fillId="0" borderId="19" xfId="38" applyNumberFormat="1" applyFont="1" applyFill="1" applyBorder="1" applyAlignment="1">
      <alignment vertical="center" wrapText="1"/>
      <protection/>
    </xf>
    <xf numFmtId="0" fontId="27" fillId="6" borderId="25" xfId="38" applyFont="1" applyFill="1" applyBorder="1" applyAlignment="1">
      <alignment horizontal="left" vertical="center" wrapText="1"/>
      <protection/>
    </xf>
    <xf numFmtId="3" fontId="9" fillId="2" borderId="12" xfId="0" applyNumberFormat="1" applyFont="1" applyFill="1" applyBorder="1" applyAlignment="1">
      <alignment horizontal="center" vertical="center" wrapText="1"/>
    </xf>
    <xf numFmtId="3" fontId="10" fillId="2" borderId="26" xfId="38" applyNumberFormat="1" applyFont="1" applyFill="1" applyBorder="1" applyAlignment="1">
      <alignment horizontal="center" vertical="center" wrapText="1"/>
      <protection/>
    </xf>
    <xf numFmtId="3" fontId="27" fillId="2" borderId="12" xfId="38" applyNumberFormat="1" applyFont="1" applyFill="1" applyBorder="1" applyAlignment="1">
      <alignment horizontal="center" vertical="center" wrapText="1"/>
      <protection/>
    </xf>
    <xf numFmtId="3" fontId="8" fillId="2" borderId="13" xfId="38" applyNumberFormat="1" applyFont="1" applyFill="1" applyBorder="1" applyAlignment="1">
      <alignment horizontal="center" vertical="center" wrapText="1"/>
      <protection/>
    </xf>
    <xf numFmtId="173" fontId="27" fillId="6" borderId="27" xfId="38" applyNumberFormat="1" applyFont="1" applyFill="1" applyBorder="1" applyAlignment="1">
      <alignment horizontal="left" vertical="center" wrapText="1"/>
      <protection/>
    </xf>
    <xf numFmtId="37" fontId="10" fillId="2" borderId="24" xfId="29" applyNumberFormat="1" applyFont="1" applyFill="1" applyBorder="1" applyAlignment="1">
      <alignment horizontal="center" vertical="center"/>
    </xf>
    <xf numFmtId="168" fontId="10" fillId="2" borderId="17" xfId="29" applyNumberFormat="1" applyFont="1" applyFill="1" applyBorder="1" applyAlignment="1">
      <alignment horizontal="center" vertical="center" wrapText="1"/>
    </xf>
    <xf numFmtId="3" fontId="27" fillId="2" borderId="24" xfId="38" applyNumberFormat="1" applyFont="1" applyFill="1" applyBorder="1" applyAlignment="1">
      <alignment horizontal="center" vertical="center" wrapText="1"/>
      <protection/>
    </xf>
    <xf numFmtId="3" fontId="8" fillId="2" borderId="1" xfId="38" applyNumberFormat="1" applyFont="1" applyFill="1" applyBorder="1" applyAlignment="1">
      <alignment horizontal="center" vertical="center" wrapText="1"/>
      <protection/>
    </xf>
    <xf numFmtId="4" fontId="10" fillId="2" borderId="24" xfId="0" applyNumberFormat="1" applyFont="1" applyFill="1" applyBorder="1" applyAlignment="1">
      <alignment horizontal="center" vertical="center"/>
    </xf>
    <xf numFmtId="3" fontId="10" fillId="0" borderId="0" xfId="38" applyNumberFormat="1" applyFont="1" applyFill="1" applyBorder="1" applyAlignment="1">
      <alignment horizontal="center" vertical="center" wrapText="1"/>
      <protection/>
    </xf>
    <xf numFmtId="0" fontId="9" fillId="2" borderId="0" xfId="38" applyFont="1" applyFill="1" applyBorder="1">
      <alignment/>
      <protection/>
    </xf>
    <xf numFmtId="3" fontId="10" fillId="2" borderId="17" xfId="38" applyNumberFormat="1" applyFont="1" applyFill="1" applyBorder="1" applyAlignment="1">
      <alignment horizontal="center" vertical="center" wrapText="1"/>
      <protection/>
    </xf>
    <xf numFmtId="4" fontId="10" fillId="0" borderId="1" xfId="38" applyNumberFormat="1" applyFont="1" applyFill="1" applyBorder="1" applyAlignment="1">
      <alignment vertical="center" wrapText="1"/>
      <protection/>
    </xf>
    <xf numFmtId="173" fontId="27" fillId="6" borderId="28" xfId="38" applyNumberFormat="1" applyFont="1" applyFill="1" applyBorder="1" applyAlignment="1">
      <alignment horizontal="left" vertical="center" wrapText="1"/>
      <protection/>
    </xf>
    <xf numFmtId="168" fontId="9" fillId="2" borderId="7" xfId="29" applyNumberFormat="1" applyFont="1" applyFill="1" applyBorder="1" applyAlignment="1">
      <alignment horizontal="center" vertical="center"/>
    </xf>
    <xf numFmtId="168" fontId="9" fillId="0" borderId="9" xfId="29" applyNumberFormat="1" applyFont="1" applyFill="1" applyBorder="1" applyAlignment="1">
      <alignment horizontal="center" vertical="center"/>
    </xf>
    <xf numFmtId="3" fontId="10" fillId="2" borderId="18" xfId="38" applyNumberFormat="1" applyFont="1" applyFill="1" applyBorder="1" applyAlignment="1">
      <alignment horizontal="center" vertical="center" wrapText="1"/>
      <protection/>
    </xf>
    <xf numFmtId="173" fontId="10" fillId="2" borderId="4" xfId="38" applyNumberFormat="1" applyFont="1" applyFill="1" applyBorder="1" applyAlignment="1">
      <alignment vertical="center" wrapText="1"/>
      <protection/>
    </xf>
    <xf numFmtId="173" fontId="27" fillId="2" borderId="29" xfId="38" applyNumberFormat="1" applyFont="1" applyFill="1" applyBorder="1" applyAlignment="1">
      <alignment horizontal="center" vertical="center" wrapText="1"/>
      <protection/>
    </xf>
    <xf numFmtId="173" fontId="8" fillId="2" borderId="4" xfId="38" applyNumberFormat="1" applyFont="1" applyFill="1" applyBorder="1" applyAlignment="1">
      <alignment horizontal="center" vertical="center" wrapText="1"/>
      <protection/>
    </xf>
    <xf numFmtId="168" fontId="30" fillId="2" borderId="30" xfId="29" applyNumberFormat="1" applyFont="1" applyFill="1" applyBorder="1" applyAlignment="1">
      <alignment horizontal="center" vertical="center"/>
    </xf>
    <xf numFmtId="168" fontId="30" fillId="0" borderId="13" xfId="29" applyNumberFormat="1" applyFont="1" applyFill="1" applyBorder="1" applyAlignment="1">
      <alignment horizontal="center" vertical="center"/>
    </xf>
    <xf numFmtId="168" fontId="31" fillId="0" borderId="13" xfId="29" applyNumberFormat="1" applyFont="1" applyFill="1" applyBorder="1" applyAlignment="1">
      <alignment horizontal="center" vertical="center"/>
    </xf>
    <xf numFmtId="168" fontId="30" fillId="2" borderId="13" xfId="29" applyNumberFormat="1" applyFont="1" applyFill="1" applyBorder="1" applyAlignment="1">
      <alignment horizontal="center" vertical="center"/>
    </xf>
    <xf numFmtId="168" fontId="30" fillId="2" borderId="13" xfId="29" applyNumberFormat="1" applyFont="1" applyFill="1" applyBorder="1" applyAlignment="1">
      <alignment vertical="center"/>
    </xf>
    <xf numFmtId="2" fontId="9" fillId="0" borderId="26" xfId="29" applyNumberFormat="1" applyFont="1" applyFill="1" applyBorder="1" applyAlignment="1">
      <alignment vertical="center"/>
    </xf>
    <xf numFmtId="173" fontId="32" fillId="2" borderId="31" xfId="38" applyNumberFormat="1" applyFont="1" applyFill="1" applyBorder="1" applyAlignment="1">
      <alignment horizontal="center" vertical="center" wrapText="1"/>
      <protection/>
    </xf>
    <xf numFmtId="173" fontId="8" fillId="2" borderId="6" xfId="38" applyNumberFormat="1" applyFont="1" applyFill="1" applyBorder="1" applyAlignment="1">
      <alignment horizontal="center" vertical="center" wrapText="1"/>
      <protection/>
    </xf>
    <xf numFmtId="168" fontId="30" fillId="2" borderId="32" xfId="29" applyNumberFormat="1" applyFont="1" applyFill="1" applyBorder="1" applyAlignment="1">
      <alignment horizontal="center" vertical="center"/>
    </xf>
    <xf numFmtId="168" fontId="30" fillId="0" borderId="5" xfId="29" applyNumberFormat="1" applyFont="1" applyFill="1" applyBorder="1" applyAlignment="1">
      <alignment horizontal="center" vertical="center"/>
    </xf>
    <xf numFmtId="168" fontId="31" fillId="0" borderId="5" xfId="29" applyNumberFormat="1" applyFont="1" applyFill="1" applyBorder="1" applyAlignment="1">
      <alignment horizontal="center" vertical="center"/>
    </xf>
    <xf numFmtId="168" fontId="30" fillId="2" borderId="5" xfId="29" applyNumberFormat="1" applyFont="1" applyFill="1" applyBorder="1" applyAlignment="1">
      <alignment horizontal="center" vertical="center"/>
    </xf>
    <xf numFmtId="168" fontId="30" fillId="2" borderId="5" xfId="29" applyNumberFormat="1" applyFont="1" applyFill="1" applyBorder="1" applyAlignment="1">
      <alignment vertical="center"/>
    </xf>
    <xf numFmtId="168" fontId="9" fillId="0" borderId="15" xfId="29" applyNumberFormat="1" applyFont="1" applyFill="1" applyBorder="1" applyAlignment="1">
      <alignment vertical="center"/>
    </xf>
    <xf numFmtId="173" fontId="32" fillId="2" borderId="7" xfId="38" applyNumberFormat="1" applyFont="1" applyFill="1" applyBorder="1" applyAlignment="1">
      <alignment horizontal="center" vertical="center" wrapText="1"/>
      <protection/>
    </xf>
    <xf numFmtId="173" fontId="8" fillId="2" borderId="9" xfId="38" applyNumberFormat="1" applyFont="1" applyFill="1" applyBorder="1" applyAlignment="1">
      <alignment horizontal="center" vertical="center" wrapText="1"/>
      <protection/>
    </xf>
    <xf numFmtId="168" fontId="30" fillId="2" borderId="33" xfId="29" applyNumberFormat="1" applyFont="1" applyFill="1" applyBorder="1" applyAlignment="1">
      <alignment horizontal="center" vertical="center"/>
    </xf>
    <xf numFmtId="168" fontId="30" fillId="0" borderId="19" xfId="29" applyNumberFormat="1" applyFont="1" applyFill="1" applyBorder="1" applyAlignment="1">
      <alignment horizontal="center" vertical="center"/>
    </xf>
    <xf numFmtId="168" fontId="31" fillId="0" borderId="19" xfId="29" applyNumberFormat="1" applyFont="1" applyFill="1" applyBorder="1" applyAlignment="1">
      <alignment horizontal="center" vertical="center"/>
    </xf>
    <xf numFmtId="168" fontId="30" fillId="2" borderId="19" xfId="29" applyNumberFormat="1" applyFont="1" applyFill="1" applyBorder="1" applyAlignment="1">
      <alignment horizontal="center" vertical="center"/>
    </xf>
    <xf numFmtId="168" fontId="30" fillId="2" borderId="19" xfId="29" applyNumberFormat="1" applyFont="1" applyFill="1" applyBorder="1" applyAlignment="1">
      <alignment vertical="center"/>
    </xf>
    <xf numFmtId="168" fontId="9" fillId="0" borderId="34" xfId="29" applyNumberFormat="1" applyFont="1" applyFill="1" applyBorder="1" applyAlignment="1">
      <alignment vertical="center"/>
    </xf>
    <xf numFmtId="173" fontId="32" fillId="2" borderId="35" xfId="38" applyNumberFormat="1" applyFont="1" applyFill="1" applyBorder="1" applyAlignment="1">
      <alignment horizontal="center" vertical="center" wrapText="1"/>
      <protection/>
    </xf>
    <xf numFmtId="173" fontId="8" fillId="2" borderId="19" xfId="38" applyNumberFormat="1" applyFont="1" applyFill="1" applyBorder="1" applyAlignment="1">
      <alignment horizontal="center" vertical="center" wrapText="1"/>
      <protection/>
    </xf>
    <xf numFmtId="168" fontId="9" fillId="2" borderId="5" xfId="29" applyNumberFormat="1" applyFont="1" applyFill="1" applyBorder="1" applyAlignment="1">
      <alignment vertical="center"/>
    </xf>
    <xf numFmtId="2" fontId="9" fillId="0" borderId="15" xfId="29" applyNumberFormat="1" applyFont="1" applyFill="1" applyBorder="1" applyAlignment="1">
      <alignment vertical="center"/>
    </xf>
    <xf numFmtId="173" fontId="27" fillId="2" borderId="7" xfId="38" applyNumberFormat="1" applyFont="1" applyFill="1" applyBorder="1" applyAlignment="1">
      <alignment horizontal="center" vertical="center" wrapText="1"/>
      <protection/>
    </xf>
    <xf numFmtId="168" fontId="31" fillId="2" borderId="5" xfId="29" applyNumberFormat="1" applyFont="1" applyFill="1" applyBorder="1" applyAlignment="1">
      <alignment horizontal="center" vertical="center"/>
    </xf>
    <xf numFmtId="168" fontId="31" fillId="2" borderId="19" xfId="29" applyNumberFormat="1" applyFont="1" applyFill="1" applyBorder="1" applyAlignment="1">
      <alignment horizontal="center" vertical="center"/>
    </xf>
    <xf numFmtId="168" fontId="9" fillId="2" borderId="19" xfId="29" applyNumberFormat="1" applyFont="1" applyFill="1" applyBorder="1" applyAlignment="1">
      <alignment vertical="center"/>
    </xf>
    <xf numFmtId="168" fontId="9" fillId="2" borderId="34" xfId="29" applyNumberFormat="1" applyFont="1" applyFill="1" applyBorder="1" applyAlignment="1">
      <alignment vertical="center"/>
    </xf>
    <xf numFmtId="0" fontId="8" fillId="2" borderId="0" xfId="38" applyFont="1" applyFill="1" applyBorder="1" applyAlignment="1">
      <alignment vertical="center" wrapText="1"/>
      <protection/>
    </xf>
    <xf numFmtId="0" fontId="8" fillId="2" borderId="0" xfId="99" applyFont="1" applyFill="1" applyBorder="1" applyAlignment="1">
      <alignment vertical="center" wrapText="1"/>
      <protection/>
    </xf>
    <xf numFmtId="0" fontId="1" fillId="2" borderId="0" xfId="38" applyFill="1" applyBorder="1" applyAlignment="1">
      <alignment wrapText="1"/>
      <protection/>
    </xf>
    <xf numFmtId="0" fontId="1" fillId="2" borderId="0" xfId="38" applyFill="1" applyBorder="1">
      <alignment/>
      <protection/>
    </xf>
    <xf numFmtId="0" fontId="1" fillId="8" borderId="0" xfId="38" applyFill="1" applyBorder="1">
      <alignment/>
      <protection/>
    </xf>
    <xf numFmtId="0" fontId="1" fillId="8" borderId="0" xfId="38" applyFill="1">
      <alignment/>
      <protection/>
    </xf>
    <xf numFmtId="0" fontId="1" fillId="2" borderId="0" xfId="38" applyFill="1" applyBorder="1" applyAlignment="1">
      <alignment vertical="center" wrapText="1"/>
      <protection/>
    </xf>
    <xf numFmtId="0" fontId="1" fillId="9" borderId="0" xfId="38" applyFill="1" applyBorder="1">
      <alignment/>
      <protection/>
    </xf>
    <xf numFmtId="0" fontId="1" fillId="9" borderId="0" xfId="38" applyFill="1">
      <alignment/>
      <protection/>
    </xf>
    <xf numFmtId="0" fontId="27" fillId="6" borderId="36" xfId="38" applyFont="1" applyFill="1" applyBorder="1" applyAlignment="1">
      <alignment horizontal="left" vertical="center" wrapText="1"/>
      <protection/>
    </xf>
    <xf numFmtId="3" fontId="1" fillId="2" borderId="37" xfId="38" applyNumberFormat="1" applyFont="1" applyFill="1" applyBorder="1" applyAlignment="1">
      <alignment horizontal="center" vertical="center"/>
      <protection/>
    </xf>
    <xf numFmtId="0" fontId="10" fillId="2" borderId="38" xfId="0" applyFont="1" applyFill="1" applyBorder="1" applyAlignment="1">
      <alignment horizontal="right" vertical="center"/>
    </xf>
    <xf numFmtId="0" fontId="10" fillId="2" borderId="39" xfId="0" applyFont="1" applyFill="1" applyBorder="1" applyAlignment="1">
      <alignment horizontal="left" vertical="center"/>
    </xf>
    <xf numFmtId="0" fontId="1" fillId="2" borderId="0" xfId="38" applyFill="1">
      <alignment/>
      <protection/>
    </xf>
    <xf numFmtId="37" fontId="1" fillId="2" borderId="0" xfId="38" applyNumberFormat="1" applyFill="1">
      <alignment/>
      <protection/>
    </xf>
    <xf numFmtId="179" fontId="1" fillId="2" borderId="0" xfId="38" applyNumberFormat="1" applyFill="1">
      <alignment/>
      <protection/>
    </xf>
    <xf numFmtId="179" fontId="1" fillId="2" borderId="0" xfId="38" applyNumberFormat="1" applyFill="1" applyAlignment="1">
      <alignment/>
      <protection/>
    </xf>
    <xf numFmtId="179" fontId="1" fillId="2" borderId="0" xfId="38" applyNumberFormat="1" applyFont="1" applyFill="1" applyAlignment="1">
      <alignment/>
      <protection/>
    </xf>
    <xf numFmtId="0" fontId="6" fillId="2" borderId="0" xfId="38" applyFont="1" applyFill="1" applyBorder="1" applyAlignment="1">
      <alignment horizontal="center" vertical="center"/>
      <protection/>
    </xf>
    <xf numFmtId="0" fontId="6" fillId="2" borderId="0" xfId="38" applyFont="1" applyFill="1" applyBorder="1" applyAlignment="1">
      <alignment horizontal="left" vertical="center"/>
      <protection/>
    </xf>
    <xf numFmtId="0" fontId="1" fillId="0" borderId="0" xfId="38" applyAlignment="1">
      <alignment/>
      <protection/>
    </xf>
    <xf numFmtId="0" fontId="1" fillId="0" borderId="0" xfId="38" applyFont="1" applyAlignment="1">
      <alignment/>
      <protection/>
    </xf>
    <xf numFmtId="168" fontId="11" fillId="6" borderId="13" xfId="24" applyNumberFormat="1" applyFont="1" applyFill="1" applyBorder="1" applyAlignment="1">
      <alignment/>
    </xf>
    <xf numFmtId="168" fontId="12" fillId="6" borderId="1" xfId="38" applyNumberFormat="1" applyFont="1" applyFill="1" applyBorder="1" applyAlignment="1">
      <alignment vertical="center" wrapText="1"/>
      <protection/>
    </xf>
    <xf numFmtId="178" fontId="11" fillId="6" borderId="3" xfId="38" applyNumberFormat="1" applyFont="1" applyFill="1" applyBorder="1" applyAlignment="1">
      <alignment horizontal="center" vertical="center"/>
      <protection/>
    </xf>
    <xf numFmtId="168" fontId="12" fillId="6" borderId="1" xfId="29" applyNumberFormat="1" applyFont="1" applyFill="1" applyBorder="1" applyAlignment="1">
      <alignment horizontal="center" vertical="center" wrapText="1"/>
    </xf>
    <xf numFmtId="175" fontId="11" fillId="6" borderId="40" xfId="38" applyNumberFormat="1" applyFont="1" applyFill="1" applyBorder="1" applyAlignment="1">
      <alignment horizontal="center" vertical="center"/>
      <protection/>
    </xf>
    <xf numFmtId="168" fontId="12" fillId="6" borderId="1" xfId="29" applyNumberFormat="1" applyFont="1" applyFill="1" applyBorder="1" applyAlignment="1">
      <alignment vertical="center" wrapText="1"/>
    </xf>
    <xf numFmtId="0" fontId="4" fillId="6" borderId="24" xfId="0" applyFont="1" applyFill="1" applyBorder="1" applyAlignment="1">
      <alignment horizontal="center" vertical="center"/>
    </xf>
    <xf numFmtId="0" fontId="4" fillId="6" borderId="3" xfId="0" applyFont="1" applyFill="1" applyBorder="1" applyAlignment="1">
      <alignment horizontal="center" vertical="center" wrapText="1"/>
    </xf>
    <xf numFmtId="0" fontId="1" fillId="0" borderId="0" xfId="38" applyAlignment="1">
      <alignment horizontal="center" vertical="center"/>
      <protection/>
    </xf>
    <xf numFmtId="0" fontId="1" fillId="0" borderId="0" xfId="38" applyFont="1" applyAlignment="1">
      <alignment horizontal="center" vertical="center"/>
      <protection/>
    </xf>
    <xf numFmtId="0" fontId="6" fillId="0" borderId="0" xfId="38" applyFont="1" applyBorder="1" applyAlignment="1">
      <alignment horizontal="center" vertical="center"/>
      <protection/>
    </xf>
    <xf numFmtId="179" fontId="1" fillId="0" borderId="0" xfId="38" applyNumberFormat="1" applyAlignment="1">
      <alignment horizontal="center" vertical="center"/>
      <protection/>
    </xf>
    <xf numFmtId="179" fontId="1" fillId="0" borderId="0" xfId="38" applyNumberFormat="1" applyFont="1" applyAlignment="1">
      <alignment horizontal="center" vertical="center"/>
      <protection/>
    </xf>
    <xf numFmtId="0" fontId="6" fillId="0" borderId="0" xfId="38" applyFont="1" applyBorder="1" applyAlignment="1">
      <alignment horizontal="left" vertical="center"/>
      <protection/>
    </xf>
    <xf numFmtId="0" fontId="38" fillId="0" borderId="0" xfId="38" applyFont="1">
      <alignment/>
      <protection/>
    </xf>
    <xf numFmtId="0" fontId="38" fillId="0" borderId="0" xfId="38" applyFont="1" applyBorder="1">
      <alignment/>
      <protection/>
    </xf>
    <xf numFmtId="0" fontId="38" fillId="0" borderId="0" xfId="38" applyFont="1" applyBorder="1" applyAlignment="1">
      <alignment wrapText="1"/>
      <protection/>
    </xf>
    <xf numFmtId="0" fontId="39" fillId="0" borderId="0" xfId="38" applyFont="1" applyBorder="1" applyAlignment="1">
      <alignment vertical="center" wrapText="1"/>
      <protection/>
    </xf>
    <xf numFmtId="4" fontId="9" fillId="2" borderId="1" xfId="0" applyNumberFormat="1" applyFont="1" applyFill="1" applyBorder="1" applyAlignment="1">
      <alignment horizontal="center" vertical="center"/>
    </xf>
    <xf numFmtId="175" fontId="9" fillId="2" borderId="1" xfId="29" applyNumberFormat="1" applyFont="1" applyFill="1" applyBorder="1" applyAlignment="1">
      <alignment horizontal="center" vertical="center"/>
    </xf>
    <xf numFmtId="175" fontId="27" fillId="2" borderId="1" xfId="38" applyNumberFormat="1" applyFont="1" applyFill="1" applyBorder="1" applyAlignment="1">
      <alignment horizontal="center" vertical="center" wrapText="1"/>
      <protection/>
    </xf>
    <xf numFmtId="4" fontId="10" fillId="2" borderId="1" xfId="38" applyNumberFormat="1" applyFont="1" applyFill="1" applyBorder="1" applyAlignment="1">
      <alignment horizontal="center" vertical="center" wrapText="1"/>
      <protection/>
    </xf>
    <xf numFmtId="175" fontId="10" fillId="2" borderId="1" xfId="29" applyNumberFormat="1" applyFont="1" applyFill="1" applyBorder="1" applyAlignment="1">
      <alignment horizontal="center" vertical="center" wrapText="1"/>
    </xf>
    <xf numFmtId="0" fontId="9" fillId="2" borderId="1" xfId="0" applyFont="1" applyFill="1" applyBorder="1" applyAlignment="1">
      <alignment horizontal="center" vertical="center"/>
    </xf>
    <xf numFmtId="4" fontId="9" fillId="2" borderId="5" xfId="38" applyNumberFormat="1" applyFont="1" applyFill="1" applyBorder="1" applyAlignment="1">
      <alignment horizontal="center" vertical="center" wrapText="1"/>
      <protection/>
    </xf>
    <xf numFmtId="175" fontId="10" fillId="2" borderId="1" xfId="29" applyNumberFormat="1" applyFont="1" applyFill="1" applyBorder="1" applyAlignment="1">
      <alignment horizontal="center" vertical="center"/>
    </xf>
    <xf numFmtId="175" fontId="9" fillId="2" borderId="1" xfId="29" applyNumberFormat="1" applyFont="1" applyFill="1" applyBorder="1" applyAlignment="1">
      <alignment horizontal="center" vertical="center" wrapText="1"/>
    </xf>
    <xf numFmtId="176" fontId="9" fillId="2" borderId="1" xfId="29" applyNumberFormat="1" applyFont="1" applyFill="1" applyBorder="1" applyAlignment="1">
      <alignment horizontal="center" vertical="center" wrapText="1"/>
    </xf>
    <xf numFmtId="4" fontId="10" fillId="2" borderId="13" xfId="38" applyNumberFormat="1" applyFont="1" applyFill="1" applyBorder="1" applyAlignment="1">
      <alignment horizontal="center" vertical="center" wrapText="1"/>
      <protection/>
    </xf>
    <xf numFmtId="3" fontId="9" fillId="2" borderId="13" xfId="38" applyNumberFormat="1" applyFont="1" applyFill="1" applyBorder="1" applyAlignment="1">
      <alignment horizontal="center" vertical="center" wrapText="1"/>
      <protection/>
    </xf>
    <xf numFmtId="0" fontId="10" fillId="2" borderId="1" xfId="0" applyFont="1" applyFill="1" applyBorder="1" applyAlignment="1">
      <alignment horizontal="center" vertical="center"/>
    </xf>
    <xf numFmtId="175" fontId="10" fillId="2" borderId="1" xfId="38" applyNumberFormat="1" applyFont="1" applyFill="1" applyBorder="1" applyAlignment="1">
      <alignment horizontal="center" vertical="center" wrapText="1"/>
      <protection/>
    </xf>
    <xf numFmtId="37" fontId="10" fillId="2" borderId="1" xfId="0" applyNumberFormat="1" applyFont="1" applyFill="1" applyBorder="1" applyAlignment="1">
      <alignment horizontal="center" vertical="center"/>
    </xf>
    <xf numFmtId="174" fontId="9" fillId="2" borderId="1" xfId="29" applyNumberFormat="1" applyFont="1" applyFill="1" applyBorder="1" applyAlignment="1">
      <alignment horizontal="center" vertical="center" wrapText="1"/>
    </xf>
    <xf numFmtId="3" fontId="9" fillId="2" borderId="1" xfId="38" applyNumberFormat="1" applyFont="1" applyFill="1" applyBorder="1" applyAlignment="1">
      <alignment horizontal="center" vertical="center" wrapText="1"/>
      <protection/>
    </xf>
    <xf numFmtId="173" fontId="9" fillId="2" borderId="1" xfId="38" applyNumberFormat="1" applyFont="1" applyFill="1" applyBorder="1" applyAlignment="1">
      <alignment horizontal="center" vertical="center" wrapText="1"/>
      <protection/>
    </xf>
    <xf numFmtId="174" fontId="9" fillId="2" borderId="1" xfId="38" applyNumberFormat="1" applyFont="1" applyFill="1" applyBorder="1" applyAlignment="1">
      <alignment horizontal="center" vertical="center" wrapText="1"/>
      <protection/>
    </xf>
    <xf numFmtId="173" fontId="9" fillId="2" borderId="13" xfId="38" applyNumberFormat="1" applyFont="1" applyFill="1" applyBorder="1" applyAlignment="1">
      <alignment horizontal="center" vertical="center" wrapText="1"/>
      <protection/>
    </xf>
    <xf numFmtId="173" fontId="10" fillId="2" borderId="13" xfId="38" applyNumberFormat="1" applyFont="1" applyFill="1" applyBorder="1" applyAlignment="1">
      <alignment horizontal="center" vertical="center" wrapText="1"/>
      <protection/>
    </xf>
    <xf numFmtId="175" fontId="9" fillId="2" borderId="5" xfId="38" applyNumberFormat="1" applyFont="1" applyFill="1" applyBorder="1" applyAlignment="1">
      <alignment horizontal="center" vertical="center" wrapText="1"/>
      <protection/>
    </xf>
    <xf numFmtId="0" fontId="0" fillId="2" borderId="13" xfId="0" applyFont="1" applyFill="1" applyBorder="1" applyAlignment="1">
      <alignment horizontal="center" vertical="center"/>
    </xf>
    <xf numFmtId="175" fontId="9" fillId="2" borderId="3" xfId="29" applyNumberFormat="1" applyFont="1" applyFill="1" applyBorder="1" applyAlignment="1">
      <alignment horizontal="center" vertical="center"/>
    </xf>
    <xf numFmtId="0" fontId="10" fillId="2" borderId="19" xfId="0" applyFont="1" applyFill="1" applyBorder="1" applyAlignment="1">
      <alignment horizontal="right" vertical="center"/>
    </xf>
    <xf numFmtId="0" fontId="28" fillId="2" borderId="11" xfId="24" applyNumberFormat="1" applyFont="1" applyFill="1" applyBorder="1" applyAlignment="1">
      <alignment horizontal="right" vertical="center" wrapText="1"/>
    </xf>
    <xf numFmtId="0" fontId="10" fillId="2" borderId="41" xfId="0" applyFont="1" applyFill="1" applyBorder="1" applyAlignment="1">
      <alignment horizontal="left" vertical="center"/>
    </xf>
    <xf numFmtId="2" fontId="9" fillId="4" borderId="0" xfId="35" applyNumberFormat="1" applyFont="1" applyFill="1" applyAlignment="1">
      <alignment vertical="center"/>
      <protection/>
    </xf>
    <xf numFmtId="2" fontId="18" fillId="4" borderId="0" xfId="35" applyNumberFormat="1" applyFont="1" applyFill="1" applyAlignment="1">
      <alignment vertical="center"/>
      <protection/>
    </xf>
    <xf numFmtId="168" fontId="9" fillId="2" borderId="1" xfId="29" applyNumberFormat="1" applyFont="1" applyFill="1" applyBorder="1" applyAlignment="1">
      <alignment horizontal="center" vertical="center"/>
    </xf>
    <xf numFmtId="3" fontId="9" fillId="2" borderId="1" xfId="0" applyNumberFormat="1" applyFont="1" applyFill="1" applyBorder="1" applyAlignment="1">
      <alignment horizontal="center" vertical="center" wrapText="1"/>
    </xf>
    <xf numFmtId="2" fontId="9" fillId="2" borderId="1" xfId="29" applyNumberFormat="1" applyFont="1" applyFill="1" applyBorder="1" applyAlignment="1">
      <alignment horizontal="center" vertical="center"/>
    </xf>
    <xf numFmtId="168" fontId="30" fillId="2" borderId="1" xfId="29" applyNumberFormat="1" applyFont="1" applyFill="1" applyBorder="1" applyAlignment="1">
      <alignment horizontal="center" vertical="center"/>
    </xf>
    <xf numFmtId="175" fontId="35" fillId="2" borderId="1" xfId="29" applyNumberFormat="1" applyFont="1" applyFill="1" applyBorder="1" applyAlignment="1">
      <alignment horizontal="center" vertical="center"/>
    </xf>
    <xf numFmtId="168" fontId="35" fillId="2" borderId="1" xfId="29" applyNumberFormat="1" applyFont="1" applyFill="1" applyBorder="1" applyAlignment="1">
      <alignment horizontal="center" vertical="center"/>
    </xf>
    <xf numFmtId="168" fontId="9" fillId="2" borderId="3" xfId="29" applyNumberFormat="1" applyFont="1" applyFill="1" applyBorder="1" applyAlignment="1">
      <alignment horizontal="center" vertical="center"/>
    </xf>
    <xf numFmtId="168" fontId="35" fillId="2" borderId="3" xfId="29" applyNumberFormat="1" applyFont="1" applyFill="1" applyBorder="1" applyAlignment="1">
      <alignment horizontal="center" vertical="center"/>
    </xf>
    <xf numFmtId="173" fontId="8" fillId="2" borderId="1" xfId="38" applyNumberFormat="1" applyFont="1" applyFill="1" applyBorder="1" applyAlignment="1">
      <alignment horizontal="center" vertical="center" wrapText="1"/>
      <protection/>
    </xf>
    <xf numFmtId="173" fontId="8" fillId="2" borderId="3" xfId="38" applyNumberFormat="1" applyFont="1" applyFill="1" applyBorder="1" applyAlignment="1">
      <alignment horizontal="center" vertical="center" wrapText="1"/>
      <protection/>
    </xf>
    <xf numFmtId="10"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11" fillId="2" borderId="6"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10" fontId="22"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10" fontId="5" fillId="2" borderId="1" xfId="40" applyNumberFormat="1" applyFont="1" applyFill="1" applyBorder="1" applyAlignment="1">
      <alignment horizontal="center" vertical="center" wrapText="1"/>
    </xf>
    <xf numFmtId="169" fontId="5" fillId="2" borderId="1" xfId="40" applyNumberFormat="1" applyFont="1" applyFill="1" applyBorder="1" applyAlignment="1">
      <alignment horizontal="center" vertical="center" wrapText="1"/>
    </xf>
    <xf numFmtId="10" fontId="5"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0" fontId="0" fillId="2" borderId="42" xfId="0" applyFill="1" applyBorder="1"/>
    <xf numFmtId="0" fontId="0" fillId="2" borderId="43" xfId="0" applyFill="1" applyBorder="1"/>
    <xf numFmtId="10" fontId="7" fillId="2" borderId="1" xfId="0" applyNumberFormat="1" applyFont="1" applyFill="1" applyBorder="1" applyAlignment="1">
      <alignment horizontal="center" vertical="center" wrapText="1"/>
    </xf>
    <xf numFmtId="10" fontId="7" fillId="2" borderId="1" xfId="40" applyNumberFormat="1" applyFont="1" applyFill="1" applyBorder="1" applyAlignment="1">
      <alignment horizontal="center" vertical="center" wrapText="1"/>
    </xf>
    <xf numFmtId="0" fontId="0" fillId="0" borderId="0" xfId="0" applyFont="1" applyFill="1"/>
    <xf numFmtId="0" fontId="0" fillId="0" borderId="0" xfId="0" applyFont="1" applyFill="1" applyAlignment="1">
      <alignment wrapText="1"/>
    </xf>
    <xf numFmtId="0" fontId="3" fillId="0" borderId="0" xfId="0" applyFont="1" applyFill="1"/>
    <xf numFmtId="0" fontId="3" fillId="0" borderId="0" xfId="0" applyFont="1" applyFill="1" applyAlignment="1">
      <alignment horizontal="center"/>
    </xf>
    <xf numFmtId="0" fontId="0" fillId="0" borderId="0" xfId="0" applyFont="1" applyFill="1" applyAlignment="1">
      <alignment horizontal="center"/>
    </xf>
    <xf numFmtId="172" fontId="0" fillId="0" borderId="0" xfId="0" applyNumberFormat="1" applyFont="1" applyFill="1" applyAlignment="1">
      <alignment horizontal="center"/>
    </xf>
    <xf numFmtId="0" fontId="3" fillId="6" borderId="4" xfId="0" applyFont="1" applyFill="1" applyBorder="1" applyAlignment="1">
      <alignment horizontal="center" vertical="center" wrapText="1"/>
    </xf>
    <xf numFmtId="0" fontId="42" fillId="6" borderId="4" xfId="0" applyFont="1" applyFill="1" applyBorder="1" applyAlignment="1">
      <alignment horizontal="center" vertical="center" wrapText="1"/>
    </xf>
    <xf numFmtId="0" fontId="3" fillId="6" borderId="44"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0" fillId="0" borderId="0" xfId="0" applyFont="1" applyAlignment="1">
      <alignment wrapText="1"/>
    </xf>
    <xf numFmtId="0" fontId="0" fillId="0" borderId="0" xfId="0" applyFont="1"/>
    <xf numFmtId="0" fontId="3" fillId="2" borderId="13" xfId="0" applyFont="1" applyFill="1" applyBorder="1" applyAlignment="1" applyProtection="1">
      <alignment horizontal="left" vertical="center" wrapText="1"/>
      <protection locked="0"/>
    </xf>
    <xf numFmtId="3" fontId="44" fillId="2" borderId="13" xfId="0" applyNumberFormat="1" applyFont="1" applyFill="1" applyBorder="1" applyAlignment="1">
      <alignment horizontal="center" vertical="center" wrapText="1"/>
    </xf>
    <xf numFmtId="9" fontId="44" fillId="2" borderId="13" xfId="40" applyFont="1" applyFill="1" applyBorder="1" applyAlignment="1">
      <alignment horizontal="center" vertical="center" wrapText="1"/>
    </xf>
    <xf numFmtId="9" fontId="3" fillId="2" borderId="13" xfId="40" applyFont="1" applyFill="1" applyBorder="1" applyAlignment="1">
      <alignment horizontal="center" vertical="center" wrapText="1"/>
    </xf>
    <xf numFmtId="9" fontId="45" fillId="2" borderId="13" xfId="40" applyFont="1" applyFill="1" applyBorder="1" applyAlignment="1">
      <alignment horizontal="center" vertical="center"/>
    </xf>
    <xf numFmtId="9" fontId="44" fillId="2" borderId="13" xfId="40" applyFont="1" applyFill="1" applyBorder="1" applyAlignment="1">
      <alignment horizontal="center" vertical="center"/>
    </xf>
    <xf numFmtId="9" fontId="44" fillId="2" borderId="46" xfId="40" applyFont="1" applyFill="1" applyBorder="1" applyAlignment="1">
      <alignment horizontal="center" vertical="center"/>
    </xf>
    <xf numFmtId="9" fontId="3" fillId="2" borderId="30" xfId="40" applyFont="1" applyFill="1" applyBorder="1" applyAlignment="1">
      <alignment horizontal="center" vertical="center"/>
    </xf>
    <xf numFmtId="0" fontId="45" fillId="2" borderId="30" xfId="40" applyNumberFormat="1" applyFont="1" applyFill="1" applyBorder="1" applyAlignment="1">
      <alignment horizontal="center" vertical="center"/>
    </xf>
    <xf numFmtId="0" fontId="45" fillId="2" borderId="13" xfId="4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Alignment="1">
      <alignment/>
    </xf>
    <xf numFmtId="0" fontId="3" fillId="2" borderId="1" xfId="0" applyFont="1" applyFill="1" applyBorder="1" applyAlignment="1" applyProtection="1">
      <alignment horizontal="left" vertical="center" wrapText="1"/>
      <protection locked="0"/>
    </xf>
    <xf numFmtId="175" fontId="45" fillId="2" borderId="1" xfId="28" applyNumberFormat="1" applyFont="1" applyFill="1" applyBorder="1" applyAlignment="1">
      <alignment horizontal="center" vertical="center"/>
    </xf>
    <xf numFmtId="175" fontId="45" fillId="2" borderId="1" xfId="29" applyNumberFormat="1" applyFont="1" applyFill="1" applyBorder="1" applyAlignment="1">
      <alignment horizontal="center" vertical="center"/>
    </xf>
    <xf numFmtId="175" fontId="3" fillId="2" borderId="1" xfId="29" applyNumberFormat="1" applyFont="1" applyFill="1" applyBorder="1" applyAlignment="1">
      <alignment horizontal="center" vertical="center"/>
    </xf>
    <xf numFmtId="175" fontId="45" fillId="2" borderId="47" xfId="28" applyNumberFormat="1" applyFont="1" applyFill="1" applyBorder="1" applyAlignment="1">
      <alignment horizontal="center" vertical="center"/>
    </xf>
    <xf numFmtId="175" fontId="3" fillId="2" borderId="48" xfId="29" applyNumberFormat="1" applyFont="1" applyFill="1" applyBorder="1" applyAlignment="1">
      <alignment horizontal="center" vertical="center"/>
    </xf>
    <xf numFmtId="175" fontId="45" fillId="2" borderId="47" xfId="22" applyNumberFormat="1" applyFont="1" applyFill="1" applyBorder="1" applyAlignment="1">
      <alignment horizontal="center" vertical="center"/>
    </xf>
    <xf numFmtId="9" fontId="45" fillId="2" borderId="48" xfId="40" applyFont="1" applyFill="1" applyBorder="1" applyAlignment="1">
      <alignment horizontal="center" vertical="center"/>
    </xf>
    <xf numFmtId="9" fontId="45" fillId="2" borderId="1" xfId="40" applyFont="1" applyFill="1" applyBorder="1" applyAlignment="1">
      <alignment horizontal="center" vertical="center"/>
    </xf>
    <xf numFmtId="37" fontId="0" fillId="0" borderId="0" xfId="0" applyNumberFormat="1" applyFont="1" applyFill="1" applyAlignment="1">
      <alignment horizontal="center" vertical="center"/>
    </xf>
    <xf numFmtId="0" fontId="45" fillId="2" borderId="1" xfId="0" applyFont="1" applyFill="1" applyBorder="1" applyAlignment="1">
      <alignment horizontal="center" vertical="center"/>
    </xf>
    <xf numFmtId="0" fontId="3" fillId="2" borderId="1" xfId="0" applyFont="1" applyFill="1" applyBorder="1" applyAlignment="1">
      <alignment horizontal="center" vertical="center"/>
    </xf>
    <xf numFmtId="1" fontId="45" fillId="2" borderId="1" xfId="28" applyNumberFormat="1" applyFont="1" applyFill="1" applyBorder="1" applyAlignment="1">
      <alignment horizontal="center" vertical="center"/>
    </xf>
    <xf numFmtId="37" fontId="45" fillId="2" borderId="1" xfId="0" applyNumberFormat="1" applyFont="1" applyFill="1" applyBorder="1" applyAlignment="1">
      <alignment horizontal="center" vertical="center"/>
    </xf>
    <xf numFmtId="0" fontId="45" fillId="2" borderId="47" xfId="0" applyFont="1" applyFill="1" applyBorder="1" applyAlignment="1">
      <alignment horizontal="center" vertical="center"/>
    </xf>
    <xf numFmtId="37" fontId="3" fillId="2" borderId="48" xfId="29" applyNumberFormat="1" applyFont="1" applyFill="1" applyBorder="1" applyAlignment="1">
      <alignment horizontal="center" vertical="center"/>
    </xf>
    <xf numFmtId="172" fontId="0" fillId="2" borderId="47" xfId="22" applyNumberFormat="1" applyFont="1" applyFill="1" applyBorder="1" applyAlignment="1">
      <alignment horizontal="center" vertical="center"/>
    </xf>
    <xf numFmtId="37" fontId="3" fillId="2" borderId="1" xfId="29" applyNumberFormat="1" applyFont="1" applyFill="1" applyBorder="1" applyAlignment="1">
      <alignment horizontal="center" vertical="center"/>
    </xf>
    <xf numFmtId="0" fontId="45" fillId="2" borderId="17" xfId="0" applyFont="1" applyFill="1" applyBorder="1" applyAlignment="1">
      <alignment horizontal="center" vertical="center"/>
    </xf>
    <xf numFmtId="9" fontId="44" fillId="2" borderId="48" xfId="40" applyFont="1" applyFill="1" applyBorder="1" applyAlignment="1">
      <alignment horizontal="center" vertical="center"/>
    </xf>
    <xf numFmtId="9" fontId="44" fillId="2" borderId="1" xfId="40" applyFont="1" applyFill="1" applyBorder="1" applyAlignment="1">
      <alignment horizontal="center" vertical="center"/>
    </xf>
    <xf numFmtId="3" fontId="44" fillId="2" borderId="1" xfId="29" applyNumberFormat="1" applyFont="1" applyFill="1" applyBorder="1" applyAlignment="1">
      <alignment horizontal="center" vertical="center" wrapText="1"/>
    </xf>
    <xf numFmtId="9" fontId="44" fillId="2" borderId="1" xfId="40" applyFont="1" applyFill="1" applyBorder="1" applyAlignment="1">
      <alignment horizontal="center" vertical="center" wrapText="1"/>
    </xf>
    <xf numFmtId="3" fontId="44" fillId="2" borderId="5" xfId="0" applyNumberFormat="1" applyFont="1" applyFill="1" applyBorder="1" applyAlignment="1">
      <alignment horizontal="center" vertical="center" wrapText="1"/>
    </xf>
    <xf numFmtId="9" fontId="3" fillId="2" borderId="5" xfId="40" applyFont="1" applyFill="1" applyBorder="1" applyAlignment="1">
      <alignment horizontal="center" vertical="center" wrapText="1"/>
    </xf>
    <xf numFmtId="9" fontId="45" fillId="2" borderId="5" xfId="40" applyFont="1" applyFill="1" applyBorder="1" applyAlignment="1">
      <alignment horizontal="center" vertical="center"/>
    </xf>
    <xf numFmtId="9" fontId="44" fillId="2" borderId="5" xfId="40" applyFont="1" applyFill="1" applyBorder="1" applyAlignment="1">
      <alignment horizontal="center" vertical="center"/>
    </xf>
    <xf numFmtId="9" fontId="44" fillId="2" borderId="47" xfId="40" applyFont="1" applyFill="1" applyBorder="1" applyAlignment="1">
      <alignment horizontal="center" vertical="center"/>
    </xf>
    <xf numFmtId="9" fontId="3" fillId="2" borderId="48" xfId="40" applyFont="1" applyFill="1" applyBorder="1" applyAlignment="1">
      <alignment horizontal="center" vertical="center"/>
    </xf>
    <xf numFmtId="9" fontId="44" fillId="2" borderId="47" xfId="22" applyNumberFormat="1" applyFont="1" applyFill="1" applyBorder="1" applyAlignment="1">
      <alignment horizontal="center" vertical="center"/>
    </xf>
    <xf numFmtId="0" fontId="3" fillId="2" borderId="3" xfId="0" applyFont="1" applyFill="1" applyBorder="1" applyAlignment="1" applyProtection="1">
      <alignment horizontal="left" vertical="center" wrapText="1"/>
      <protection locked="0"/>
    </xf>
    <xf numFmtId="9" fontId="44" fillId="2" borderId="49" xfId="40" applyFont="1" applyFill="1" applyBorder="1" applyAlignment="1">
      <alignment horizontal="center" vertical="center"/>
    </xf>
    <xf numFmtId="9" fontId="44" fillId="2" borderId="3" xfId="40" applyFont="1" applyFill="1" applyBorder="1" applyAlignment="1">
      <alignment horizontal="center" vertical="center"/>
    </xf>
    <xf numFmtId="3" fontId="45" fillId="2" borderId="13"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3" fontId="45" fillId="2" borderId="46" xfId="0" applyNumberFormat="1" applyFont="1" applyFill="1" applyBorder="1" applyAlignment="1">
      <alignment horizontal="center" vertical="center" wrapText="1"/>
    </xf>
    <xf numFmtId="37" fontId="3" fillId="2" borderId="30" xfId="29" applyNumberFormat="1" applyFont="1" applyFill="1" applyBorder="1" applyAlignment="1">
      <alignment horizontal="center" vertical="center"/>
    </xf>
    <xf numFmtId="172" fontId="0" fillId="2" borderId="46" xfId="22" applyNumberFormat="1" applyFont="1" applyFill="1" applyBorder="1" applyAlignment="1">
      <alignment horizontal="center" vertical="center"/>
    </xf>
    <xf numFmtId="1" fontId="3" fillId="2" borderId="13" xfId="45" applyNumberFormat="1" applyFont="1" applyFill="1" applyBorder="1" applyAlignment="1">
      <alignment horizontal="center" vertical="center"/>
    </xf>
    <xf numFmtId="10" fontId="45" fillId="2" borderId="30" xfId="40" applyNumberFormat="1" applyFont="1" applyFill="1" applyBorder="1" applyAlignment="1">
      <alignment horizontal="center" vertical="center"/>
    </xf>
    <xf numFmtId="9" fontId="45" fillId="2" borderId="46" xfId="40" applyFont="1" applyFill="1" applyBorder="1" applyAlignment="1">
      <alignment horizontal="center" vertical="center"/>
    </xf>
    <xf numFmtId="9" fontId="45" fillId="2" borderId="47" xfId="40" applyFont="1" applyFill="1" applyBorder="1" applyAlignment="1">
      <alignment horizontal="center" vertical="center"/>
    </xf>
    <xf numFmtId="0" fontId="0" fillId="0" borderId="0" xfId="0" applyFont="1" applyFill="1" applyAlignment="1">
      <alignment horizontal="center" vertical="center" wrapText="1"/>
    </xf>
    <xf numFmtId="1" fontId="3" fillId="2" borderId="1" xfId="45" applyNumberFormat="1" applyFont="1" applyFill="1" applyBorder="1" applyAlignment="1">
      <alignment horizontal="center" vertical="center"/>
    </xf>
    <xf numFmtId="168" fontId="45" fillId="2" borderId="1" xfId="0" applyNumberFormat="1" applyFont="1" applyFill="1" applyBorder="1" applyAlignment="1">
      <alignment horizontal="center" vertical="center"/>
    </xf>
    <xf numFmtId="175" fontId="45" fillId="2" borderId="1" xfId="0" applyNumberFormat="1" applyFont="1" applyFill="1" applyBorder="1" applyAlignment="1">
      <alignment horizontal="center" vertical="center"/>
    </xf>
    <xf numFmtId="168" fontId="45" fillId="2" borderId="47" xfId="0" applyNumberFormat="1" applyFont="1" applyFill="1" applyBorder="1" applyAlignment="1">
      <alignment horizontal="center" vertical="center"/>
    </xf>
    <xf numFmtId="172" fontId="45" fillId="2" borderId="47" xfId="22" applyNumberFormat="1" applyFont="1" applyFill="1" applyBorder="1" applyAlignment="1">
      <alignment horizontal="center" vertical="center"/>
    </xf>
    <xf numFmtId="3" fontId="44" fillId="2" borderId="1" xfId="0" applyNumberFormat="1" applyFont="1" applyFill="1" applyBorder="1" applyAlignment="1">
      <alignment horizontal="center" vertical="center" wrapText="1"/>
    </xf>
    <xf numFmtId="3" fontId="45" fillId="2" borderId="1" xfId="29" applyNumberFormat="1" applyFont="1" applyFill="1" applyBorder="1" applyAlignment="1">
      <alignment horizontal="center" vertical="center" wrapText="1"/>
    </xf>
    <xf numFmtId="3" fontId="45" fillId="2" borderId="5" xfId="29"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45" fillId="2" borderId="47" xfId="29" applyNumberFormat="1" applyFont="1" applyFill="1" applyBorder="1" applyAlignment="1">
      <alignment horizontal="center" vertical="center" wrapText="1"/>
    </xf>
    <xf numFmtId="9" fontId="45" fillId="2" borderId="49" xfId="40" applyFont="1" applyFill="1" applyBorder="1" applyAlignment="1">
      <alignment horizontal="center" vertical="center"/>
    </xf>
    <xf numFmtId="9" fontId="45" fillId="2" borderId="50" xfId="40" applyFont="1" applyFill="1" applyBorder="1" applyAlignment="1">
      <alignment horizontal="center" vertical="center"/>
    </xf>
    <xf numFmtId="4" fontId="44" fillId="2" borderId="13" xfId="29" applyNumberFormat="1" applyFont="1" applyFill="1" applyBorder="1" applyAlignment="1">
      <alignment horizontal="center" vertical="center" wrapText="1"/>
    </xf>
    <xf numFmtId="4" fontId="3" fillId="2" borderId="13" xfId="0" applyNumberFormat="1" applyFont="1" applyFill="1" applyBorder="1" applyAlignment="1">
      <alignment horizontal="center" vertical="center" wrapText="1"/>
    </xf>
    <xf numFmtId="2" fontId="45" fillId="2" borderId="13" xfId="0" applyNumberFormat="1" applyFont="1" applyFill="1" applyBorder="1" applyAlignment="1">
      <alignment horizontal="center" vertical="center" wrapText="1"/>
    </xf>
    <xf numFmtId="176" fontId="45" fillId="2" borderId="13" xfId="0" applyNumberFormat="1" applyFont="1" applyFill="1" applyBorder="1" applyAlignment="1">
      <alignment horizontal="center" vertical="center" wrapText="1"/>
    </xf>
    <xf numFmtId="3" fontId="42" fillId="2" borderId="13" xfId="0" applyNumberFormat="1" applyFont="1" applyFill="1" applyBorder="1" applyAlignment="1">
      <alignment horizontal="center" vertical="center" wrapText="1"/>
    </xf>
    <xf numFmtId="0" fontId="42" fillId="2" borderId="13" xfId="0" applyFont="1" applyFill="1" applyBorder="1" applyAlignment="1">
      <alignment horizontal="center" vertical="center"/>
    </xf>
    <xf numFmtId="3" fontId="3" fillId="2" borderId="46" xfId="0" applyNumberFormat="1" applyFont="1" applyFill="1" applyBorder="1" applyAlignment="1">
      <alignment horizontal="center" vertical="center" wrapText="1"/>
    </xf>
    <xf numFmtId="172" fontId="47" fillId="2" borderId="46" xfId="22" applyNumberFormat="1" applyFont="1" applyFill="1" applyBorder="1" applyAlignment="1">
      <alignment horizontal="center" vertical="center"/>
    </xf>
    <xf numFmtId="10" fontId="44" fillId="2" borderId="20" xfId="40" applyNumberFormat="1" applyFont="1" applyFill="1" applyBorder="1" applyAlignment="1">
      <alignment horizontal="center" vertical="center"/>
    </xf>
    <xf numFmtId="9" fontId="42" fillId="2" borderId="5" xfId="40" applyFont="1" applyFill="1" applyBorder="1" applyAlignment="1">
      <alignment horizontal="center" vertical="center"/>
    </xf>
    <xf numFmtId="2" fontId="0" fillId="0" borderId="0" xfId="0" applyNumberFormat="1" applyFont="1" applyFill="1" applyAlignment="1">
      <alignment horizontal="center" vertical="center"/>
    </xf>
    <xf numFmtId="4" fontId="0" fillId="0" borderId="0" xfId="0" applyNumberFormat="1" applyFont="1" applyFill="1" applyAlignment="1">
      <alignment horizontal="center" vertical="center" wrapText="1"/>
    </xf>
    <xf numFmtId="2" fontId="45" fillId="2" borderId="1" xfId="0" applyNumberFormat="1" applyFont="1" applyFill="1" applyBorder="1" applyAlignment="1">
      <alignment horizontal="center" vertical="center"/>
    </xf>
    <xf numFmtId="4" fontId="45" fillId="2" borderId="1" xfId="0" applyNumberFormat="1" applyFont="1" applyFill="1" applyBorder="1" applyAlignment="1">
      <alignment horizontal="center" vertical="center"/>
    </xf>
    <xf numFmtId="9" fontId="44" fillId="2" borderId="24" xfId="40" applyFont="1" applyFill="1" applyBorder="1" applyAlignment="1">
      <alignment horizontal="center" vertical="center"/>
    </xf>
    <xf numFmtId="175" fontId="45" fillId="2" borderId="1" xfId="22" applyNumberFormat="1" applyFont="1" applyFill="1" applyBorder="1" applyAlignment="1">
      <alignment horizontal="center" vertical="center"/>
    </xf>
    <xf numFmtId="4" fontId="44" fillId="2" borderId="1" xfId="29" applyNumberFormat="1" applyFont="1" applyFill="1" applyBorder="1" applyAlignment="1">
      <alignment horizontal="center" vertical="center" wrapText="1"/>
    </xf>
    <xf numFmtId="4" fontId="44" fillId="2" borderId="5" xfId="29" applyNumberFormat="1" applyFont="1" applyFill="1" applyBorder="1" applyAlignment="1">
      <alignment horizontal="center" vertical="center" wrapText="1"/>
    </xf>
    <xf numFmtId="4" fontId="3" fillId="2" borderId="5" xfId="0" applyNumberFormat="1" applyFont="1" applyFill="1" applyBorder="1" applyAlignment="1">
      <alignment horizontal="center" vertical="center" wrapText="1"/>
    </xf>
    <xf numFmtId="2" fontId="45" fillId="2" borderId="1" xfId="0" applyNumberFormat="1" applyFont="1" applyFill="1" applyBorder="1" applyAlignment="1">
      <alignment horizontal="center" vertical="center" wrapText="1"/>
    </xf>
    <xf numFmtId="176" fontId="45" fillId="2" borderId="5" xfId="0" applyNumberFormat="1" applyFont="1" applyFill="1" applyBorder="1" applyAlignment="1">
      <alignment horizontal="center" vertical="center" wrapText="1"/>
    </xf>
    <xf numFmtId="176" fontId="45" fillId="2" borderId="1" xfId="0" applyNumberFormat="1" applyFont="1" applyFill="1" applyBorder="1" applyAlignment="1">
      <alignment horizontal="center" vertical="center" wrapText="1"/>
    </xf>
    <xf numFmtId="3" fontId="45" fillId="2" borderId="1" xfId="0" applyNumberFormat="1" applyFont="1" applyFill="1" applyBorder="1" applyAlignment="1">
      <alignment horizontal="center" vertical="center" wrapText="1"/>
    </xf>
    <xf numFmtId="4" fontId="45" fillId="2" borderId="1" xfId="0" applyNumberFormat="1" applyFont="1" applyFill="1" applyBorder="1" applyAlignment="1">
      <alignment horizontal="center" vertical="center" wrapText="1"/>
    </xf>
    <xf numFmtId="0" fontId="44" fillId="2" borderId="1" xfId="0" applyFont="1" applyFill="1" applyBorder="1" applyAlignment="1">
      <alignment horizontal="center" vertical="center"/>
    </xf>
    <xf numFmtId="3" fontId="45" fillId="2" borderId="47" xfId="0" applyNumberFormat="1" applyFont="1" applyFill="1" applyBorder="1" applyAlignment="1">
      <alignment horizontal="center" vertical="center" wrapText="1"/>
    </xf>
    <xf numFmtId="9" fontId="44" fillId="2" borderId="51" xfId="40" applyFont="1" applyFill="1" applyBorder="1" applyAlignment="1">
      <alignment horizontal="center" vertical="center"/>
    </xf>
    <xf numFmtId="3" fontId="45" fillId="2" borderId="26" xfId="0" applyNumberFormat="1" applyFont="1" applyFill="1" applyBorder="1" applyAlignment="1">
      <alignment horizontal="center" vertical="center" wrapText="1"/>
    </xf>
    <xf numFmtId="3" fontId="45" fillId="2" borderId="12" xfId="0" applyNumberFormat="1" applyFont="1" applyFill="1" applyBorder="1" applyAlignment="1">
      <alignment horizontal="center" vertical="center" wrapText="1"/>
    </xf>
    <xf numFmtId="10" fontId="44" fillId="2" borderId="12" xfId="40" applyNumberFormat="1" applyFont="1" applyFill="1" applyBorder="1" applyAlignment="1">
      <alignment horizontal="center" vertical="center"/>
    </xf>
    <xf numFmtId="169" fontId="44" fillId="2" borderId="13" xfId="40" applyNumberFormat="1" applyFont="1" applyFill="1" applyBorder="1" applyAlignment="1">
      <alignment horizontal="center" vertical="center"/>
    </xf>
    <xf numFmtId="9" fontId="42" fillId="2" borderId="24" xfId="40" applyFont="1" applyFill="1" applyBorder="1" applyAlignment="1">
      <alignment horizontal="center" vertical="center"/>
    </xf>
    <xf numFmtId="0" fontId="45" fillId="2" borderId="24" xfId="0" applyFont="1" applyFill="1" applyBorder="1" applyAlignment="1">
      <alignment horizontal="center" vertical="center"/>
    </xf>
    <xf numFmtId="168" fontId="45" fillId="2" borderId="17" xfId="0" applyNumberFormat="1" applyFont="1" applyFill="1" applyBorder="1" applyAlignment="1">
      <alignment horizontal="center" vertical="center"/>
    </xf>
    <xf numFmtId="168" fontId="45" fillId="2" borderId="24" xfId="0" applyNumberFormat="1" applyFont="1" applyFill="1" applyBorder="1" applyAlignment="1">
      <alignment horizontal="center" vertical="center"/>
    </xf>
    <xf numFmtId="3" fontId="45" fillId="2" borderId="5" xfId="0" applyNumberFormat="1" applyFont="1" applyFill="1" applyBorder="1" applyAlignment="1">
      <alignment horizontal="center" vertical="center" wrapText="1"/>
    </xf>
    <xf numFmtId="3" fontId="45" fillId="2" borderId="17" xfId="0" applyNumberFormat="1" applyFont="1" applyFill="1" applyBorder="1" applyAlignment="1">
      <alignment horizontal="center" vertical="center" wrapText="1"/>
    </xf>
    <xf numFmtId="3" fontId="45" fillId="2" borderId="24" xfId="29" applyNumberFormat="1" applyFont="1" applyFill="1" applyBorder="1" applyAlignment="1">
      <alignment horizontal="center" vertical="center" wrapText="1"/>
    </xf>
    <xf numFmtId="175" fontId="45" fillId="2" borderId="3" xfId="28" applyNumberFormat="1" applyFont="1" applyFill="1" applyBorder="1" applyAlignment="1">
      <alignment horizontal="center" vertical="center"/>
    </xf>
    <xf numFmtId="175" fontId="45" fillId="2" borderId="50" xfId="28" applyNumberFormat="1" applyFont="1" applyFill="1" applyBorder="1" applyAlignment="1">
      <alignment horizontal="center" vertical="center"/>
    </xf>
    <xf numFmtId="175" fontId="3" fillId="2" borderId="49" xfId="29" applyNumberFormat="1" applyFont="1" applyFill="1" applyBorder="1" applyAlignment="1">
      <alignment horizontal="center" vertical="center"/>
    </xf>
    <xf numFmtId="175" fontId="45" fillId="2" borderId="50" xfId="22" applyNumberFormat="1" applyFont="1" applyFill="1" applyBorder="1" applyAlignment="1">
      <alignment horizontal="center" vertical="center"/>
    </xf>
    <xf numFmtId="4" fontId="45" fillId="2" borderId="5" xfId="0" applyNumberFormat="1" applyFont="1" applyFill="1" applyBorder="1" applyAlignment="1">
      <alignment horizontal="center" vertical="center" wrapText="1"/>
    </xf>
    <xf numFmtId="0" fontId="44" fillId="2" borderId="5" xfId="0" applyFont="1" applyFill="1" applyBorder="1" applyAlignment="1">
      <alignment horizontal="center" vertical="center"/>
    </xf>
    <xf numFmtId="3" fontId="45" fillId="2" borderId="52" xfId="0" applyNumberFormat="1" applyFont="1" applyFill="1" applyBorder="1" applyAlignment="1">
      <alignment horizontal="center" vertical="center" wrapText="1"/>
    </xf>
    <xf numFmtId="37" fontId="3" fillId="2" borderId="32" xfId="29" applyNumberFormat="1" applyFont="1" applyFill="1" applyBorder="1" applyAlignment="1">
      <alignment horizontal="center" vertical="center"/>
    </xf>
    <xf numFmtId="0" fontId="3" fillId="2" borderId="5" xfId="0" applyFont="1" applyFill="1" applyBorder="1" applyAlignment="1">
      <alignment horizontal="center" vertical="center"/>
    </xf>
    <xf numFmtId="175" fontId="45" fillId="2" borderId="44" xfId="22" applyNumberFormat="1" applyFont="1" applyFill="1" applyBorder="1" applyAlignment="1">
      <alignment horizontal="center" vertical="center"/>
    </xf>
    <xf numFmtId="0" fontId="45" fillId="2" borderId="5" xfId="0" applyFont="1" applyFill="1" applyBorder="1" applyAlignment="1">
      <alignment horizontal="center" vertical="center"/>
    </xf>
    <xf numFmtId="1" fontId="45" fillId="2" borderId="5" xfId="0" applyNumberFormat="1" applyFont="1" applyFill="1" applyBorder="1" applyAlignment="1">
      <alignment horizontal="center" vertical="center"/>
    </xf>
    <xf numFmtId="4" fontId="45" fillId="2" borderId="13" xfId="0" applyNumberFormat="1" applyFont="1" applyFill="1" applyBorder="1" applyAlignment="1">
      <alignment horizontal="center" vertical="center" wrapText="1"/>
    </xf>
    <xf numFmtId="0" fontId="44" fillId="2" borderId="13" xfId="0" applyFont="1" applyFill="1" applyBorder="1" applyAlignment="1">
      <alignment horizontal="center" vertical="center"/>
    </xf>
    <xf numFmtId="10" fontId="44" fillId="2" borderId="13" xfId="40" applyNumberFormat="1" applyFont="1" applyFill="1" applyBorder="1" applyAlignment="1">
      <alignment horizontal="center" vertical="center"/>
    </xf>
    <xf numFmtId="10" fontId="44" fillId="2" borderId="1" xfId="40" applyNumberFormat="1" applyFont="1" applyFill="1" applyBorder="1" applyAlignment="1">
      <alignment horizontal="center" vertical="center"/>
    </xf>
    <xf numFmtId="2" fontId="44" fillId="2" borderId="13" xfId="0" applyNumberFormat="1" applyFont="1" applyFill="1" applyBorder="1" applyAlignment="1">
      <alignment horizontal="center" vertical="center" wrapText="1"/>
    </xf>
    <xf numFmtId="3" fontId="44" fillId="2" borderId="52" xfId="0" applyNumberFormat="1" applyFont="1" applyFill="1" applyBorder="1" applyAlignment="1">
      <alignment horizontal="center" vertical="center" wrapText="1"/>
    </xf>
    <xf numFmtId="172" fontId="41" fillId="2" borderId="52" xfId="22" applyNumberFormat="1" applyFont="1" applyFill="1" applyBorder="1" applyAlignment="1">
      <alignment horizontal="center" vertical="center"/>
    </xf>
    <xf numFmtId="39" fontId="3" fillId="2" borderId="48" xfId="29" applyNumberFormat="1" applyFont="1" applyFill="1" applyBorder="1" applyAlignment="1">
      <alignment horizontal="center" vertical="center"/>
    </xf>
    <xf numFmtId="165" fontId="0" fillId="2" borderId="47" xfId="22" applyNumberFormat="1" applyFont="1" applyFill="1" applyBorder="1" applyAlignment="1">
      <alignment horizontal="center" vertical="center"/>
    </xf>
    <xf numFmtId="2" fontId="44" fillId="2" borderId="5" xfId="0" applyNumberFormat="1" applyFont="1" applyFill="1" applyBorder="1" applyAlignment="1">
      <alignment horizontal="center" vertical="center" wrapText="1"/>
    </xf>
    <xf numFmtId="39" fontId="3" fillId="2" borderId="32" xfId="29" applyNumberFormat="1" applyFont="1" applyFill="1" applyBorder="1" applyAlignment="1">
      <alignment horizontal="center" vertical="center"/>
    </xf>
    <xf numFmtId="165" fontId="41" fillId="2" borderId="52" xfId="22" applyNumberFormat="1" applyFont="1" applyFill="1" applyBorder="1" applyAlignment="1">
      <alignment horizontal="center" vertical="center"/>
    </xf>
    <xf numFmtId="9" fontId="44" fillId="2" borderId="20" xfId="40" applyFont="1" applyFill="1" applyBorder="1" applyAlignment="1">
      <alignment horizontal="center" vertical="center"/>
    </xf>
    <xf numFmtId="175" fontId="45" fillId="2" borderId="3" xfId="29" applyNumberFormat="1" applyFont="1" applyFill="1" applyBorder="1" applyAlignment="1">
      <alignment horizontal="center" vertical="center"/>
    </xf>
    <xf numFmtId="175" fontId="3" fillId="2" borderId="3" xfId="29" applyNumberFormat="1" applyFont="1" applyFill="1" applyBorder="1" applyAlignment="1">
      <alignment horizontal="center" vertical="center"/>
    </xf>
    <xf numFmtId="0" fontId="3" fillId="2" borderId="5" xfId="0" applyFont="1" applyFill="1" applyBorder="1" applyAlignment="1" applyProtection="1">
      <alignment horizontal="left" vertical="center" wrapText="1"/>
      <protection locked="0"/>
    </xf>
    <xf numFmtId="172" fontId="0" fillId="2" borderId="52" xfId="22" applyNumberFormat="1" applyFont="1" applyFill="1" applyBorder="1" applyAlignment="1">
      <alignment horizontal="center" vertical="center"/>
    </xf>
    <xf numFmtId="3" fontId="42" fillId="2" borderId="5" xfId="0" applyNumberFormat="1" applyFont="1" applyFill="1" applyBorder="1" applyAlignment="1">
      <alignment horizontal="center" vertical="center" wrapText="1"/>
    </xf>
    <xf numFmtId="9" fontId="44" fillId="2" borderId="4" xfId="40" applyFont="1" applyFill="1" applyBorder="1" applyAlignment="1">
      <alignment horizontal="center" vertical="center"/>
    </xf>
    <xf numFmtId="2" fontId="45" fillId="2" borderId="5" xfId="0" applyNumberFormat="1" applyFont="1" applyFill="1" applyBorder="1" applyAlignment="1">
      <alignment horizontal="center" vertical="center" wrapText="1"/>
    </xf>
    <xf numFmtId="0" fontId="3" fillId="2" borderId="4" xfId="0" applyFont="1" applyFill="1" applyBorder="1" applyAlignment="1" applyProtection="1">
      <alignment horizontal="left" vertical="center" wrapText="1"/>
      <protection locked="0"/>
    </xf>
    <xf numFmtId="175" fontId="45" fillId="2" borderId="4" xfId="28" applyNumberFormat="1" applyFont="1" applyFill="1" applyBorder="1" applyAlignment="1">
      <alignment horizontal="center" vertical="center"/>
    </xf>
    <xf numFmtId="175" fontId="45" fillId="2" borderId="4" xfId="29" applyNumberFormat="1" applyFont="1" applyFill="1" applyBorder="1" applyAlignment="1">
      <alignment horizontal="center" vertical="center"/>
    </xf>
    <xf numFmtId="175" fontId="3" fillId="2" borderId="4" xfId="29" applyNumberFormat="1" applyFont="1" applyFill="1" applyBorder="1" applyAlignment="1">
      <alignment horizontal="center" vertical="center"/>
    </xf>
    <xf numFmtId="175" fontId="45" fillId="2" borderId="44" xfId="28" applyNumberFormat="1" applyFont="1" applyFill="1" applyBorder="1" applyAlignment="1">
      <alignment horizontal="center" vertical="center"/>
    </xf>
    <xf numFmtId="9" fontId="44" fillId="2" borderId="29" xfId="40" applyFont="1" applyFill="1" applyBorder="1" applyAlignment="1">
      <alignment horizontal="center" vertical="center"/>
    </xf>
    <xf numFmtId="175" fontId="45" fillId="2" borderId="13" xfId="28" applyNumberFormat="1" applyFont="1" applyFill="1" applyBorder="1" applyAlignment="1">
      <alignment horizontal="center" vertical="center"/>
    </xf>
    <xf numFmtId="175" fontId="45" fillId="2" borderId="13" xfId="29" applyNumberFormat="1" applyFont="1" applyFill="1" applyBorder="1" applyAlignment="1">
      <alignment horizontal="center" vertical="center"/>
    </xf>
    <xf numFmtId="175" fontId="3" fillId="2" borderId="13" xfId="29" applyNumberFormat="1" applyFont="1" applyFill="1" applyBorder="1" applyAlignment="1">
      <alignment horizontal="center" vertical="center"/>
    </xf>
    <xf numFmtId="175" fontId="45" fillId="2" borderId="46" xfId="28" applyNumberFormat="1" applyFont="1" applyFill="1" applyBorder="1" applyAlignment="1">
      <alignment horizontal="center" vertical="center"/>
    </xf>
    <xf numFmtId="175" fontId="3" fillId="2" borderId="30" xfId="29" applyNumberFormat="1" applyFont="1" applyFill="1" applyBorder="1" applyAlignment="1">
      <alignment horizontal="center" vertical="center"/>
    </xf>
    <xf numFmtId="175" fontId="45" fillId="2" borderId="13" xfId="22" applyNumberFormat="1" applyFont="1" applyFill="1" applyBorder="1" applyAlignment="1">
      <alignment horizontal="center" vertical="center"/>
    </xf>
    <xf numFmtId="10" fontId="47" fillId="2" borderId="53" xfId="40" applyNumberFormat="1" applyFont="1" applyFill="1" applyBorder="1" applyAlignment="1">
      <alignment horizontal="center" vertical="center"/>
    </xf>
    <xf numFmtId="0" fontId="47" fillId="2" borderId="53" xfId="0" applyFont="1" applyFill="1" applyBorder="1" applyAlignment="1">
      <alignment horizontal="center"/>
    </xf>
    <xf numFmtId="0" fontId="47" fillId="2" borderId="53" xfId="0" applyFont="1" applyFill="1" applyBorder="1" applyAlignment="1">
      <alignment/>
    </xf>
    <xf numFmtId="0" fontId="47" fillId="2" borderId="54" xfId="0" applyFont="1" applyFill="1" applyBorder="1" applyAlignment="1">
      <alignment/>
    </xf>
    <xf numFmtId="175" fontId="3" fillId="2" borderId="1" xfId="28" applyNumberFormat="1" applyFont="1" applyFill="1" applyBorder="1" applyAlignment="1">
      <alignment horizontal="center" vertical="center"/>
    </xf>
    <xf numFmtId="9" fontId="47" fillId="2" borderId="0" xfId="40" applyFont="1" applyFill="1" applyBorder="1" applyAlignment="1">
      <alignment horizontal="center"/>
    </xf>
    <xf numFmtId="0" fontId="47" fillId="2" borderId="0" xfId="0" applyFont="1" applyFill="1" applyBorder="1" applyAlignment="1">
      <alignment horizontal="center"/>
    </xf>
    <xf numFmtId="0" fontId="47" fillId="2" borderId="0" xfId="0" applyFont="1" applyFill="1" applyBorder="1" applyAlignment="1">
      <alignment/>
    </xf>
    <xf numFmtId="0" fontId="47" fillId="2" borderId="55" xfId="0" applyFont="1" applyFill="1" applyBorder="1" applyAlignment="1">
      <alignment/>
    </xf>
    <xf numFmtId="175" fontId="45" fillId="2" borderId="3" xfId="22" applyNumberFormat="1" applyFont="1" applyFill="1" applyBorder="1" applyAlignment="1">
      <alignment horizontal="center" vertical="center"/>
    </xf>
    <xf numFmtId="0" fontId="47" fillId="2" borderId="43" xfId="0" applyFont="1" applyFill="1" applyBorder="1" applyAlignment="1">
      <alignment horizontal="center"/>
    </xf>
    <xf numFmtId="0" fontId="47" fillId="2" borderId="43" xfId="0" applyFont="1" applyFill="1" applyBorder="1" applyAlignment="1">
      <alignment/>
    </xf>
    <xf numFmtId="0" fontId="42" fillId="2" borderId="56" xfId="0" applyFont="1" applyFill="1" applyBorder="1" applyAlignment="1">
      <alignment horizontal="right"/>
    </xf>
    <xf numFmtId="3" fontId="3" fillId="0" borderId="0" xfId="0" applyNumberFormat="1" applyFont="1" applyFill="1" applyAlignment="1">
      <alignment horizontal="center"/>
    </xf>
    <xf numFmtId="3" fontId="0" fillId="0" borderId="0" xfId="0" applyNumberFormat="1" applyFont="1" applyFill="1"/>
    <xf numFmtId="37" fontId="3" fillId="7" borderId="0" xfId="0" applyNumberFormat="1" applyFont="1" applyFill="1" applyAlignment="1">
      <alignment horizontal="center"/>
    </xf>
    <xf numFmtId="37" fontId="3" fillId="0" borderId="0" xfId="0" applyNumberFormat="1" applyFont="1" applyFill="1" applyAlignment="1">
      <alignment horizontal="center"/>
    </xf>
    <xf numFmtId="172" fontId="3" fillId="0" borderId="0" xfId="24" applyNumberFormat="1" applyFont="1" applyFill="1" applyAlignment="1">
      <alignment horizontal="center"/>
    </xf>
    <xf numFmtId="172" fontId="3" fillId="0" borderId="0" xfId="22" applyNumberFormat="1" applyFont="1" applyFill="1" applyAlignment="1">
      <alignment horizontal="center"/>
    </xf>
    <xf numFmtId="1" fontId="3"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xf numFmtId="169" fontId="13" fillId="2" borderId="13" xfId="0" applyNumberFormat="1" applyFont="1" applyFill="1" applyBorder="1" applyAlignment="1">
      <alignment vertical="center"/>
    </xf>
    <xf numFmtId="169" fontId="13" fillId="2" borderId="13" xfId="0" applyNumberFormat="1" applyFont="1" applyFill="1" applyBorder="1" applyAlignment="1">
      <alignment horizontal="center" vertical="center"/>
    </xf>
    <xf numFmtId="169" fontId="13" fillId="2" borderId="46" xfId="0" applyNumberFormat="1" applyFont="1" applyFill="1" applyBorder="1" applyAlignment="1">
      <alignment horizontal="center" vertical="center"/>
    </xf>
    <xf numFmtId="169" fontId="13" fillId="2" borderId="4" xfId="0" applyNumberFormat="1" applyFont="1" applyFill="1" applyBorder="1" applyAlignment="1">
      <alignment vertical="center"/>
    </xf>
    <xf numFmtId="169" fontId="13" fillId="2" borderId="44" xfId="0" applyNumberFormat="1" applyFont="1" applyFill="1" applyBorder="1" applyAlignment="1">
      <alignment horizontal="center" vertical="center"/>
    </xf>
    <xf numFmtId="169" fontId="13" fillId="2" borderId="47" xfId="0" applyNumberFormat="1" applyFont="1" applyFill="1" applyBorder="1" applyAlignment="1">
      <alignment horizontal="center" vertical="center"/>
    </xf>
    <xf numFmtId="169" fontId="13" fillId="2" borderId="1" xfId="0" applyNumberFormat="1" applyFont="1" applyFill="1" applyBorder="1" applyAlignment="1">
      <alignment vertical="center"/>
    </xf>
    <xf numFmtId="169" fontId="13" fillId="2" borderId="3" xfId="0" applyNumberFormat="1" applyFont="1" applyFill="1" applyBorder="1" applyAlignment="1">
      <alignment vertical="center"/>
    </xf>
    <xf numFmtId="169" fontId="13" fillId="2" borderId="50" xfId="0" applyNumberFormat="1" applyFont="1" applyFill="1" applyBorder="1" applyAlignment="1">
      <alignment horizontal="center" vertical="center"/>
    </xf>
    <xf numFmtId="169" fontId="13" fillId="2" borderId="52" xfId="0" applyNumberFormat="1" applyFont="1" applyFill="1" applyBorder="1" applyAlignment="1">
      <alignment horizontal="center" vertical="center"/>
    </xf>
    <xf numFmtId="169" fontId="13" fillId="2" borderId="1" xfId="0" applyNumberFormat="1" applyFont="1" applyFill="1" applyBorder="1" applyAlignment="1">
      <alignment horizontal="left" vertical="center"/>
    </xf>
    <xf numFmtId="169" fontId="13" fillId="2" borderId="5" xfId="0" applyNumberFormat="1" applyFont="1" applyFill="1" applyBorder="1" applyAlignment="1">
      <alignment vertical="center"/>
    </xf>
    <xf numFmtId="10" fontId="11" fillId="2" borderId="19" xfId="35" applyNumberFormat="1" applyFont="1" applyFill="1" applyBorder="1" applyAlignment="1">
      <alignment horizontal="center" vertical="center" wrapText="1"/>
      <protection/>
    </xf>
    <xf numFmtId="0" fontId="11" fillId="2" borderId="34" xfId="35" applyFont="1" applyFill="1" applyBorder="1" applyAlignment="1">
      <alignment horizontal="center" vertical="center" wrapText="1"/>
      <protection/>
    </xf>
    <xf numFmtId="0" fontId="50" fillId="10" borderId="4" xfId="38" applyFont="1" applyFill="1" applyBorder="1" applyAlignment="1">
      <alignment horizontal="center" vertical="center" wrapText="1"/>
      <protection/>
    </xf>
    <xf numFmtId="0" fontId="27" fillId="2" borderId="23" xfId="38" applyFont="1" applyFill="1" applyBorder="1" applyAlignment="1">
      <alignment horizontal="left" vertical="center" wrapText="1"/>
      <protection/>
    </xf>
    <xf numFmtId="1" fontId="9" fillId="2" borderId="5" xfId="38" applyNumberFormat="1" applyFont="1" applyFill="1" applyBorder="1" applyAlignment="1">
      <alignment horizontal="center" vertical="center" wrapText="1"/>
      <protection/>
    </xf>
    <xf numFmtId="2" fontId="9" fillId="2" borderId="13" xfId="38" applyNumberFormat="1" applyFont="1" applyFill="1" applyBorder="1" applyAlignment="1">
      <alignment horizontal="center" vertical="center" wrapText="1"/>
      <protection/>
    </xf>
    <xf numFmtId="0" fontId="27" fillId="2" borderId="14" xfId="38" applyFont="1" applyFill="1" applyBorder="1" applyAlignment="1">
      <alignment horizontal="left" vertical="center" wrapText="1"/>
      <protection/>
    </xf>
    <xf numFmtId="180" fontId="10" fillId="2" borderId="5" xfId="29" applyNumberFormat="1" applyFont="1" applyFill="1" applyBorder="1" applyAlignment="1">
      <alignment horizontal="center" vertical="center"/>
    </xf>
    <xf numFmtId="2" fontId="10" fillId="2" borderId="5" xfId="38" applyNumberFormat="1" applyFont="1" applyFill="1" applyBorder="1" applyAlignment="1">
      <alignment horizontal="center" vertical="center" wrapText="1"/>
      <protection/>
    </xf>
    <xf numFmtId="2" fontId="10" fillId="2" borderId="1" xfId="38" applyNumberFormat="1" applyFont="1" applyFill="1" applyBorder="1" applyAlignment="1">
      <alignment horizontal="center" vertical="center" wrapText="1"/>
      <protection/>
    </xf>
    <xf numFmtId="2" fontId="9" fillId="2" borderId="1" xfId="38" applyNumberFormat="1" applyFont="1" applyFill="1" applyBorder="1" applyAlignment="1">
      <alignment horizontal="center" vertical="center" wrapText="1"/>
      <protection/>
    </xf>
    <xf numFmtId="1" fontId="10" fillId="2" borderId="5" xfId="38" applyNumberFormat="1" applyFont="1" applyFill="1" applyBorder="1" applyAlignment="1">
      <alignment horizontal="center" vertical="center" wrapText="1"/>
      <protection/>
    </xf>
    <xf numFmtId="4" fontId="9" fillId="2" borderId="1" xfId="29" applyNumberFormat="1" applyFont="1" applyFill="1" applyBorder="1" applyAlignment="1">
      <alignment horizontal="center" vertical="center" wrapText="1"/>
    </xf>
    <xf numFmtId="4" fontId="27" fillId="2" borderId="1" xfId="38" applyNumberFormat="1" applyFont="1" applyFill="1" applyBorder="1" applyAlignment="1">
      <alignment horizontal="center" vertical="center" wrapText="1"/>
      <protection/>
    </xf>
    <xf numFmtId="4" fontId="10" fillId="2" borderId="5" xfId="38" applyNumberFormat="1" applyFont="1" applyFill="1" applyBorder="1" applyAlignment="1">
      <alignment horizontal="center" vertical="center" wrapText="1"/>
      <protection/>
    </xf>
    <xf numFmtId="3" fontId="10" fillId="2" borderId="1" xfId="0" applyNumberFormat="1" applyFont="1" applyFill="1" applyBorder="1" applyAlignment="1">
      <alignment horizontal="center" vertical="center"/>
    </xf>
    <xf numFmtId="0" fontId="27" fillId="2" borderId="12" xfId="38" applyFont="1" applyFill="1" applyBorder="1" applyAlignment="1">
      <alignment horizontal="left" vertical="center" wrapText="1"/>
      <protection/>
    </xf>
    <xf numFmtId="173" fontId="27" fillId="2" borderId="24" xfId="38" applyNumberFormat="1" applyFont="1" applyFill="1" applyBorder="1" applyAlignment="1">
      <alignment horizontal="left" vertical="center" wrapText="1"/>
      <protection/>
    </xf>
    <xf numFmtId="0" fontId="9" fillId="2" borderId="1" xfId="38" applyFont="1" applyFill="1" applyBorder="1" applyAlignment="1">
      <alignment horizontal="center" vertical="center"/>
      <protection/>
    </xf>
    <xf numFmtId="0" fontId="27" fillId="2" borderId="24" xfId="38" applyFont="1" applyFill="1" applyBorder="1" applyAlignment="1">
      <alignment horizontal="left" vertical="center" wrapText="1"/>
      <protection/>
    </xf>
    <xf numFmtId="0" fontId="8" fillId="2" borderId="24" xfId="38" applyFont="1" applyFill="1" applyBorder="1" applyAlignment="1">
      <alignment horizontal="left" vertical="center" wrapText="1"/>
      <protection/>
    </xf>
    <xf numFmtId="173" fontId="8" fillId="2" borderId="24" xfId="38" applyNumberFormat="1" applyFont="1" applyFill="1" applyBorder="1" applyAlignment="1">
      <alignment horizontal="left" vertical="center" wrapText="1"/>
      <protection/>
    </xf>
    <xf numFmtId="173" fontId="8" fillId="2" borderId="51" xfId="38" applyNumberFormat="1" applyFont="1" applyFill="1" applyBorder="1" applyAlignment="1">
      <alignment horizontal="left" vertical="center" wrapText="1"/>
      <protection/>
    </xf>
    <xf numFmtId="0" fontId="27" fillId="2" borderId="57" xfId="38" applyFont="1" applyFill="1" applyBorder="1" applyAlignment="1">
      <alignment horizontal="left" vertical="center" wrapText="1"/>
      <protection/>
    </xf>
    <xf numFmtId="1" fontId="18" fillId="2" borderId="5" xfId="29" applyNumberFormat="1" applyFont="1" applyFill="1" applyBorder="1" applyAlignment="1">
      <alignment horizontal="center" vertical="center"/>
    </xf>
    <xf numFmtId="1" fontId="9" fillId="2" borderId="5" xfId="29" applyNumberFormat="1" applyFont="1" applyFill="1" applyBorder="1" applyAlignment="1">
      <alignment horizontal="center" vertical="center"/>
    </xf>
    <xf numFmtId="2" fontId="9" fillId="2" borderId="52" xfId="29" applyNumberFormat="1" applyFont="1" applyFill="1" applyBorder="1" applyAlignment="1">
      <alignment horizontal="center" vertical="center"/>
    </xf>
    <xf numFmtId="173" fontId="27" fillId="2" borderId="58" xfId="38" applyNumberFormat="1" applyFont="1" applyFill="1" applyBorder="1" applyAlignment="1">
      <alignment horizontal="left" vertical="center" wrapText="1"/>
      <protection/>
    </xf>
    <xf numFmtId="175" fontId="18" fillId="2" borderId="5" xfId="29" applyNumberFormat="1" applyFont="1" applyFill="1" applyBorder="1" applyAlignment="1">
      <alignment horizontal="center" vertical="center"/>
    </xf>
    <xf numFmtId="175" fontId="9" fillId="2" borderId="5" xfId="29" applyNumberFormat="1" applyFont="1" applyFill="1" applyBorder="1" applyAlignment="1">
      <alignment horizontal="center" vertical="center"/>
    </xf>
    <xf numFmtId="175" fontId="9" fillId="2" borderId="52" xfId="29" applyNumberFormat="1" applyFont="1" applyFill="1" applyBorder="1" applyAlignment="1">
      <alignment horizontal="center" vertical="center"/>
    </xf>
    <xf numFmtId="1" fontId="9" fillId="2" borderId="52" xfId="29" applyNumberFormat="1" applyFont="1" applyFill="1" applyBorder="1" applyAlignment="1">
      <alignment horizontal="center" vertical="center"/>
    </xf>
    <xf numFmtId="173" fontId="27" fillId="2" borderId="59" xfId="38" applyNumberFormat="1" applyFont="1" applyFill="1" applyBorder="1" applyAlignment="1">
      <alignment horizontal="left" vertical="center" wrapText="1"/>
      <protection/>
    </xf>
    <xf numFmtId="175" fontId="18" fillId="2" borderId="19" xfId="29" applyNumberFormat="1" applyFont="1" applyFill="1" applyBorder="1" applyAlignment="1">
      <alignment horizontal="center" vertical="center"/>
    </xf>
    <xf numFmtId="175" fontId="9" fillId="2" borderId="19" xfId="29" applyNumberFormat="1" applyFont="1" applyFill="1" applyBorder="1" applyAlignment="1">
      <alignment horizontal="center" vertical="center"/>
    </xf>
    <xf numFmtId="175" fontId="9" fillId="2" borderId="22" xfId="29" applyNumberFormat="1" applyFont="1" applyFill="1" applyBorder="1" applyAlignment="1">
      <alignment horizontal="center" vertical="center"/>
    </xf>
    <xf numFmtId="0" fontId="36" fillId="2" borderId="36" xfId="38" applyFont="1" applyFill="1" applyBorder="1" applyAlignment="1">
      <alignment horizontal="left" vertical="center" wrapText="1"/>
      <protection/>
    </xf>
    <xf numFmtId="168" fontId="12" fillId="2" borderId="1" xfId="29" applyNumberFormat="1" applyFont="1" applyFill="1" applyBorder="1" applyAlignment="1">
      <alignment horizontal="center" vertical="center" wrapText="1"/>
    </xf>
    <xf numFmtId="175" fontId="11" fillId="2" borderId="39" xfId="38" applyNumberFormat="1" applyFont="1" applyFill="1" applyBorder="1" applyAlignment="1">
      <alignment horizontal="center" vertical="center"/>
      <protection/>
    </xf>
    <xf numFmtId="10" fontId="22" fillId="11" borderId="1" xfId="0" applyNumberFormat="1" applyFont="1" applyFill="1" applyBorder="1" applyAlignment="1">
      <alignment horizontal="center" vertical="center" wrapText="1"/>
    </xf>
    <xf numFmtId="10" fontId="4" fillId="11" borderId="1" xfId="0" applyNumberFormat="1" applyFont="1" applyFill="1" applyBorder="1" applyAlignment="1">
      <alignment horizontal="center" vertical="center" wrapText="1"/>
    </xf>
    <xf numFmtId="0" fontId="4" fillId="11" borderId="1" xfId="0" applyFont="1" applyFill="1" applyBorder="1" applyAlignment="1">
      <alignment horizontal="center" vertical="center" wrapText="1"/>
    </xf>
    <xf numFmtId="172" fontId="28" fillId="2" borderId="60" xfId="24" applyNumberFormat="1" applyFont="1" applyFill="1" applyBorder="1" applyAlignment="1">
      <alignment horizontal="left" vertical="center" wrapText="1"/>
    </xf>
    <xf numFmtId="172" fontId="28" fillId="2" borderId="11" xfId="24" applyNumberFormat="1" applyFont="1" applyFill="1" applyBorder="1" applyAlignment="1">
      <alignment horizontal="left" vertical="center" wrapText="1"/>
    </xf>
    <xf numFmtId="172" fontId="28" fillId="2" borderId="34" xfId="24" applyNumberFormat="1" applyFont="1" applyFill="1" applyBorder="1" applyAlignment="1">
      <alignment horizontal="left" vertical="center" wrapText="1"/>
    </xf>
    <xf numFmtId="172" fontId="28" fillId="2" borderId="6" xfId="24" applyNumberFormat="1" applyFont="1" applyFill="1" applyBorder="1" applyAlignment="1">
      <alignment vertical="center" wrapText="1"/>
    </xf>
    <xf numFmtId="172" fontId="28" fillId="2" borderId="9" xfId="24" applyNumberFormat="1" applyFont="1" applyFill="1" applyBorder="1" applyAlignment="1">
      <alignment vertical="center" wrapText="1"/>
    </xf>
    <xf numFmtId="172" fontId="28" fillId="2" borderId="19" xfId="24" applyNumberFormat="1" applyFont="1" applyFill="1" applyBorder="1" applyAlignment="1">
      <alignment vertical="center" wrapText="1"/>
    </xf>
    <xf numFmtId="1" fontId="28" fillId="2" borderId="9" xfId="0" applyNumberFormat="1"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9" xfId="0" applyFont="1" applyFill="1" applyBorder="1" applyAlignment="1">
      <alignment horizontal="center" vertical="center" wrapText="1"/>
    </xf>
    <xf numFmtId="37" fontId="34" fillId="2" borderId="13" xfId="38" applyNumberFormat="1" applyFont="1" applyFill="1" applyBorder="1" applyAlignment="1">
      <alignment horizontal="center" vertical="center"/>
      <protection/>
    </xf>
    <xf numFmtId="168" fontId="11" fillId="2" borderId="6" xfId="24" applyNumberFormat="1" applyFont="1" applyFill="1" applyBorder="1" applyAlignment="1">
      <alignment horizontal="center" vertical="center"/>
    </xf>
    <xf numFmtId="168" fontId="11" fillId="2" borderId="9" xfId="24" applyNumberFormat="1" applyFont="1" applyFill="1" applyBorder="1" applyAlignment="1">
      <alignment horizontal="center" vertical="center"/>
    </xf>
    <xf numFmtId="168" fontId="11" fillId="2" borderId="19" xfId="24" applyNumberFormat="1" applyFont="1" applyFill="1" applyBorder="1" applyAlignment="1">
      <alignment horizontal="center" vertical="center"/>
    </xf>
    <xf numFmtId="0" fontId="26" fillId="6" borderId="13" xfId="38" applyFont="1" applyFill="1" applyBorder="1" applyAlignment="1">
      <alignment horizontal="center" vertical="center" wrapText="1"/>
      <protection/>
    </xf>
    <xf numFmtId="0" fontId="26" fillId="6" borderId="4" xfId="38" applyFont="1" applyFill="1" applyBorder="1" applyAlignment="1">
      <alignment horizontal="center" vertical="center" wrapText="1"/>
      <protection/>
    </xf>
    <xf numFmtId="173" fontId="27" fillId="2" borderId="16" xfId="38" applyNumberFormat="1" applyFont="1" applyFill="1" applyBorder="1" applyAlignment="1">
      <alignment horizontal="left" vertical="center" wrapText="1"/>
      <protection/>
    </xf>
    <xf numFmtId="37" fontId="12" fillId="2" borderId="4" xfId="29" applyNumberFormat="1" applyFont="1" applyFill="1" applyBorder="1" applyAlignment="1">
      <alignment horizontal="center" vertical="center"/>
    </xf>
    <xf numFmtId="37" fontId="12" fillId="2" borderId="19" xfId="29" applyNumberFormat="1" applyFont="1" applyFill="1" applyBorder="1" applyAlignment="1">
      <alignment horizontal="center" vertical="center"/>
    </xf>
    <xf numFmtId="0" fontId="28" fillId="2" borderId="1" xfId="0" applyFont="1" applyFill="1" applyBorder="1" applyAlignment="1">
      <alignment horizontal="center" vertical="center" wrapText="1"/>
    </xf>
    <xf numFmtId="0" fontId="28" fillId="2" borderId="3" xfId="0" applyFont="1" applyFill="1" applyBorder="1" applyAlignment="1">
      <alignment horizontal="center" vertical="center" wrapText="1"/>
    </xf>
    <xf numFmtId="173" fontId="10" fillId="2" borderId="1" xfId="38" applyNumberFormat="1" applyFont="1" applyFill="1" applyBorder="1" applyAlignment="1">
      <alignment horizontal="center" vertical="center" wrapText="1"/>
      <protection/>
    </xf>
    <xf numFmtId="3" fontId="9" fillId="2" borderId="1" xfId="29" applyNumberFormat="1" applyFont="1" applyFill="1" applyBorder="1" applyAlignment="1">
      <alignment horizontal="center" vertical="center" wrapText="1"/>
    </xf>
    <xf numFmtId="0" fontId="4" fillId="6" borderId="13"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protection locked="0"/>
    </xf>
    <xf numFmtId="0" fontId="6" fillId="2" borderId="0" xfId="0" applyFont="1" applyFill="1" applyBorder="1" applyAlignment="1">
      <alignment horizontal="right" vertical="center"/>
    </xf>
    <xf numFmtId="10"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7" xfId="0"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1" xfId="0" applyFont="1" applyFill="1" applyBorder="1" applyAlignment="1">
      <alignment horizontal="center" vertical="center"/>
    </xf>
    <xf numFmtId="0" fontId="15" fillId="0" borderId="61" xfId="0" applyFont="1" applyFill="1" applyBorder="1" applyAlignment="1">
      <alignment horizontal="center"/>
    </xf>
    <xf numFmtId="0" fontId="15" fillId="0" borderId="53" xfId="0" applyFont="1" applyFill="1" applyBorder="1" applyAlignment="1">
      <alignment horizontal="center"/>
    </xf>
    <xf numFmtId="0" fontId="15" fillId="0" borderId="31" xfId="0" applyFont="1" applyFill="1" applyBorder="1" applyAlignment="1">
      <alignment horizontal="center"/>
    </xf>
    <xf numFmtId="0" fontId="15" fillId="0" borderId="2" xfId="0" applyFont="1" applyFill="1" applyBorder="1" applyAlignment="1">
      <alignment horizontal="center"/>
    </xf>
    <xf numFmtId="0" fontId="15" fillId="0" borderId="0" xfId="0" applyFont="1" applyFill="1" applyBorder="1" applyAlignment="1">
      <alignment horizontal="center"/>
    </xf>
    <xf numFmtId="0" fontId="15" fillId="0" borderId="7" xfId="0" applyFont="1" applyFill="1" applyBorder="1" applyAlignment="1">
      <alignment horizontal="center"/>
    </xf>
    <xf numFmtId="0" fontId="4" fillId="6" borderId="14"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6" borderId="26" xfId="0" applyFont="1" applyFill="1" applyBorder="1" applyAlignment="1" applyProtection="1">
      <alignment horizontal="center" vertical="center" wrapText="1"/>
      <protection locked="0"/>
    </xf>
    <xf numFmtId="0" fontId="4" fillId="6" borderId="17" xfId="0" applyFont="1" applyFill="1" applyBorder="1" applyAlignment="1" applyProtection="1">
      <alignment horizontal="center" vertical="center" wrapText="1"/>
      <protection locked="0"/>
    </xf>
    <xf numFmtId="0" fontId="4" fillId="6" borderId="62" xfId="0" applyFont="1" applyFill="1" applyBorder="1" applyAlignment="1" applyProtection="1">
      <alignment horizontal="center" vertical="center" wrapText="1"/>
      <protection locked="0"/>
    </xf>
    <xf numFmtId="10" fontId="22" fillId="11" borderId="1" xfId="0" applyNumberFormat="1"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2" borderId="1" xfId="0" applyFont="1" applyFill="1" applyBorder="1" applyAlignment="1">
      <alignment horizontal="center" vertical="center"/>
    </xf>
    <xf numFmtId="0" fontId="6" fillId="6" borderId="58"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59" xfId="0" applyFont="1" applyFill="1" applyBorder="1" applyAlignment="1">
      <alignment horizontal="center" vertical="center" wrapText="1"/>
    </xf>
    <xf numFmtId="0" fontId="6" fillId="6" borderId="63" xfId="0" applyFont="1" applyFill="1" applyBorder="1" applyAlignment="1">
      <alignment horizontal="center" vertical="center" wrapText="1"/>
    </xf>
    <xf numFmtId="0" fontId="4" fillId="11" borderId="1" xfId="0" applyFont="1" applyFill="1" applyBorder="1" applyAlignment="1">
      <alignment horizontal="center" vertical="center" wrapText="1"/>
    </xf>
    <xf numFmtId="10" fontId="4" fillId="11" borderId="1" xfId="0" applyNumberFormat="1"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4" xfId="0" applyFont="1" applyFill="1" applyBorder="1" applyAlignment="1">
      <alignment horizontal="center" vertical="center" wrapText="1"/>
    </xf>
    <xf numFmtId="37" fontId="3" fillId="2" borderId="20" xfId="0" applyNumberFormat="1" applyFont="1" applyFill="1" applyBorder="1" applyAlignment="1">
      <alignment horizontal="justify" vertical="center" wrapText="1"/>
    </xf>
    <xf numFmtId="0" fontId="3" fillId="2" borderId="24" xfId="0" applyFont="1" applyFill="1" applyBorder="1" applyAlignment="1">
      <alignment horizontal="justify" vertical="center" wrapText="1"/>
    </xf>
    <xf numFmtId="0" fontId="3" fillId="2" borderId="29" xfId="0" applyFont="1" applyFill="1" applyBorder="1" applyAlignment="1">
      <alignment horizontal="justify"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justify"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6" xfId="0" applyFont="1" applyFill="1" applyBorder="1" applyAlignment="1">
      <alignment horizontal="justify" vertical="center" wrapText="1"/>
    </xf>
    <xf numFmtId="0" fontId="3" fillId="2" borderId="17" xfId="0" applyFont="1" applyFill="1" applyBorder="1" applyAlignment="1">
      <alignment horizontal="justify" vertical="center" wrapText="1"/>
    </xf>
    <xf numFmtId="0" fontId="3" fillId="2" borderId="62" xfId="0" applyFont="1" applyFill="1" applyBorder="1" applyAlignment="1">
      <alignment horizontal="justify" vertical="center" wrapText="1"/>
    </xf>
    <xf numFmtId="0" fontId="3" fillId="2" borderId="15" xfId="0" applyFont="1" applyFill="1" applyBorder="1" applyAlignment="1">
      <alignment horizontal="justify" vertical="center" wrapText="1"/>
    </xf>
    <xf numFmtId="0" fontId="3" fillId="2" borderId="32"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5"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3" fillId="2" borderId="30"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13"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3" fillId="2" borderId="3" xfId="0" applyFont="1" applyFill="1" applyBorder="1" applyAlignment="1">
      <alignment horizontal="center" vertical="center" wrapText="1"/>
    </xf>
    <xf numFmtId="0" fontId="3" fillId="2" borderId="31" xfId="0" applyFont="1" applyFill="1" applyBorder="1" applyAlignment="1">
      <alignment horizontal="justify" vertical="top" wrapText="1"/>
    </xf>
    <xf numFmtId="0" fontId="3" fillId="2" borderId="7" xfId="0" applyFont="1" applyFill="1" applyBorder="1" applyAlignment="1">
      <alignment horizontal="justify" vertical="top" wrapText="1"/>
    </xf>
    <xf numFmtId="0" fontId="3" fillId="2" borderId="35" xfId="0" applyFont="1" applyFill="1" applyBorder="1" applyAlignment="1">
      <alignment horizontal="justify" vertical="top" wrapText="1"/>
    </xf>
    <xf numFmtId="0" fontId="3" fillId="2" borderId="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6" xfId="0" applyFont="1" applyFill="1" applyBorder="1" applyAlignment="1">
      <alignment horizontal="justify" vertical="center" wrapText="1"/>
    </xf>
    <xf numFmtId="0" fontId="3" fillId="2" borderId="9" xfId="0" applyFont="1" applyFill="1" applyBorder="1" applyAlignment="1">
      <alignment horizontal="justify" vertical="center" wrapText="1"/>
    </xf>
    <xf numFmtId="0" fontId="3" fillId="2" borderId="19" xfId="0" applyFont="1" applyFill="1" applyBorder="1" applyAlignment="1">
      <alignment horizontal="justify" vertical="center" wrapText="1"/>
    </xf>
    <xf numFmtId="0" fontId="3" fillId="2" borderId="60" xfId="0" applyFont="1" applyFill="1" applyBorder="1" applyAlignment="1">
      <alignment horizontal="justify" vertical="center" wrapText="1"/>
    </xf>
    <xf numFmtId="0" fontId="3" fillId="2" borderId="34"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24" xfId="0" applyFont="1" applyFill="1" applyBorder="1" applyAlignment="1">
      <alignment horizontal="justify" vertical="center"/>
    </xf>
    <xf numFmtId="0" fontId="3" fillId="2" borderId="51" xfId="0" applyFont="1" applyFill="1" applyBorder="1" applyAlignment="1">
      <alignment horizontal="justify" vertical="center"/>
    </xf>
    <xf numFmtId="0" fontId="3" fillId="2" borderId="3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0" fillId="0" borderId="30" xfId="0" applyFont="1" applyFill="1" applyBorder="1" applyAlignment="1">
      <alignment horizontal="center"/>
    </xf>
    <xf numFmtId="0" fontId="0" fillId="0" borderId="13" xfId="0" applyFont="1" applyFill="1" applyBorder="1" applyAlignment="1">
      <alignment horizontal="center"/>
    </xf>
    <xf numFmtId="0" fontId="0" fillId="0" borderId="48" xfId="0" applyFont="1" applyFill="1" applyBorder="1" applyAlignment="1">
      <alignment horizontal="center"/>
    </xf>
    <xf numFmtId="0" fontId="0" fillId="0" borderId="1" xfId="0" applyFont="1" applyFill="1" applyBorder="1" applyAlignment="1">
      <alignment horizontal="center"/>
    </xf>
    <xf numFmtId="0" fontId="0" fillId="0" borderId="49" xfId="0" applyFont="1" applyFill="1" applyBorder="1" applyAlignment="1">
      <alignment horizontal="center"/>
    </xf>
    <xf numFmtId="0" fontId="0" fillId="0" borderId="3" xfId="0" applyFont="1" applyFill="1" applyBorder="1" applyAlignment="1">
      <alignment horizontal="center"/>
    </xf>
    <xf numFmtId="0" fontId="3" fillId="6" borderId="48"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17" xfId="0" applyFont="1" applyFill="1" applyBorder="1" applyAlignment="1">
      <alignment horizontal="center" vertical="center"/>
    </xf>
    <xf numFmtId="0" fontId="42" fillId="6" borderId="1" xfId="0" applyFont="1" applyFill="1" applyBorder="1" applyAlignment="1">
      <alignment horizontal="center" vertical="center" wrapText="1"/>
    </xf>
    <xf numFmtId="0" fontId="42" fillId="6" borderId="3" xfId="0" applyFont="1" applyFill="1" applyBorder="1" applyAlignment="1">
      <alignment horizontal="center" vertical="center" wrapText="1"/>
    </xf>
    <xf numFmtId="0" fontId="42" fillId="6" borderId="47"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2" fillId="6" borderId="64" xfId="0" applyFont="1" applyFill="1" applyBorder="1" applyAlignment="1">
      <alignment horizontal="center" vertical="center" wrapText="1"/>
    </xf>
    <xf numFmtId="0" fontId="42" fillId="6" borderId="50" xfId="0" applyFont="1" applyFill="1" applyBorder="1" applyAlignment="1">
      <alignment horizontal="center" vertical="center" wrapText="1"/>
    </xf>
    <xf numFmtId="0" fontId="42" fillId="6" borderId="63" xfId="0" applyFont="1" applyFill="1" applyBorder="1" applyAlignment="1">
      <alignment horizontal="center" vertical="center" wrapText="1"/>
    </xf>
    <xf numFmtId="0" fontId="42" fillId="6" borderId="65" xfId="0" applyFont="1" applyFill="1" applyBorder="1" applyAlignment="1">
      <alignment horizontal="center" vertical="center" wrapText="1"/>
    </xf>
    <xf numFmtId="0" fontId="42" fillId="6" borderId="46" xfId="0" applyFont="1" applyFill="1" applyBorder="1" applyAlignment="1">
      <alignment horizontal="center" vertical="center" wrapText="1"/>
    </xf>
    <xf numFmtId="0" fontId="42" fillId="6" borderId="23" xfId="0" applyFont="1" applyFill="1" applyBorder="1" applyAlignment="1">
      <alignment horizontal="center" vertical="center" wrapText="1"/>
    </xf>
    <xf numFmtId="0" fontId="42" fillId="6" borderId="66"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4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46"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43" fillId="2" borderId="61"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3" fillId="2" borderId="67" xfId="0" applyFont="1" applyFill="1" applyBorder="1" applyAlignment="1">
      <alignment horizontal="center" vertical="center" wrapText="1"/>
    </xf>
    <xf numFmtId="0" fontId="3" fillId="6" borderId="4" xfId="0" applyFont="1" applyFill="1" applyBorder="1" applyAlignment="1">
      <alignment horizontal="center"/>
    </xf>
    <xf numFmtId="0" fontId="3" fillId="6" borderId="23"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51" xfId="0" applyFont="1" applyFill="1" applyBorder="1" applyAlignment="1">
      <alignment horizontal="left" vertical="center"/>
    </xf>
    <xf numFmtId="0" fontId="3" fillId="6" borderId="47"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2" borderId="30" xfId="0" applyFont="1" applyFill="1" applyBorder="1" applyAlignment="1">
      <alignment horizontal="justify" vertical="center" wrapText="1"/>
    </xf>
    <xf numFmtId="0" fontId="3" fillId="2" borderId="48" xfId="0" applyFont="1" applyFill="1" applyBorder="1" applyAlignment="1">
      <alignment horizontal="justify" vertical="center" wrapText="1"/>
    </xf>
    <xf numFmtId="0" fontId="3" fillId="2" borderId="49" xfId="0" applyFont="1" applyFill="1" applyBorder="1" applyAlignment="1">
      <alignment horizontal="justify" vertical="center" wrapText="1"/>
    </xf>
    <xf numFmtId="0" fontId="3" fillId="2" borderId="57"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49" fillId="0" borderId="0" xfId="0" applyFont="1" applyFill="1" applyAlignment="1">
      <alignment horizontal="right" vertical="center"/>
    </xf>
    <xf numFmtId="0" fontId="3" fillId="2" borderId="61" xfId="0" applyFont="1" applyFill="1" applyBorder="1" applyAlignment="1" applyProtection="1">
      <alignment horizontal="center" vertical="center" wrapText="1"/>
      <protection locked="0"/>
    </xf>
    <xf numFmtId="0" fontId="3" fillId="2" borderId="53"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42" xfId="0" applyFont="1" applyFill="1" applyBorder="1" applyAlignment="1" applyProtection="1">
      <alignment horizontal="center" vertical="center" wrapText="1"/>
      <protection locked="0"/>
    </xf>
    <xf numFmtId="0" fontId="3" fillId="2" borderId="43" xfId="0" applyFont="1" applyFill="1" applyBorder="1" applyAlignment="1" applyProtection="1">
      <alignment horizontal="center" vertical="center" wrapText="1"/>
      <protection locked="0"/>
    </xf>
    <xf numFmtId="0" fontId="3" fillId="2" borderId="35" xfId="0" applyFont="1" applyFill="1" applyBorder="1" applyAlignment="1" applyProtection="1">
      <alignment horizontal="center" vertical="center" wrapText="1"/>
      <protection locked="0"/>
    </xf>
    <xf numFmtId="0" fontId="9" fillId="0" borderId="30" xfId="35" applyFont="1" applyBorder="1" applyAlignment="1">
      <alignment/>
      <protection/>
    </xf>
    <xf numFmtId="0" fontId="9" fillId="0" borderId="13" xfId="35" applyFont="1" applyBorder="1" applyAlignment="1">
      <alignment/>
      <protection/>
    </xf>
    <xf numFmtId="0" fontId="9" fillId="0" borderId="48" xfId="35" applyFont="1" applyBorder="1" applyAlignment="1">
      <alignment/>
      <protection/>
    </xf>
    <xf numFmtId="0" fontId="9" fillId="0" borderId="1" xfId="35" applyFont="1" applyBorder="1" applyAlignment="1">
      <alignment/>
      <protection/>
    </xf>
    <xf numFmtId="0" fontId="9" fillId="0" borderId="49" xfId="35" applyFont="1" applyBorder="1" applyAlignment="1">
      <alignment/>
      <protection/>
    </xf>
    <xf numFmtId="0" fontId="9" fillId="0" borderId="3" xfId="35" applyFont="1" applyBorder="1" applyAlignment="1">
      <alignment/>
      <protection/>
    </xf>
    <xf numFmtId="0" fontId="11" fillId="3" borderId="13"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17"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62" xfId="0" applyFont="1" applyFill="1" applyBorder="1" applyAlignment="1">
      <alignment horizontal="center" vertical="center" wrapText="1"/>
    </xf>
    <xf numFmtId="0" fontId="11" fillId="3" borderId="26" xfId="35" applyFont="1" applyFill="1" applyBorder="1" applyAlignment="1">
      <alignment horizontal="center" vertical="center" wrapText="1"/>
      <protection/>
    </xf>
    <xf numFmtId="0" fontId="11" fillId="3" borderId="18" xfId="35" applyFont="1" applyFill="1" applyBorder="1" applyAlignment="1">
      <alignment horizontal="center" vertical="center" wrapText="1"/>
      <protection/>
    </xf>
    <xf numFmtId="0" fontId="11" fillId="3" borderId="6" xfId="35" applyFont="1" applyFill="1" applyBorder="1" applyAlignment="1">
      <alignment horizontal="center" vertical="center" wrapText="1"/>
      <protection/>
    </xf>
    <xf numFmtId="0" fontId="11" fillId="3" borderId="9" xfId="35" applyFont="1" applyFill="1" applyBorder="1" applyAlignment="1">
      <alignment horizontal="center" vertical="center" wrapText="1"/>
      <protection/>
    </xf>
    <xf numFmtId="0" fontId="11" fillId="3" borderId="46" xfId="35" applyFont="1" applyFill="1" applyBorder="1" applyAlignment="1">
      <alignment horizontal="center" vertical="center" wrapText="1"/>
      <protection/>
    </xf>
    <xf numFmtId="0" fontId="11" fillId="3" borderId="12" xfId="35" applyFont="1" applyFill="1" applyBorder="1" applyAlignment="1">
      <alignment horizontal="center" vertical="center" wrapText="1"/>
      <protection/>
    </xf>
    <xf numFmtId="0" fontId="11" fillId="3" borderId="13" xfId="35" applyFont="1" applyFill="1" applyBorder="1" applyAlignment="1">
      <alignment horizontal="center" vertical="center" wrapText="1"/>
      <protection/>
    </xf>
    <xf numFmtId="0" fontId="11" fillId="3" borderId="61" xfId="35" applyFont="1" applyFill="1" applyBorder="1" applyAlignment="1">
      <alignment horizontal="center" vertical="center" wrapText="1"/>
      <protection/>
    </xf>
    <xf numFmtId="0" fontId="11" fillId="3" borderId="42" xfId="35" applyFont="1" applyFill="1" applyBorder="1" applyAlignment="1">
      <alignment horizontal="center" vertical="center" wrapText="1"/>
      <protection/>
    </xf>
    <xf numFmtId="0" fontId="11" fillId="3" borderId="4" xfId="35" applyFont="1" applyFill="1" applyBorder="1" applyAlignment="1">
      <alignment horizontal="center" vertical="center" wrapText="1"/>
      <protection/>
    </xf>
    <xf numFmtId="0" fontId="9" fillId="2" borderId="69" xfId="35" applyFont="1" applyFill="1" applyBorder="1" applyAlignment="1">
      <alignment horizontal="center" vertical="center" wrapText="1"/>
      <protection/>
    </xf>
    <xf numFmtId="0" fontId="9" fillId="2" borderId="67" xfId="35" applyFont="1" applyFill="1" applyBorder="1" applyAlignment="1">
      <alignment horizontal="center" vertical="center" wrapText="1"/>
      <protection/>
    </xf>
    <xf numFmtId="0" fontId="9" fillId="2" borderId="70" xfId="35" applyFont="1" applyFill="1" applyBorder="1" applyAlignment="1">
      <alignment horizontal="center" vertical="center" wrapText="1"/>
      <protection/>
    </xf>
    <xf numFmtId="0" fontId="9" fillId="2" borderId="71" xfId="35" applyFont="1" applyFill="1" applyBorder="1" applyAlignment="1">
      <alignment horizontal="center" vertical="center" wrapText="1"/>
      <protection/>
    </xf>
    <xf numFmtId="0" fontId="9" fillId="2" borderId="10" xfId="35" applyFont="1" applyFill="1" applyBorder="1" applyAlignment="1">
      <alignment horizontal="center" vertical="center" wrapText="1"/>
      <protection/>
    </xf>
    <xf numFmtId="0" fontId="9" fillId="2" borderId="33" xfId="35" applyFont="1" applyFill="1" applyBorder="1" applyAlignment="1">
      <alignment horizontal="center" vertical="center" wrapText="1"/>
      <protection/>
    </xf>
    <xf numFmtId="0" fontId="11" fillId="2" borderId="1"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10" fontId="9" fillId="2" borderId="20" xfId="0" applyNumberFormat="1" applyFont="1" applyFill="1" applyBorder="1" applyAlignment="1" applyProtection="1">
      <alignment horizontal="center" vertical="center" wrapText="1"/>
      <protection locked="0"/>
    </xf>
    <xf numFmtId="10" fontId="9" fillId="2" borderId="24" xfId="0" applyNumberFormat="1" applyFont="1" applyFill="1" applyBorder="1" applyAlignment="1" applyProtection="1">
      <alignment horizontal="center" vertical="center" wrapText="1"/>
      <protection locked="0"/>
    </xf>
    <xf numFmtId="10" fontId="9" fillId="2" borderId="51" xfId="0" applyNumberFormat="1" applyFont="1" applyFill="1" applyBorder="1" applyAlignment="1" applyProtection="1">
      <alignment horizontal="center" vertical="center" wrapText="1"/>
      <protection locked="0"/>
    </xf>
    <xf numFmtId="10" fontId="9" fillId="2" borderId="54" xfId="0" applyNumberFormat="1" applyFont="1" applyFill="1" applyBorder="1" applyAlignment="1" applyProtection="1">
      <alignment horizontal="center" vertical="center" wrapText="1"/>
      <protection locked="0"/>
    </xf>
    <xf numFmtId="10" fontId="9" fillId="2" borderId="72" xfId="0" applyNumberFormat="1" applyFont="1" applyFill="1" applyBorder="1" applyAlignment="1" applyProtection="1">
      <alignment horizontal="center" vertical="center" wrapText="1"/>
      <protection locked="0"/>
    </xf>
    <xf numFmtId="10" fontId="9" fillId="2" borderId="73" xfId="0" applyNumberFormat="1" applyFont="1" applyFill="1" applyBorder="1" applyAlignment="1" applyProtection="1">
      <alignment horizontal="center" vertical="center" wrapText="1"/>
      <protection locked="0"/>
    </xf>
    <xf numFmtId="10" fontId="9" fillId="2" borderId="56" xfId="0" applyNumberFormat="1" applyFont="1" applyFill="1" applyBorder="1" applyAlignment="1" applyProtection="1">
      <alignment horizontal="center" vertical="center" wrapText="1"/>
      <protection locked="0"/>
    </xf>
    <xf numFmtId="10" fontId="9" fillId="2" borderId="31" xfId="0" applyNumberFormat="1" applyFont="1" applyFill="1" applyBorder="1" applyAlignment="1" applyProtection="1">
      <alignment horizontal="center" vertical="center" wrapText="1"/>
      <protection locked="0"/>
    </xf>
    <xf numFmtId="0" fontId="9" fillId="2" borderId="61" xfId="35" applyFont="1" applyFill="1" applyBorder="1" applyAlignment="1">
      <alignment horizontal="center" vertical="center" wrapText="1"/>
      <protection/>
    </xf>
    <xf numFmtId="0" fontId="9" fillId="2" borderId="2" xfId="35" applyFont="1" applyFill="1" applyBorder="1" applyAlignment="1">
      <alignment horizontal="center" vertical="center" wrapText="1"/>
      <protection/>
    </xf>
    <xf numFmtId="0" fontId="9" fillId="2" borderId="42" xfId="35" applyFont="1" applyFill="1" applyBorder="1" applyAlignment="1">
      <alignment horizontal="center" vertical="center" wrapText="1"/>
      <protection/>
    </xf>
    <xf numFmtId="0" fontId="9" fillId="2" borderId="71" xfId="35" applyFont="1" applyFill="1" applyBorder="1" applyAlignment="1">
      <alignment horizontal="left" vertical="center" wrapText="1"/>
      <protection/>
    </xf>
    <xf numFmtId="0" fontId="9" fillId="2" borderId="32" xfId="35" applyFont="1" applyFill="1" applyBorder="1" applyAlignment="1">
      <alignment horizontal="left" vertical="center" wrapText="1"/>
      <protection/>
    </xf>
    <xf numFmtId="0" fontId="11" fillId="2" borderId="6"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9" fillId="2" borderId="48" xfId="35" applyFont="1" applyFill="1" applyBorder="1" applyAlignment="1">
      <alignment horizontal="left" vertical="center" wrapText="1"/>
      <protection/>
    </xf>
    <xf numFmtId="0" fontId="9" fillId="2" borderId="49" xfId="35" applyFont="1" applyFill="1" applyBorder="1" applyAlignment="1">
      <alignment horizontal="left" vertical="center" wrapText="1"/>
      <protection/>
    </xf>
    <xf numFmtId="0" fontId="9" fillId="2" borderId="24" xfId="35" applyFont="1" applyFill="1" applyBorder="1" applyAlignment="1">
      <alignment horizontal="left" vertical="center" wrapText="1"/>
      <protection/>
    </xf>
    <xf numFmtId="0" fontId="9" fillId="2" borderId="51" xfId="35" applyFont="1" applyFill="1" applyBorder="1" applyAlignment="1">
      <alignment horizontal="left" vertical="center" wrapText="1"/>
      <protection/>
    </xf>
    <xf numFmtId="0" fontId="11" fillId="2" borderId="49" xfId="35" applyFont="1" applyFill="1" applyBorder="1" applyAlignment="1">
      <alignment horizontal="center" vertical="center" wrapText="1"/>
      <protection/>
    </xf>
    <xf numFmtId="0" fontId="11" fillId="2" borderId="19" xfId="35" applyFont="1" applyFill="1" applyBorder="1" applyAlignment="1">
      <alignment horizontal="center" vertical="center" wrapText="1"/>
      <protection/>
    </xf>
    <xf numFmtId="0" fontId="9" fillId="2" borderId="9"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center"/>
    </xf>
    <xf numFmtId="0" fontId="11" fillId="2" borderId="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wrapText="1"/>
    </xf>
    <xf numFmtId="0" fontId="17" fillId="2" borderId="1" xfId="0" applyFont="1" applyFill="1" applyBorder="1" applyAlignment="1">
      <alignment/>
    </xf>
    <xf numFmtId="0" fontId="9" fillId="2" borderId="1" xfId="0" applyFont="1" applyFill="1" applyBorder="1" applyAlignment="1">
      <alignment horizontal="left" vertical="center" wrapText="1"/>
    </xf>
    <xf numFmtId="0" fontId="17" fillId="2" borderId="3" xfId="0" applyFont="1" applyFill="1" applyBorder="1" applyAlignment="1">
      <alignment horizontal="left"/>
    </xf>
    <xf numFmtId="0" fontId="17" fillId="2" borderId="3" xfId="0" applyFont="1" applyFill="1" applyBorder="1" applyAlignment="1">
      <alignment/>
    </xf>
    <xf numFmtId="0" fontId="11" fillId="2" borderId="13" xfId="0" applyFont="1" applyFill="1" applyBorder="1" applyAlignment="1" applyProtection="1">
      <alignment horizontal="center" vertical="center" wrapText="1"/>
      <protection locked="0"/>
    </xf>
    <xf numFmtId="0" fontId="17" fillId="2" borderId="1" xfId="0" applyFont="1" applyFill="1" applyBorder="1" applyAlignment="1">
      <alignment horizontal="left"/>
    </xf>
    <xf numFmtId="0" fontId="9" fillId="2" borderId="13"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30" xfId="35" applyFont="1" applyFill="1" applyBorder="1" applyAlignment="1">
      <alignment horizontal="center" vertical="center" wrapText="1"/>
      <protection/>
    </xf>
    <xf numFmtId="0" fontId="9" fillId="2" borderId="48" xfId="35" applyFont="1" applyFill="1" applyBorder="1" applyAlignment="1">
      <alignment horizontal="center" vertical="center" wrapText="1"/>
      <protection/>
    </xf>
    <xf numFmtId="0" fontId="9" fillId="2" borderId="49" xfId="35" applyFont="1" applyFill="1" applyBorder="1" applyAlignment="1">
      <alignment horizontal="center" vertical="center" wrapText="1"/>
      <protection/>
    </xf>
    <xf numFmtId="0" fontId="9" fillId="2" borderId="13" xfId="35" applyFont="1" applyFill="1" applyBorder="1" applyAlignment="1">
      <alignment horizontal="left" vertical="center" wrapText="1"/>
      <protection/>
    </xf>
    <xf numFmtId="0" fontId="9" fillId="2" borderId="1" xfId="35" applyFont="1" applyFill="1" applyBorder="1" applyAlignment="1">
      <alignment horizontal="left" vertical="center" wrapText="1"/>
      <protection/>
    </xf>
    <xf numFmtId="10" fontId="9" fillId="2" borderId="66" xfId="0" applyNumberFormat="1" applyFont="1" applyFill="1" applyBorder="1" applyAlignment="1" applyProtection="1">
      <alignment horizontal="center" vertical="center" wrapText="1"/>
      <protection locked="0"/>
    </xf>
    <xf numFmtId="10" fontId="9" fillId="2" borderId="64" xfId="0" applyNumberFormat="1" applyFont="1" applyFill="1" applyBorder="1" applyAlignment="1" applyProtection="1">
      <alignment horizontal="center" vertical="center" wrapText="1"/>
      <protection locked="0"/>
    </xf>
    <xf numFmtId="10" fontId="9" fillId="2" borderId="12" xfId="29" applyNumberFormat="1" applyFont="1" applyFill="1" applyBorder="1" applyAlignment="1" applyProtection="1">
      <alignment horizontal="center" vertical="center" wrapText="1"/>
      <protection locked="0"/>
    </xf>
    <xf numFmtId="10" fontId="9" fillId="2" borderId="24" xfId="29" applyNumberFormat="1" applyFont="1" applyFill="1" applyBorder="1" applyAlignment="1" applyProtection="1">
      <alignment horizontal="center" vertical="center" wrapText="1"/>
      <protection locked="0"/>
    </xf>
    <xf numFmtId="10" fontId="9" fillId="2" borderId="69" xfId="0" applyNumberFormat="1" applyFont="1" applyFill="1" applyBorder="1" applyAlignment="1" applyProtection="1">
      <alignment horizontal="center" vertical="center" wrapText="1"/>
      <protection locked="0"/>
    </xf>
    <xf numFmtId="10" fontId="9" fillId="2" borderId="67" xfId="0" applyNumberFormat="1" applyFont="1" applyFill="1" applyBorder="1" applyAlignment="1" applyProtection="1">
      <alignment horizontal="center" vertical="center" wrapText="1"/>
      <protection locked="0"/>
    </xf>
    <xf numFmtId="10" fontId="9" fillId="2" borderId="70" xfId="0" applyNumberFormat="1" applyFont="1" applyFill="1" applyBorder="1" applyAlignment="1" applyProtection="1">
      <alignment horizontal="center" vertical="center" wrapText="1"/>
      <protection locked="0"/>
    </xf>
    <xf numFmtId="10" fontId="9" fillId="2" borderId="29" xfId="0" applyNumberFormat="1" applyFont="1" applyFill="1" applyBorder="1" applyAlignment="1" applyProtection="1">
      <alignment horizontal="center" vertical="center" wrapText="1"/>
      <protection locked="0"/>
    </xf>
    <xf numFmtId="10" fontId="9" fillId="2" borderId="35" xfId="0" applyNumberFormat="1" applyFont="1" applyFill="1" applyBorder="1" applyAlignment="1" applyProtection="1">
      <alignment horizontal="center" vertical="center" wrapText="1"/>
      <protection locked="0"/>
    </xf>
    <xf numFmtId="0" fontId="9" fillId="2" borderId="12" xfId="35" applyFont="1" applyFill="1" applyBorder="1" applyAlignment="1">
      <alignment horizontal="left" vertical="center" wrapText="1"/>
      <protection/>
    </xf>
    <xf numFmtId="10" fontId="18" fillId="2" borderId="69" xfId="0" applyNumberFormat="1" applyFont="1" applyFill="1" applyBorder="1" applyAlignment="1" applyProtection="1">
      <alignment horizontal="center" vertical="center" wrapText="1"/>
      <protection locked="0"/>
    </xf>
    <xf numFmtId="10" fontId="18" fillId="2" borderId="67" xfId="0" applyNumberFormat="1" applyFont="1" applyFill="1" applyBorder="1" applyAlignment="1" applyProtection="1">
      <alignment horizontal="center" vertical="center" wrapText="1"/>
      <protection locked="0"/>
    </xf>
    <xf numFmtId="10" fontId="18" fillId="2" borderId="70" xfId="0" applyNumberFormat="1" applyFont="1" applyFill="1" applyBorder="1" applyAlignment="1" applyProtection="1">
      <alignment horizontal="center" vertical="center" wrapText="1"/>
      <protection locked="0"/>
    </xf>
    <xf numFmtId="10" fontId="9" fillId="2" borderId="25" xfId="0" applyNumberFormat="1" applyFont="1" applyFill="1" applyBorder="1" applyAlignment="1" applyProtection="1">
      <alignment horizontal="center" vertical="center" wrapText="1"/>
      <protection locked="0"/>
    </xf>
    <xf numFmtId="10" fontId="9" fillId="2" borderId="27" xfId="0" applyNumberFormat="1" applyFont="1" applyFill="1" applyBorder="1" applyAlignment="1" applyProtection="1">
      <alignment horizontal="center" vertical="center" wrapText="1"/>
      <protection locked="0"/>
    </xf>
    <xf numFmtId="10" fontId="9" fillId="2" borderId="28" xfId="0" applyNumberFormat="1" applyFont="1" applyFill="1" applyBorder="1" applyAlignment="1" applyProtection="1">
      <alignment horizontal="center" vertical="center" wrapText="1"/>
      <protection locked="0"/>
    </xf>
    <xf numFmtId="0" fontId="9" fillId="2" borderId="6" xfId="35" applyFont="1" applyFill="1" applyBorder="1" applyAlignment="1">
      <alignment horizontal="left" vertical="center" wrapText="1"/>
      <protection/>
    </xf>
    <xf numFmtId="0" fontId="9" fillId="2" borderId="5" xfId="35" applyFont="1" applyFill="1" applyBorder="1" applyAlignment="1">
      <alignment horizontal="left" vertical="center" wrapText="1"/>
      <protection/>
    </xf>
    <xf numFmtId="0" fontId="9" fillId="2" borderId="3" xfId="35" applyFont="1" applyFill="1" applyBorder="1" applyAlignment="1">
      <alignment horizontal="left" vertical="center" wrapText="1"/>
      <protection/>
    </xf>
    <xf numFmtId="0" fontId="18" fillId="2" borderId="74" xfId="35" applyFont="1" applyFill="1" applyBorder="1" applyAlignment="1">
      <alignment horizontal="left" vertical="center" wrapText="1"/>
      <protection/>
    </xf>
    <xf numFmtId="0" fontId="18" fillId="2" borderId="75" xfId="35" applyFont="1" applyFill="1" applyBorder="1" applyAlignment="1">
      <alignment horizontal="left" vertical="center" wrapText="1"/>
      <protection/>
    </xf>
    <xf numFmtId="0" fontId="18" fillId="2" borderId="70" xfId="35" applyFont="1" applyFill="1" applyBorder="1" applyAlignment="1">
      <alignment horizontal="left" vertical="center" wrapText="1"/>
      <protection/>
    </xf>
    <xf numFmtId="0" fontId="18" fillId="2" borderId="25" xfId="35" applyFont="1" applyFill="1" applyBorder="1" applyAlignment="1">
      <alignment horizontal="left" vertical="top" wrapText="1"/>
      <protection/>
    </xf>
    <xf numFmtId="0" fontId="18" fillId="2" borderId="27" xfId="35" applyFont="1" applyFill="1" applyBorder="1" applyAlignment="1">
      <alignment horizontal="left" vertical="top" wrapText="1"/>
      <protection/>
    </xf>
    <xf numFmtId="0" fontId="18" fillId="2" borderId="74" xfId="35" applyFont="1" applyFill="1" applyBorder="1" applyAlignment="1">
      <alignment horizontal="left" vertical="top" wrapText="1"/>
      <protection/>
    </xf>
    <xf numFmtId="0" fontId="18" fillId="2" borderId="75" xfId="35" applyFont="1" applyFill="1" applyBorder="1" applyAlignment="1">
      <alignment horizontal="left" vertical="top" wrapText="1"/>
      <protection/>
    </xf>
    <xf numFmtId="0" fontId="18" fillId="2" borderId="28" xfId="35" applyFont="1" applyFill="1" applyBorder="1" applyAlignment="1">
      <alignment horizontal="left" vertical="top" wrapText="1"/>
      <protection/>
    </xf>
    <xf numFmtId="0" fontId="18" fillId="2" borderId="67" xfId="35" applyFont="1" applyFill="1" applyBorder="1" applyAlignment="1">
      <alignment horizontal="left" vertical="top" wrapText="1"/>
      <protection/>
    </xf>
    <xf numFmtId="0" fontId="18" fillId="2" borderId="70" xfId="35" applyFont="1" applyFill="1" applyBorder="1" applyAlignment="1">
      <alignment horizontal="left" vertical="top" wrapText="1"/>
      <protection/>
    </xf>
    <xf numFmtId="0" fontId="18" fillId="2" borderId="27" xfId="35" applyFont="1" applyFill="1" applyBorder="1" applyAlignment="1">
      <alignment horizontal="justify" vertical="top" wrapText="1"/>
      <protection/>
    </xf>
    <xf numFmtId="0" fontId="9" fillId="2" borderId="25" xfId="35" applyFont="1" applyFill="1" applyBorder="1" applyAlignment="1">
      <alignment horizontal="left" vertical="top" wrapText="1"/>
      <protection/>
    </xf>
    <xf numFmtId="0" fontId="9" fillId="2" borderId="27" xfId="35" applyFont="1" applyFill="1" applyBorder="1" applyAlignment="1">
      <alignment horizontal="left" vertical="top" wrapText="1"/>
      <protection/>
    </xf>
    <xf numFmtId="0" fontId="9" fillId="2" borderId="75" xfId="35" applyFont="1" applyFill="1" applyBorder="1" applyAlignment="1">
      <alignment horizontal="left" vertical="top" wrapText="1"/>
      <protection/>
    </xf>
    <xf numFmtId="0" fontId="6" fillId="0" borderId="42" xfId="38" applyFont="1" applyBorder="1" applyAlignment="1">
      <alignment horizontal="right" vertical="center"/>
      <protection/>
    </xf>
    <xf numFmtId="0" fontId="6" fillId="0" borderId="43" xfId="38" applyFont="1" applyBorder="1" applyAlignment="1">
      <alignment horizontal="right" vertical="center"/>
      <protection/>
    </xf>
    <xf numFmtId="0" fontId="6" fillId="0" borderId="56" xfId="38" applyFont="1" applyBorder="1" applyAlignment="1">
      <alignment horizontal="right" vertical="center"/>
      <protection/>
    </xf>
    <xf numFmtId="0" fontId="28" fillId="2" borderId="6" xfId="24" applyNumberFormat="1" applyFont="1" applyFill="1" applyBorder="1" applyAlignment="1">
      <alignment horizontal="center" vertical="center" wrapText="1"/>
    </xf>
    <xf numFmtId="0" fontId="28" fillId="2" borderId="9" xfId="24" applyNumberFormat="1" applyFont="1" applyFill="1" applyBorder="1" applyAlignment="1">
      <alignment horizontal="center" vertical="center" wrapText="1"/>
    </xf>
    <xf numFmtId="0" fontId="28" fillId="2" borderId="19" xfId="24" applyNumberFormat="1" applyFont="1" applyFill="1" applyBorder="1" applyAlignment="1">
      <alignment horizontal="center" vertical="center" wrapText="1"/>
    </xf>
    <xf numFmtId="173" fontId="10" fillId="2" borderId="4" xfId="38" applyNumberFormat="1" applyFont="1" applyFill="1" applyBorder="1" applyAlignment="1">
      <alignment horizontal="center" vertical="center" wrapText="1"/>
      <protection/>
    </xf>
    <xf numFmtId="173" fontId="10" fillId="2" borderId="19" xfId="38" applyNumberFormat="1" applyFont="1" applyFill="1" applyBorder="1" applyAlignment="1">
      <alignment horizontal="center" vertical="center" wrapText="1"/>
      <protection/>
    </xf>
    <xf numFmtId="37" fontId="9" fillId="2" borderId="4" xfId="38" applyNumberFormat="1" applyFont="1" applyFill="1" applyBorder="1" applyAlignment="1">
      <alignment horizontal="center" vertical="center"/>
      <protection/>
    </xf>
    <xf numFmtId="0" fontId="9" fillId="2" borderId="19" xfId="38" applyFont="1" applyFill="1" applyBorder="1" applyAlignment="1">
      <alignment horizontal="center" vertical="center"/>
      <protection/>
    </xf>
    <xf numFmtId="172" fontId="28" fillId="2" borderId="6" xfId="24" applyNumberFormat="1" applyFont="1" applyFill="1" applyBorder="1" applyAlignment="1">
      <alignment horizontal="center" vertical="center" wrapText="1"/>
    </xf>
    <xf numFmtId="172" fontId="28" fillId="2" borderId="9" xfId="24" applyNumberFormat="1" applyFont="1" applyFill="1" applyBorder="1" applyAlignment="1">
      <alignment horizontal="center" vertical="center" wrapText="1"/>
    </xf>
    <xf numFmtId="172" fontId="28" fillId="2" borderId="19" xfId="24" applyNumberFormat="1" applyFont="1" applyFill="1" applyBorder="1" applyAlignment="1">
      <alignment horizontal="center" vertical="center" wrapText="1"/>
    </xf>
    <xf numFmtId="173" fontId="27" fillId="2" borderId="1" xfId="38" applyNumberFormat="1" applyFont="1" applyFill="1" applyBorder="1" applyAlignment="1">
      <alignment horizontal="center" vertical="center" wrapText="1"/>
      <protection/>
    </xf>
    <xf numFmtId="173" fontId="27" fillId="2" borderId="3" xfId="38" applyNumberFormat="1" applyFont="1" applyFill="1" applyBorder="1" applyAlignment="1">
      <alignment horizontal="center" vertical="center" wrapText="1"/>
      <protection/>
    </xf>
    <xf numFmtId="175" fontId="9" fillId="2" borderId="4" xfId="0" applyNumberFormat="1" applyFont="1" applyFill="1" applyBorder="1" applyAlignment="1">
      <alignment horizontal="center" vertical="center"/>
    </xf>
    <xf numFmtId="175" fontId="9" fillId="2" borderId="9" xfId="0" applyNumberFormat="1" applyFont="1" applyFill="1" applyBorder="1" applyAlignment="1">
      <alignment horizontal="center" vertical="center"/>
    </xf>
    <xf numFmtId="0" fontId="28" fillId="2" borderId="1" xfId="0" applyFont="1" applyFill="1" applyBorder="1" applyAlignment="1">
      <alignment horizontal="center" vertical="center" wrapText="1"/>
    </xf>
    <xf numFmtId="0" fontId="28" fillId="2" borderId="3" xfId="0" applyFont="1" applyFill="1" applyBorder="1" applyAlignment="1">
      <alignment horizontal="center" vertical="center" wrapText="1"/>
    </xf>
    <xf numFmtId="175" fontId="9" fillId="2" borderId="4" xfId="38" applyNumberFormat="1" applyFont="1" applyFill="1" applyBorder="1" applyAlignment="1">
      <alignment horizontal="center" vertical="center"/>
      <protection/>
    </xf>
    <xf numFmtId="175" fontId="9" fillId="2" borderId="19" xfId="38" applyNumberFormat="1" applyFont="1" applyFill="1" applyBorder="1" applyAlignment="1">
      <alignment horizontal="center" vertical="center"/>
      <protection/>
    </xf>
    <xf numFmtId="1" fontId="28" fillId="2" borderId="6" xfId="0" applyNumberFormat="1" applyFont="1" applyFill="1" applyBorder="1" applyAlignment="1">
      <alignment horizontal="center" vertical="center" wrapText="1"/>
    </xf>
    <xf numFmtId="1" fontId="28" fillId="2" borderId="9" xfId="0" applyNumberFormat="1" applyFont="1" applyFill="1" applyBorder="1" applyAlignment="1">
      <alignment horizontal="center" vertical="center" wrapText="1"/>
    </xf>
    <xf numFmtId="1" fontId="28" fillId="2" borderId="19" xfId="0" applyNumberFormat="1"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9" xfId="0" applyFont="1" applyFill="1" applyBorder="1" applyAlignment="1">
      <alignment horizontal="center" vertical="center" wrapText="1"/>
    </xf>
    <xf numFmtId="175" fontId="10" fillId="2" borderId="4" xfId="0" applyNumberFormat="1" applyFont="1" applyFill="1" applyBorder="1" applyAlignment="1">
      <alignment horizontal="center" vertical="center"/>
    </xf>
    <xf numFmtId="175" fontId="10" fillId="2" borderId="9" xfId="0" applyNumberFormat="1" applyFont="1" applyFill="1" applyBorder="1" applyAlignment="1">
      <alignment horizontal="center" vertical="center"/>
    </xf>
    <xf numFmtId="172" fontId="28" fillId="2" borderId="6" xfId="24" applyNumberFormat="1" applyFont="1" applyFill="1" applyBorder="1" applyAlignment="1">
      <alignment vertical="center" wrapText="1"/>
    </xf>
    <xf numFmtId="172" fontId="28" fillId="2" borderId="9" xfId="24" applyNumberFormat="1" applyFont="1" applyFill="1" applyBorder="1" applyAlignment="1">
      <alignment vertical="center" wrapText="1"/>
    </xf>
    <xf numFmtId="0" fontId="28" fillId="2" borderId="6" xfId="24" applyNumberFormat="1" applyFont="1" applyFill="1" applyBorder="1" applyAlignment="1">
      <alignment horizontal="right" vertical="center" wrapText="1"/>
    </xf>
    <xf numFmtId="0" fontId="28" fillId="2" borderId="9" xfId="24" applyNumberFormat="1" applyFont="1" applyFill="1" applyBorder="1" applyAlignment="1">
      <alignment horizontal="right" vertical="center" wrapText="1"/>
    </xf>
    <xf numFmtId="0" fontId="28" fillId="2" borderId="19" xfId="24" applyNumberFormat="1" applyFont="1" applyFill="1" applyBorder="1" applyAlignment="1">
      <alignment horizontal="right" vertical="center" wrapText="1"/>
    </xf>
    <xf numFmtId="172" fontId="28" fillId="2" borderId="19" xfId="24" applyNumberFormat="1" applyFont="1" applyFill="1" applyBorder="1" applyAlignment="1">
      <alignment vertical="center" wrapText="1"/>
    </xf>
    <xf numFmtId="43" fontId="8" fillId="2" borderId="13" xfId="38" applyNumberFormat="1" applyFont="1" applyFill="1" applyBorder="1" applyAlignment="1">
      <alignment horizontal="center"/>
      <protection/>
    </xf>
    <xf numFmtId="43" fontId="8" fillId="2" borderId="1" xfId="38" applyNumberFormat="1" applyFont="1" applyFill="1" applyBorder="1" applyAlignment="1">
      <alignment horizontal="center"/>
      <protection/>
    </xf>
    <xf numFmtId="43" fontId="8" fillId="2" borderId="3" xfId="38" applyNumberFormat="1" applyFont="1" applyFill="1" applyBorder="1" applyAlignment="1">
      <alignment horizontal="center"/>
      <protection/>
    </xf>
    <xf numFmtId="0" fontId="8" fillId="2" borderId="1" xfId="0" applyFont="1" applyFill="1" applyBorder="1" applyAlignment="1">
      <alignment horizontal="center" vertical="center" wrapText="1"/>
    </xf>
    <xf numFmtId="172" fontId="28" fillId="2" borderId="13" xfId="24" applyNumberFormat="1" applyFont="1" applyFill="1" applyBorder="1" applyAlignment="1">
      <alignment vertical="center" wrapText="1"/>
    </xf>
    <xf numFmtId="172" fontId="28" fillId="2" borderId="1" xfId="24" applyNumberFormat="1" applyFont="1" applyFill="1" applyBorder="1" applyAlignment="1">
      <alignment vertical="center" wrapText="1"/>
    </xf>
    <xf numFmtId="172" fontId="8" fillId="2" borderId="6" xfId="24" applyNumberFormat="1" applyFont="1" applyFill="1" applyBorder="1" applyAlignment="1">
      <alignment vertical="center" wrapText="1"/>
    </xf>
    <xf numFmtId="172" fontId="8" fillId="2" borderId="9" xfId="24" applyNumberFormat="1" applyFont="1" applyFill="1" applyBorder="1" applyAlignment="1">
      <alignment vertical="center" wrapText="1"/>
    </xf>
    <xf numFmtId="172" fontId="28" fillId="2" borderId="3" xfId="24" applyNumberFormat="1" applyFont="1" applyFill="1" applyBorder="1" applyAlignment="1">
      <alignment vertical="center" wrapText="1"/>
    </xf>
    <xf numFmtId="3" fontId="10" fillId="2" borderId="4" xfId="38" applyNumberFormat="1" applyFont="1" applyFill="1" applyBorder="1" applyAlignment="1">
      <alignment horizontal="center" vertical="center" wrapText="1"/>
      <protection/>
    </xf>
    <xf numFmtId="3" fontId="10" fillId="2" borderId="9" xfId="38" applyNumberFormat="1" applyFont="1" applyFill="1" applyBorder="1" applyAlignment="1">
      <alignment horizontal="center" vertical="center" wrapText="1"/>
      <protection/>
    </xf>
    <xf numFmtId="0" fontId="27" fillId="2" borderId="13" xfId="38" applyFont="1" applyFill="1" applyBorder="1" applyAlignment="1">
      <alignment horizontal="center" vertical="center" wrapText="1"/>
      <protection/>
    </xf>
    <xf numFmtId="0" fontId="27" fillId="2" borderId="1" xfId="38" applyFont="1" applyFill="1" applyBorder="1" applyAlignment="1">
      <alignment horizontal="center" vertical="center" wrapText="1"/>
      <protection/>
    </xf>
    <xf numFmtId="0" fontId="27" fillId="2" borderId="3" xfId="38" applyFont="1" applyFill="1" applyBorder="1" applyAlignment="1">
      <alignment horizontal="center" vertical="center" wrapText="1"/>
      <protection/>
    </xf>
    <xf numFmtId="3" fontId="10" fillId="2" borderId="19" xfId="38" applyNumberFormat="1" applyFont="1" applyFill="1" applyBorder="1" applyAlignment="1">
      <alignment horizontal="center" vertical="center" wrapText="1"/>
      <protection/>
    </xf>
    <xf numFmtId="37" fontId="12" fillId="2" borderId="4" xfId="29" applyNumberFormat="1" applyFont="1" applyFill="1" applyBorder="1" applyAlignment="1">
      <alignment horizontal="center" vertical="center"/>
    </xf>
    <xf numFmtId="37" fontId="12" fillId="2" borderId="19" xfId="29" applyNumberFormat="1" applyFont="1" applyFill="1" applyBorder="1" applyAlignment="1">
      <alignment horizontal="center" vertical="center"/>
    </xf>
    <xf numFmtId="175" fontId="10" fillId="2" borderId="4" xfId="38" applyNumberFormat="1" applyFont="1" applyFill="1" applyBorder="1" applyAlignment="1">
      <alignment horizontal="center" vertical="center" wrapText="1"/>
      <protection/>
    </xf>
    <xf numFmtId="175" fontId="10" fillId="2" borderId="19" xfId="38" applyNumberFormat="1" applyFont="1" applyFill="1" applyBorder="1" applyAlignment="1">
      <alignment horizontal="center" vertical="center" wrapText="1"/>
      <protection/>
    </xf>
    <xf numFmtId="37" fontId="12" fillId="2" borderId="9" xfId="29" applyNumberFormat="1" applyFont="1" applyFill="1" applyBorder="1" applyAlignment="1">
      <alignment horizontal="center" vertical="center"/>
    </xf>
    <xf numFmtId="172" fontId="28" fillId="2" borderId="4" xfId="24" applyNumberFormat="1" applyFont="1" applyFill="1" applyBorder="1" applyAlignment="1">
      <alignment horizontal="center" vertical="center" wrapText="1"/>
    </xf>
    <xf numFmtId="0" fontId="28" fillId="2" borderId="6" xfId="0" applyFont="1" applyFill="1" applyBorder="1" applyAlignment="1">
      <alignment horizontal="center" vertical="center" wrapText="1"/>
    </xf>
    <xf numFmtId="1" fontId="10" fillId="2" borderId="4" xfId="38" applyNumberFormat="1" applyFont="1" applyFill="1" applyBorder="1" applyAlignment="1">
      <alignment horizontal="center" vertical="center" wrapText="1"/>
      <protection/>
    </xf>
    <xf numFmtId="1" fontId="10" fillId="2" borderId="19" xfId="38" applyNumberFormat="1" applyFont="1" applyFill="1" applyBorder="1" applyAlignment="1">
      <alignment horizontal="center" vertical="center" wrapText="1"/>
      <protection/>
    </xf>
    <xf numFmtId="173" fontId="9" fillId="2" borderId="4" xfId="38" applyNumberFormat="1" applyFont="1" applyFill="1" applyBorder="1" applyAlignment="1">
      <alignment horizontal="center" vertical="center" wrapText="1"/>
      <protection/>
    </xf>
    <xf numFmtId="173" fontId="9" fillId="2" borderId="19" xfId="38" applyNumberFormat="1" applyFont="1" applyFill="1" applyBorder="1" applyAlignment="1">
      <alignment horizontal="center" vertical="center" wrapText="1"/>
      <protection/>
    </xf>
    <xf numFmtId="173" fontId="27" fillId="2" borderId="4" xfId="38" applyNumberFormat="1" applyFont="1" applyFill="1" applyBorder="1" applyAlignment="1">
      <alignment horizontal="center" vertical="center" wrapText="1"/>
      <protection/>
    </xf>
    <xf numFmtId="173" fontId="27" fillId="2" borderId="19" xfId="38" applyNumberFormat="1" applyFont="1" applyFill="1" applyBorder="1" applyAlignment="1">
      <alignment horizontal="center" vertical="center" wrapText="1"/>
      <protection/>
    </xf>
    <xf numFmtId="173" fontId="10" fillId="2" borderId="9" xfId="38" applyNumberFormat="1" applyFont="1" applyFill="1" applyBorder="1" applyAlignment="1">
      <alignment horizontal="center" vertical="center" wrapText="1"/>
      <protection/>
    </xf>
    <xf numFmtId="175" fontId="9" fillId="2" borderId="4" xfId="38" applyNumberFormat="1" applyFont="1" applyFill="1" applyBorder="1" applyAlignment="1">
      <alignment horizontal="center" vertical="center" wrapText="1"/>
      <protection/>
    </xf>
    <xf numFmtId="175" fontId="9" fillId="2" borderId="9" xfId="38" applyNumberFormat="1" applyFont="1" applyFill="1" applyBorder="1" applyAlignment="1">
      <alignment horizontal="center" vertical="center" wrapText="1"/>
      <protection/>
    </xf>
    <xf numFmtId="175" fontId="10" fillId="2" borderId="9" xfId="38" applyNumberFormat="1" applyFont="1" applyFill="1" applyBorder="1" applyAlignment="1">
      <alignment horizontal="center" vertical="center" wrapText="1"/>
      <protection/>
    </xf>
    <xf numFmtId="0" fontId="8" fillId="2" borderId="6" xfId="0" applyFont="1" applyFill="1" applyBorder="1" applyAlignment="1">
      <alignment horizontal="justify" vertical="center" wrapText="1"/>
    </xf>
    <xf numFmtId="0" fontId="8" fillId="2" borderId="9" xfId="0" applyFont="1" applyFill="1" applyBorder="1" applyAlignment="1">
      <alignment horizontal="justify" vertical="center" wrapText="1"/>
    </xf>
    <xf numFmtId="0" fontId="28" fillId="2" borderId="13" xfId="0" applyFont="1" applyFill="1" applyBorder="1" applyAlignment="1">
      <alignment horizontal="center" vertical="center" wrapText="1"/>
    </xf>
    <xf numFmtId="173" fontId="10" fillId="2" borderId="1" xfId="38" applyNumberFormat="1" applyFont="1" applyFill="1" applyBorder="1" applyAlignment="1">
      <alignment horizontal="center" vertical="center" wrapText="1"/>
      <protection/>
    </xf>
    <xf numFmtId="173" fontId="10" fillId="2" borderId="3" xfId="38" applyNumberFormat="1" applyFont="1" applyFill="1" applyBorder="1" applyAlignment="1">
      <alignment horizontal="center" vertical="center" wrapText="1"/>
      <protection/>
    </xf>
    <xf numFmtId="1" fontId="28" fillId="2" borderId="4" xfId="0" applyNumberFormat="1" applyFont="1" applyFill="1" applyBorder="1" applyAlignment="1">
      <alignment horizontal="center" vertical="center" wrapText="1"/>
    </xf>
    <xf numFmtId="1" fontId="28" fillId="2" borderId="13" xfId="0" applyNumberFormat="1" applyFont="1" applyFill="1" applyBorder="1" applyAlignment="1">
      <alignment horizontal="center" vertical="center" wrapText="1"/>
    </xf>
    <xf numFmtId="1" fontId="28" fillId="2" borderId="1" xfId="0" applyNumberFormat="1" applyFont="1" applyFill="1" applyBorder="1" applyAlignment="1">
      <alignment horizontal="center" vertical="center" wrapText="1"/>
    </xf>
    <xf numFmtId="1" fontId="28" fillId="2" borderId="3" xfId="0" applyNumberFormat="1" applyFont="1" applyFill="1" applyBorder="1" applyAlignment="1">
      <alignment horizontal="center" vertical="center" wrapText="1"/>
    </xf>
    <xf numFmtId="1" fontId="8" fillId="2" borderId="6" xfId="0" applyNumberFormat="1" applyFont="1" applyFill="1" applyBorder="1" applyAlignment="1">
      <alignment horizontal="justify" vertical="center" wrapText="1"/>
    </xf>
    <xf numFmtId="1" fontId="8" fillId="2" borderId="9" xfId="0" applyNumberFormat="1" applyFont="1" applyFill="1" applyBorder="1" applyAlignment="1">
      <alignment horizontal="justify" vertical="center" wrapText="1"/>
    </xf>
    <xf numFmtId="172" fontId="8" fillId="2" borderId="6" xfId="24" applyNumberFormat="1" applyFont="1" applyFill="1" applyBorder="1" applyAlignment="1">
      <alignment horizontal="center" vertical="center" wrapText="1"/>
    </xf>
    <xf numFmtId="172" fontId="8" fillId="2" borderId="9" xfId="24" applyNumberFormat="1" applyFont="1" applyFill="1" applyBorder="1" applyAlignment="1">
      <alignment horizontal="center" vertical="center" wrapText="1"/>
    </xf>
    <xf numFmtId="172" fontId="8" fillId="2" borderId="1" xfId="24" applyNumberFormat="1" applyFont="1" applyFill="1" applyBorder="1" applyAlignment="1">
      <alignment vertical="center" wrapText="1"/>
    </xf>
    <xf numFmtId="0" fontId="8" fillId="2" borderId="9" xfId="0" applyFont="1" applyFill="1" applyBorder="1" applyAlignment="1">
      <alignment horizontal="center" vertical="center" wrapText="1"/>
    </xf>
    <xf numFmtId="1" fontId="8" fillId="2" borderId="9" xfId="0" applyNumberFormat="1" applyFont="1" applyFill="1" applyBorder="1" applyAlignment="1">
      <alignment horizontal="center" vertical="center" wrapText="1"/>
    </xf>
    <xf numFmtId="0" fontId="28" fillId="2" borderId="31"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35" xfId="0" applyFont="1" applyFill="1" applyBorder="1" applyAlignment="1">
      <alignment horizontal="center" vertical="center" wrapText="1"/>
    </xf>
    <xf numFmtId="172" fontId="28" fillId="2" borderId="6" xfId="24" applyNumberFormat="1" applyFont="1" applyFill="1" applyBorder="1" applyAlignment="1">
      <alignment horizontal="right" vertical="center" wrapText="1"/>
    </xf>
    <xf numFmtId="172" fontId="28" fillId="2" borderId="9" xfId="24" applyNumberFormat="1" applyFont="1" applyFill="1" applyBorder="1" applyAlignment="1">
      <alignment horizontal="right" vertical="center" wrapText="1"/>
    </xf>
    <xf numFmtId="172" fontId="28" fillId="2" borderId="19" xfId="24" applyNumberFormat="1" applyFont="1" applyFill="1" applyBorder="1" applyAlignment="1">
      <alignment horizontal="right" vertical="center" wrapText="1"/>
    </xf>
    <xf numFmtId="37" fontId="10" fillId="2" borderId="4" xfId="29" applyNumberFormat="1" applyFont="1" applyFill="1" applyBorder="1" applyAlignment="1">
      <alignment horizontal="center" vertical="center"/>
    </xf>
    <xf numFmtId="37" fontId="10" fillId="2" borderId="19" xfId="29" applyNumberFormat="1" applyFont="1" applyFill="1" applyBorder="1" applyAlignment="1">
      <alignment horizontal="center" vertical="center"/>
    </xf>
    <xf numFmtId="173" fontId="40" fillId="2" borderId="4" xfId="38" applyNumberFormat="1" applyFont="1" applyFill="1" applyBorder="1" applyAlignment="1">
      <alignment horizontal="center" vertical="center" wrapText="1"/>
      <protection/>
    </xf>
    <xf numFmtId="173" fontId="40" fillId="2" borderId="19" xfId="38" applyNumberFormat="1" applyFont="1" applyFill="1" applyBorder="1" applyAlignment="1">
      <alignment horizontal="center" vertical="center" wrapText="1"/>
      <protection/>
    </xf>
    <xf numFmtId="173" fontId="40" fillId="2" borderId="9" xfId="38" applyNumberFormat="1" applyFont="1" applyFill="1" applyBorder="1" applyAlignment="1">
      <alignment horizontal="center" vertical="center" wrapText="1"/>
      <protection/>
    </xf>
    <xf numFmtId="173" fontId="1" fillId="2" borderId="4" xfId="38" applyNumberFormat="1" applyFont="1" applyFill="1" applyBorder="1" applyAlignment="1">
      <alignment horizontal="center" vertical="center" wrapText="1"/>
      <protection/>
    </xf>
    <xf numFmtId="173" fontId="1" fillId="2" borderId="19" xfId="38" applyNumberFormat="1" applyFont="1" applyFill="1" applyBorder="1" applyAlignment="1">
      <alignment horizontal="center" vertical="center" wrapText="1"/>
      <protection/>
    </xf>
    <xf numFmtId="173" fontId="27" fillId="2" borderId="9" xfId="38" applyNumberFormat="1" applyFont="1" applyFill="1" applyBorder="1" applyAlignment="1">
      <alignment horizontal="center" vertical="center" wrapText="1"/>
      <protection/>
    </xf>
    <xf numFmtId="0" fontId="27" fillId="2" borderId="69" xfId="38" applyFont="1" applyFill="1" applyBorder="1" applyAlignment="1">
      <alignment horizontal="center" vertical="center" wrapText="1"/>
      <protection/>
    </xf>
    <xf numFmtId="0" fontId="27" fillId="2" borderId="67" xfId="38" applyFont="1" applyFill="1" applyBorder="1" applyAlignment="1">
      <alignment horizontal="center" vertical="center" wrapText="1"/>
      <protection/>
    </xf>
    <xf numFmtId="0" fontId="27" fillId="2" borderId="70" xfId="38" applyFont="1" applyFill="1" applyBorder="1" applyAlignment="1">
      <alignment horizontal="center" vertical="center" wrapText="1"/>
      <protection/>
    </xf>
    <xf numFmtId="173" fontId="27" fillId="2" borderId="76" xfId="38" applyNumberFormat="1" applyFont="1" applyFill="1" applyBorder="1" applyAlignment="1">
      <alignment horizontal="left" vertical="center" wrapText="1"/>
      <protection/>
    </xf>
    <xf numFmtId="0" fontId="0" fillId="2" borderId="43" xfId="0" applyFill="1" applyBorder="1" applyAlignment="1">
      <alignment/>
    </xf>
    <xf numFmtId="0" fontId="0" fillId="2" borderId="0" xfId="0" applyFill="1" applyBorder="1" applyAlignment="1">
      <alignment/>
    </xf>
    <xf numFmtId="174" fontId="10" fillId="2" borderId="4" xfId="29" applyNumberFormat="1" applyFont="1" applyFill="1" applyBorder="1" applyAlignment="1">
      <alignment horizontal="center" vertical="center" wrapText="1"/>
    </xf>
    <xf numFmtId="174" fontId="10" fillId="2" borderId="19" xfId="29" applyNumberFormat="1" applyFont="1" applyFill="1" applyBorder="1" applyAlignment="1">
      <alignment horizontal="center" vertical="center" wrapText="1"/>
    </xf>
    <xf numFmtId="0" fontId="27" fillId="2" borderId="71" xfId="38" applyFont="1" applyFill="1" applyBorder="1" applyAlignment="1">
      <alignment horizontal="center" vertical="center" wrapText="1"/>
      <protection/>
    </xf>
    <xf numFmtId="0" fontId="27" fillId="2" borderId="10" xfId="38" applyFont="1" applyFill="1" applyBorder="1" applyAlignment="1">
      <alignment horizontal="center" vertical="center" wrapText="1"/>
      <protection/>
    </xf>
    <xf numFmtId="0" fontId="27" fillId="2" borderId="33" xfId="38" applyFont="1" applyFill="1" applyBorder="1" applyAlignment="1">
      <alignment horizontal="center" vertical="center" wrapText="1"/>
      <protection/>
    </xf>
    <xf numFmtId="9" fontId="27" fillId="2" borderId="69" xfId="45" applyFont="1" applyFill="1" applyBorder="1" applyAlignment="1">
      <alignment horizontal="center" vertical="center" wrapText="1"/>
    </xf>
    <xf numFmtId="9" fontId="27" fillId="2" borderId="67" xfId="45" applyFont="1" applyFill="1" applyBorder="1" applyAlignment="1">
      <alignment horizontal="center" vertical="center" wrapText="1"/>
    </xf>
    <xf numFmtId="9" fontId="27" fillId="2" borderId="70" xfId="45" applyFont="1" applyFill="1" applyBorder="1" applyAlignment="1">
      <alignment horizontal="center" vertical="center" wrapText="1"/>
    </xf>
    <xf numFmtId="173" fontId="27" fillId="2" borderId="16" xfId="38" applyNumberFormat="1" applyFont="1" applyFill="1" applyBorder="1" applyAlignment="1">
      <alignment horizontal="left" vertical="center" wrapText="1"/>
      <protection/>
    </xf>
    <xf numFmtId="0" fontId="0" fillId="2" borderId="63" xfId="0" applyFill="1" applyBorder="1" applyAlignment="1">
      <alignment/>
    </xf>
    <xf numFmtId="0" fontId="27" fillId="2" borderId="25" xfId="38" applyFont="1" applyFill="1" applyBorder="1" applyAlignment="1">
      <alignment horizontal="center" vertical="center" wrapText="1"/>
      <protection/>
    </xf>
    <xf numFmtId="0" fontId="27" fillId="2" borderId="27" xfId="38" applyFont="1" applyFill="1" applyBorder="1" applyAlignment="1">
      <alignment horizontal="center" vertical="center" wrapText="1"/>
      <protection/>
    </xf>
    <xf numFmtId="0" fontId="27" fillId="2" borderId="28" xfId="38" applyFont="1" applyFill="1" applyBorder="1" applyAlignment="1">
      <alignment horizontal="center" vertical="center" wrapText="1"/>
      <protection/>
    </xf>
    <xf numFmtId="0" fontId="27" fillId="2" borderId="61" xfId="38" applyFont="1" applyFill="1" applyBorder="1" applyAlignment="1">
      <alignment horizontal="center" vertical="center" wrapText="1"/>
      <protection/>
    </xf>
    <xf numFmtId="0" fontId="27" fillId="2" borderId="2" xfId="38" applyFont="1" applyFill="1" applyBorder="1" applyAlignment="1">
      <alignment horizontal="center" vertical="center" wrapText="1"/>
      <protection/>
    </xf>
    <xf numFmtId="0" fontId="27" fillId="2" borderId="42" xfId="38" applyFont="1" applyFill="1" applyBorder="1" applyAlignment="1">
      <alignment horizontal="center" vertical="center" wrapText="1"/>
      <protection/>
    </xf>
    <xf numFmtId="173" fontId="27" fillId="2" borderId="43" xfId="38" applyNumberFormat="1" applyFont="1" applyFill="1" applyBorder="1" applyAlignment="1">
      <alignment horizontal="left" vertical="center" wrapText="1"/>
      <protection/>
    </xf>
    <xf numFmtId="0" fontId="26" fillId="6" borderId="13" xfId="38" applyFont="1" applyFill="1" applyBorder="1" applyAlignment="1">
      <alignment horizontal="center" vertical="center" wrapText="1"/>
      <protection/>
    </xf>
    <xf numFmtId="0" fontId="1" fillId="0" borderId="61" xfId="38" applyBorder="1" applyAlignment="1">
      <alignment horizontal="center"/>
      <protection/>
    </xf>
    <xf numFmtId="0" fontId="1" fillId="0" borderId="53" xfId="38" applyBorder="1" applyAlignment="1">
      <alignment horizontal="center"/>
      <protection/>
    </xf>
    <xf numFmtId="0" fontId="1" fillId="0" borderId="31" xfId="38" applyBorder="1" applyAlignment="1">
      <alignment horizontal="center"/>
      <protection/>
    </xf>
    <xf numFmtId="0" fontId="1" fillId="0" borderId="2" xfId="38" applyBorder="1" applyAlignment="1">
      <alignment horizontal="center"/>
      <protection/>
    </xf>
    <xf numFmtId="0" fontId="1" fillId="0" borderId="0" xfId="38" applyBorder="1" applyAlignment="1">
      <alignment horizontal="center"/>
      <protection/>
    </xf>
    <xf numFmtId="0" fontId="1" fillId="0" borderId="7" xfId="38" applyBorder="1" applyAlignment="1">
      <alignment horizontal="center"/>
      <protection/>
    </xf>
    <xf numFmtId="0" fontId="26" fillId="6" borderId="69" xfId="38" applyFont="1" applyFill="1" applyBorder="1" applyAlignment="1">
      <alignment horizontal="center" vertical="center" wrapText="1"/>
      <protection/>
    </xf>
    <xf numFmtId="0" fontId="26" fillId="6" borderId="70" xfId="38" applyFont="1" applyFill="1" applyBorder="1" applyAlignment="1">
      <alignment horizontal="center" vertical="center" wrapText="1"/>
      <protection/>
    </xf>
    <xf numFmtId="0" fontId="26" fillId="6" borderId="67" xfId="38" applyFont="1" applyFill="1" applyBorder="1" applyAlignment="1">
      <alignment horizontal="center" vertical="center" wrapText="1"/>
      <protection/>
    </xf>
    <xf numFmtId="0" fontId="26" fillId="6" borderId="61" xfId="38" applyFont="1" applyFill="1" applyBorder="1" applyAlignment="1">
      <alignment horizontal="center" vertical="center" wrapText="1"/>
      <protection/>
    </xf>
    <xf numFmtId="0" fontId="26" fillId="6" borderId="2" xfId="38" applyFont="1" applyFill="1" applyBorder="1" applyAlignment="1">
      <alignment horizontal="center" vertical="center" wrapText="1"/>
      <protection/>
    </xf>
    <xf numFmtId="0" fontId="26" fillId="6" borderId="4" xfId="38" applyFont="1" applyFill="1" applyBorder="1" applyAlignment="1">
      <alignment horizontal="center" vertical="center" wrapText="1"/>
      <protection/>
    </xf>
    <xf numFmtId="0" fontId="25" fillId="6" borderId="47" xfId="38" applyFont="1" applyFill="1" applyBorder="1" applyAlignment="1">
      <alignment horizontal="center" vertical="center" wrapText="1"/>
      <protection/>
    </xf>
    <xf numFmtId="0" fontId="25" fillId="6" borderId="24" xfId="38" applyFont="1" applyFill="1" applyBorder="1" applyAlignment="1">
      <alignment horizontal="center" vertical="center" wrapText="1"/>
      <protection/>
    </xf>
    <xf numFmtId="0" fontId="25" fillId="6" borderId="44" xfId="38" applyFont="1" applyFill="1" applyBorder="1" applyAlignment="1">
      <alignment horizontal="center" vertical="center" wrapText="1"/>
      <protection/>
    </xf>
    <xf numFmtId="0" fontId="25" fillId="6" borderId="29" xfId="38" applyFont="1" applyFill="1" applyBorder="1" applyAlignment="1">
      <alignment horizontal="center" vertical="center" wrapText="1"/>
      <protection/>
    </xf>
    <xf numFmtId="0" fontId="24" fillId="6" borderId="46" xfId="38" applyFont="1" applyFill="1" applyBorder="1" applyAlignment="1">
      <alignment horizontal="center" vertical="center" wrapText="1"/>
      <protection/>
    </xf>
    <xf numFmtId="0" fontId="24" fillId="6" borderId="23" xfId="38" applyFont="1" applyFill="1" applyBorder="1" applyAlignment="1">
      <alignment horizontal="center" vertical="center" wrapText="1"/>
      <protection/>
    </xf>
    <xf numFmtId="0" fontId="24" fillId="6" borderId="66" xfId="38" applyFont="1" applyFill="1" applyBorder="1" applyAlignment="1">
      <alignment horizontal="center" vertical="center" wrapText="1"/>
      <protection/>
    </xf>
    <xf numFmtId="0" fontId="24" fillId="6" borderId="47" xfId="38" applyFont="1" applyFill="1" applyBorder="1" applyAlignment="1">
      <alignment horizontal="center" vertical="center" wrapText="1"/>
      <protection/>
    </xf>
    <xf numFmtId="0" fontId="24" fillId="6" borderId="16" xfId="38" applyFont="1" applyFill="1" applyBorder="1" applyAlignment="1">
      <alignment horizontal="center" vertical="center" wrapText="1"/>
      <protection/>
    </xf>
    <xf numFmtId="0" fontId="24" fillId="6" borderId="64" xfId="38" applyFont="1" applyFill="1" applyBorder="1" applyAlignment="1">
      <alignment horizontal="center" vertical="center" wrapText="1"/>
      <protection/>
    </xf>
    <xf numFmtId="0" fontId="25" fillId="6" borderId="16" xfId="38" applyFont="1" applyFill="1" applyBorder="1" applyAlignment="1">
      <alignment horizontal="center" vertical="center" wrapText="1"/>
      <protection/>
    </xf>
    <xf numFmtId="0" fontId="25" fillId="6" borderId="64" xfId="38" applyFont="1" applyFill="1" applyBorder="1" applyAlignment="1">
      <alignment horizontal="center" vertical="center" wrapText="1"/>
      <protection/>
    </xf>
    <xf numFmtId="0" fontId="25" fillId="6" borderId="76" xfId="38" applyFont="1" applyFill="1" applyBorder="1" applyAlignment="1">
      <alignment horizontal="center" vertical="center" wrapText="1"/>
      <protection/>
    </xf>
    <xf numFmtId="0" fontId="25" fillId="6" borderId="73" xfId="38" applyFont="1" applyFill="1" applyBorder="1" applyAlignment="1">
      <alignment horizontal="center" vertical="center" wrapText="1"/>
      <protection/>
    </xf>
    <xf numFmtId="0" fontId="26" fillId="6" borderId="37" xfId="38" applyFont="1" applyFill="1" applyBorder="1" applyAlignment="1">
      <alignment horizontal="center" vertical="center" wrapText="1"/>
      <protection/>
    </xf>
    <xf numFmtId="0" fontId="26" fillId="6" borderId="77" xfId="38" applyFont="1" applyFill="1" applyBorder="1" applyAlignment="1">
      <alignment horizontal="center" vertical="center" wrapText="1"/>
      <protection/>
    </xf>
    <xf numFmtId="0" fontId="26" fillId="6" borderId="78" xfId="38" applyFont="1" applyFill="1" applyBorder="1" applyAlignment="1">
      <alignment horizontal="center" vertical="center" wrapText="1"/>
      <protection/>
    </xf>
    <xf numFmtId="0" fontId="26" fillId="2" borderId="61" xfId="38" applyFont="1" applyFill="1" applyBorder="1" applyAlignment="1">
      <alignment horizontal="center" vertical="center" wrapText="1"/>
      <protection/>
    </xf>
    <xf numFmtId="0" fontId="26" fillId="2" borderId="53" xfId="38" applyFont="1" applyFill="1" applyBorder="1" applyAlignment="1">
      <alignment horizontal="center" vertical="center" wrapText="1"/>
      <protection/>
    </xf>
    <xf numFmtId="0" fontId="26" fillId="2" borderId="42" xfId="38" applyFont="1" applyFill="1" applyBorder="1" applyAlignment="1">
      <alignment horizontal="center" vertical="center" wrapText="1"/>
      <protection/>
    </xf>
    <xf numFmtId="0" fontId="26" fillId="2" borderId="43" xfId="38" applyFont="1" applyFill="1" applyBorder="1" applyAlignment="1">
      <alignment horizontal="center" vertical="center" wrapText="1"/>
      <protection/>
    </xf>
    <xf numFmtId="0" fontId="26" fillId="2" borderId="56" xfId="38" applyFont="1" applyFill="1" applyBorder="1" applyAlignment="1">
      <alignment horizontal="center" vertical="center" wrapText="1"/>
      <protection/>
    </xf>
    <xf numFmtId="168" fontId="11" fillId="2" borderId="13" xfId="29" applyNumberFormat="1" applyFont="1" applyFill="1" applyBorder="1" applyAlignment="1">
      <alignment horizontal="center" vertical="center"/>
    </xf>
    <xf numFmtId="168" fontId="11" fillId="2" borderId="1" xfId="29" applyNumberFormat="1" applyFont="1" applyFill="1" applyBorder="1" applyAlignment="1">
      <alignment horizontal="center" vertical="center"/>
    </xf>
    <xf numFmtId="168" fontId="11" fillId="2" borderId="3" xfId="29" applyNumberFormat="1" applyFont="1" applyFill="1" applyBorder="1" applyAlignment="1">
      <alignment horizontal="center" vertical="center"/>
    </xf>
    <xf numFmtId="37" fontId="11" fillId="2" borderId="13" xfId="38" applyNumberFormat="1" applyFont="1" applyFill="1" applyBorder="1" applyAlignment="1">
      <alignment horizontal="center" vertical="center"/>
      <protection/>
    </xf>
    <xf numFmtId="0" fontId="11" fillId="2" borderId="1" xfId="38" applyFont="1" applyFill="1" applyBorder="1" applyAlignment="1">
      <alignment horizontal="center" vertical="center"/>
      <protection/>
    </xf>
    <xf numFmtId="0" fontId="11" fillId="2" borderId="3" xfId="38" applyFont="1" applyFill="1" applyBorder="1" applyAlignment="1">
      <alignment horizontal="center" vertical="center"/>
      <protection/>
    </xf>
    <xf numFmtId="0" fontId="27" fillId="2" borderId="54" xfId="38" applyFont="1" applyFill="1" applyBorder="1" applyAlignment="1">
      <alignment horizontal="center" vertical="center" wrapText="1"/>
      <protection/>
    </xf>
    <xf numFmtId="0" fontId="27" fillId="2" borderId="56" xfId="38" applyFont="1" applyFill="1" applyBorder="1" applyAlignment="1">
      <alignment horizontal="center" vertical="center" wrapText="1"/>
      <protection/>
    </xf>
    <xf numFmtId="168" fontId="11" fillId="2" borderId="6" xfId="24" applyNumberFormat="1" applyFont="1" applyFill="1" applyBorder="1" applyAlignment="1">
      <alignment horizontal="center" vertical="center"/>
    </xf>
    <xf numFmtId="168" fontId="11" fillId="2" borderId="9" xfId="24" applyNumberFormat="1" applyFont="1" applyFill="1" applyBorder="1" applyAlignment="1">
      <alignment horizontal="center" vertical="center"/>
    </xf>
    <xf numFmtId="168" fontId="11" fillId="2" borderId="19" xfId="24" applyNumberFormat="1" applyFont="1" applyFill="1" applyBorder="1" applyAlignment="1">
      <alignment horizontal="center" vertical="center"/>
    </xf>
    <xf numFmtId="168" fontId="11" fillId="2" borderId="6" xfId="29" applyNumberFormat="1" applyFont="1" applyFill="1" applyBorder="1" applyAlignment="1">
      <alignment horizontal="center" vertical="center"/>
    </xf>
    <xf numFmtId="168" fontId="11" fillId="2" borderId="9" xfId="29" applyNumberFormat="1" applyFont="1" applyFill="1" applyBorder="1" applyAlignment="1">
      <alignment horizontal="center" vertical="center"/>
    </xf>
    <xf numFmtId="168" fontId="11" fillId="2" borderId="19" xfId="29" applyNumberFormat="1" applyFont="1" applyFill="1" applyBorder="1" applyAlignment="1">
      <alignment horizontal="center" vertical="center"/>
    </xf>
    <xf numFmtId="0" fontId="8" fillId="2" borderId="27" xfId="38" applyFont="1" applyFill="1" applyBorder="1" applyAlignment="1">
      <alignment horizontal="center" vertical="center" wrapText="1"/>
      <protection/>
    </xf>
    <xf numFmtId="0" fontId="8" fillId="2" borderId="28" xfId="38" applyFont="1" applyFill="1" applyBorder="1" applyAlignment="1">
      <alignment horizontal="center" vertical="center" wrapText="1"/>
      <protection/>
    </xf>
    <xf numFmtId="0" fontId="37" fillId="2" borderId="61" xfId="0" applyFont="1" applyFill="1" applyBorder="1" applyAlignment="1">
      <alignment horizontal="left" vertical="center" wrapText="1"/>
    </xf>
    <xf numFmtId="0" fontId="37" fillId="2" borderId="2" xfId="0" applyFont="1" applyFill="1" applyBorder="1" applyAlignment="1">
      <alignment horizontal="left" vertical="center" wrapText="1"/>
    </xf>
    <xf numFmtId="0" fontId="37" fillId="2" borderId="42" xfId="0" applyFont="1" applyFill="1" applyBorder="1" applyAlignment="1">
      <alignment horizontal="left" vertical="center" wrapText="1"/>
    </xf>
    <xf numFmtId="37" fontId="34" fillId="2" borderId="13" xfId="38" applyNumberFormat="1" applyFont="1" applyFill="1" applyBorder="1" applyAlignment="1">
      <alignment horizontal="center" vertical="center"/>
      <protection/>
    </xf>
    <xf numFmtId="0" fontId="34" fillId="2" borderId="1" xfId="38" applyFont="1" applyFill="1" applyBorder="1" applyAlignment="1">
      <alignment horizontal="center" vertical="center"/>
      <protection/>
    </xf>
    <xf numFmtId="0" fontId="34" fillId="2" borderId="3" xfId="38" applyFont="1" applyFill="1" applyBorder="1" applyAlignment="1">
      <alignment horizontal="center" vertical="center"/>
      <protection/>
    </xf>
    <xf numFmtId="43" fontId="8" fillId="2" borderId="6" xfId="38" applyNumberFormat="1" applyFont="1" applyFill="1" applyBorder="1" applyAlignment="1">
      <alignment horizontal="center"/>
      <protection/>
    </xf>
    <xf numFmtId="43" fontId="8" fillId="2" borderId="9" xfId="38" applyNumberFormat="1" applyFont="1" applyFill="1" applyBorder="1" applyAlignment="1">
      <alignment horizontal="center"/>
      <protection/>
    </xf>
    <xf numFmtId="43" fontId="8" fillId="2" borderId="19" xfId="38" applyNumberFormat="1" applyFont="1" applyFill="1" applyBorder="1" applyAlignment="1">
      <alignment horizontal="center"/>
      <protection/>
    </xf>
    <xf numFmtId="172" fontId="28" fillId="2" borderId="13" xfId="24" applyNumberFormat="1" applyFont="1" applyFill="1" applyBorder="1" applyAlignment="1">
      <alignment horizontal="center" vertical="center" wrapText="1"/>
    </xf>
    <xf numFmtId="172" fontId="28" fillId="2" borderId="1" xfId="24" applyNumberFormat="1" applyFont="1" applyFill="1" applyBorder="1" applyAlignment="1">
      <alignment horizontal="center" vertical="center" wrapText="1"/>
    </xf>
    <xf numFmtId="1" fontId="10" fillId="2" borderId="9" xfId="38" applyNumberFormat="1" applyFont="1" applyFill="1" applyBorder="1" applyAlignment="1">
      <alignment horizontal="center" vertical="center" wrapText="1"/>
      <protection/>
    </xf>
    <xf numFmtId="172" fontId="28" fillId="2" borderId="60" xfId="0" applyNumberFormat="1" applyFont="1" applyFill="1" applyBorder="1" applyAlignment="1">
      <alignment horizontal="center" vertical="center" wrapText="1"/>
    </xf>
    <xf numFmtId="0" fontId="28" fillId="2" borderId="11" xfId="0" applyFont="1" applyFill="1" applyBorder="1" applyAlignment="1">
      <alignment horizontal="center" vertical="center" wrapText="1"/>
    </xf>
    <xf numFmtId="172" fontId="28" fillId="2" borderId="60" xfId="24" applyNumberFormat="1" applyFont="1" applyFill="1" applyBorder="1" applyAlignment="1">
      <alignment horizontal="left" vertical="center" wrapText="1"/>
    </xf>
    <xf numFmtId="172" fontId="28" fillId="2" borderId="11" xfId="24" applyNumberFormat="1" applyFont="1" applyFill="1" applyBorder="1" applyAlignment="1">
      <alignment horizontal="left" vertical="center" wrapText="1"/>
    </xf>
    <xf numFmtId="172" fontId="28" fillId="2" borderId="34" xfId="24" applyNumberFormat="1" applyFont="1" applyFill="1" applyBorder="1" applyAlignment="1">
      <alignment horizontal="left" vertical="center" wrapText="1"/>
    </xf>
    <xf numFmtId="0" fontId="28" fillId="2" borderId="34" xfId="0" applyFont="1" applyFill="1" applyBorder="1" applyAlignment="1">
      <alignment horizontal="center" vertical="center" wrapText="1"/>
    </xf>
    <xf numFmtId="0" fontId="28" fillId="2" borderId="60" xfId="0" applyFont="1" applyFill="1" applyBorder="1" applyAlignment="1">
      <alignment horizontal="center" vertical="center" wrapText="1"/>
    </xf>
    <xf numFmtId="172" fontId="28" fillId="2" borderId="60" xfId="24" applyNumberFormat="1" applyFont="1" applyFill="1" applyBorder="1" applyAlignment="1">
      <alignment horizontal="center" vertical="center" wrapText="1"/>
    </xf>
    <xf numFmtId="172" fontId="28" fillId="2" borderId="11" xfId="24" applyNumberFormat="1" applyFont="1" applyFill="1" applyBorder="1" applyAlignment="1">
      <alignment horizontal="center" vertical="center" wrapText="1"/>
    </xf>
    <xf numFmtId="172" fontId="28" fillId="2" borderId="34" xfId="24" applyNumberFormat="1" applyFont="1" applyFill="1" applyBorder="1" applyAlignment="1">
      <alignment horizontal="center" vertical="center" wrapText="1"/>
    </xf>
    <xf numFmtId="172" fontId="28" fillId="2" borderId="18" xfId="24" applyNumberFormat="1" applyFont="1" applyFill="1" applyBorder="1" applyAlignment="1">
      <alignment horizontal="center" vertical="center" wrapText="1"/>
    </xf>
    <xf numFmtId="172" fontId="28" fillId="2" borderId="13" xfId="24" applyNumberFormat="1" applyFont="1" applyFill="1" applyBorder="1" applyAlignment="1">
      <alignment horizontal="left" vertical="center" wrapText="1"/>
    </xf>
    <xf numFmtId="172" fontId="28" fillId="2" borderId="1" xfId="24" applyNumberFormat="1" applyFont="1" applyFill="1" applyBorder="1" applyAlignment="1">
      <alignment horizontal="left" vertical="center" wrapText="1"/>
    </xf>
    <xf numFmtId="172" fontId="28" fillId="2" borderId="26" xfId="24" applyNumberFormat="1" applyFont="1" applyFill="1" applyBorder="1" applyAlignment="1">
      <alignment horizontal="left" vertical="center" wrapText="1"/>
    </xf>
    <xf numFmtId="172" fontId="28" fillId="2" borderId="17" xfId="24" applyNumberFormat="1" applyFont="1" applyFill="1" applyBorder="1" applyAlignment="1">
      <alignment horizontal="left" vertical="center" wrapText="1"/>
    </xf>
    <xf numFmtId="172" fontId="28" fillId="2" borderId="62" xfId="24" applyNumberFormat="1" applyFont="1" applyFill="1" applyBorder="1" applyAlignment="1">
      <alignment horizontal="left" vertical="center" wrapText="1"/>
    </xf>
    <xf numFmtId="172" fontId="8" fillId="2" borderId="11" xfId="24" applyNumberFormat="1" applyFont="1" applyFill="1" applyBorder="1" applyAlignment="1">
      <alignment horizontal="left" vertical="center" wrapText="1"/>
    </xf>
    <xf numFmtId="43" fontId="8" fillId="2" borderId="26" xfId="38" applyNumberFormat="1" applyFont="1" applyFill="1" applyBorder="1" applyAlignment="1">
      <alignment horizontal="left"/>
      <protection/>
    </xf>
    <xf numFmtId="43" fontId="8" fillId="2" borderId="17" xfId="38" applyNumberFormat="1" applyFont="1" applyFill="1" applyBorder="1" applyAlignment="1">
      <alignment horizontal="left"/>
      <protection/>
    </xf>
    <xf numFmtId="43" fontId="8" fillId="2" borderId="62" xfId="38" applyNumberFormat="1" applyFont="1" applyFill="1" applyBorder="1" applyAlignment="1">
      <alignment horizontal="left"/>
      <protection/>
    </xf>
    <xf numFmtId="172" fontId="8" fillId="2" borderId="1" xfId="24" applyNumberFormat="1" applyFont="1" applyFill="1" applyBorder="1" applyAlignment="1">
      <alignment horizontal="center" vertical="center" wrapText="1"/>
    </xf>
    <xf numFmtId="172" fontId="28" fillId="2" borderId="3" xfId="24" applyNumberFormat="1" applyFont="1" applyFill="1" applyBorder="1" applyAlignment="1">
      <alignment horizontal="center" vertical="center" wrapText="1"/>
    </xf>
    <xf numFmtId="0" fontId="26" fillId="6" borderId="53" xfId="38" applyFont="1" applyFill="1" applyBorder="1" applyAlignment="1">
      <alignment horizontal="center" vertical="center" wrapText="1"/>
      <protection/>
    </xf>
    <xf numFmtId="0" fontId="26" fillId="6" borderId="42" xfId="38" applyFont="1" applyFill="1" applyBorder="1" applyAlignment="1">
      <alignment horizontal="center" vertical="center" wrapText="1"/>
      <protection/>
    </xf>
    <xf numFmtId="0" fontId="26" fillId="6" borderId="43" xfId="38" applyFont="1" applyFill="1" applyBorder="1" applyAlignment="1">
      <alignment horizontal="center" vertical="center" wrapText="1"/>
      <protection/>
    </xf>
    <xf numFmtId="0" fontId="26" fillId="6" borderId="56" xfId="38" applyFont="1" applyFill="1" applyBorder="1" applyAlignment="1">
      <alignment horizontal="center" vertical="center" wrapText="1"/>
      <protection/>
    </xf>
    <xf numFmtId="0" fontId="1" fillId="2" borderId="0" xfId="38" applyFill="1" applyAlignment="1">
      <alignment horizontal="left"/>
      <protection/>
    </xf>
    <xf numFmtId="168" fontId="11" fillId="6" borderId="6" xfId="29" applyNumberFormat="1" applyFont="1" applyFill="1" applyBorder="1" applyAlignment="1">
      <alignment vertical="center"/>
    </xf>
    <xf numFmtId="168" fontId="11" fillId="6" borderId="9" xfId="29" applyNumberFormat="1" applyFont="1" applyFill="1" applyBorder="1" applyAlignment="1">
      <alignment vertical="center"/>
    </xf>
    <xf numFmtId="168" fontId="11" fillId="6" borderId="19" xfId="29" applyNumberFormat="1" applyFont="1" applyFill="1" applyBorder="1" applyAlignment="1">
      <alignment vertical="center"/>
    </xf>
    <xf numFmtId="37" fontId="1" fillId="2" borderId="13" xfId="38" applyNumberFormat="1" applyFill="1" applyBorder="1" applyAlignment="1">
      <alignment horizontal="center" vertical="center"/>
      <protection/>
    </xf>
    <xf numFmtId="0" fontId="1" fillId="2" borderId="1" xfId="38" applyFill="1" applyBorder="1" applyAlignment="1">
      <alignment horizontal="center" vertical="center"/>
      <protection/>
    </xf>
    <xf numFmtId="0" fontId="1" fillId="2" borderId="3" xfId="38" applyFill="1" applyBorder="1" applyAlignment="1">
      <alignment horizontal="center" vertical="center"/>
      <protection/>
    </xf>
    <xf numFmtId="0" fontId="27" fillId="0" borderId="69" xfId="38" applyFont="1" applyFill="1" applyBorder="1" applyAlignment="1">
      <alignment horizontal="center" vertical="center" wrapText="1"/>
      <protection/>
    </xf>
    <xf numFmtId="0" fontId="27" fillId="0" borderId="67" xfId="38" applyFont="1" applyFill="1" applyBorder="1" applyAlignment="1">
      <alignment horizontal="center" vertical="center" wrapText="1"/>
      <protection/>
    </xf>
    <xf numFmtId="0" fontId="33" fillId="6" borderId="61" xfId="0" applyFont="1" applyFill="1" applyBorder="1" applyAlignment="1">
      <alignment horizontal="left" vertical="center" wrapText="1"/>
    </xf>
    <xf numFmtId="0" fontId="33" fillId="6" borderId="2" xfId="0" applyFont="1" applyFill="1" applyBorder="1" applyAlignment="1">
      <alignment horizontal="left" vertical="center" wrapText="1"/>
    </xf>
    <xf numFmtId="0" fontId="33" fillId="6" borderId="42" xfId="0" applyFont="1" applyFill="1" applyBorder="1" applyAlignment="1">
      <alignment horizontal="left" vertical="center" wrapText="1"/>
    </xf>
    <xf numFmtId="168" fontId="11" fillId="6" borderId="13" xfId="29" applyNumberFormat="1" applyFont="1" applyFill="1" applyBorder="1" applyAlignment="1">
      <alignment horizontal="center" vertical="center"/>
    </xf>
    <xf numFmtId="168" fontId="11" fillId="6" borderId="1" xfId="29" applyNumberFormat="1" applyFont="1" applyFill="1" applyBorder="1" applyAlignment="1">
      <alignment horizontal="center" vertical="center"/>
    </xf>
    <xf numFmtId="168" fontId="11" fillId="6" borderId="3" xfId="29" applyNumberFormat="1" applyFont="1" applyFill="1" applyBorder="1" applyAlignment="1">
      <alignment horizontal="center" vertical="center"/>
    </xf>
    <xf numFmtId="37" fontId="11" fillId="6" borderId="13" xfId="38" applyNumberFormat="1" applyFont="1" applyFill="1" applyBorder="1" applyAlignment="1">
      <alignment horizontal="center" vertical="center"/>
      <protection/>
    </xf>
    <xf numFmtId="0" fontId="11" fillId="6" borderId="1" xfId="38" applyFont="1" applyFill="1" applyBorder="1" applyAlignment="1">
      <alignment horizontal="center" vertical="center"/>
      <protection/>
    </xf>
    <xf numFmtId="0" fontId="11" fillId="6" borderId="3" xfId="38" applyFont="1" applyFill="1" applyBorder="1" applyAlignment="1">
      <alignment horizontal="center" vertical="center"/>
      <protection/>
    </xf>
    <xf numFmtId="172" fontId="8" fillId="2" borderId="19" xfId="24" applyNumberFormat="1" applyFont="1" applyFill="1" applyBorder="1" applyAlignment="1">
      <alignment vertical="center" wrapText="1"/>
    </xf>
    <xf numFmtId="172" fontId="8" fillId="2" borderId="60" xfId="24" applyNumberFormat="1" applyFont="1" applyFill="1" applyBorder="1" applyAlignment="1">
      <alignment horizontal="center" vertical="center" wrapText="1"/>
    </xf>
    <xf numFmtId="172" fontId="8" fillId="2" borderId="11" xfId="24" applyNumberFormat="1" applyFont="1" applyFill="1" applyBorder="1" applyAlignment="1">
      <alignment horizontal="center" vertical="center" wrapText="1"/>
    </xf>
    <xf numFmtId="172" fontId="8" fillId="2" borderId="34" xfId="24" applyNumberFormat="1" applyFont="1" applyFill="1" applyBorder="1" applyAlignment="1">
      <alignment horizontal="center" vertical="center" wrapText="1"/>
    </xf>
    <xf numFmtId="43" fontId="8" fillId="2" borderId="46" xfId="38" applyNumberFormat="1" applyFont="1" applyFill="1" applyBorder="1" applyAlignment="1">
      <alignment horizontal="left"/>
      <protection/>
    </xf>
    <xf numFmtId="43" fontId="8" fillId="2" borderId="47" xfId="38" applyNumberFormat="1" applyFont="1" applyFill="1" applyBorder="1" applyAlignment="1">
      <alignment horizontal="left"/>
      <protection/>
    </xf>
    <xf numFmtId="43" fontId="8" fillId="2" borderId="50" xfId="38" applyNumberFormat="1" applyFont="1" applyFill="1" applyBorder="1" applyAlignment="1">
      <alignment horizontal="left"/>
      <protection/>
    </xf>
    <xf numFmtId="0" fontId="27" fillId="0" borderId="70" xfId="38" applyFont="1" applyFill="1" applyBorder="1" applyAlignment="1">
      <alignment horizontal="center" vertical="center" wrapText="1"/>
      <protection/>
    </xf>
    <xf numFmtId="172" fontId="8" fillId="2" borderId="21" xfId="24" applyNumberFormat="1" applyFont="1" applyFill="1" applyBorder="1" applyAlignment="1">
      <alignment horizontal="left" vertical="center" wrapText="1"/>
    </xf>
    <xf numFmtId="172" fontId="8" fillId="2" borderId="8" xfId="24" applyNumberFormat="1" applyFont="1" applyFill="1" applyBorder="1" applyAlignment="1">
      <alignment horizontal="left" vertical="center" wrapText="1"/>
    </xf>
    <xf numFmtId="0" fontId="8" fillId="2" borderId="1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9" xfId="0" applyFont="1" applyFill="1" applyBorder="1" applyAlignment="1">
      <alignment horizontal="center" vertical="center" wrapText="1"/>
    </xf>
    <xf numFmtId="1" fontId="8" fillId="2" borderId="6" xfId="0" applyNumberFormat="1" applyFont="1" applyFill="1" applyBorder="1" applyAlignment="1">
      <alignment horizontal="center" vertical="center" wrapText="1"/>
    </xf>
    <xf numFmtId="0" fontId="27" fillId="0" borderId="61" xfId="38" applyFont="1" applyFill="1" applyBorder="1" applyAlignment="1">
      <alignment horizontal="center" vertical="center" wrapText="1"/>
      <protection/>
    </xf>
    <xf numFmtId="0" fontId="27" fillId="0" borderId="2" xfId="38" applyFont="1" applyFill="1" applyBorder="1" applyAlignment="1">
      <alignment horizontal="center" vertical="center" wrapText="1"/>
      <protection/>
    </xf>
    <xf numFmtId="0" fontId="27" fillId="0" borderId="42" xfId="38" applyFont="1" applyFill="1" applyBorder="1" applyAlignment="1">
      <alignment horizontal="center" vertical="center" wrapText="1"/>
      <protection/>
    </xf>
    <xf numFmtId="172" fontId="8" fillId="2" borderId="22" xfId="24" applyNumberFormat="1" applyFont="1" applyFill="1" applyBorder="1" applyAlignment="1">
      <alignment horizontal="left" vertical="center" wrapText="1"/>
    </xf>
    <xf numFmtId="173" fontId="27" fillId="6" borderId="29" xfId="38" applyNumberFormat="1" applyFont="1" applyFill="1" applyBorder="1" applyAlignment="1">
      <alignment horizontal="left" vertical="center" wrapText="1"/>
      <protection/>
    </xf>
    <xf numFmtId="0" fontId="0" fillId="6" borderId="35" xfId="0" applyFill="1" applyBorder="1" applyAlignment="1">
      <alignment/>
    </xf>
    <xf numFmtId="168" fontId="10" fillId="2" borderId="4" xfId="0" applyNumberFormat="1" applyFont="1" applyFill="1" applyBorder="1" applyAlignment="1">
      <alignment horizontal="center" vertical="center"/>
    </xf>
    <xf numFmtId="168" fontId="10" fillId="2" borderId="19" xfId="0" applyNumberFormat="1" applyFont="1" applyFill="1" applyBorder="1" applyAlignment="1">
      <alignment horizontal="center" vertical="center"/>
    </xf>
    <xf numFmtId="3" fontId="10" fillId="0" borderId="4" xfId="38" applyNumberFormat="1" applyFont="1" applyFill="1" applyBorder="1" applyAlignment="1">
      <alignment horizontal="center" vertical="center" wrapText="1"/>
      <protection/>
    </xf>
    <xf numFmtId="3" fontId="10" fillId="0" borderId="19" xfId="38" applyNumberFormat="1" applyFont="1" applyFill="1" applyBorder="1" applyAlignment="1">
      <alignment horizontal="center" vertical="center" wrapText="1"/>
      <protection/>
    </xf>
    <xf numFmtId="173" fontId="10" fillId="2" borderId="4" xfId="38" applyNumberFormat="1" applyFont="1" applyFill="1" applyBorder="1" applyAlignment="1">
      <alignment vertical="center" wrapText="1"/>
      <protection/>
    </xf>
    <xf numFmtId="173" fontId="10" fillId="2" borderId="19" xfId="38" applyNumberFormat="1" applyFont="1" applyFill="1" applyBorder="1" applyAlignment="1">
      <alignment vertical="center" wrapText="1"/>
      <protection/>
    </xf>
    <xf numFmtId="168" fontId="9" fillId="2" borderId="4" xfId="0" applyNumberFormat="1" applyFont="1" applyFill="1" applyBorder="1" applyAlignment="1">
      <alignment horizontal="center" vertical="center"/>
    </xf>
    <xf numFmtId="168" fontId="9" fillId="2" borderId="19" xfId="0" applyNumberFormat="1" applyFont="1" applyFill="1" applyBorder="1" applyAlignment="1">
      <alignment horizontal="center" vertical="center"/>
    </xf>
    <xf numFmtId="0" fontId="8" fillId="2" borderId="19" xfId="0" applyFont="1" applyFill="1" applyBorder="1" applyAlignment="1">
      <alignment horizontal="justify" vertical="center" wrapText="1"/>
    </xf>
    <xf numFmtId="1" fontId="8" fillId="2" borderId="19" xfId="0" applyNumberFormat="1" applyFont="1" applyFill="1" applyBorder="1" applyAlignment="1">
      <alignment horizontal="justify" vertical="center" wrapText="1"/>
    </xf>
    <xf numFmtId="0" fontId="27" fillId="0" borderId="71" xfId="38" applyFont="1" applyFill="1" applyBorder="1" applyAlignment="1">
      <alignment horizontal="center" vertical="center" wrapText="1"/>
      <protection/>
    </xf>
    <xf numFmtId="0" fontId="27" fillId="0" borderId="10" xfId="38" applyFont="1" applyFill="1" applyBorder="1" applyAlignment="1">
      <alignment horizontal="center" vertical="center" wrapText="1"/>
      <protection/>
    </xf>
    <xf numFmtId="0" fontId="27" fillId="0" borderId="33" xfId="38"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0" fontId="8" fillId="0" borderId="19" xfId="0"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1" fontId="8" fillId="0" borderId="19" xfId="0" applyNumberFormat="1" applyFont="1" applyFill="1" applyBorder="1" applyAlignment="1">
      <alignment horizontal="center" vertical="center" wrapText="1"/>
    </xf>
    <xf numFmtId="172" fontId="28" fillId="2" borderId="46" xfId="24" applyNumberFormat="1" applyFont="1" applyFill="1" applyBorder="1" applyAlignment="1">
      <alignment horizontal="left" vertical="center" wrapText="1"/>
    </xf>
    <xf numFmtId="172" fontId="28" fillId="2" borderId="47" xfId="24" applyNumberFormat="1" applyFont="1" applyFill="1" applyBorder="1" applyAlignment="1">
      <alignment horizontal="left" vertical="center" wrapText="1"/>
    </xf>
    <xf numFmtId="172" fontId="28" fillId="2" borderId="50" xfId="24" applyNumberFormat="1" applyFont="1" applyFill="1" applyBorder="1" applyAlignment="1">
      <alignment horizontal="left" vertical="center" wrapText="1"/>
    </xf>
    <xf numFmtId="173" fontId="27" fillId="6" borderId="24" xfId="38" applyNumberFormat="1" applyFont="1" applyFill="1" applyBorder="1" applyAlignment="1">
      <alignment horizontal="left" vertical="center" wrapText="1"/>
      <protection/>
    </xf>
    <xf numFmtId="0" fontId="0" fillId="6" borderId="51" xfId="0" applyFill="1" applyBorder="1" applyAlignment="1">
      <alignment/>
    </xf>
    <xf numFmtId="3" fontId="9" fillId="2" borderId="1" xfId="29" applyNumberFormat="1" applyFont="1" applyFill="1" applyBorder="1" applyAlignment="1">
      <alignment horizontal="center" vertical="center" wrapText="1"/>
    </xf>
    <xf numFmtId="3" fontId="9" fillId="2" borderId="3" xfId="29" applyNumberFormat="1" applyFont="1" applyFill="1" applyBorder="1" applyAlignment="1">
      <alignment horizontal="center" vertical="center" wrapText="1"/>
    </xf>
    <xf numFmtId="173" fontId="10" fillId="2" borderId="1" xfId="38" applyNumberFormat="1" applyFont="1" applyFill="1" applyBorder="1" applyAlignment="1">
      <alignment vertical="center" wrapText="1"/>
      <protection/>
    </xf>
    <xf numFmtId="173" fontId="10" fillId="2" borderId="3" xfId="38" applyNumberFormat="1" applyFont="1" applyFill="1" applyBorder="1" applyAlignment="1">
      <alignment vertical="center" wrapText="1"/>
      <protection/>
    </xf>
    <xf numFmtId="37" fontId="9" fillId="2" borderId="4" xfId="38" applyNumberFormat="1" applyFont="1" applyFill="1" applyBorder="1" applyAlignment="1">
      <alignment vertical="center"/>
      <protection/>
    </xf>
    <xf numFmtId="0" fontId="9" fillId="2" borderId="19" xfId="38" applyFont="1" applyFill="1" applyBorder="1" applyAlignment="1">
      <alignment vertical="center"/>
      <protection/>
    </xf>
    <xf numFmtId="0" fontId="27" fillId="0" borderId="25" xfId="38" applyFont="1" applyFill="1" applyBorder="1" applyAlignment="1">
      <alignment horizontal="center" vertical="center" wrapText="1"/>
      <protection/>
    </xf>
    <xf numFmtId="0" fontId="27" fillId="0" borderId="27" xfId="38" applyFont="1" applyFill="1" applyBorder="1" applyAlignment="1">
      <alignment horizontal="center" vertical="center" wrapText="1"/>
      <protection/>
    </xf>
    <xf numFmtId="0" fontId="27" fillId="0" borderId="28" xfId="38" applyFont="1" applyFill="1" applyBorder="1" applyAlignment="1">
      <alignment horizontal="center" vertical="center" wrapText="1"/>
      <protection/>
    </xf>
    <xf numFmtId="0" fontId="0" fillId="6" borderId="7" xfId="0" applyFill="1" applyBorder="1" applyAlignment="1">
      <alignment/>
    </xf>
    <xf numFmtId="37" fontId="9" fillId="0" borderId="4" xfId="38" applyNumberFormat="1" applyFont="1" applyFill="1" applyBorder="1" applyAlignment="1">
      <alignment horizontal="center" vertical="center"/>
      <protection/>
    </xf>
    <xf numFmtId="0" fontId="9" fillId="0" borderId="19" xfId="38" applyFont="1" applyFill="1" applyBorder="1" applyAlignment="1">
      <alignment horizontal="center" vertical="center"/>
      <protection/>
    </xf>
    <xf numFmtId="37" fontId="9" fillId="0" borderId="4" xfId="38" applyNumberFormat="1" applyFont="1" applyFill="1" applyBorder="1" applyAlignment="1">
      <alignment vertical="center"/>
      <protection/>
    </xf>
    <xf numFmtId="0" fontId="9" fillId="0" borderId="19" xfId="38" applyFont="1" applyFill="1" applyBorder="1" applyAlignment="1">
      <alignment vertical="center"/>
      <protection/>
    </xf>
    <xf numFmtId="0" fontId="28" fillId="0" borderId="6"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9" xfId="0" applyFont="1" applyFill="1" applyBorder="1" applyAlignment="1">
      <alignment horizontal="center" vertical="center" wrapText="1"/>
    </xf>
    <xf numFmtId="172" fontId="28" fillId="2" borderId="44" xfId="24" applyNumberFormat="1" applyFont="1" applyFill="1" applyBorder="1" applyAlignment="1">
      <alignment horizontal="center" vertical="center" wrapText="1"/>
    </xf>
    <xf numFmtId="172" fontId="28" fillId="2" borderId="8" xfId="24" applyNumberFormat="1" applyFont="1" applyFill="1" applyBorder="1" applyAlignment="1">
      <alignment horizontal="center" vertical="center" wrapText="1"/>
    </xf>
    <xf numFmtId="172" fontId="28" fillId="2" borderId="22" xfId="24" applyNumberFormat="1" applyFont="1" applyFill="1" applyBorder="1" applyAlignment="1">
      <alignment horizontal="center" vertical="center" wrapText="1"/>
    </xf>
    <xf numFmtId="0" fontId="28" fillId="0" borderId="4" xfId="0" applyFont="1" applyFill="1" applyBorder="1" applyAlignment="1">
      <alignment horizontal="center" vertical="center" wrapText="1"/>
    </xf>
    <xf numFmtId="0" fontId="8" fillId="0" borderId="25" xfId="38" applyFont="1" applyFill="1" applyBorder="1" applyAlignment="1">
      <alignment horizontal="center" vertical="center" wrapText="1"/>
      <protection/>
    </xf>
    <xf numFmtId="0" fontId="8" fillId="0" borderId="27" xfId="38" applyFont="1" applyFill="1" applyBorder="1" applyAlignment="1">
      <alignment horizontal="center" vertical="center" wrapText="1"/>
      <protection/>
    </xf>
    <xf numFmtId="0" fontId="8" fillId="0" borderId="28" xfId="38" applyFont="1" applyFill="1" applyBorder="1" applyAlignment="1">
      <alignment horizontal="center" vertical="center" wrapText="1"/>
      <protection/>
    </xf>
    <xf numFmtId="172" fontId="28" fillId="2" borderId="21" xfId="24" applyNumberFormat="1" applyFont="1" applyFill="1" applyBorder="1" applyAlignment="1">
      <alignment horizontal="center" vertical="center" wrapText="1"/>
    </xf>
    <xf numFmtId="0" fontId="9" fillId="2" borderId="4" xfId="38" applyFont="1" applyFill="1" applyBorder="1" applyAlignment="1">
      <alignment horizontal="center"/>
      <protection/>
    </xf>
    <xf numFmtId="0" fontId="9" fillId="2" borderId="19" xfId="38" applyFont="1" applyFill="1" applyBorder="1" applyAlignment="1">
      <alignment horizontal="center"/>
      <protection/>
    </xf>
    <xf numFmtId="173" fontId="27" fillId="6" borderId="76" xfId="38" applyNumberFormat="1" applyFont="1" applyFill="1" applyBorder="1" applyAlignment="1">
      <alignment horizontal="left" vertical="center" wrapText="1"/>
      <protection/>
    </xf>
    <xf numFmtId="0" fontId="0" fillId="6" borderId="43" xfId="0" applyFill="1" applyBorder="1" applyAlignment="1">
      <alignment/>
    </xf>
    <xf numFmtId="173" fontId="10" fillId="0" borderId="4" xfId="38" applyNumberFormat="1" applyFont="1" applyFill="1" applyBorder="1" applyAlignment="1">
      <alignment horizontal="center" vertical="center" wrapText="1"/>
      <protection/>
    </xf>
    <xf numFmtId="173" fontId="10" fillId="0" borderId="19" xfId="38" applyNumberFormat="1" applyFont="1" applyFill="1" applyBorder="1" applyAlignment="1">
      <alignment horizontal="center" vertical="center" wrapText="1"/>
      <protection/>
    </xf>
    <xf numFmtId="173" fontId="10" fillId="0" borderId="4" xfId="38" applyNumberFormat="1" applyFont="1" applyFill="1" applyBorder="1" applyAlignment="1">
      <alignment vertical="center" wrapText="1"/>
      <protection/>
    </xf>
    <xf numFmtId="173" fontId="10" fillId="0" borderId="19" xfId="38" applyNumberFormat="1" applyFont="1" applyFill="1" applyBorder="1" applyAlignment="1">
      <alignment vertical="center" wrapText="1"/>
      <protection/>
    </xf>
    <xf numFmtId="173" fontId="27" fillId="6" borderId="35" xfId="38" applyNumberFormat="1" applyFont="1" applyFill="1" applyBorder="1" applyAlignment="1">
      <alignment horizontal="left" vertical="center" wrapText="1"/>
      <protection/>
    </xf>
    <xf numFmtId="0" fontId="28" fillId="2" borderId="21"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22" xfId="0" applyFont="1" applyFill="1" applyBorder="1" applyAlignment="1">
      <alignment horizontal="center" vertical="center" wrapText="1"/>
    </xf>
    <xf numFmtId="3" fontId="10" fillId="0" borderId="9" xfId="38" applyNumberFormat="1" applyFont="1" applyFill="1" applyBorder="1" applyAlignment="1">
      <alignment horizontal="center" vertical="center" wrapText="1"/>
      <protection/>
    </xf>
    <xf numFmtId="1" fontId="10" fillId="2" borderId="4" xfId="38" applyNumberFormat="1" applyFont="1" applyFill="1" applyBorder="1" applyAlignment="1">
      <alignment vertical="center" wrapText="1"/>
      <protection/>
    </xf>
    <xf numFmtId="1" fontId="10" fillId="2" borderId="9" xfId="38" applyNumberFormat="1" applyFont="1" applyFill="1" applyBorder="1" applyAlignment="1">
      <alignment vertical="center" wrapText="1"/>
      <protection/>
    </xf>
    <xf numFmtId="1" fontId="10" fillId="0" borderId="4" xfId="38" applyNumberFormat="1" applyFont="1" applyFill="1" applyBorder="1" applyAlignment="1">
      <alignment vertical="center" wrapText="1"/>
      <protection/>
    </xf>
    <xf numFmtId="1" fontId="10" fillId="0" borderId="19" xfId="38" applyNumberFormat="1" applyFont="1" applyFill="1" applyBorder="1" applyAlignment="1">
      <alignment vertical="center" wrapText="1"/>
      <protection/>
    </xf>
    <xf numFmtId="172" fontId="28" fillId="2" borderId="21" xfId="0" applyNumberFormat="1" applyFont="1" applyFill="1" applyBorder="1" applyAlignment="1">
      <alignment horizontal="center" vertical="center" wrapText="1"/>
    </xf>
    <xf numFmtId="1" fontId="10" fillId="2" borderId="19" xfId="38" applyNumberFormat="1" applyFont="1" applyFill="1" applyBorder="1" applyAlignment="1">
      <alignment vertical="center" wrapText="1"/>
      <protection/>
    </xf>
    <xf numFmtId="172" fontId="28" fillId="2" borderId="21" xfId="24" applyNumberFormat="1" applyFont="1" applyFill="1" applyBorder="1" applyAlignment="1">
      <alignment horizontal="left" vertical="center" wrapText="1"/>
    </xf>
    <xf numFmtId="172" fontId="28" fillId="2" borderId="8" xfId="24" applyNumberFormat="1" applyFont="1" applyFill="1" applyBorder="1" applyAlignment="1">
      <alignment horizontal="left" vertical="center" wrapText="1"/>
    </xf>
    <xf numFmtId="172" fontId="28" fillId="2" borderId="22" xfId="24" applyNumberFormat="1" applyFont="1" applyFill="1" applyBorder="1" applyAlignment="1">
      <alignment horizontal="left" vertical="center" wrapText="1"/>
    </xf>
    <xf numFmtId="0" fontId="0" fillId="6" borderId="0" xfId="0" applyFill="1" applyBorder="1" applyAlignment="1">
      <alignment/>
    </xf>
    <xf numFmtId="168" fontId="10" fillId="2" borderId="4" xfId="29" applyNumberFormat="1" applyFont="1" applyFill="1" applyBorder="1" applyAlignment="1">
      <alignment horizontal="center" vertical="center" wrapText="1"/>
    </xf>
    <xf numFmtId="168" fontId="10" fillId="2" borderId="19" xfId="29" applyNumberFormat="1" applyFont="1" applyFill="1" applyBorder="1" applyAlignment="1">
      <alignment horizontal="center" vertical="center" wrapText="1"/>
    </xf>
    <xf numFmtId="175" fontId="10" fillId="0" borderId="4" xfId="38" applyNumberFormat="1" applyFont="1" applyFill="1" applyBorder="1" applyAlignment="1">
      <alignment horizontal="center" vertical="center" wrapText="1"/>
      <protection/>
    </xf>
    <xf numFmtId="175" fontId="10" fillId="0" borderId="9" xfId="38" applyNumberFormat="1" applyFont="1" applyFill="1" applyBorder="1" applyAlignment="1">
      <alignment horizontal="center" vertical="center" wrapText="1"/>
      <protection/>
    </xf>
    <xf numFmtId="173" fontId="10" fillId="2" borderId="9" xfId="38" applyNumberFormat="1" applyFont="1" applyFill="1" applyBorder="1" applyAlignment="1">
      <alignment vertical="center" wrapText="1"/>
      <protection/>
    </xf>
    <xf numFmtId="175" fontId="10" fillId="0" borderId="19" xfId="38" applyNumberFormat="1" applyFont="1" applyFill="1" applyBorder="1" applyAlignment="1">
      <alignment horizontal="center" vertical="center" wrapText="1"/>
      <protection/>
    </xf>
    <xf numFmtId="173" fontId="9" fillId="0" borderId="4" xfId="38" applyNumberFormat="1" applyFont="1" applyFill="1" applyBorder="1" applyAlignment="1">
      <alignment vertical="center" wrapText="1"/>
      <protection/>
    </xf>
    <xf numFmtId="173" fontId="9" fillId="0" borderId="19" xfId="38" applyNumberFormat="1" applyFont="1" applyFill="1" applyBorder="1" applyAlignment="1">
      <alignment vertical="center" wrapText="1"/>
      <protection/>
    </xf>
  </cellXfs>
  <cellStyles count="142">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Moneda 2 3 2" xfId="43"/>
    <cellStyle name="Moneda 3 2" xfId="44"/>
    <cellStyle name="Porcentaje 2" xfId="45"/>
    <cellStyle name="Moneda 2 3 3" xfId="46"/>
    <cellStyle name="Moneda 2 3 4" xfId="47"/>
    <cellStyle name="Moneda 2 3 2 2" xfId="48"/>
    <cellStyle name="Moneda 3 2 2" xfId="49"/>
    <cellStyle name="Moneda 2 3 2 2 2" xfId="50"/>
    <cellStyle name="Moneda 2 3 2 2 2 2" xfId="51"/>
    <cellStyle name="Moneda 2 3 2 2 3" xfId="52"/>
    <cellStyle name="Moneda 2 3 2 2 3 2" xfId="53"/>
    <cellStyle name="Moneda 2 3 2 2 4" xfId="54"/>
    <cellStyle name="Moneda 2 3 2 2 4 2" xfId="55"/>
    <cellStyle name="Moneda 2 3 2 2 5" xfId="56"/>
    <cellStyle name="Moneda 2 3 2 3" xfId="57"/>
    <cellStyle name="Moneda 2 3 2 3 2" xfId="58"/>
    <cellStyle name="Moneda 2 3 2 4" xfId="59"/>
    <cellStyle name="Moneda 2 3 2 4 2" xfId="60"/>
    <cellStyle name="Moneda 2 3 2 5" xfId="61"/>
    <cellStyle name="Moneda 2 3 2 5 2" xfId="62"/>
    <cellStyle name="Moneda 2 3 2 6" xfId="63"/>
    <cellStyle name="Moneda 2 3 3 2" xfId="64"/>
    <cellStyle name="Moneda 2 3 3 2 2" xfId="65"/>
    <cellStyle name="Moneda 2 3 3 3" xfId="66"/>
    <cellStyle name="Moneda 2 3 3 3 2" xfId="67"/>
    <cellStyle name="Moneda 2 3 3 4" xfId="68"/>
    <cellStyle name="Moneda 2 3 3 4 2" xfId="69"/>
    <cellStyle name="Moneda 2 3 3 5" xfId="70"/>
    <cellStyle name="Moneda 2 3 4 2" xfId="71"/>
    <cellStyle name="Moneda 2 3 4 2 2" xfId="72"/>
    <cellStyle name="Moneda 2 3 4 3" xfId="73"/>
    <cellStyle name="Moneda 2 3 4 3 2" xfId="74"/>
    <cellStyle name="Moneda 2 3 4 4" xfId="75"/>
    <cellStyle name="Moneda 2 3 4 4 2" xfId="76"/>
    <cellStyle name="Moneda 2 3 4 5" xfId="77"/>
    <cellStyle name="Moneda 2 3 5" xfId="78"/>
    <cellStyle name="Moneda 2 3 5 2" xfId="79"/>
    <cellStyle name="Moneda 2 3 6" xfId="80"/>
    <cellStyle name="Moneda 2 3 6 2" xfId="81"/>
    <cellStyle name="Moneda 2 3 7" xfId="82"/>
    <cellStyle name="Moneda 2 3 7 2" xfId="83"/>
    <cellStyle name="Moneda 2 3 8" xfId="84"/>
    <cellStyle name="Moneda 3 2 2 2" xfId="85"/>
    <cellStyle name="Moneda 3 2 2 2 2" xfId="86"/>
    <cellStyle name="Moneda 3 2 2 3" xfId="87"/>
    <cellStyle name="Moneda 3 2 2 3 2" xfId="88"/>
    <cellStyle name="Moneda 3 2 2 4" xfId="89"/>
    <cellStyle name="Moneda 3 2 2 4 2" xfId="90"/>
    <cellStyle name="Moneda 3 2 2 5" xfId="91"/>
    <cellStyle name="Moneda 3 2 3" xfId="92"/>
    <cellStyle name="Moneda 3 2 3 2" xfId="93"/>
    <cellStyle name="Moneda 3 2 4" xfId="94"/>
    <cellStyle name="Moneda 3 2 4 2" xfId="95"/>
    <cellStyle name="Moneda 3 2 5" xfId="96"/>
    <cellStyle name="Moneda 3 2 5 2" xfId="97"/>
    <cellStyle name="Moneda 3 2 6" xfId="98"/>
    <cellStyle name="Normal_573_2009_ Actualizado 22_12_2009" xfId="99"/>
    <cellStyle name="Moneda 2 3 2 2 2 2 2" xfId="100"/>
    <cellStyle name="Moneda 2 3 2 2 2 3" xfId="101"/>
    <cellStyle name="Moneda 2 3 2 2 3 2 2" xfId="102"/>
    <cellStyle name="Moneda 2 3 2 2 3 3" xfId="103"/>
    <cellStyle name="Moneda 2 3 2 2 4 2 2" xfId="104"/>
    <cellStyle name="Moneda 2 3 2 2 4 3" xfId="105"/>
    <cellStyle name="Moneda 2 3 2 2 5 2" xfId="106"/>
    <cellStyle name="Moneda 2 3 2 2 6" xfId="107"/>
    <cellStyle name="Moneda 2 3 2 3 2 2" xfId="108"/>
    <cellStyle name="Moneda 2 3 2 3 3" xfId="109"/>
    <cellStyle name="Moneda 2 3 2 4 2 2" xfId="110"/>
    <cellStyle name="Moneda 2 3 2 4 3" xfId="111"/>
    <cellStyle name="Moneda 2 3 2 5 2 2" xfId="112"/>
    <cellStyle name="Moneda 2 3 2 5 3" xfId="113"/>
    <cellStyle name="Moneda 2 3 2 6 2" xfId="114"/>
    <cellStyle name="Moneda 2 3 2 7" xfId="115"/>
    <cellStyle name="Moneda 2 3 3 2 2 2" xfId="116"/>
    <cellStyle name="Moneda 2 3 3 2 3" xfId="117"/>
    <cellStyle name="Moneda 2 3 3 3 2 2" xfId="118"/>
    <cellStyle name="Moneda 2 3 3 3 3" xfId="119"/>
    <cellStyle name="Moneda 2 3 3 4 2 2" xfId="120"/>
    <cellStyle name="Moneda 2 3 3 4 3" xfId="121"/>
    <cellStyle name="Moneda 2 3 3 5 2" xfId="122"/>
    <cellStyle name="Moneda 2 3 3 6" xfId="123"/>
    <cellStyle name="Moneda 2 3 4 2 2 2" xfId="124"/>
    <cellStyle name="Moneda 2 3 4 2 3" xfId="125"/>
    <cellStyle name="Moneda 2 3 4 3 2 2" xfId="126"/>
    <cellStyle name="Moneda 2 3 4 3 3" xfId="127"/>
    <cellStyle name="Moneda 2 3 4 4 2 2" xfId="128"/>
    <cellStyle name="Moneda 2 3 4 4 3" xfId="129"/>
    <cellStyle name="Moneda 2 3 4 5 2" xfId="130"/>
    <cellStyle name="Moneda 2 3 4 6" xfId="131"/>
    <cellStyle name="Moneda 2 3 5 2 2" xfId="132"/>
    <cellStyle name="Moneda 2 3 5 3" xfId="133"/>
    <cellStyle name="Moneda 2 3 6 2 2" xfId="134"/>
    <cellStyle name="Moneda 2 3 6 3" xfId="135"/>
    <cellStyle name="Moneda 2 3 7 2 2" xfId="136"/>
    <cellStyle name="Moneda 2 3 7 3" xfId="137"/>
    <cellStyle name="Moneda 2 3 8 2" xfId="138"/>
    <cellStyle name="Moneda 2 3 9" xfId="139"/>
    <cellStyle name="Moneda 3 2 2 2 2 2" xfId="140"/>
    <cellStyle name="Moneda 3 2 2 2 3" xfId="141"/>
    <cellStyle name="Moneda 3 2 2 3 2 2" xfId="142"/>
    <cellStyle name="Moneda 3 2 2 3 3" xfId="143"/>
    <cellStyle name="Moneda 3 2 2 4 2 2" xfId="144"/>
    <cellStyle name="Moneda 3 2 2 4 3" xfId="145"/>
    <cellStyle name="Moneda 3 2 2 5 2" xfId="146"/>
    <cellStyle name="Moneda 3 2 2 6" xfId="147"/>
    <cellStyle name="Moneda 3 2 3 2 2" xfId="148"/>
    <cellStyle name="Moneda 3 2 3 3" xfId="149"/>
    <cellStyle name="Moneda 3 2 4 2 2" xfId="150"/>
    <cellStyle name="Moneda 3 2 4 3" xfId="151"/>
    <cellStyle name="Moneda 3 2 5 2 2" xfId="152"/>
    <cellStyle name="Moneda 3 2 5 3" xfId="153"/>
    <cellStyle name="Moneda 3 2 6 2" xfId="154"/>
    <cellStyle name="Moneda 3 2 7"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828675</xdr:colOff>
      <xdr:row>1</xdr:row>
      <xdr:rowOff>266700</xdr:rowOff>
    </xdr:from>
    <xdr:to>
      <xdr:col>4</xdr:col>
      <xdr:colOff>609600</xdr:colOff>
      <xdr:row>4</xdr:row>
      <xdr:rowOff>104775</xdr:rowOff>
    </xdr:to>
    <xdr:pic>
      <xdr:nvPicPr>
        <xdr:cNvPr id="2" name="Picture 110"/>
        <xdr:cNvPicPr preferRelativeResize="1">
          <a:picLocks noChangeAspect="1"/>
        </xdr:cNvPicPr>
      </xdr:nvPicPr>
      <xdr:blipFill>
        <a:blip r:embed="rId1"/>
        <a:stretch>
          <a:fillRect/>
        </a:stretch>
      </xdr:blipFill>
      <xdr:spPr bwMode="auto">
        <a:xfrm>
          <a:off x="2009775" y="533400"/>
          <a:ext cx="1762125" cy="1038225"/>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0</xdr:row>
      <xdr:rowOff>438150</xdr:rowOff>
    </xdr:from>
    <xdr:to>
      <xdr:col>3</xdr:col>
      <xdr:colOff>323850</xdr:colOff>
      <xdr:row>2</xdr:row>
      <xdr:rowOff>161925</xdr:rowOff>
    </xdr:to>
    <xdr:pic>
      <xdr:nvPicPr>
        <xdr:cNvPr id="9967" name="Imagen 2"/>
        <xdr:cNvPicPr preferRelativeResize="1">
          <a:picLocks noChangeAspect="1"/>
        </xdr:cNvPicPr>
      </xdr:nvPicPr>
      <xdr:blipFill>
        <a:blip r:embed="rId1"/>
        <a:stretch>
          <a:fillRect/>
        </a:stretch>
      </xdr:blipFill>
      <xdr:spPr bwMode="auto">
        <a:xfrm>
          <a:off x="2038350" y="438150"/>
          <a:ext cx="1885950" cy="60007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200025</xdr:rowOff>
    </xdr:from>
    <xdr:to>
      <xdr:col>1</xdr:col>
      <xdr:colOff>742950</xdr:colOff>
      <xdr:row>2</xdr:row>
      <xdr:rowOff>200025</xdr:rowOff>
    </xdr:to>
    <xdr:pic>
      <xdr:nvPicPr>
        <xdr:cNvPr id="2" name="Imagen 2"/>
        <xdr:cNvPicPr preferRelativeResize="1">
          <a:picLocks noChangeAspect="1"/>
        </xdr:cNvPicPr>
      </xdr:nvPicPr>
      <xdr:blipFill>
        <a:blip r:embed="rId1"/>
        <a:stretch>
          <a:fillRect/>
        </a:stretch>
      </xdr:blipFill>
      <xdr:spPr bwMode="auto">
        <a:xfrm>
          <a:off x="323850" y="200025"/>
          <a:ext cx="1238250" cy="800100"/>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0</xdr:row>
      <xdr:rowOff>0</xdr:rowOff>
    </xdr:from>
    <xdr:to>
      <xdr:col>2</xdr:col>
      <xdr:colOff>1524000</xdr:colOff>
      <xdr:row>4</xdr:row>
      <xdr:rowOff>57150</xdr:rowOff>
    </xdr:to>
    <xdr:pic>
      <xdr:nvPicPr>
        <xdr:cNvPr id="2" name="1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0"/>
          <a:ext cx="1838325" cy="800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257175</xdr:colOff>
      <xdr:row>0</xdr:row>
      <xdr:rowOff>0</xdr:rowOff>
    </xdr:from>
    <xdr:to>
      <xdr:col>2</xdr:col>
      <xdr:colOff>1390650</xdr:colOff>
      <xdr:row>4</xdr:row>
      <xdr:rowOff>114300</xdr:rowOff>
    </xdr:to>
    <xdr:pic>
      <xdr:nvPicPr>
        <xdr:cNvPr id="3" name="2 Imagen"/>
        <xdr:cNvPicPr preferRelativeResize="1">
          <a:picLocks noChangeAspect="1"/>
        </xdr:cNvPicPr>
      </xdr:nvPicPr>
      <xdr:blipFill>
        <a:blip r:embed="rId2"/>
        <a:stretch>
          <a:fillRect/>
        </a:stretch>
      </xdr:blipFill>
      <xdr:spPr>
        <a:xfrm>
          <a:off x="523875" y="0"/>
          <a:ext cx="1819275" cy="8572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1</xdr:row>
      <xdr:rowOff>66675</xdr:rowOff>
    </xdr:from>
    <xdr:to>
      <xdr:col>2</xdr:col>
      <xdr:colOff>1114425</xdr:colOff>
      <xdr:row>2</xdr:row>
      <xdr:rowOff>381000</xdr:rowOff>
    </xdr:to>
    <xdr:pic>
      <xdr:nvPicPr>
        <xdr:cNvPr id="2" name="1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419100"/>
          <a:ext cx="18288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371475</xdr:colOff>
      <xdr:row>1</xdr:row>
      <xdr:rowOff>66675</xdr:rowOff>
    </xdr:from>
    <xdr:to>
      <xdr:col>2</xdr:col>
      <xdr:colOff>1114425</xdr:colOff>
      <xdr:row>2</xdr:row>
      <xdr:rowOff>381000</xdr:rowOff>
    </xdr:to>
    <xdr:pic>
      <xdr:nvPicPr>
        <xdr:cNvPr id="3" name="2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419100"/>
          <a:ext cx="18288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371475</xdr:colOff>
      <xdr:row>1</xdr:row>
      <xdr:rowOff>66675</xdr:rowOff>
    </xdr:from>
    <xdr:to>
      <xdr:col>2</xdr:col>
      <xdr:colOff>1114425</xdr:colOff>
      <xdr:row>2</xdr:row>
      <xdr:rowOff>381000</xdr:rowOff>
    </xdr:to>
    <xdr:pic>
      <xdr:nvPicPr>
        <xdr:cNvPr id="4" name="2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419100"/>
          <a:ext cx="18288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371475</xdr:colOff>
      <xdr:row>1</xdr:row>
      <xdr:rowOff>66675</xdr:rowOff>
    </xdr:from>
    <xdr:to>
      <xdr:col>2</xdr:col>
      <xdr:colOff>1114425</xdr:colOff>
      <xdr:row>2</xdr:row>
      <xdr:rowOff>381000</xdr:rowOff>
    </xdr:to>
    <xdr:pic>
      <xdr:nvPicPr>
        <xdr:cNvPr id="5" name="2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419100"/>
          <a:ext cx="18288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 val="GESTIÓN"/>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3"/>
  <sheetViews>
    <sheetView view="pageBreakPreview" zoomScale="55" zoomScaleSheetLayoutView="55" workbookViewId="0" topLeftCell="AU17">
      <selection activeCell="J14" sqref="J14:J15"/>
    </sheetView>
  </sheetViews>
  <sheetFormatPr defaultColWidth="11.421875" defaultRowHeight="15"/>
  <cols>
    <col min="1" max="2" width="8.8515625" style="1" customWidth="1"/>
    <col min="3" max="3" width="20.8515625" style="1" customWidth="1"/>
    <col min="4" max="4" width="8.8515625" style="1" customWidth="1"/>
    <col min="5" max="5" width="27.140625" style="1" customWidth="1"/>
    <col min="6" max="6" width="7.57421875" style="1" customWidth="1"/>
    <col min="7" max="7" width="21.8515625" style="1" customWidth="1"/>
    <col min="8" max="8" width="17.8515625" style="1" customWidth="1"/>
    <col min="9" max="9" width="20.140625" style="1" customWidth="1"/>
    <col min="10" max="10" width="13.57421875" style="6" bestFit="1" customWidth="1"/>
    <col min="11" max="11" width="13.57421875" style="6" hidden="1" customWidth="1"/>
    <col min="12" max="12" width="12.7109375" style="6" hidden="1" customWidth="1"/>
    <col min="13" max="13" width="11.28125" style="6" hidden="1" customWidth="1"/>
    <col min="14" max="14" width="11.140625" style="6" hidden="1" customWidth="1"/>
    <col min="15" max="15" width="12.00390625" style="6" hidden="1" customWidth="1"/>
    <col min="16" max="17" width="12.00390625" style="6" customWidth="1"/>
    <col min="18" max="18" width="13.28125" style="6" customWidth="1"/>
    <col min="19" max="19" width="12.28125" style="6" customWidth="1"/>
    <col min="20" max="20" width="12.140625" style="6" customWidth="1"/>
    <col min="21" max="21" width="11.7109375" style="6" customWidth="1"/>
    <col min="22" max="23" width="14.8515625" style="6" customWidth="1"/>
    <col min="24" max="24" width="16.57421875" style="6" customWidth="1"/>
    <col min="25" max="29" width="13.7109375" style="6" customWidth="1"/>
    <col min="30" max="30" width="8.28125" style="6" customWidth="1"/>
    <col min="31" max="31" width="13.140625" style="6" customWidth="1"/>
    <col min="32" max="32" width="11.7109375" style="6" customWidth="1"/>
    <col min="33" max="33" width="11.421875" style="6" customWidth="1"/>
    <col min="34" max="34" width="0.2890625" style="6" customWidth="1"/>
    <col min="35" max="35" width="13.57421875" style="6" customWidth="1"/>
    <col min="36" max="36" width="11.7109375" style="6" customWidth="1"/>
    <col min="37" max="37" width="0.2890625" style="6" customWidth="1"/>
    <col min="38" max="38" width="10.00390625" style="6" customWidth="1"/>
    <col min="39" max="39" width="11.7109375" style="6" customWidth="1"/>
    <col min="40" max="40" width="8.7109375" style="6" customWidth="1"/>
    <col min="41" max="41" width="15.00390625" style="1" customWidth="1"/>
    <col min="42" max="42" width="11.00390625" style="1" customWidth="1"/>
    <col min="43" max="43" width="12.28125" style="1" customWidth="1"/>
    <col min="44" max="44" width="12.00390625" style="1" customWidth="1"/>
    <col min="45" max="45" width="92.28125" style="1" customWidth="1"/>
    <col min="46" max="46" width="60.140625" style="1" customWidth="1"/>
    <col min="47" max="47" width="105.28125" style="1" customWidth="1"/>
    <col min="48" max="48" width="55.57421875" style="1" customWidth="1"/>
    <col min="49" max="49" width="49.28125" style="1" customWidth="1"/>
    <col min="50" max="50" width="11.421875" style="1" customWidth="1"/>
    <col min="51" max="51" width="56.57421875" style="1" customWidth="1"/>
    <col min="52" max="16384" width="11.421875" style="1" customWidth="1"/>
  </cols>
  <sheetData>
    <row r="1" spans="1:49" ht="21" customHeight="1" thickBot="1">
      <c r="A1" s="4"/>
      <c r="B1" s="4"/>
      <c r="C1" s="4"/>
      <c r="D1" s="4"/>
      <c r="E1" s="4"/>
      <c r="F1" s="4"/>
      <c r="G1" s="4"/>
      <c r="H1" s="4"/>
      <c r="I1" s="4"/>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4"/>
      <c r="AP1" s="4"/>
      <c r="AQ1" s="4"/>
      <c r="AR1" s="4"/>
      <c r="AS1" s="4"/>
      <c r="AT1" s="4"/>
      <c r="AU1" s="4"/>
      <c r="AV1" s="4"/>
      <c r="AW1" s="4"/>
    </row>
    <row r="2" spans="1:49" ht="38.25" customHeight="1">
      <c r="A2" s="657"/>
      <c r="B2" s="658"/>
      <c r="C2" s="658"/>
      <c r="D2" s="658"/>
      <c r="E2" s="658"/>
      <c r="F2" s="658"/>
      <c r="G2" s="659"/>
      <c r="H2" s="665" t="s">
        <v>0</v>
      </c>
      <c r="I2" s="665"/>
      <c r="J2" s="665"/>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c r="AJ2" s="665"/>
      <c r="AK2" s="665"/>
      <c r="AL2" s="665"/>
      <c r="AM2" s="665"/>
      <c r="AN2" s="665"/>
      <c r="AO2" s="665"/>
      <c r="AP2" s="665"/>
      <c r="AQ2" s="665"/>
      <c r="AR2" s="665"/>
      <c r="AS2" s="665"/>
      <c r="AT2" s="665"/>
      <c r="AU2" s="665"/>
      <c r="AV2" s="665"/>
      <c r="AW2" s="665"/>
    </row>
    <row r="3" spans="1:49" ht="28.5" customHeight="1">
      <c r="A3" s="660"/>
      <c r="B3" s="661"/>
      <c r="C3" s="661"/>
      <c r="D3" s="661"/>
      <c r="E3" s="661"/>
      <c r="F3" s="661"/>
      <c r="G3" s="662"/>
      <c r="H3" s="666" t="s">
        <v>73</v>
      </c>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6"/>
      <c r="AQ3" s="666"/>
      <c r="AR3" s="666"/>
      <c r="AS3" s="666"/>
      <c r="AT3" s="666"/>
      <c r="AU3" s="666"/>
      <c r="AV3" s="666"/>
      <c r="AW3" s="666"/>
    </row>
    <row r="4" spans="1:49" ht="27.75" customHeight="1">
      <c r="A4" s="660"/>
      <c r="B4" s="661"/>
      <c r="C4" s="661"/>
      <c r="D4" s="661"/>
      <c r="E4" s="661"/>
      <c r="F4" s="661"/>
      <c r="G4" s="662"/>
      <c r="H4" s="666" t="s">
        <v>1</v>
      </c>
      <c r="I4" s="666"/>
      <c r="J4" s="666"/>
      <c r="K4" s="666"/>
      <c r="L4" s="666"/>
      <c r="M4" s="666"/>
      <c r="N4" s="666"/>
      <c r="O4" s="666"/>
      <c r="P4" s="666"/>
      <c r="Q4" s="666"/>
      <c r="R4" s="666"/>
      <c r="S4" s="666"/>
      <c r="T4" s="666" t="s">
        <v>90</v>
      </c>
      <c r="U4" s="666"/>
      <c r="V4" s="666"/>
      <c r="W4" s="666"/>
      <c r="X4" s="666"/>
      <c r="Y4" s="666"/>
      <c r="Z4" s="666"/>
      <c r="AA4" s="666"/>
      <c r="AB4" s="666"/>
      <c r="AC4" s="666"/>
      <c r="AD4" s="666"/>
      <c r="AE4" s="666"/>
      <c r="AF4" s="666"/>
      <c r="AG4" s="666"/>
      <c r="AH4" s="666"/>
      <c r="AI4" s="666"/>
      <c r="AJ4" s="666"/>
      <c r="AK4" s="666"/>
      <c r="AL4" s="666"/>
      <c r="AM4" s="666"/>
      <c r="AN4" s="666"/>
      <c r="AO4" s="666"/>
      <c r="AP4" s="666"/>
      <c r="AQ4" s="666"/>
      <c r="AR4" s="666"/>
      <c r="AS4" s="666"/>
      <c r="AT4" s="666"/>
      <c r="AU4" s="666"/>
      <c r="AV4" s="666"/>
      <c r="AW4" s="666"/>
    </row>
    <row r="5" spans="1:49" ht="26.25" customHeight="1">
      <c r="A5" s="660"/>
      <c r="B5" s="661"/>
      <c r="C5" s="661"/>
      <c r="D5" s="661"/>
      <c r="E5" s="661"/>
      <c r="F5" s="661"/>
      <c r="G5" s="662"/>
      <c r="H5" s="666" t="s">
        <v>3</v>
      </c>
      <c r="I5" s="666"/>
      <c r="J5" s="666"/>
      <c r="K5" s="666"/>
      <c r="L5" s="666"/>
      <c r="M5" s="666"/>
      <c r="N5" s="666"/>
      <c r="O5" s="666"/>
      <c r="P5" s="666"/>
      <c r="Q5" s="666"/>
      <c r="R5" s="666"/>
      <c r="S5" s="666"/>
      <c r="T5" s="666" t="s">
        <v>89</v>
      </c>
      <c r="U5" s="666"/>
      <c r="V5" s="666"/>
      <c r="W5" s="666"/>
      <c r="X5" s="666"/>
      <c r="Y5" s="666"/>
      <c r="Z5" s="666"/>
      <c r="AA5" s="666"/>
      <c r="AB5" s="666"/>
      <c r="AC5" s="666"/>
      <c r="AD5" s="666"/>
      <c r="AE5" s="666"/>
      <c r="AF5" s="666"/>
      <c r="AG5" s="666"/>
      <c r="AH5" s="666"/>
      <c r="AI5" s="666"/>
      <c r="AJ5" s="666"/>
      <c r="AK5" s="666"/>
      <c r="AL5" s="666"/>
      <c r="AM5" s="666"/>
      <c r="AN5" s="666"/>
      <c r="AO5" s="666"/>
      <c r="AP5" s="666"/>
      <c r="AQ5" s="666"/>
      <c r="AR5" s="666"/>
      <c r="AS5" s="666"/>
      <c r="AT5" s="666"/>
      <c r="AU5" s="666"/>
      <c r="AV5" s="666"/>
      <c r="AW5" s="666"/>
    </row>
    <row r="6" spans="1:49" ht="15.75">
      <c r="A6" s="12"/>
      <c r="B6" s="13"/>
      <c r="C6" s="13"/>
      <c r="D6" s="13"/>
      <c r="E6" s="13"/>
      <c r="F6" s="13"/>
      <c r="G6" s="13"/>
      <c r="H6" s="13"/>
      <c r="I6" s="13"/>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3"/>
      <c r="AP6" s="13"/>
      <c r="AQ6" s="13"/>
      <c r="AR6" s="13"/>
      <c r="AS6" s="13"/>
      <c r="AT6" s="13"/>
      <c r="AU6" s="13"/>
      <c r="AV6" s="13"/>
      <c r="AW6" s="13"/>
    </row>
    <row r="7" spans="1:49" ht="30" customHeight="1">
      <c r="A7" s="674" t="s">
        <v>4</v>
      </c>
      <c r="B7" s="675"/>
      <c r="C7" s="675"/>
      <c r="D7" s="675"/>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row>
    <row r="8" spans="1:49" ht="30" customHeight="1" thickBot="1">
      <c r="A8" s="676" t="s">
        <v>2</v>
      </c>
      <c r="B8" s="677"/>
      <c r="C8" s="677"/>
      <c r="D8" s="677"/>
      <c r="E8" s="677"/>
      <c r="F8" s="677"/>
      <c r="G8" s="677"/>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677"/>
      <c r="AK8" s="677"/>
      <c r="AL8" s="677"/>
      <c r="AM8" s="677"/>
      <c r="AN8" s="677"/>
      <c r="AO8" s="677"/>
      <c r="AP8" s="677"/>
      <c r="AQ8" s="677"/>
      <c r="AR8" s="677"/>
      <c r="AS8" s="677"/>
      <c r="AT8" s="677"/>
      <c r="AU8" s="677"/>
      <c r="AV8" s="677"/>
      <c r="AW8" s="677"/>
    </row>
    <row r="9" spans="1:49" ht="9.75" customHeight="1" thickBot="1">
      <c r="A9" s="9"/>
      <c r="B9" s="10"/>
      <c r="C9" s="10"/>
      <c r="D9" s="10"/>
      <c r="E9" s="10"/>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3"/>
      <c r="AP9" s="13"/>
      <c r="AQ9" s="13"/>
      <c r="AR9" s="13"/>
      <c r="AS9" s="13"/>
      <c r="AT9" s="13"/>
      <c r="AU9" s="13"/>
      <c r="AV9" s="13"/>
      <c r="AW9" s="13"/>
    </row>
    <row r="10" spans="1:49" s="2" customFormat="1" ht="44.25" customHeight="1">
      <c r="A10" s="663" t="s">
        <v>229</v>
      </c>
      <c r="B10" s="663"/>
      <c r="C10" s="664"/>
      <c r="D10" s="650" t="s">
        <v>54</v>
      </c>
      <c r="E10" s="650"/>
      <c r="F10" s="650" t="s">
        <v>56</v>
      </c>
      <c r="G10" s="650"/>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t="s">
        <v>64</v>
      </c>
      <c r="AR10" s="650" t="s">
        <v>65</v>
      </c>
      <c r="AS10" s="642" t="s">
        <v>66</v>
      </c>
      <c r="AT10" s="642" t="s">
        <v>67</v>
      </c>
      <c r="AU10" s="642" t="s">
        <v>68</v>
      </c>
      <c r="AV10" s="642" t="s">
        <v>69</v>
      </c>
      <c r="AW10" s="667" t="s">
        <v>70</v>
      </c>
    </row>
    <row r="11" spans="1:49" s="3" customFormat="1" ht="45.75" customHeight="1">
      <c r="A11" s="671" t="s">
        <v>230</v>
      </c>
      <c r="B11" s="671" t="s">
        <v>53</v>
      </c>
      <c r="C11" s="651" t="s">
        <v>231</v>
      </c>
      <c r="D11" s="651" t="s">
        <v>37</v>
      </c>
      <c r="E11" s="651" t="s">
        <v>55</v>
      </c>
      <c r="F11" s="651" t="s">
        <v>57</v>
      </c>
      <c r="G11" s="651" t="s">
        <v>58</v>
      </c>
      <c r="H11" s="651" t="s">
        <v>59</v>
      </c>
      <c r="I11" s="651" t="s">
        <v>60</v>
      </c>
      <c r="J11" s="651" t="s">
        <v>61</v>
      </c>
      <c r="K11" s="653" t="s">
        <v>62</v>
      </c>
      <c r="L11" s="654"/>
      <c r="M11" s="654"/>
      <c r="N11" s="654"/>
      <c r="O11" s="654"/>
      <c r="P11" s="654"/>
      <c r="Q11" s="654"/>
      <c r="R11" s="654"/>
      <c r="S11" s="654"/>
      <c r="T11" s="654"/>
      <c r="U11" s="654"/>
      <c r="V11" s="654"/>
      <c r="W11" s="654"/>
      <c r="X11" s="654"/>
      <c r="Y11" s="654"/>
      <c r="Z11" s="654"/>
      <c r="AA11" s="654"/>
      <c r="AB11" s="654"/>
      <c r="AC11" s="654"/>
      <c r="AD11" s="654"/>
      <c r="AE11" s="654"/>
      <c r="AF11" s="654"/>
      <c r="AG11" s="654"/>
      <c r="AH11" s="654"/>
      <c r="AI11" s="654"/>
      <c r="AJ11" s="654"/>
      <c r="AK11" s="654"/>
      <c r="AL11" s="655"/>
      <c r="AM11" s="656" t="s">
        <v>63</v>
      </c>
      <c r="AN11" s="656"/>
      <c r="AO11" s="656"/>
      <c r="AP11" s="656"/>
      <c r="AQ11" s="651"/>
      <c r="AR11" s="651"/>
      <c r="AS11" s="643"/>
      <c r="AT11" s="643"/>
      <c r="AU11" s="643"/>
      <c r="AV11" s="643"/>
      <c r="AW11" s="668"/>
    </row>
    <row r="12" spans="1:51" s="3" customFormat="1" ht="12.75" customHeight="1">
      <c r="A12" s="671"/>
      <c r="B12" s="671"/>
      <c r="C12" s="651"/>
      <c r="D12" s="651"/>
      <c r="E12" s="651"/>
      <c r="F12" s="651"/>
      <c r="G12" s="651"/>
      <c r="H12" s="651"/>
      <c r="I12" s="651"/>
      <c r="J12" s="651"/>
      <c r="K12" s="653">
        <v>2016</v>
      </c>
      <c r="L12" s="654"/>
      <c r="M12" s="654"/>
      <c r="N12" s="655"/>
      <c r="O12" s="316"/>
      <c r="P12" s="656">
        <v>2017</v>
      </c>
      <c r="Q12" s="656"/>
      <c r="R12" s="656"/>
      <c r="S12" s="656"/>
      <c r="T12" s="656"/>
      <c r="U12" s="653">
        <v>2018</v>
      </c>
      <c r="V12" s="654"/>
      <c r="W12" s="654"/>
      <c r="X12" s="654"/>
      <c r="Y12" s="654"/>
      <c r="Z12" s="655"/>
      <c r="AA12" s="653">
        <v>2019</v>
      </c>
      <c r="AB12" s="654"/>
      <c r="AC12" s="654"/>
      <c r="AD12" s="654"/>
      <c r="AE12" s="654"/>
      <c r="AF12" s="655"/>
      <c r="AG12" s="653">
        <v>2020</v>
      </c>
      <c r="AH12" s="654"/>
      <c r="AI12" s="654"/>
      <c r="AJ12" s="654"/>
      <c r="AK12" s="654"/>
      <c r="AL12" s="655"/>
      <c r="AM12" s="651" t="s">
        <v>5</v>
      </c>
      <c r="AN12" s="651" t="s">
        <v>6</v>
      </c>
      <c r="AO12" s="651" t="s">
        <v>7</v>
      </c>
      <c r="AP12" s="651" t="s">
        <v>8</v>
      </c>
      <c r="AQ12" s="651"/>
      <c r="AR12" s="651"/>
      <c r="AS12" s="643"/>
      <c r="AT12" s="643"/>
      <c r="AU12" s="643"/>
      <c r="AV12" s="643"/>
      <c r="AW12" s="668"/>
      <c r="AY12" s="1"/>
    </row>
    <row r="13" spans="1:49" s="3" customFormat="1" ht="54" customHeight="1" thickBot="1">
      <c r="A13" s="672"/>
      <c r="B13" s="672"/>
      <c r="C13" s="652"/>
      <c r="D13" s="652"/>
      <c r="E13" s="652"/>
      <c r="F13" s="652"/>
      <c r="G13" s="652"/>
      <c r="H13" s="652"/>
      <c r="I13" s="652"/>
      <c r="J13" s="652"/>
      <c r="K13" s="317" t="s">
        <v>232</v>
      </c>
      <c r="L13" s="317" t="s">
        <v>233</v>
      </c>
      <c r="M13" s="317" t="s">
        <v>234</v>
      </c>
      <c r="N13" s="317" t="s">
        <v>25</v>
      </c>
      <c r="O13" s="317" t="s">
        <v>235</v>
      </c>
      <c r="P13" s="317" t="s">
        <v>236</v>
      </c>
      <c r="Q13" s="317" t="s">
        <v>237</v>
      </c>
      <c r="R13" s="317" t="s">
        <v>233</v>
      </c>
      <c r="S13" s="317" t="s">
        <v>234</v>
      </c>
      <c r="T13" s="317" t="s">
        <v>25</v>
      </c>
      <c r="U13" s="317" t="s">
        <v>235</v>
      </c>
      <c r="V13" s="317" t="s">
        <v>236</v>
      </c>
      <c r="W13" s="317" t="s">
        <v>237</v>
      </c>
      <c r="X13" s="317" t="s">
        <v>233</v>
      </c>
      <c r="Y13" s="317" t="s">
        <v>234</v>
      </c>
      <c r="Z13" s="317" t="s">
        <v>25</v>
      </c>
      <c r="AA13" s="317" t="s">
        <v>235</v>
      </c>
      <c r="AB13" s="317" t="s">
        <v>236</v>
      </c>
      <c r="AC13" s="317" t="s">
        <v>237</v>
      </c>
      <c r="AD13" s="317" t="s">
        <v>233</v>
      </c>
      <c r="AE13" s="317" t="s">
        <v>234</v>
      </c>
      <c r="AF13" s="317" t="s">
        <v>25</v>
      </c>
      <c r="AG13" s="317" t="s">
        <v>235</v>
      </c>
      <c r="AH13" s="317" t="s">
        <v>236</v>
      </c>
      <c r="AI13" s="317" t="s">
        <v>237</v>
      </c>
      <c r="AJ13" s="317" t="s">
        <v>233</v>
      </c>
      <c r="AK13" s="317" t="s">
        <v>234</v>
      </c>
      <c r="AL13" s="317" t="s">
        <v>25</v>
      </c>
      <c r="AM13" s="652"/>
      <c r="AN13" s="652"/>
      <c r="AO13" s="652"/>
      <c r="AP13" s="652"/>
      <c r="AQ13" s="652"/>
      <c r="AR13" s="652"/>
      <c r="AS13" s="644"/>
      <c r="AT13" s="644"/>
      <c r="AU13" s="644"/>
      <c r="AV13" s="644"/>
      <c r="AW13" s="669"/>
    </row>
    <row r="14" spans="1:49" s="46" customFormat="1" ht="164.25" customHeight="1">
      <c r="A14" s="673">
        <v>39</v>
      </c>
      <c r="B14" s="673">
        <v>179</v>
      </c>
      <c r="C14" s="647" t="s">
        <v>101</v>
      </c>
      <c r="D14" s="647">
        <v>466</v>
      </c>
      <c r="E14" s="647" t="s">
        <v>104</v>
      </c>
      <c r="F14" s="647">
        <v>365</v>
      </c>
      <c r="G14" s="647" t="s">
        <v>76</v>
      </c>
      <c r="H14" s="647" t="s">
        <v>77</v>
      </c>
      <c r="I14" s="648" t="s">
        <v>102</v>
      </c>
      <c r="J14" s="649">
        <v>0.4</v>
      </c>
      <c r="K14" s="369"/>
      <c r="L14" s="649">
        <v>0.05</v>
      </c>
      <c r="M14" s="646">
        <v>0.035</v>
      </c>
      <c r="N14" s="646">
        <v>0.0389</v>
      </c>
      <c r="O14" s="646">
        <v>0.0389</v>
      </c>
      <c r="P14" s="617"/>
      <c r="Q14" s="617"/>
      <c r="R14" s="670"/>
      <c r="S14" s="679"/>
      <c r="T14" s="679"/>
      <c r="U14" s="679"/>
      <c r="V14" s="679"/>
      <c r="W14" s="618"/>
      <c r="X14" s="678"/>
      <c r="Y14" s="678"/>
      <c r="Z14" s="678"/>
      <c r="AA14" s="678"/>
      <c r="AB14" s="678"/>
      <c r="AC14" s="619"/>
      <c r="AD14" s="678"/>
      <c r="AE14" s="678"/>
      <c r="AF14" s="678"/>
      <c r="AG14" s="678"/>
      <c r="AH14" s="678"/>
      <c r="AI14" s="619"/>
      <c r="AJ14" s="678"/>
      <c r="AK14" s="678"/>
      <c r="AL14" s="678"/>
      <c r="AM14" s="678"/>
      <c r="AN14" s="678"/>
      <c r="AO14" s="670"/>
      <c r="AP14" s="618"/>
      <c r="AQ14" s="618"/>
      <c r="AR14" s="679"/>
      <c r="AS14" s="670"/>
      <c r="AT14" s="670"/>
      <c r="AU14" s="670"/>
      <c r="AV14" s="670"/>
      <c r="AW14" s="670"/>
    </row>
    <row r="15" spans="1:50" s="3" customFormat="1" ht="19.5" customHeight="1" hidden="1">
      <c r="A15" s="673"/>
      <c r="B15" s="673"/>
      <c r="C15" s="647"/>
      <c r="D15" s="647"/>
      <c r="E15" s="647"/>
      <c r="F15" s="647"/>
      <c r="G15" s="647"/>
      <c r="H15" s="647"/>
      <c r="I15" s="648"/>
      <c r="J15" s="647"/>
      <c r="K15" s="368"/>
      <c r="L15" s="647"/>
      <c r="M15" s="646"/>
      <c r="N15" s="646"/>
      <c r="O15" s="646"/>
      <c r="P15" s="618"/>
      <c r="Q15" s="618"/>
      <c r="R15" s="670"/>
      <c r="S15" s="679"/>
      <c r="T15" s="679"/>
      <c r="U15" s="679"/>
      <c r="V15" s="679"/>
      <c r="W15" s="618"/>
      <c r="X15" s="678"/>
      <c r="Y15" s="678"/>
      <c r="Z15" s="678"/>
      <c r="AA15" s="678"/>
      <c r="AB15" s="678"/>
      <c r="AC15" s="619"/>
      <c r="AD15" s="678"/>
      <c r="AE15" s="678"/>
      <c r="AF15" s="678"/>
      <c r="AG15" s="678"/>
      <c r="AH15" s="678"/>
      <c r="AI15" s="619"/>
      <c r="AJ15" s="678"/>
      <c r="AK15" s="678"/>
      <c r="AL15" s="678"/>
      <c r="AM15" s="678"/>
      <c r="AN15" s="678"/>
      <c r="AO15" s="670"/>
      <c r="AP15" s="619"/>
      <c r="AQ15" s="619"/>
      <c r="AR15" s="678"/>
      <c r="AS15" s="670"/>
      <c r="AT15" s="670"/>
      <c r="AU15" s="670"/>
      <c r="AV15" s="670"/>
      <c r="AW15" s="670"/>
      <c r="AX15" s="3" t="s">
        <v>100</v>
      </c>
    </row>
    <row r="16" spans="1:49" s="3" customFormat="1" ht="120" hidden="1">
      <c r="A16" s="39">
        <v>180</v>
      </c>
      <c r="B16" s="39">
        <v>180</v>
      </c>
      <c r="C16" s="38" t="s">
        <v>105</v>
      </c>
      <c r="D16" s="38">
        <v>535</v>
      </c>
      <c r="E16" s="38" t="s">
        <v>104</v>
      </c>
      <c r="F16" s="38">
        <v>543</v>
      </c>
      <c r="G16" s="38" t="s">
        <v>103</v>
      </c>
      <c r="H16" s="38" t="s">
        <v>77</v>
      </c>
      <c r="I16" s="38" t="s">
        <v>102</v>
      </c>
      <c r="J16" s="40">
        <v>0.4</v>
      </c>
      <c r="K16" s="40"/>
      <c r="L16" s="373"/>
      <c r="M16" s="45"/>
      <c r="N16" s="45"/>
      <c r="O16" s="45"/>
      <c r="P16" s="45"/>
      <c r="Q16" s="45"/>
      <c r="R16" s="372"/>
      <c r="S16" s="45"/>
      <c r="T16" s="45"/>
      <c r="U16" s="45"/>
      <c r="V16" s="45"/>
      <c r="W16" s="45"/>
      <c r="X16" s="37">
        <v>25</v>
      </c>
      <c r="Y16" s="37"/>
      <c r="Z16" s="37"/>
      <c r="AA16" s="37"/>
      <c r="AB16" s="37"/>
      <c r="AC16" s="37"/>
      <c r="AD16" s="37">
        <v>35</v>
      </c>
      <c r="AE16" s="37"/>
      <c r="AF16" s="37"/>
      <c r="AG16" s="37"/>
      <c r="AH16" s="37">
        <v>40</v>
      </c>
      <c r="AI16" s="37"/>
      <c r="AJ16" s="37">
        <v>40</v>
      </c>
      <c r="AK16" s="37"/>
      <c r="AL16" s="37"/>
      <c r="AM16" s="37"/>
      <c r="AN16" s="38"/>
      <c r="AO16" s="44"/>
      <c r="AP16" s="38"/>
      <c r="AQ16" s="38"/>
      <c r="AR16" s="38"/>
      <c r="AS16" s="38"/>
      <c r="AT16" s="38"/>
      <c r="AU16" s="43" t="s">
        <v>106</v>
      </c>
      <c r="AV16" s="42"/>
      <c r="AW16" s="42"/>
    </row>
    <row r="17" spans="1:49" s="3" customFormat="1" ht="409.5">
      <c r="A17" s="39">
        <v>39</v>
      </c>
      <c r="B17" s="39">
        <v>180</v>
      </c>
      <c r="C17" s="38" t="s">
        <v>105</v>
      </c>
      <c r="D17" s="38">
        <v>535</v>
      </c>
      <c r="E17" s="38" t="s">
        <v>104</v>
      </c>
      <c r="F17" s="38">
        <v>543</v>
      </c>
      <c r="G17" s="38" t="s">
        <v>103</v>
      </c>
      <c r="H17" s="38" t="s">
        <v>77</v>
      </c>
      <c r="I17" s="38" t="s">
        <v>102</v>
      </c>
      <c r="J17" s="40">
        <v>0.4</v>
      </c>
      <c r="K17" s="40"/>
      <c r="L17" s="373"/>
      <c r="M17" s="45"/>
      <c r="N17" s="45"/>
      <c r="O17" s="45"/>
      <c r="P17" s="367">
        <v>0.15</v>
      </c>
      <c r="Q17" s="367">
        <v>0.15</v>
      </c>
      <c r="R17" s="367">
        <v>0.1</v>
      </c>
      <c r="S17" s="367">
        <v>0.1</v>
      </c>
      <c r="T17" s="380">
        <f>+AP17</f>
        <v>0.09110000000000001</v>
      </c>
      <c r="U17" s="367"/>
      <c r="V17" s="367"/>
      <c r="W17" s="367"/>
      <c r="X17" s="368">
        <v>25</v>
      </c>
      <c r="Y17" s="368"/>
      <c r="Z17" s="368"/>
      <c r="AA17" s="368"/>
      <c r="AB17" s="368"/>
      <c r="AC17" s="368"/>
      <c r="AD17" s="368">
        <v>35</v>
      </c>
      <c r="AE17" s="368"/>
      <c r="AF17" s="368"/>
      <c r="AG17" s="368"/>
      <c r="AH17" s="368">
        <v>40</v>
      </c>
      <c r="AI17" s="368"/>
      <c r="AJ17" s="368">
        <v>40</v>
      </c>
      <c r="AK17" s="37"/>
      <c r="AL17" s="37"/>
      <c r="AM17" s="374">
        <v>0.0391</v>
      </c>
      <c r="AN17" s="374">
        <v>0.0551</v>
      </c>
      <c r="AO17" s="374">
        <v>0.084</v>
      </c>
      <c r="AP17" s="381">
        <f>3.91%+5.2%</f>
        <v>0.09110000000000001</v>
      </c>
      <c r="AQ17" s="375"/>
      <c r="AR17" s="376"/>
      <c r="AS17" s="377" t="s">
        <v>323</v>
      </c>
      <c r="AT17" s="377" t="s">
        <v>315</v>
      </c>
      <c r="AU17" s="377" t="s">
        <v>316</v>
      </c>
      <c r="AV17" s="377" t="s">
        <v>241</v>
      </c>
      <c r="AW17" s="377" t="s">
        <v>317</v>
      </c>
    </row>
    <row r="18" spans="1:49" ht="30.75" customHeight="1" thickBot="1">
      <c r="A18" s="378"/>
      <c r="B18" s="379"/>
      <c r="C18" s="645" t="s">
        <v>238</v>
      </c>
      <c r="D18" s="645"/>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row>
    <row r="23" ht="15">
      <c r="R23" s="41"/>
    </row>
  </sheetData>
  <mergeCells count="82">
    <mergeCell ref="T14:T15"/>
    <mergeCell ref="V14:V15"/>
    <mergeCell ref="X14:X15"/>
    <mergeCell ref="Y14:Y15"/>
    <mergeCell ref="U14:U15"/>
    <mergeCell ref="AW14:AW15"/>
    <mergeCell ref="AR14:AR15"/>
    <mergeCell ref="AD14:AD15"/>
    <mergeCell ref="AE14:AE15"/>
    <mergeCell ref="AF14:AF15"/>
    <mergeCell ref="AO14:AO15"/>
    <mergeCell ref="AL14:AL15"/>
    <mergeCell ref="AM14:AM15"/>
    <mergeCell ref="AN14:AN15"/>
    <mergeCell ref="A7:AW7"/>
    <mergeCell ref="A8:AW8"/>
    <mergeCell ref="AS14:AS15"/>
    <mergeCell ref="AT14:AT15"/>
    <mergeCell ref="AU14:AU15"/>
    <mergeCell ref="AV14:AV15"/>
    <mergeCell ref="AG14:AG15"/>
    <mergeCell ref="AH14:AH15"/>
    <mergeCell ref="AJ14:AJ15"/>
    <mergeCell ref="AK14:AK15"/>
    <mergeCell ref="Z14:Z15"/>
    <mergeCell ref="AA14:AA15"/>
    <mergeCell ref="AB14:AB15"/>
    <mergeCell ref="N14:N15"/>
    <mergeCell ref="S14:S15"/>
    <mergeCell ref="A14:A15"/>
    <mergeCell ref="I11:I13"/>
    <mergeCell ref="O14:O15"/>
    <mergeCell ref="R14:R15"/>
    <mergeCell ref="A11:A13"/>
    <mergeCell ref="C11:C13"/>
    <mergeCell ref="D11:D13"/>
    <mergeCell ref="E11:E13"/>
    <mergeCell ref="F11:F13"/>
    <mergeCell ref="B11:B13"/>
    <mergeCell ref="C14:C15"/>
    <mergeCell ref="D14:D15"/>
    <mergeCell ref="E14:E15"/>
    <mergeCell ref="F14:F15"/>
    <mergeCell ref="B14:B15"/>
    <mergeCell ref="AP12:AP13"/>
    <mergeCell ref="A2:G5"/>
    <mergeCell ref="A10:C10"/>
    <mergeCell ref="H2:AW2"/>
    <mergeCell ref="H3:AW3"/>
    <mergeCell ref="H4:S4"/>
    <mergeCell ref="D10:E10"/>
    <mergeCell ref="AW10:AW13"/>
    <mergeCell ref="T4:AW4"/>
    <mergeCell ref="T5:AW5"/>
    <mergeCell ref="H5:S5"/>
    <mergeCell ref="AS10:AS13"/>
    <mergeCell ref="AT10:AT13"/>
    <mergeCell ref="G11:G13"/>
    <mergeCell ref="H11:H13"/>
    <mergeCell ref="J11:J13"/>
    <mergeCell ref="U12:Z12"/>
    <mergeCell ref="AO12:AO13"/>
    <mergeCell ref="AA12:AF12"/>
    <mergeCell ref="AG12:AL12"/>
    <mergeCell ref="AM12:AM13"/>
    <mergeCell ref="AN12:AN13"/>
    <mergeCell ref="AV10:AV13"/>
    <mergeCell ref="AU10:AU13"/>
    <mergeCell ref="C18:AW18"/>
    <mergeCell ref="M14:M15"/>
    <mergeCell ref="G14:G15"/>
    <mergeCell ref="H14:H15"/>
    <mergeCell ref="I14:I15"/>
    <mergeCell ref="J14:J15"/>
    <mergeCell ref="L14:L15"/>
    <mergeCell ref="F10:AP10"/>
    <mergeCell ref="AQ10:AQ13"/>
    <mergeCell ref="AR10:AR13"/>
    <mergeCell ref="K11:AL11"/>
    <mergeCell ref="AM11:AP11"/>
    <mergeCell ref="K12:N12"/>
    <mergeCell ref="P12:T12"/>
  </mergeCells>
  <printOptions horizontalCentered="1" verticalCentered="1"/>
  <pageMargins left="0" right="0" top="0.5511811023622047" bottom="0" header="0.31496062992125984" footer="0.31496062992125984"/>
  <pageSetup fitToWidth="0" horizontalDpi="600" verticalDpi="600" orientation="landscape" scale="22" r:id="rId2"/>
  <headerFooter>
    <oddFooter>&amp;C&amp;G</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view="pageBreakPreview" zoomScale="50" zoomScaleSheetLayoutView="50" workbookViewId="0" topLeftCell="AG46">
      <selection activeCell="Q4" sqref="Q4:AU4"/>
    </sheetView>
  </sheetViews>
  <sheetFormatPr defaultColWidth="18.00390625" defaultRowHeight="15"/>
  <cols>
    <col min="1" max="3" width="18.00390625" style="382" customWidth="1"/>
    <col min="4" max="7" width="18.00390625" style="384" customWidth="1"/>
    <col min="8" max="36" width="18.00390625" style="385" customWidth="1"/>
    <col min="37" max="42" width="18.00390625" style="386" customWidth="1"/>
    <col min="43" max="43" width="34.28125" style="382" customWidth="1"/>
    <col min="44" max="44" width="34.57421875" style="382" customWidth="1"/>
    <col min="45" max="45" width="33.421875" style="382" customWidth="1"/>
    <col min="46" max="46" width="34.57421875" style="382" customWidth="1"/>
    <col min="47" max="47" width="54.57421875" style="382" customWidth="1"/>
    <col min="48" max="48" width="18.00390625" style="382" customWidth="1"/>
    <col min="49" max="49" width="18.00390625" style="383" customWidth="1"/>
    <col min="50" max="16384" width="18.00390625" style="382" customWidth="1"/>
  </cols>
  <sheetData>
    <row r="1" spans="1:47" ht="38.25" customHeight="1">
      <c r="A1" s="725"/>
      <c r="B1" s="726"/>
      <c r="C1" s="726"/>
      <c r="D1" s="726"/>
      <c r="E1" s="726"/>
      <c r="F1" s="742" t="s">
        <v>0</v>
      </c>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c r="AO1" s="743"/>
      <c r="AP1" s="743"/>
      <c r="AQ1" s="743"/>
      <c r="AR1" s="743"/>
      <c r="AS1" s="743"/>
      <c r="AT1" s="743"/>
      <c r="AU1" s="744"/>
    </row>
    <row r="2" spans="1:47" ht="30.75" customHeight="1">
      <c r="A2" s="727"/>
      <c r="B2" s="728"/>
      <c r="C2" s="728"/>
      <c r="D2" s="728"/>
      <c r="E2" s="728"/>
      <c r="F2" s="736" t="s">
        <v>72</v>
      </c>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737"/>
      <c r="AT2" s="737"/>
      <c r="AU2" s="738"/>
    </row>
    <row r="3" spans="1:47" ht="27.75" customHeight="1">
      <c r="A3" s="727"/>
      <c r="B3" s="728"/>
      <c r="C3" s="728"/>
      <c r="D3" s="728"/>
      <c r="E3" s="728"/>
      <c r="F3" s="734" t="s">
        <v>1</v>
      </c>
      <c r="G3" s="734"/>
      <c r="H3" s="734"/>
      <c r="I3" s="734"/>
      <c r="J3" s="734"/>
      <c r="K3" s="734"/>
      <c r="L3" s="734"/>
      <c r="M3" s="734"/>
      <c r="N3" s="734"/>
      <c r="O3" s="734"/>
      <c r="P3" s="734"/>
      <c r="Q3" s="736" t="s">
        <v>90</v>
      </c>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8"/>
    </row>
    <row r="4" spans="1:47" ht="26.25" customHeight="1" thickBot="1">
      <c r="A4" s="729"/>
      <c r="B4" s="730"/>
      <c r="C4" s="730"/>
      <c r="D4" s="730"/>
      <c r="E4" s="730"/>
      <c r="F4" s="735" t="s">
        <v>3</v>
      </c>
      <c r="G4" s="735"/>
      <c r="H4" s="735"/>
      <c r="I4" s="735"/>
      <c r="J4" s="735"/>
      <c r="K4" s="735"/>
      <c r="L4" s="735"/>
      <c r="M4" s="735"/>
      <c r="N4" s="735"/>
      <c r="O4" s="735"/>
      <c r="P4" s="735"/>
      <c r="Q4" s="739" t="s">
        <v>89</v>
      </c>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1"/>
    </row>
    <row r="5" ht="14.25" customHeight="1" thickBot="1">
      <c r="AN5" s="387"/>
    </row>
    <row r="6" spans="1:49" s="8" customFormat="1" ht="53.25" customHeight="1">
      <c r="A6" s="748" t="s">
        <v>26</v>
      </c>
      <c r="B6" s="745" t="s">
        <v>36</v>
      </c>
      <c r="C6" s="745"/>
      <c r="D6" s="745"/>
      <c r="E6" s="745" t="s">
        <v>40</v>
      </c>
      <c r="F6" s="745" t="s">
        <v>41</v>
      </c>
      <c r="G6" s="745" t="s">
        <v>42</v>
      </c>
      <c r="H6" s="745" t="s">
        <v>43</v>
      </c>
      <c r="I6" s="760"/>
      <c r="J6" s="761"/>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48" t="s">
        <v>44</v>
      </c>
      <c r="AL6" s="745"/>
      <c r="AM6" s="745"/>
      <c r="AN6" s="749"/>
      <c r="AO6" s="750" t="s">
        <v>46</v>
      </c>
      <c r="AP6" s="745" t="s">
        <v>47</v>
      </c>
      <c r="AQ6" s="745" t="s">
        <v>48</v>
      </c>
      <c r="AR6" s="745" t="s">
        <v>49</v>
      </c>
      <c r="AS6" s="745" t="s">
        <v>50</v>
      </c>
      <c r="AT6" s="745" t="s">
        <v>51</v>
      </c>
      <c r="AU6" s="749" t="s">
        <v>52</v>
      </c>
      <c r="AW6" s="15"/>
    </row>
    <row r="7" spans="1:49" s="8" customFormat="1" ht="53.25" customHeight="1">
      <c r="A7" s="753"/>
      <c r="B7" s="746"/>
      <c r="C7" s="746"/>
      <c r="D7" s="746"/>
      <c r="E7" s="746"/>
      <c r="F7" s="746"/>
      <c r="G7" s="746"/>
      <c r="H7" s="746"/>
      <c r="I7" s="770">
        <v>2016</v>
      </c>
      <c r="J7" s="771"/>
      <c r="K7" s="771"/>
      <c r="L7" s="751"/>
      <c r="M7" s="757">
        <v>2017</v>
      </c>
      <c r="N7" s="758"/>
      <c r="O7" s="758"/>
      <c r="P7" s="758"/>
      <c r="Q7" s="758"/>
      <c r="R7" s="759"/>
      <c r="S7" s="757">
        <v>2018</v>
      </c>
      <c r="T7" s="758"/>
      <c r="U7" s="758"/>
      <c r="V7" s="758"/>
      <c r="W7" s="758"/>
      <c r="X7" s="759"/>
      <c r="Y7" s="757">
        <v>2019</v>
      </c>
      <c r="Z7" s="758"/>
      <c r="AA7" s="758"/>
      <c r="AB7" s="758"/>
      <c r="AC7" s="758"/>
      <c r="AD7" s="759"/>
      <c r="AE7" s="757">
        <v>2020</v>
      </c>
      <c r="AF7" s="758"/>
      <c r="AG7" s="758"/>
      <c r="AH7" s="758"/>
      <c r="AI7" s="758"/>
      <c r="AJ7" s="758"/>
      <c r="AK7" s="731" t="s">
        <v>45</v>
      </c>
      <c r="AL7" s="732"/>
      <c r="AM7" s="732"/>
      <c r="AN7" s="733"/>
      <c r="AO7" s="751"/>
      <c r="AP7" s="746"/>
      <c r="AQ7" s="746"/>
      <c r="AR7" s="746"/>
      <c r="AS7" s="746"/>
      <c r="AT7" s="746"/>
      <c r="AU7" s="755"/>
      <c r="AW7" s="15"/>
    </row>
    <row r="8" spans="1:50" s="8" customFormat="1" ht="87.75" customHeight="1" thickBot="1">
      <c r="A8" s="754"/>
      <c r="B8" s="388" t="s">
        <v>37</v>
      </c>
      <c r="C8" s="388" t="s">
        <v>38</v>
      </c>
      <c r="D8" s="388" t="s">
        <v>39</v>
      </c>
      <c r="E8" s="747"/>
      <c r="F8" s="747"/>
      <c r="G8" s="747"/>
      <c r="H8" s="765"/>
      <c r="I8" s="388" t="s">
        <v>239</v>
      </c>
      <c r="J8" s="388" t="s">
        <v>233</v>
      </c>
      <c r="K8" s="388" t="s">
        <v>240</v>
      </c>
      <c r="L8" s="389" t="s">
        <v>25</v>
      </c>
      <c r="M8" s="388" t="s">
        <v>235</v>
      </c>
      <c r="N8" s="388" t="s">
        <v>236</v>
      </c>
      <c r="O8" s="388" t="s">
        <v>237</v>
      </c>
      <c r="P8" s="388" t="s">
        <v>233</v>
      </c>
      <c r="Q8" s="388" t="s">
        <v>234</v>
      </c>
      <c r="R8" s="389" t="s">
        <v>25</v>
      </c>
      <c r="S8" s="388" t="s">
        <v>235</v>
      </c>
      <c r="T8" s="388" t="s">
        <v>236</v>
      </c>
      <c r="U8" s="388" t="s">
        <v>237</v>
      </c>
      <c r="V8" s="388" t="s">
        <v>233</v>
      </c>
      <c r="W8" s="388" t="s">
        <v>234</v>
      </c>
      <c r="X8" s="389" t="s">
        <v>25</v>
      </c>
      <c r="Y8" s="388" t="s">
        <v>235</v>
      </c>
      <c r="Z8" s="388" t="s">
        <v>236</v>
      </c>
      <c r="AA8" s="388" t="s">
        <v>237</v>
      </c>
      <c r="AB8" s="388" t="s">
        <v>233</v>
      </c>
      <c r="AC8" s="388" t="s">
        <v>234</v>
      </c>
      <c r="AD8" s="389" t="s">
        <v>25</v>
      </c>
      <c r="AE8" s="388" t="s">
        <v>235</v>
      </c>
      <c r="AF8" s="388" t="s">
        <v>236</v>
      </c>
      <c r="AG8" s="388" t="s">
        <v>237</v>
      </c>
      <c r="AH8" s="388" t="s">
        <v>233</v>
      </c>
      <c r="AI8" s="388" t="s">
        <v>234</v>
      </c>
      <c r="AJ8" s="390" t="s">
        <v>25</v>
      </c>
      <c r="AK8" s="391" t="s">
        <v>5</v>
      </c>
      <c r="AL8" s="388" t="s">
        <v>6</v>
      </c>
      <c r="AM8" s="388" t="s">
        <v>7</v>
      </c>
      <c r="AN8" s="392" t="s">
        <v>8</v>
      </c>
      <c r="AO8" s="752"/>
      <c r="AP8" s="747"/>
      <c r="AQ8" s="747"/>
      <c r="AR8" s="747"/>
      <c r="AS8" s="747"/>
      <c r="AT8" s="747"/>
      <c r="AU8" s="756"/>
      <c r="AW8" s="393"/>
      <c r="AX8" s="394"/>
    </row>
    <row r="9" spans="1:50" s="405" customFormat="1" ht="56.25" customHeight="1">
      <c r="A9" s="762" t="s">
        <v>78</v>
      </c>
      <c r="B9" s="704">
        <v>1</v>
      </c>
      <c r="C9" s="706" t="s">
        <v>79</v>
      </c>
      <c r="D9" s="691" t="s">
        <v>102</v>
      </c>
      <c r="E9" s="691">
        <v>179</v>
      </c>
      <c r="F9" s="691">
        <v>177</v>
      </c>
      <c r="G9" s="395" t="s">
        <v>9</v>
      </c>
      <c r="H9" s="396">
        <v>100</v>
      </c>
      <c r="I9" s="396"/>
      <c r="J9" s="396">
        <v>20</v>
      </c>
      <c r="K9" s="396">
        <v>20</v>
      </c>
      <c r="L9" s="397">
        <v>0.2</v>
      </c>
      <c r="M9" s="396"/>
      <c r="N9" s="398">
        <v>0.5</v>
      </c>
      <c r="O9" s="398">
        <v>0.5</v>
      </c>
      <c r="P9" s="399">
        <v>0.5</v>
      </c>
      <c r="Q9" s="400">
        <v>0.5</v>
      </c>
      <c r="R9" s="400">
        <f>+AN9</f>
        <v>0.42</v>
      </c>
      <c r="S9" s="400">
        <v>0.7</v>
      </c>
      <c r="T9" s="400">
        <v>0.7</v>
      </c>
      <c r="U9" s="400"/>
      <c r="V9" s="400"/>
      <c r="W9" s="400"/>
      <c r="X9" s="400"/>
      <c r="Y9" s="400"/>
      <c r="Z9" s="400">
        <v>0.95</v>
      </c>
      <c r="AA9" s="400"/>
      <c r="AB9" s="400"/>
      <c r="AC9" s="400"/>
      <c r="AD9" s="400"/>
      <c r="AE9" s="400"/>
      <c r="AF9" s="400">
        <v>1</v>
      </c>
      <c r="AG9" s="400"/>
      <c r="AH9" s="400"/>
      <c r="AI9" s="400"/>
      <c r="AJ9" s="401"/>
      <c r="AK9" s="402">
        <v>0.2</v>
      </c>
      <c r="AL9" s="401">
        <v>0.35</v>
      </c>
      <c r="AM9" s="400">
        <v>0.42</v>
      </c>
      <c r="AN9" s="400">
        <v>0.42</v>
      </c>
      <c r="AO9" s="403">
        <f>AN9/Q9</f>
        <v>0.84</v>
      </c>
      <c r="AP9" s="404">
        <f>AN9/Q9</f>
        <v>0.84</v>
      </c>
      <c r="AQ9" s="719" t="s">
        <v>324</v>
      </c>
      <c r="AR9" s="691" t="s">
        <v>305</v>
      </c>
      <c r="AS9" s="691" t="s">
        <v>306</v>
      </c>
      <c r="AT9" s="691" t="s">
        <v>242</v>
      </c>
      <c r="AU9" s="694" t="s">
        <v>307</v>
      </c>
      <c r="AW9" s="406"/>
      <c r="AX9" s="394"/>
    </row>
    <row r="10" spans="1:50" s="405" customFormat="1" ht="60" customHeight="1">
      <c r="A10" s="763"/>
      <c r="B10" s="699"/>
      <c r="C10" s="702"/>
      <c r="D10" s="687"/>
      <c r="E10" s="687"/>
      <c r="F10" s="687"/>
      <c r="G10" s="407" t="s">
        <v>10</v>
      </c>
      <c r="H10" s="408">
        <v>502731377.3649063</v>
      </c>
      <c r="I10" s="408"/>
      <c r="J10" s="409">
        <v>181587528</v>
      </c>
      <c r="K10" s="409">
        <v>181587528</v>
      </c>
      <c r="L10" s="409">
        <v>163460185</v>
      </c>
      <c r="M10" s="409"/>
      <c r="N10" s="410">
        <v>110296389</v>
      </c>
      <c r="O10" s="410">
        <v>110296389</v>
      </c>
      <c r="P10" s="408">
        <v>87196389</v>
      </c>
      <c r="Q10" s="408">
        <v>120283000</v>
      </c>
      <c r="R10" s="408">
        <f aca="true" t="shared" si="0" ref="R10:R56">+AN10</f>
        <v>120283000</v>
      </c>
      <c r="S10" s="408">
        <v>91225000</v>
      </c>
      <c r="T10" s="408">
        <v>91225000</v>
      </c>
      <c r="U10" s="408"/>
      <c r="V10" s="408"/>
      <c r="W10" s="408"/>
      <c r="X10" s="408"/>
      <c r="Y10" s="408"/>
      <c r="Z10" s="408">
        <v>92846201.805</v>
      </c>
      <c r="AA10" s="408"/>
      <c r="AB10" s="408"/>
      <c r="AC10" s="408"/>
      <c r="AD10" s="408"/>
      <c r="AE10" s="408"/>
      <c r="AF10" s="408">
        <v>48744255.947625004</v>
      </c>
      <c r="AG10" s="408"/>
      <c r="AH10" s="408"/>
      <c r="AI10" s="408"/>
      <c r="AJ10" s="411"/>
      <c r="AK10" s="412">
        <v>70180000</v>
      </c>
      <c r="AL10" s="413">
        <v>75193000</v>
      </c>
      <c r="AM10" s="408">
        <v>85193000</v>
      </c>
      <c r="AN10" s="408">
        <v>120283000</v>
      </c>
      <c r="AO10" s="414">
        <f>AN10/Q10</f>
        <v>1</v>
      </c>
      <c r="AP10" s="415">
        <f>(L10+Q10)/H10</f>
        <v>0.5644031738922985</v>
      </c>
      <c r="AQ10" s="720"/>
      <c r="AR10" s="692"/>
      <c r="AS10" s="692"/>
      <c r="AT10" s="692"/>
      <c r="AU10" s="695"/>
      <c r="AV10" s="416"/>
      <c r="AW10" s="406"/>
      <c r="AX10" s="394"/>
    </row>
    <row r="11" spans="1:50" s="405" customFormat="1" ht="27.75" customHeight="1">
      <c r="A11" s="763"/>
      <c r="B11" s="699"/>
      <c r="C11" s="702"/>
      <c r="D11" s="687"/>
      <c r="E11" s="687"/>
      <c r="F11" s="687"/>
      <c r="G11" s="407" t="s">
        <v>11</v>
      </c>
      <c r="H11" s="417"/>
      <c r="I11" s="417"/>
      <c r="J11" s="417"/>
      <c r="K11" s="417"/>
      <c r="L11" s="417"/>
      <c r="M11" s="417"/>
      <c r="N11" s="418"/>
      <c r="O11" s="418"/>
      <c r="P11" s="417"/>
      <c r="Q11" s="417"/>
      <c r="R11" s="417"/>
      <c r="S11" s="419">
        <v>0</v>
      </c>
      <c r="T11" s="417">
        <v>0</v>
      </c>
      <c r="U11" s="417"/>
      <c r="V11" s="417"/>
      <c r="W11" s="417"/>
      <c r="X11" s="417"/>
      <c r="Y11" s="417"/>
      <c r="Z11" s="417"/>
      <c r="AA11" s="417"/>
      <c r="AB11" s="417"/>
      <c r="AC11" s="417"/>
      <c r="AD11" s="417"/>
      <c r="AE11" s="417"/>
      <c r="AF11" s="420"/>
      <c r="AG11" s="417"/>
      <c r="AH11" s="417"/>
      <c r="AI11" s="417"/>
      <c r="AJ11" s="421"/>
      <c r="AK11" s="422"/>
      <c r="AL11" s="423"/>
      <c r="AM11" s="424"/>
      <c r="AN11" s="425"/>
      <c r="AO11" s="426"/>
      <c r="AP11" s="427"/>
      <c r="AQ11" s="720"/>
      <c r="AR11" s="692"/>
      <c r="AS11" s="692"/>
      <c r="AT11" s="692"/>
      <c r="AU11" s="695"/>
      <c r="AW11" s="406"/>
      <c r="AX11" s="394"/>
    </row>
    <row r="12" spans="1:50" s="405" customFormat="1" ht="27.75" customHeight="1">
      <c r="A12" s="763"/>
      <c r="B12" s="699"/>
      <c r="C12" s="702"/>
      <c r="D12" s="687"/>
      <c r="E12" s="687"/>
      <c r="F12" s="687"/>
      <c r="G12" s="407" t="s">
        <v>12</v>
      </c>
      <c r="H12" s="408"/>
      <c r="I12" s="408"/>
      <c r="J12" s="409"/>
      <c r="K12" s="409"/>
      <c r="L12" s="409"/>
      <c r="M12" s="409"/>
      <c r="N12" s="410">
        <v>130710202</v>
      </c>
      <c r="O12" s="410">
        <v>130710202</v>
      </c>
      <c r="P12" s="408">
        <v>130710202</v>
      </c>
      <c r="Q12" s="408">
        <v>130710202</v>
      </c>
      <c r="R12" s="408">
        <f t="shared" si="0"/>
        <v>130710202</v>
      </c>
      <c r="S12" s="408">
        <v>48599000</v>
      </c>
      <c r="T12" s="408">
        <v>48599000</v>
      </c>
      <c r="U12" s="408"/>
      <c r="V12" s="408"/>
      <c r="W12" s="408"/>
      <c r="X12" s="408"/>
      <c r="Y12" s="408"/>
      <c r="Z12" s="408"/>
      <c r="AA12" s="408"/>
      <c r="AB12" s="408"/>
      <c r="AC12" s="408"/>
      <c r="AD12" s="408"/>
      <c r="AE12" s="408"/>
      <c r="AF12" s="408"/>
      <c r="AG12" s="408"/>
      <c r="AH12" s="408"/>
      <c r="AI12" s="408"/>
      <c r="AJ12" s="411"/>
      <c r="AK12" s="412">
        <v>4010202</v>
      </c>
      <c r="AL12" s="413">
        <v>76229202</v>
      </c>
      <c r="AM12" s="408">
        <v>130710202</v>
      </c>
      <c r="AN12" s="408">
        <v>130710202</v>
      </c>
      <c r="AO12" s="426"/>
      <c r="AP12" s="427"/>
      <c r="AQ12" s="720"/>
      <c r="AR12" s="692"/>
      <c r="AS12" s="692"/>
      <c r="AT12" s="692"/>
      <c r="AU12" s="695"/>
      <c r="AW12" s="406"/>
      <c r="AX12" s="394"/>
    </row>
    <row r="13" spans="1:50" s="405" customFormat="1" ht="33.75" customHeight="1">
      <c r="A13" s="763"/>
      <c r="B13" s="699"/>
      <c r="C13" s="702"/>
      <c r="D13" s="687"/>
      <c r="E13" s="687"/>
      <c r="F13" s="687"/>
      <c r="G13" s="407" t="s">
        <v>13</v>
      </c>
      <c r="H13" s="428">
        <f>+H9+H11</f>
        <v>100</v>
      </c>
      <c r="I13" s="428"/>
      <c r="J13" s="428">
        <f aca="true" t="shared" si="1" ref="J13">+J9+J11</f>
        <v>20</v>
      </c>
      <c r="K13" s="428">
        <v>20</v>
      </c>
      <c r="L13" s="429">
        <v>0.2</v>
      </c>
      <c r="M13" s="430"/>
      <c r="N13" s="431">
        <f>+N11+N9</f>
        <v>0.5</v>
      </c>
      <c r="O13" s="415">
        <v>0.5</v>
      </c>
      <c r="P13" s="432">
        <v>0.5</v>
      </c>
      <c r="Q13" s="433">
        <f>+Q9</f>
        <v>0.5</v>
      </c>
      <c r="R13" s="433">
        <f t="shared" si="0"/>
        <v>0.42</v>
      </c>
      <c r="S13" s="427">
        <f>+S9</f>
        <v>0.7</v>
      </c>
      <c r="T13" s="427">
        <v>0.7</v>
      </c>
      <c r="U13" s="427"/>
      <c r="V13" s="427"/>
      <c r="W13" s="427"/>
      <c r="X13" s="427"/>
      <c r="Y13" s="427"/>
      <c r="Z13" s="427">
        <v>0.95</v>
      </c>
      <c r="AA13" s="427"/>
      <c r="AB13" s="427"/>
      <c r="AC13" s="427"/>
      <c r="AD13" s="427"/>
      <c r="AE13" s="427"/>
      <c r="AF13" s="427">
        <v>1</v>
      </c>
      <c r="AG13" s="427"/>
      <c r="AH13" s="427"/>
      <c r="AI13" s="427"/>
      <c r="AJ13" s="434"/>
      <c r="AK13" s="435">
        <f>+AK11+AK9</f>
        <v>0.2</v>
      </c>
      <c r="AL13" s="436">
        <v>0.35</v>
      </c>
      <c r="AM13" s="433">
        <v>0.42</v>
      </c>
      <c r="AN13" s="433">
        <f>+AN9</f>
        <v>0.42</v>
      </c>
      <c r="AO13" s="426"/>
      <c r="AP13" s="427"/>
      <c r="AQ13" s="720"/>
      <c r="AR13" s="692"/>
      <c r="AS13" s="692"/>
      <c r="AT13" s="692"/>
      <c r="AU13" s="695"/>
      <c r="AW13" s="406"/>
      <c r="AX13" s="394"/>
    </row>
    <row r="14" spans="1:50" s="405" customFormat="1" ht="36.75" customHeight="1" thickBot="1">
      <c r="A14" s="763"/>
      <c r="B14" s="705"/>
      <c r="C14" s="707"/>
      <c r="D14" s="708"/>
      <c r="E14" s="708"/>
      <c r="F14" s="708"/>
      <c r="G14" s="437" t="s">
        <v>14</v>
      </c>
      <c r="H14" s="408">
        <f>H10+H12</f>
        <v>502731377.3649063</v>
      </c>
      <c r="I14" s="408"/>
      <c r="J14" s="409">
        <f>J10+J12</f>
        <v>181587528</v>
      </c>
      <c r="K14" s="409">
        <v>181587528</v>
      </c>
      <c r="L14" s="409">
        <f aca="true" t="shared" si="2" ref="L14:AF14">L10+L12</f>
        <v>163460185</v>
      </c>
      <c r="M14" s="409"/>
      <c r="N14" s="410">
        <f>N10+N12</f>
        <v>241006591</v>
      </c>
      <c r="O14" s="410">
        <v>241006591</v>
      </c>
      <c r="P14" s="408">
        <v>217906591</v>
      </c>
      <c r="Q14" s="408">
        <f t="shared" si="2"/>
        <v>250993202</v>
      </c>
      <c r="R14" s="408">
        <f t="shared" si="0"/>
        <v>250993202</v>
      </c>
      <c r="S14" s="408">
        <f>+S10+S12</f>
        <v>139824000</v>
      </c>
      <c r="T14" s="408">
        <v>139824000</v>
      </c>
      <c r="U14" s="408">
        <f t="shared" si="2"/>
        <v>0</v>
      </c>
      <c r="V14" s="408">
        <f t="shared" si="2"/>
        <v>0</v>
      </c>
      <c r="W14" s="408">
        <f t="shared" si="2"/>
        <v>0</v>
      </c>
      <c r="X14" s="408">
        <f t="shared" si="2"/>
        <v>0</v>
      </c>
      <c r="Y14" s="408"/>
      <c r="Z14" s="408">
        <v>92846201.805</v>
      </c>
      <c r="AA14" s="408"/>
      <c r="AB14" s="408">
        <f t="shared" si="2"/>
        <v>0</v>
      </c>
      <c r="AC14" s="408">
        <f t="shared" si="2"/>
        <v>0</v>
      </c>
      <c r="AD14" s="408">
        <f t="shared" si="2"/>
        <v>0</v>
      </c>
      <c r="AE14" s="408"/>
      <c r="AF14" s="408">
        <f t="shared" si="2"/>
        <v>48744255.947625004</v>
      </c>
      <c r="AG14" s="408"/>
      <c r="AH14" s="408"/>
      <c r="AI14" s="408"/>
      <c r="AJ14" s="411"/>
      <c r="AK14" s="412">
        <f>+AK12+AK10</f>
        <v>74190202</v>
      </c>
      <c r="AL14" s="413">
        <v>151422202</v>
      </c>
      <c r="AM14" s="408">
        <v>215903202</v>
      </c>
      <c r="AN14" s="408">
        <f>+AN12+AN10</f>
        <v>250993202</v>
      </c>
      <c r="AO14" s="438"/>
      <c r="AP14" s="439"/>
      <c r="AQ14" s="721"/>
      <c r="AR14" s="693"/>
      <c r="AS14" s="693"/>
      <c r="AT14" s="693"/>
      <c r="AU14" s="696"/>
      <c r="AV14" s="416"/>
      <c r="AW14" s="406"/>
      <c r="AX14" s="394"/>
    </row>
    <row r="15" spans="1:50" s="405" customFormat="1" ht="45" customHeight="1">
      <c r="A15" s="763"/>
      <c r="B15" s="704">
        <v>2</v>
      </c>
      <c r="C15" s="706" t="s">
        <v>80</v>
      </c>
      <c r="D15" s="691" t="s">
        <v>75</v>
      </c>
      <c r="E15" s="691">
        <v>466</v>
      </c>
      <c r="F15" s="691">
        <v>177</v>
      </c>
      <c r="G15" s="395" t="s">
        <v>9</v>
      </c>
      <c r="H15" s="396">
        <v>25</v>
      </c>
      <c r="I15" s="396"/>
      <c r="J15" s="440"/>
      <c r="K15" s="440"/>
      <c r="L15" s="440"/>
      <c r="M15" s="440"/>
      <c r="N15" s="441">
        <v>10</v>
      </c>
      <c r="O15" s="441">
        <v>10</v>
      </c>
      <c r="P15" s="440">
        <v>0</v>
      </c>
      <c r="Q15" s="440">
        <v>0</v>
      </c>
      <c r="R15" s="440">
        <f t="shared" si="0"/>
        <v>0</v>
      </c>
      <c r="S15" s="440">
        <v>10</v>
      </c>
      <c r="T15" s="440">
        <v>10</v>
      </c>
      <c r="U15" s="350"/>
      <c r="V15" s="350"/>
      <c r="W15" s="350"/>
      <c r="X15" s="350"/>
      <c r="Y15" s="350"/>
      <c r="Z15" s="350"/>
      <c r="AA15" s="440"/>
      <c r="AB15" s="440"/>
      <c r="AC15" s="440"/>
      <c r="AD15" s="440"/>
      <c r="AE15" s="440"/>
      <c r="AF15" s="440"/>
      <c r="AG15" s="440"/>
      <c r="AH15" s="440"/>
      <c r="AI15" s="440"/>
      <c r="AJ15" s="442"/>
      <c r="AK15" s="443">
        <v>0</v>
      </c>
      <c r="AL15" s="444">
        <v>0</v>
      </c>
      <c r="AM15" s="445"/>
      <c r="AN15" s="440">
        <v>0</v>
      </c>
      <c r="AO15" s="446">
        <v>0</v>
      </c>
      <c r="AP15" s="447">
        <v>0</v>
      </c>
      <c r="AQ15" s="706" t="s">
        <v>322</v>
      </c>
      <c r="AR15" s="712" t="s">
        <v>243</v>
      </c>
      <c r="AS15" s="712" t="s">
        <v>244</v>
      </c>
      <c r="AT15" s="712" t="s">
        <v>245</v>
      </c>
      <c r="AU15" s="680" t="s">
        <v>308</v>
      </c>
      <c r="AW15" s="393"/>
      <c r="AX15" s="394"/>
    </row>
    <row r="16" spans="1:49" s="405" customFormat="1" ht="36" customHeight="1">
      <c r="A16" s="763"/>
      <c r="B16" s="699"/>
      <c r="C16" s="702"/>
      <c r="D16" s="687"/>
      <c r="E16" s="687"/>
      <c r="F16" s="687"/>
      <c r="G16" s="407" t="s">
        <v>10</v>
      </c>
      <c r="H16" s="408">
        <v>5490000000</v>
      </c>
      <c r="I16" s="408"/>
      <c r="J16" s="409"/>
      <c r="K16" s="409"/>
      <c r="L16" s="409"/>
      <c r="M16" s="409"/>
      <c r="N16" s="410">
        <v>1080000000</v>
      </c>
      <c r="O16" s="410">
        <v>1080000000</v>
      </c>
      <c r="P16" s="408">
        <v>80000000</v>
      </c>
      <c r="Q16" s="408">
        <v>80000000</v>
      </c>
      <c r="R16" s="408">
        <v>79301543</v>
      </c>
      <c r="S16" s="408">
        <v>1000000000</v>
      </c>
      <c r="T16" s="408">
        <v>1000000000</v>
      </c>
      <c r="U16" s="408"/>
      <c r="V16" s="408"/>
      <c r="W16" s="408"/>
      <c r="X16" s="408"/>
      <c r="Y16" s="408"/>
      <c r="Z16" s="408"/>
      <c r="AA16" s="408"/>
      <c r="AB16" s="408"/>
      <c r="AC16" s="408"/>
      <c r="AD16" s="408"/>
      <c r="AE16" s="408"/>
      <c r="AF16" s="408"/>
      <c r="AG16" s="408"/>
      <c r="AH16" s="408"/>
      <c r="AI16" s="408"/>
      <c r="AJ16" s="411"/>
      <c r="AK16" s="412">
        <v>0</v>
      </c>
      <c r="AL16" s="413">
        <v>0</v>
      </c>
      <c r="AM16" s="410"/>
      <c r="AN16" s="408">
        <f>+R16</f>
        <v>79301543</v>
      </c>
      <c r="AO16" s="414">
        <f>AN16/Q16</f>
        <v>0.9912692875</v>
      </c>
      <c r="AP16" s="448">
        <f>(L16+R16)/H16</f>
        <v>0.014444725500910747</v>
      </c>
      <c r="AQ16" s="702"/>
      <c r="AR16" s="689"/>
      <c r="AS16" s="689"/>
      <c r="AT16" s="689"/>
      <c r="AU16" s="681"/>
      <c r="AW16" s="449"/>
    </row>
    <row r="17" spans="1:49" s="405" customFormat="1" ht="27" customHeight="1">
      <c r="A17" s="763"/>
      <c r="B17" s="699"/>
      <c r="C17" s="702"/>
      <c r="D17" s="687"/>
      <c r="E17" s="687"/>
      <c r="F17" s="687"/>
      <c r="G17" s="407" t="s">
        <v>11</v>
      </c>
      <c r="H17" s="417"/>
      <c r="I17" s="417"/>
      <c r="J17" s="417"/>
      <c r="K17" s="417"/>
      <c r="L17" s="417"/>
      <c r="M17" s="417"/>
      <c r="N17" s="418"/>
      <c r="O17" s="418"/>
      <c r="P17" s="417"/>
      <c r="Q17" s="417"/>
      <c r="R17" s="417"/>
      <c r="S17" s="417">
        <v>0</v>
      </c>
      <c r="T17" s="417">
        <v>0</v>
      </c>
      <c r="U17" s="417"/>
      <c r="V17" s="417"/>
      <c r="W17" s="417"/>
      <c r="X17" s="417"/>
      <c r="Y17" s="417"/>
      <c r="Z17" s="417"/>
      <c r="AA17" s="417"/>
      <c r="AB17" s="417"/>
      <c r="AC17" s="417"/>
      <c r="AD17" s="417"/>
      <c r="AE17" s="417"/>
      <c r="AF17" s="417"/>
      <c r="AG17" s="417"/>
      <c r="AH17" s="417"/>
      <c r="AI17" s="417"/>
      <c r="AJ17" s="421"/>
      <c r="AK17" s="422"/>
      <c r="AL17" s="423"/>
      <c r="AM17" s="450"/>
      <c r="AN17" s="417"/>
      <c r="AO17" s="414"/>
      <c r="AP17" s="448"/>
      <c r="AQ17" s="702"/>
      <c r="AR17" s="689"/>
      <c r="AS17" s="689"/>
      <c r="AT17" s="689"/>
      <c r="AU17" s="681"/>
      <c r="AW17" s="449"/>
    </row>
    <row r="18" spans="1:49" s="405" customFormat="1" ht="33" customHeight="1">
      <c r="A18" s="763"/>
      <c r="B18" s="699"/>
      <c r="C18" s="702"/>
      <c r="D18" s="687"/>
      <c r="E18" s="687"/>
      <c r="F18" s="687"/>
      <c r="G18" s="407" t="s">
        <v>12</v>
      </c>
      <c r="H18" s="451"/>
      <c r="I18" s="451"/>
      <c r="J18" s="451"/>
      <c r="K18" s="451"/>
      <c r="L18" s="451"/>
      <c r="M18" s="451"/>
      <c r="N18" s="418"/>
      <c r="O18" s="418"/>
      <c r="P18" s="451"/>
      <c r="Q18" s="451"/>
      <c r="R18" s="452"/>
      <c r="S18" s="408">
        <v>79301543</v>
      </c>
      <c r="T18" s="451">
        <v>79301543</v>
      </c>
      <c r="U18" s="451"/>
      <c r="V18" s="451"/>
      <c r="W18" s="451"/>
      <c r="X18" s="451"/>
      <c r="Y18" s="451"/>
      <c r="Z18" s="451"/>
      <c r="AA18" s="451"/>
      <c r="AB18" s="451"/>
      <c r="AC18" s="451"/>
      <c r="AD18" s="451"/>
      <c r="AE18" s="451"/>
      <c r="AF18" s="451"/>
      <c r="AG18" s="451"/>
      <c r="AH18" s="451"/>
      <c r="AI18" s="451"/>
      <c r="AJ18" s="453"/>
      <c r="AK18" s="422"/>
      <c r="AL18" s="454"/>
      <c r="AM18" s="450"/>
      <c r="AN18" s="452"/>
      <c r="AO18" s="414"/>
      <c r="AP18" s="448"/>
      <c r="AQ18" s="702"/>
      <c r="AR18" s="689"/>
      <c r="AS18" s="689"/>
      <c r="AT18" s="689"/>
      <c r="AU18" s="681"/>
      <c r="AW18" s="449"/>
    </row>
    <row r="19" spans="1:49" s="405" customFormat="1" ht="36" customHeight="1">
      <c r="A19" s="763"/>
      <c r="B19" s="699"/>
      <c r="C19" s="702"/>
      <c r="D19" s="687"/>
      <c r="E19" s="687"/>
      <c r="F19" s="687"/>
      <c r="G19" s="407" t="s">
        <v>13</v>
      </c>
      <c r="H19" s="455">
        <f>+H15+H17</f>
        <v>25</v>
      </c>
      <c r="I19" s="455"/>
      <c r="J19" s="456"/>
      <c r="K19" s="456"/>
      <c r="L19" s="456"/>
      <c r="M19" s="457"/>
      <c r="N19" s="458">
        <f>+N15</f>
        <v>10</v>
      </c>
      <c r="O19" s="458">
        <v>10</v>
      </c>
      <c r="P19" s="456">
        <v>0</v>
      </c>
      <c r="Q19" s="456">
        <v>0</v>
      </c>
      <c r="R19" s="456">
        <f t="shared" si="0"/>
        <v>0</v>
      </c>
      <c r="S19" s="456">
        <f>+S15</f>
        <v>10</v>
      </c>
      <c r="T19" s="456">
        <v>10</v>
      </c>
      <c r="U19" s="456"/>
      <c r="V19" s="456"/>
      <c r="W19" s="456"/>
      <c r="X19" s="456"/>
      <c r="Y19" s="456"/>
      <c r="Z19" s="456"/>
      <c r="AA19" s="456"/>
      <c r="AB19" s="456"/>
      <c r="AC19" s="456"/>
      <c r="AD19" s="456"/>
      <c r="AE19" s="456"/>
      <c r="AF19" s="456"/>
      <c r="AG19" s="456"/>
      <c r="AH19" s="456"/>
      <c r="AI19" s="456"/>
      <c r="AJ19" s="459"/>
      <c r="AK19" s="422">
        <f>+AK15</f>
        <v>0</v>
      </c>
      <c r="AL19" s="423"/>
      <c r="AM19" s="450"/>
      <c r="AN19" s="456">
        <v>0</v>
      </c>
      <c r="AO19" s="414"/>
      <c r="AP19" s="448"/>
      <c r="AQ19" s="702"/>
      <c r="AR19" s="689"/>
      <c r="AS19" s="689"/>
      <c r="AT19" s="689"/>
      <c r="AU19" s="681"/>
      <c r="AW19" s="449"/>
    </row>
    <row r="20" spans="1:49" s="405" customFormat="1" ht="49.5" customHeight="1" thickBot="1">
      <c r="A20" s="763"/>
      <c r="B20" s="705"/>
      <c r="C20" s="707"/>
      <c r="D20" s="708"/>
      <c r="E20" s="708"/>
      <c r="F20" s="708"/>
      <c r="G20" s="437" t="s">
        <v>14</v>
      </c>
      <c r="H20" s="408">
        <f>H16</f>
        <v>5490000000</v>
      </c>
      <c r="I20" s="408"/>
      <c r="J20" s="409"/>
      <c r="K20" s="409"/>
      <c r="L20" s="409"/>
      <c r="M20" s="409"/>
      <c r="N20" s="410">
        <f>+N16</f>
        <v>1080000000</v>
      </c>
      <c r="O20" s="410">
        <v>1080000000</v>
      </c>
      <c r="P20" s="408">
        <v>80000000</v>
      </c>
      <c r="Q20" s="408">
        <v>80000000</v>
      </c>
      <c r="R20" s="408">
        <v>79301543</v>
      </c>
      <c r="S20" s="408">
        <f>+S18+S16</f>
        <v>1079301543</v>
      </c>
      <c r="T20" s="408">
        <v>1079301543</v>
      </c>
      <c r="U20" s="408"/>
      <c r="V20" s="408"/>
      <c r="W20" s="408"/>
      <c r="X20" s="408"/>
      <c r="Y20" s="408"/>
      <c r="Z20" s="408"/>
      <c r="AA20" s="408"/>
      <c r="AB20" s="408"/>
      <c r="AC20" s="408"/>
      <c r="AD20" s="408"/>
      <c r="AE20" s="408"/>
      <c r="AF20" s="408"/>
      <c r="AG20" s="408"/>
      <c r="AH20" s="408"/>
      <c r="AI20" s="408"/>
      <c r="AJ20" s="411"/>
      <c r="AK20" s="412">
        <f>+AK18+AK16</f>
        <v>0</v>
      </c>
      <c r="AL20" s="413">
        <v>0</v>
      </c>
      <c r="AM20" s="410"/>
      <c r="AN20" s="408">
        <f>+R20</f>
        <v>79301543</v>
      </c>
      <c r="AO20" s="460"/>
      <c r="AP20" s="461"/>
      <c r="AQ20" s="707"/>
      <c r="AR20" s="713"/>
      <c r="AS20" s="713"/>
      <c r="AT20" s="713"/>
      <c r="AU20" s="682"/>
      <c r="AW20" s="449"/>
    </row>
    <row r="21" spans="1:49" s="405" customFormat="1" ht="45" customHeight="1">
      <c r="A21" s="763"/>
      <c r="B21" s="704">
        <v>3</v>
      </c>
      <c r="C21" s="706" t="s">
        <v>81</v>
      </c>
      <c r="D21" s="691" t="s">
        <v>75</v>
      </c>
      <c r="E21" s="691">
        <v>466</v>
      </c>
      <c r="F21" s="691">
        <v>177</v>
      </c>
      <c r="G21" s="395" t="s">
        <v>9</v>
      </c>
      <c r="H21" s="396">
        <f>0.16+1.2+1.64+1</f>
        <v>4</v>
      </c>
      <c r="I21" s="396"/>
      <c r="J21" s="462">
        <v>0.16</v>
      </c>
      <c r="K21" s="462">
        <v>0.16</v>
      </c>
      <c r="L21" s="462">
        <v>0.16</v>
      </c>
      <c r="M21" s="462"/>
      <c r="N21" s="463">
        <v>1.2</v>
      </c>
      <c r="O21" s="464">
        <v>1.2</v>
      </c>
      <c r="P21" s="465">
        <v>1.2</v>
      </c>
      <c r="Q21" s="465">
        <f>+P21</f>
        <v>1.2</v>
      </c>
      <c r="R21" s="466">
        <f t="shared" si="0"/>
        <v>0</v>
      </c>
      <c r="S21" s="463">
        <v>1.64</v>
      </c>
      <c r="T21" s="463">
        <v>1.64</v>
      </c>
      <c r="U21" s="466"/>
      <c r="V21" s="466"/>
      <c r="W21" s="466"/>
      <c r="X21" s="466"/>
      <c r="Y21" s="466"/>
      <c r="Z21" s="463">
        <v>0.86</v>
      </c>
      <c r="AA21" s="467"/>
      <c r="AB21" s="466"/>
      <c r="AC21" s="466"/>
      <c r="AD21" s="466"/>
      <c r="AE21" s="466"/>
      <c r="AF21" s="463">
        <v>0.14</v>
      </c>
      <c r="AG21" s="441"/>
      <c r="AH21" s="441"/>
      <c r="AI21" s="441"/>
      <c r="AJ21" s="468"/>
      <c r="AK21" s="443">
        <v>0</v>
      </c>
      <c r="AL21" s="469">
        <v>0</v>
      </c>
      <c r="AM21" s="466">
        <v>0</v>
      </c>
      <c r="AN21" s="466">
        <v>0</v>
      </c>
      <c r="AO21" s="470">
        <f>AL21/O21</f>
        <v>0</v>
      </c>
      <c r="AP21" s="471">
        <f>(L21+O21)/H21</f>
        <v>0.33999999999999997</v>
      </c>
      <c r="AQ21" s="719" t="s">
        <v>325</v>
      </c>
      <c r="AR21" s="686" t="s">
        <v>247</v>
      </c>
      <c r="AS21" s="686" t="s">
        <v>284</v>
      </c>
      <c r="AT21" s="686" t="s">
        <v>246</v>
      </c>
      <c r="AU21" s="697" t="s">
        <v>285</v>
      </c>
      <c r="AV21" s="472"/>
      <c r="AW21" s="473"/>
    </row>
    <row r="22" spans="1:49" s="405" customFormat="1" ht="36" customHeight="1">
      <c r="A22" s="763"/>
      <c r="B22" s="699"/>
      <c r="C22" s="702"/>
      <c r="D22" s="687"/>
      <c r="E22" s="687"/>
      <c r="F22" s="687"/>
      <c r="G22" s="407" t="s">
        <v>10</v>
      </c>
      <c r="H22" s="408">
        <v>9653424084.264618</v>
      </c>
      <c r="I22" s="408"/>
      <c r="J22" s="409">
        <v>211877645</v>
      </c>
      <c r="K22" s="409">
        <v>107547645</v>
      </c>
      <c r="L22" s="409">
        <v>65502409</v>
      </c>
      <c r="M22" s="409"/>
      <c r="N22" s="410">
        <v>3979227588</v>
      </c>
      <c r="O22" s="410">
        <v>3979227588</v>
      </c>
      <c r="P22" s="408">
        <v>3845387588</v>
      </c>
      <c r="Q22" s="408">
        <v>3845387588</v>
      </c>
      <c r="R22" s="408">
        <f t="shared" si="0"/>
        <v>3812245288</v>
      </c>
      <c r="S22" s="408">
        <v>3027021000</v>
      </c>
      <c r="T22" s="408">
        <v>3027021000</v>
      </c>
      <c r="U22" s="408"/>
      <c r="V22" s="408"/>
      <c r="W22" s="408"/>
      <c r="X22" s="408"/>
      <c r="Y22" s="408"/>
      <c r="Z22" s="408">
        <v>1561358544.1781003</v>
      </c>
      <c r="AA22" s="408"/>
      <c r="AB22" s="408"/>
      <c r="AC22" s="408"/>
      <c r="AD22" s="408"/>
      <c r="AE22" s="408"/>
      <c r="AF22" s="408">
        <v>673579246.9943427</v>
      </c>
      <c r="AG22" s="408"/>
      <c r="AH22" s="408"/>
      <c r="AI22" s="408"/>
      <c r="AJ22" s="411"/>
      <c r="AK22" s="412">
        <v>43220000</v>
      </c>
      <c r="AL22" s="413">
        <v>174094000</v>
      </c>
      <c r="AM22" s="408">
        <v>174094000</v>
      </c>
      <c r="AN22" s="408">
        <v>3812245288</v>
      </c>
      <c r="AO22" s="427">
        <f>AN22/Q22</f>
        <v>0.9913812849182162</v>
      </c>
      <c r="AP22" s="427">
        <f>(L22+Q22)/H22</f>
        <v>0.4051298236627636</v>
      </c>
      <c r="AQ22" s="720"/>
      <c r="AR22" s="692"/>
      <c r="AS22" s="692"/>
      <c r="AT22" s="692"/>
      <c r="AU22" s="695"/>
      <c r="AV22" s="472"/>
      <c r="AW22" s="449"/>
    </row>
    <row r="23" spans="1:49" s="405" customFormat="1" ht="57.75" customHeight="1">
      <c r="A23" s="763"/>
      <c r="B23" s="699"/>
      <c r="C23" s="702"/>
      <c r="D23" s="687"/>
      <c r="E23" s="687"/>
      <c r="F23" s="687"/>
      <c r="G23" s="407" t="s">
        <v>11</v>
      </c>
      <c r="H23" s="417"/>
      <c r="I23" s="417"/>
      <c r="J23" s="417"/>
      <c r="K23" s="417"/>
      <c r="L23" s="417"/>
      <c r="M23" s="417"/>
      <c r="N23" s="418"/>
      <c r="O23" s="474"/>
      <c r="P23" s="417"/>
      <c r="Q23" s="417"/>
      <c r="R23" s="417"/>
      <c r="S23" s="417">
        <v>1.2</v>
      </c>
      <c r="T23" s="475">
        <v>1.2</v>
      </c>
      <c r="U23" s="417"/>
      <c r="V23" s="417"/>
      <c r="W23" s="417"/>
      <c r="X23" s="417"/>
      <c r="Y23" s="417"/>
      <c r="Z23" s="420"/>
      <c r="AA23" s="417"/>
      <c r="AB23" s="417"/>
      <c r="AC23" s="417"/>
      <c r="AD23" s="417"/>
      <c r="AE23" s="417"/>
      <c r="AF23" s="417"/>
      <c r="AG23" s="417"/>
      <c r="AH23" s="417"/>
      <c r="AI23" s="417"/>
      <c r="AJ23" s="421"/>
      <c r="AK23" s="422">
        <v>0</v>
      </c>
      <c r="AL23" s="423">
        <v>0</v>
      </c>
      <c r="AM23" s="424">
        <v>0</v>
      </c>
      <c r="AN23" s="424">
        <v>0</v>
      </c>
      <c r="AO23" s="476"/>
      <c r="AP23" s="427"/>
      <c r="AQ23" s="720"/>
      <c r="AR23" s="692"/>
      <c r="AS23" s="692"/>
      <c r="AT23" s="692"/>
      <c r="AU23" s="695"/>
      <c r="AW23" s="449"/>
    </row>
    <row r="24" spans="1:49" s="405" customFormat="1" ht="34.5" customHeight="1">
      <c r="A24" s="763"/>
      <c r="B24" s="699"/>
      <c r="C24" s="702"/>
      <c r="D24" s="687"/>
      <c r="E24" s="687"/>
      <c r="F24" s="687"/>
      <c r="G24" s="407" t="s">
        <v>12</v>
      </c>
      <c r="H24" s="451"/>
      <c r="I24" s="451"/>
      <c r="J24" s="451"/>
      <c r="K24" s="451"/>
      <c r="L24" s="451"/>
      <c r="M24" s="451"/>
      <c r="N24" s="410">
        <v>65502409</v>
      </c>
      <c r="O24" s="477">
        <v>65502409</v>
      </c>
      <c r="P24" s="408">
        <v>65502409</v>
      </c>
      <c r="Q24" s="452">
        <v>65502409</v>
      </c>
      <c r="R24" s="452">
        <f t="shared" si="0"/>
        <v>65502409</v>
      </c>
      <c r="S24" s="452">
        <v>3655716488</v>
      </c>
      <c r="T24" s="451">
        <v>3655716488</v>
      </c>
      <c r="U24" s="451"/>
      <c r="V24" s="451"/>
      <c r="W24" s="451"/>
      <c r="X24" s="451"/>
      <c r="Y24" s="451"/>
      <c r="Z24" s="451"/>
      <c r="AA24" s="451"/>
      <c r="AB24" s="451"/>
      <c r="AC24" s="451"/>
      <c r="AD24" s="451"/>
      <c r="AE24" s="451"/>
      <c r="AF24" s="451"/>
      <c r="AG24" s="451"/>
      <c r="AH24" s="451"/>
      <c r="AI24" s="451"/>
      <c r="AJ24" s="453"/>
      <c r="AK24" s="412">
        <v>2630924.75</v>
      </c>
      <c r="AL24" s="413">
        <v>9130924</v>
      </c>
      <c r="AM24" s="452">
        <v>65502409</v>
      </c>
      <c r="AN24" s="452">
        <v>65502409</v>
      </c>
      <c r="AO24" s="476"/>
      <c r="AP24" s="427"/>
      <c r="AQ24" s="720"/>
      <c r="AR24" s="692"/>
      <c r="AS24" s="692"/>
      <c r="AT24" s="692"/>
      <c r="AU24" s="695"/>
      <c r="AW24" s="449"/>
    </row>
    <row r="25" spans="1:49" s="405" customFormat="1" ht="30.75" customHeight="1">
      <c r="A25" s="763"/>
      <c r="B25" s="699"/>
      <c r="C25" s="702"/>
      <c r="D25" s="687"/>
      <c r="E25" s="687"/>
      <c r="F25" s="687"/>
      <c r="G25" s="407" t="s">
        <v>13</v>
      </c>
      <c r="H25" s="455">
        <f>+H21+H23</f>
        <v>4</v>
      </c>
      <c r="I25" s="455"/>
      <c r="J25" s="478">
        <f aca="true" t="shared" si="3" ref="J25">+J21+J23</f>
        <v>0.16</v>
      </c>
      <c r="K25" s="478">
        <v>0.16</v>
      </c>
      <c r="L25" s="478">
        <f aca="true" t="shared" si="4" ref="L25:AF25">+L21+L23</f>
        <v>0.16</v>
      </c>
      <c r="M25" s="479"/>
      <c r="N25" s="480">
        <f t="shared" si="4"/>
        <v>1.2</v>
      </c>
      <c r="O25" s="481">
        <v>1.2</v>
      </c>
      <c r="P25" s="482">
        <v>1.2</v>
      </c>
      <c r="Q25" s="483">
        <f>+Q21+Q23</f>
        <v>1.2</v>
      </c>
      <c r="R25" s="484">
        <f t="shared" si="0"/>
        <v>0</v>
      </c>
      <c r="S25" s="485">
        <f>+S23+S21</f>
        <v>2.84</v>
      </c>
      <c r="T25" s="485">
        <v>2.84</v>
      </c>
      <c r="U25" s="455">
        <f t="shared" si="4"/>
        <v>0</v>
      </c>
      <c r="V25" s="455">
        <f t="shared" si="4"/>
        <v>0</v>
      </c>
      <c r="W25" s="455">
        <f t="shared" si="4"/>
        <v>0</v>
      </c>
      <c r="X25" s="455">
        <f t="shared" si="4"/>
        <v>0</v>
      </c>
      <c r="Y25" s="455"/>
      <c r="Z25" s="485">
        <v>0.86</v>
      </c>
      <c r="AA25" s="486"/>
      <c r="AB25" s="455">
        <f>+AB21+AB23</f>
        <v>0</v>
      </c>
      <c r="AC25" s="455">
        <f t="shared" si="4"/>
        <v>0</v>
      </c>
      <c r="AD25" s="455">
        <f t="shared" si="4"/>
        <v>0</v>
      </c>
      <c r="AE25" s="455"/>
      <c r="AF25" s="485">
        <f t="shared" si="4"/>
        <v>0.14</v>
      </c>
      <c r="AG25" s="484"/>
      <c r="AH25" s="484"/>
      <c r="AI25" s="484"/>
      <c r="AJ25" s="487"/>
      <c r="AK25" s="422">
        <f>+AK23+AK21</f>
        <v>0</v>
      </c>
      <c r="AL25" s="423">
        <v>0</v>
      </c>
      <c r="AM25" s="484">
        <v>0</v>
      </c>
      <c r="AN25" s="484">
        <v>0</v>
      </c>
      <c r="AO25" s="476"/>
      <c r="AP25" s="427"/>
      <c r="AQ25" s="720"/>
      <c r="AR25" s="692"/>
      <c r="AS25" s="692"/>
      <c r="AT25" s="692"/>
      <c r="AU25" s="695"/>
      <c r="AW25" s="449"/>
    </row>
    <row r="26" spans="1:49" s="405" customFormat="1" ht="49.5" customHeight="1" thickBot="1">
      <c r="A26" s="763"/>
      <c r="B26" s="705"/>
      <c r="C26" s="707"/>
      <c r="D26" s="708"/>
      <c r="E26" s="708"/>
      <c r="F26" s="708"/>
      <c r="G26" s="437" t="s">
        <v>14</v>
      </c>
      <c r="H26" s="408">
        <f>H22+H24</f>
        <v>9653424084.264618</v>
      </c>
      <c r="I26" s="408"/>
      <c r="J26" s="409">
        <f>+J22</f>
        <v>211877645</v>
      </c>
      <c r="K26" s="409">
        <v>107547645</v>
      </c>
      <c r="L26" s="409">
        <f aca="true" t="shared" si="5" ref="L26:AF26">+L22</f>
        <v>65502409</v>
      </c>
      <c r="M26" s="409"/>
      <c r="N26" s="410">
        <f>N22+N24</f>
        <v>4044729997</v>
      </c>
      <c r="O26" s="410">
        <v>4044729997</v>
      </c>
      <c r="P26" s="408">
        <v>3910889997</v>
      </c>
      <c r="Q26" s="408">
        <f t="shared" si="5"/>
        <v>3845387588</v>
      </c>
      <c r="R26" s="408">
        <f t="shared" si="0"/>
        <v>3877747697</v>
      </c>
      <c r="S26" s="408">
        <f>+S24+S22</f>
        <v>6682737488</v>
      </c>
      <c r="T26" s="408">
        <v>6682737488</v>
      </c>
      <c r="U26" s="408">
        <f t="shared" si="5"/>
        <v>0</v>
      </c>
      <c r="V26" s="408">
        <f t="shared" si="5"/>
        <v>0</v>
      </c>
      <c r="W26" s="408">
        <f t="shared" si="5"/>
        <v>0</v>
      </c>
      <c r="X26" s="408">
        <f t="shared" si="5"/>
        <v>0</v>
      </c>
      <c r="Y26" s="408"/>
      <c r="Z26" s="408">
        <v>1561358544.1781003</v>
      </c>
      <c r="AA26" s="408"/>
      <c r="AB26" s="408">
        <f t="shared" si="5"/>
        <v>0</v>
      </c>
      <c r="AC26" s="408">
        <f t="shared" si="5"/>
        <v>0</v>
      </c>
      <c r="AD26" s="408">
        <f t="shared" si="5"/>
        <v>0</v>
      </c>
      <c r="AE26" s="408"/>
      <c r="AF26" s="408">
        <f t="shared" si="5"/>
        <v>673579246.9943427</v>
      </c>
      <c r="AG26" s="408"/>
      <c r="AH26" s="408"/>
      <c r="AI26" s="408"/>
      <c r="AJ26" s="411"/>
      <c r="AK26" s="412">
        <f>+AK24+AK22</f>
        <v>45850924.75</v>
      </c>
      <c r="AL26" s="413">
        <v>183224924.75</v>
      </c>
      <c r="AM26" s="452">
        <v>239596409</v>
      </c>
      <c r="AN26" s="452">
        <f>+AN24+AN22</f>
        <v>3877747697</v>
      </c>
      <c r="AO26" s="488"/>
      <c r="AP26" s="439"/>
      <c r="AQ26" s="721"/>
      <c r="AR26" s="693"/>
      <c r="AS26" s="693"/>
      <c r="AT26" s="693"/>
      <c r="AU26" s="696"/>
      <c r="AW26" s="449"/>
    </row>
    <row r="27" spans="1:49" s="405" customFormat="1" ht="45" customHeight="1">
      <c r="A27" s="764"/>
      <c r="B27" s="704">
        <v>4</v>
      </c>
      <c r="C27" s="706" t="s">
        <v>82</v>
      </c>
      <c r="D27" s="691" t="s">
        <v>102</v>
      </c>
      <c r="E27" s="691">
        <v>466</v>
      </c>
      <c r="F27" s="691">
        <v>177</v>
      </c>
      <c r="G27" s="395" t="s">
        <v>9</v>
      </c>
      <c r="H27" s="396">
        <v>5</v>
      </c>
      <c r="I27" s="396"/>
      <c r="J27" s="440"/>
      <c r="K27" s="440"/>
      <c r="L27" s="440"/>
      <c r="M27" s="440"/>
      <c r="N27" s="463">
        <v>1</v>
      </c>
      <c r="O27" s="464">
        <v>1</v>
      </c>
      <c r="P27" s="483">
        <v>1</v>
      </c>
      <c r="Q27" s="483">
        <v>1</v>
      </c>
      <c r="R27" s="484">
        <f t="shared" si="0"/>
        <v>0</v>
      </c>
      <c r="S27" s="440">
        <v>3</v>
      </c>
      <c r="T27" s="440">
        <v>3</v>
      </c>
      <c r="U27" s="440"/>
      <c r="V27" s="440"/>
      <c r="W27" s="440"/>
      <c r="X27" s="440"/>
      <c r="Y27" s="440"/>
      <c r="Z27" s="440">
        <v>5</v>
      </c>
      <c r="AA27" s="440"/>
      <c r="AB27" s="440"/>
      <c r="AC27" s="440"/>
      <c r="AD27" s="440"/>
      <c r="AE27" s="442"/>
      <c r="AF27" s="489">
        <v>0</v>
      </c>
      <c r="AG27" s="490"/>
      <c r="AH27" s="440"/>
      <c r="AI27" s="440"/>
      <c r="AJ27" s="442"/>
      <c r="AK27" s="443">
        <v>0</v>
      </c>
      <c r="AL27" s="444">
        <v>0</v>
      </c>
      <c r="AM27" s="484">
        <v>0</v>
      </c>
      <c r="AN27" s="484">
        <v>0</v>
      </c>
      <c r="AO27" s="491">
        <f>AN27/Q27</f>
        <v>0</v>
      </c>
      <c r="AP27" s="492">
        <f>AN27/H27</f>
        <v>0</v>
      </c>
      <c r="AQ27" s="767" t="s">
        <v>326</v>
      </c>
      <c r="AR27" s="691" t="s">
        <v>247</v>
      </c>
      <c r="AS27" s="691" t="s">
        <v>287</v>
      </c>
      <c r="AT27" s="691" t="s">
        <v>288</v>
      </c>
      <c r="AU27" s="694" t="s">
        <v>248</v>
      </c>
      <c r="AW27" s="449"/>
    </row>
    <row r="28" spans="1:49" s="405" customFormat="1" ht="36" customHeight="1">
      <c r="A28" s="764"/>
      <c r="B28" s="699"/>
      <c r="C28" s="702"/>
      <c r="D28" s="687"/>
      <c r="E28" s="687"/>
      <c r="F28" s="687"/>
      <c r="G28" s="407" t="s">
        <v>10</v>
      </c>
      <c r="H28" s="408">
        <v>436225000</v>
      </c>
      <c r="I28" s="408"/>
      <c r="J28" s="409"/>
      <c r="K28" s="409"/>
      <c r="L28" s="409"/>
      <c r="M28" s="409"/>
      <c r="N28" s="410">
        <v>97000000</v>
      </c>
      <c r="O28" s="410">
        <v>97000000</v>
      </c>
      <c r="P28" s="408">
        <v>90000000</v>
      </c>
      <c r="Q28" s="408">
        <v>90000000</v>
      </c>
      <c r="R28" s="408">
        <f t="shared" si="0"/>
        <v>90000000</v>
      </c>
      <c r="S28" s="408">
        <v>126560000</v>
      </c>
      <c r="T28" s="408">
        <v>126560000</v>
      </c>
      <c r="U28" s="408"/>
      <c r="V28" s="408"/>
      <c r="W28" s="408"/>
      <c r="X28" s="408"/>
      <c r="Y28" s="408"/>
      <c r="Z28" s="408">
        <v>105900000</v>
      </c>
      <c r="AA28" s="408"/>
      <c r="AB28" s="408"/>
      <c r="AC28" s="408"/>
      <c r="AD28" s="408"/>
      <c r="AE28" s="408"/>
      <c r="AF28" s="408">
        <v>0</v>
      </c>
      <c r="AG28" s="408"/>
      <c r="AH28" s="408"/>
      <c r="AI28" s="408"/>
      <c r="AJ28" s="411"/>
      <c r="AK28" s="412">
        <v>0</v>
      </c>
      <c r="AL28" s="413">
        <v>0</v>
      </c>
      <c r="AM28" s="452">
        <v>0</v>
      </c>
      <c r="AN28" s="408">
        <v>90000000</v>
      </c>
      <c r="AO28" s="493">
        <f>AN28/Q28</f>
        <v>1</v>
      </c>
      <c r="AP28" s="427">
        <f>(L28+Q28)/H28</f>
        <v>0.2063155481689495</v>
      </c>
      <c r="AQ28" s="768"/>
      <c r="AR28" s="692"/>
      <c r="AS28" s="692"/>
      <c r="AT28" s="692"/>
      <c r="AU28" s="695"/>
      <c r="AW28" s="449"/>
    </row>
    <row r="29" spans="1:49" s="405" customFormat="1" ht="40.5" customHeight="1">
      <c r="A29" s="764"/>
      <c r="B29" s="699"/>
      <c r="C29" s="702"/>
      <c r="D29" s="687"/>
      <c r="E29" s="687"/>
      <c r="F29" s="687"/>
      <c r="G29" s="407" t="s">
        <v>11</v>
      </c>
      <c r="H29" s="417"/>
      <c r="I29" s="417"/>
      <c r="J29" s="417"/>
      <c r="K29" s="417"/>
      <c r="L29" s="417"/>
      <c r="M29" s="417"/>
      <c r="N29" s="418"/>
      <c r="O29" s="474"/>
      <c r="P29" s="417"/>
      <c r="Q29" s="417"/>
      <c r="R29" s="417"/>
      <c r="S29" s="417">
        <v>1</v>
      </c>
      <c r="T29" s="417">
        <v>1</v>
      </c>
      <c r="U29" s="417"/>
      <c r="V29" s="417"/>
      <c r="W29" s="417"/>
      <c r="X29" s="417"/>
      <c r="Y29" s="417"/>
      <c r="Z29" s="417"/>
      <c r="AA29" s="417"/>
      <c r="AB29" s="417"/>
      <c r="AC29" s="417"/>
      <c r="AD29" s="417"/>
      <c r="AE29" s="421"/>
      <c r="AF29" s="425"/>
      <c r="AG29" s="494"/>
      <c r="AH29" s="417"/>
      <c r="AI29" s="417"/>
      <c r="AJ29" s="421"/>
      <c r="AK29" s="422">
        <v>0</v>
      </c>
      <c r="AL29" s="423"/>
      <c r="AM29" s="450"/>
      <c r="AN29" s="484">
        <v>0</v>
      </c>
      <c r="AO29" s="476"/>
      <c r="AP29" s="427"/>
      <c r="AQ29" s="768"/>
      <c r="AR29" s="692"/>
      <c r="AS29" s="692"/>
      <c r="AT29" s="692"/>
      <c r="AU29" s="695"/>
      <c r="AW29" s="449"/>
    </row>
    <row r="30" spans="1:49" s="405" customFormat="1" ht="33" customHeight="1">
      <c r="A30" s="764"/>
      <c r="B30" s="699"/>
      <c r="C30" s="702"/>
      <c r="D30" s="687"/>
      <c r="E30" s="687"/>
      <c r="F30" s="687"/>
      <c r="G30" s="407" t="s">
        <v>12</v>
      </c>
      <c r="H30" s="451"/>
      <c r="I30" s="451"/>
      <c r="J30" s="451"/>
      <c r="K30" s="451"/>
      <c r="L30" s="451"/>
      <c r="M30" s="451"/>
      <c r="N30" s="418"/>
      <c r="O30" s="474"/>
      <c r="P30" s="451"/>
      <c r="Q30" s="451"/>
      <c r="R30" s="452"/>
      <c r="S30" s="452">
        <v>90000000</v>
      </c>
      <c r="T30" s="451">
        <v>90000000</v>
      </c>
      <c r="U30" s="451"/>
      <c r="V30" s="451"/>
      <c r="W30" s="451"/>
      <c r="X30" s="451"/>
      <c r="Y30" s="451"/>
      <c r="Z30" s="451"/>
      <c r="AA30" s="451"/>
      <c r="AB30" s="451"/>
      <c r="AC30" s="451"/>
      <c r="AD30" s="451"/>
      <c r="AE30" s="453"/>
      <c r="AF30" s="495"/>
      <c r="AG30" s="496"/>
      <c r="AH30" s="451"/>
      <c r="AI30" s="451"/>
      <c r="AJ30" s="453"/>
      <c r="AK30" s="422">
        <v>0</v>
      </c>
      <c r="AL30" s="454"/>
      <c r="AM30" s="450"/>
      <c r="AN30" s="450"/>
      <c r="AO30" s="476"/>
      <c r="AP30" s="427"/>
      <c r="AQ30" s="768"/>
      <c r="AR30" s="692"/>
      <c r="AS30" s="692"/>
      <c r="AT30" s="692"/>
      <c r="AU30" s="695"/>
      <c r="AW30" s="449"/>
    </row>
    <row r="31" spans="1:49" s="405" customFormat="1" ht="36" customHeight="1">
      <c r="A31" s="764"/>
      <c r="B31" s="699"/>
      <c r="C31" s="702"/>
      <c r="D31" s="687"/>
      <c r="E31" s="687"/>
      <c r="F31" s="687"/>
      <c r="G31" s="407" t="s">
        <v>13</v>
      </c>
      <c r="H31" s="455">
        <v>5</v>
      </c>
      <c r="I31" s="455"/>
      <c r="J31" s="484"/>
      <c r="K31" s="484"/>
      <c r="L31" s="484"/>
      <c r="M31" s="497"/>
      <c r="N31" s="480">
        <v>1</v>
      </c>
      <c r="O31" s="481">
        <v>1</v>
      </c>
      <c r="P31" s="483">
        <v>1</v>
      </c>
      <c r="Q31" s="483">
        <v>1</v>
      </c>
      <c r="R31" s="484">
        <f t="shared" si="0"/>
        <v>0</v>
      </c>
      <c r="S31" s="484">
        <f>+S29+S27</f>
        <v>4</v>
      </c>
      <c r="T31" s="484">
        <v>4</v>
      </c>
      <c r="U31" s="484"/>
      <c r="V31" s="484"/>
      <c r="W31" s="484"/>
      <c r="X31" s="484"/>
      <c r="Y31" s="484"/>
      <c r="Z31" s="484">
        <v>5</v>
      </c>
      <c r="AA31" s="484"/>
      <c r="AB31" s="484"/>
      <c r="AC31" s="484"/>
      <c r="AD31" s="484"/>
      <c r="AE31" s="487"/>
      <c r="AF31" s="498"/>
      <c r="AG31" s="499"/>
      <c r="AH31" s="456"/>
      <c r="AI31" s="456"/>
      <c r="AJ31" s="459"/>
      <c r="AK31" s="422">
        <f>+AK27</f>
        <v>0</v>
      </c>
      <c r="AL31" s="423"/>
      <c r="AM31" s="484">
        <v>0</v>
      </c>
      <c r="AN31" s="484">
        <f>+AN27</f>
        <v>0</v>
      </c>
      <c r="AO31" s="476"/>
      <c r="AP31" s="427"/>
      <c r="AQ31" s="768"/>
      <c r="AR31" s="692"/>
      <c r="AS31" s="692"/>
      <c r="AT31" s="692"/>
      <c r="AU31" s="695"/>
      <c r="AW31" s="449"/>
    </row>
    <row r="32" spans="1:49" s="405" customFormat="1" ht="33" customHeight="1" thickBot="1">
      <c r="A32" s="764"/>
      <c r="B32" s="705"/>
      <c r="C32" s="707"/>
      <c r="D32" s="708"/>
      <c r="E32" s="708"/>
      <c r="F32" s="708"/>
      <c r="G32" s="437" t="s">
        <v>14</v>
      </c>
      <c r="H32" s="408">
        <f>+H28+H30</f>
        <v>436225000</v>
      </c>
      <c r="I32" s="408"/>
      <c r="J32" s="409"/>
      <c r="K32" s="409"/>
      <c r="L32" s="409"/>
      <c r="M32" s="409"/>
      <c r="N32" s="410">
        <f>+N28+N30</f>
        <v>97000000</v>
      </c>
      <c r="O32" s="410">
        <v>97000000</v>
      </c>
      <c r="P32" s="500">
        <v>90000000</v>
      </c>
      <c r="Q32" s="500">
        <v>90000000</v>
      </c>
      <c r="R32" s="500">
        <f t="shared" si="0"/>
        <v>90000000</v>
      </c>
      <c r="S32" s="500">
        <f>+S30+S28</f>
        <v>216560000</v>
      </c>
      <c r="T32" s="500">
        <v>216560000</v>
      </c>
      <c r="U32" s="500"/>
      <c r="V32" s="500"/>
      <c r="W32" s="500"/>
      <c r="X32" s="500"/>
      <c r="Y32" s="500"/>
      <c r="Z32" s="500">
        <f>+Z28+Z30</f>
        <v>105900000</v>
      </c>
      <c r="AA32" s="500"/>
      <c r="AB32" s="500"/>
      <c r="AC32" s="500"/>
      <c r="AD32" s="500"/>
      <c r="AE32" s="500"/>
      <c r="AF32" s="500">
        <f>+AF28+AF30</f>
        <v>0</v>
      </c>
      <c r="AG32" s="500"/>
      <c r="AH32" s="500"/>
      <c r="AI32" s="500"/>
      <c r="AJ32" s="501"/>
      <c r="AK32" s="502">
        <f>+AK30+AK28</f>
        <v>0</v>
      </c>
      <c r="AL32" s="503"/>
      <c r="AM32" s="452">
        <v>0</v>
      </c>
      <c r="AN32" s="500">
        <f>+AN28</f>
        <v>90000000</v>
      </c>
      <c r="AO32" s="488"/>
      <c r="AP32" s="439"/>
      <c r="AQ32" s="769"/>
      <c r="AR32" s="693"/>
      <c r="AS32" s="693"/>
      <c r="AT32" s="693"/>
      <c r="AU32" s="696"/>
      <c r="AW32" s="449"/>
    </row>
    <row r="33" spans="1:49" s="405" customFormat="1" ht="45" customHeight="1">
      <c r="A33" s="772" t="s">
        <v>83</v>
      </c>
      <c r="B33" s="691">
        <v>5</v>
      </c>
      <c r="C33" s="706" t="s">
        <v>84</v>
      </c>
      <c r="D33" s="691" t="s">
        <v>75</v>
      </c>
      <c r="E33" s="691">
        <v>466</v>
      </c>
      <c r="F33" s="691">
        <v>177</v>
      </c>
      <c r="G33" s="395" t="s">
        <v>9</v>
      </c>
      <c r="H33" s="440">
        <v>10</v>
      </c>
      <c r="I33" s="440"/>
      <c r="J33" s="462">
        <v>1</v>
      </c>
      <c r="K33" s="462">
        <v>1</v>
      </c>
      <c r="L33" s="462">
        <v>0.5</v>
      </c>
      <c r="M33" s="462"/>
      <c r="N33" s="463">
        <v>2</v>
      </c>
      <c r="O33" s="464">
        <v>2</v>
      </c>
      <c r="P33" s="482">
        <v>2</v>
      </c>
      <c r="Q33" s="482">
        <v>2</v>
      </c>
      <c r="R33" s="482">
        <v>2</v>
      </c>
      <c r="S33" s="497">
        <v>1</v>
      </c>
      <c r="T33" s="504">
        <v>1</v>
      </c>
      <c r="U33" s="430"/>
      <c r="V33" s="430"/>
      <c r="W33" s="430"/>
      <c r="X33" s="430"/>
      <c r="Y33" s="430"/>
      <c r="Z33" s="504">
        <v>1</v>
      </c>
      <c r="AA33" s="505"/>
      <c r="AB33" s="430"/>
      <c r="AC33" s="430"/>
      <c r="AD33" s="430"/>
      <c r="AE33" s="430"/>
      <c r="AF33" s="504">
        <v>5</v>
      </c>
      <c r="AG33" s="497"/>
      <c r="AH33" s="497"/>
      <c r="AI33" s="497"/>
      <c r="AJ33" s="506"/>
      <c r="AK33" s="507">
        <v>0</v>
      </c>
      <c r="AL33" s="508">
        <v>0.56</v>
      </c>
      <c r="AM33" s="482">
        <v>0.7</v>
      </c>
      <c r="AN33" s="482">
        <v>2</v>
      </c>
      <c r="AO33" s="491">
        <f>AN33/Q33</f>
        <v>1</v>
      </c>
      <c r="AP33" s="400">
        <f>(L33+Q33)/H33</f>
        <v>0.25</v>
      </c>
      <c r="AQ33" s="722" t="s">
        <v>321</v>
      </c>
      <c r="AR33" s="712" t="s">
        <v>107</v>
      </c>
      <c r="AS33" s="712" t="s">
        <v>107</v>
      </c>
      <c r="AT33" s="712" t="s">
        <v>249</v>
      </c>
      <c r="AU33" s="680" t="s">
        <v>310</v>
      </c>
      <c r="AW33" s="449"/>
    </row>
    <row r="34" spans="1:49" s="405" customFormat="1" ht="36" customHeight="1">
      <c r="A34" s="773"/>
      <c r="B34" s="687"/>
      <c r="C34" s="702"/>
      <c r="D34" s="687"/>
      <c r="E34" s="687"/>
      <c r="F34" s="687"/>
      <c r="G34" s="407" t="s">
        <v>10</v>
      </c>
      <c r="H34" s="408">
        <v>1380005323.84815</v>
      </c>
      <c r="I34" s="408"/>
      <c r="J34" s="409">
        <v>97471587</v>
      </c>
      <c r="K34" s="409">
        <v>48971587</v>
      </c>
      <c r="L34" s="409">
        <v>25436478</v>
      </c>
      <c r="M34" s="409"/>
      <c r="N34" s="410">
        <v>449112690</v>
      </c>
      <c r="O34" s="410">
        <v>449112690</v>
      </c>
      <c r="P34" s="408">
        <v>581166481</v>
      </c>
      <c r="Q34" s="408">
        <v>581166481</v>
      </c>
      <c r="R34" s="408">
        <f t="shared" si="0"/>
        <v>406254896</v>
      </c>
      <c r="S34" s="408">
        <v>254125000</v>
      </c>
      <c r="T34" s="408">
        <v>254125000</v>
      </c>
      <c r="U34" s="408"/>
      <c r="V34" s="408"/>
      <c r="W34" s="408"/>
      <c r="X34" s="408"/>
      <c r="Y34" s="408"/>
      <c r="Z34" s="408">
        <v>383925881.272</v>
      </c>
      <c r="AA34" s="408"/>
      <c r="AB34" s="408"/>
      <c r="AC34" s="408"/>
      <c r="AD34" s="408"/>
      <c r="AE34" s="408"/>
      <c r="AF34" s="408">
        <v>172781087.6678</v>
      </c>
      <c r="AG34" s="408"/>
      <c r="AH34" s="408"/>
      <c r="AI34" s="408"/>
      <c r="AJ34" s="411"/>
      <c r="AK34" s="412">
        <v>86440000</v>
      </c>
      <c r="AL34" s="509">
        <v>229660000</v>
      </c>
      <c r="AM34" s="408">
        <v>229660000</v>
      </c>
      <c r="AN34" s="408">
        <v>406254896</v>
      </c>
      <c r="AO34" s="476">
        <f>AN34/Q34</f>
        <v>0.6990335975690931</v>
      </c>
      <c r="AP34" s="427">
        <f>(L34+Q34)/H34</f>
        <v>0.4395656658109734</v>
      </c>
      <c r="AQ34" s="723"/>
      <c r="AR34" s="689"/>
      <c r="AS34" s="689"/>
      <c r="AT34" s="689"/>
      <c r="AU34" s="681"/>
      <c r="AV34" s="416"/>
      <c r="AW34" s="449"/>
    </row>
    <row r="35" spans="1:49" s="405" customFormat="1" ht="40.5" customHeight="1">
      <c r="A35" s="773"/>
      <c r="B35" s="687"/>
      <c r="C35" s="702"/>
      <c r="D35" s="687"/>
      <c r="E35" s="687"/>
      <c r="F35" s="687"/>
      <c r="G35" s="407" t="s">
        <v>11</v>
      </c>
      <c r="H35" s="417"/>
      <c r="I35" s="417"/>
      <c r="J35" s="417"/>
      <c r="K35" s="417"/>
      <c r="L35" s="417"/>
      <c r="M35" s="510"/>
      <c r="N35" s="480">
        <v>0.5</v>
      </c>
      <c r="O35" s="474">
        <v>0.5</v>
      </c>
      <c r="P35" s="417">
        <v>0.5</v>
      </c>
      <c r="Q35" s="417">
        <v>0.5</v>
      </c>
      <c r="R35" s="417">
        <f t="shared" si="0"/>
        <v>0.5</v>
      </c>
      <c r="S35" s="417">
        <v>0</v>
      </c>
      <c r="T35" s="417">
        <v>0</v>
      </c>
      <c r="U35" s="417"/>
      <c r="V35" s="417"/>
      <c r="W35" s="417"/>
      <c r="X35" s="417"/>
      <c r="Y35" s="417"/>
      <c r="Z35" s="417"/>
      <c r="AA35" s="417"/>
      <c r="AB35" s="417"/>
      <c r="AC35" s="417"/>
      <c r="AD35" s="417"/>
      <c r="AE35" s="417"/>
      <c r="AF35" s="417"/>
      <c r="AG35" s="417"/>
      <c r="AH35" s="417"/>
      <c r="AI35" s="417"/>
      <c r="AJ35" s="421"/>
      <c r="AK35" s="422">
        <v>0</v>
      </c>
      <c r="AL35" s="418">
        <v>0.3</v>
      </c>
      <c r="AM35" s="483">
        <v>0.5</v>
      </c>
      <c r="AN35" s="483">
        <v>0.5</v>
      </c>
      <c r="AO35" s="476"/>
      <c r="AP35" s="427"/>
      <c r="AQ35" s="723"/>
      <c r="AR35" s="689"/>
      <c r="AS35" s="689"/>
      <c r="AT35" s="689"/>
      <c r="AU35" s="681"/>
      <c r="AW35" s="449"/>
    </row>
    <row r="36" spans="1:49" s="405" customFormat="1" ht="33" customHeight="1">
      <c r="A36" s="773"/>
      <c r="B36" s="687"/>
      <c r="C36" s="702"/>
      <c r="D36" s="687"/>
      <c r="E36" s="687"/>
      <c r="F36" s="687"/>
      <c r="G36" s="407" t="s">
        <v>12</v>
      </c>
      <c r="H36" s="408"/>
      <c r="I36" s="408"/>
      <c r="J36" s="409"/>
      <c r="K36" s="409"/>
      <c r="L36" s="409"/>
      <c r="M36" s="409"/>
      <c r="N36" s="410">
        <v>15008539</v>
      </c>
      <c r="O36" s="410">
        <v>15008539</v>
      </c>
      <c r="P36" s="408">
        <v>15008539</v>
      </c>
      <c r="Q36" s="408">
        <v>15008539</v>
      </c>
      <c r="R36" s="408">
        <f t="shared" si="0"/>
        <v>15008539</v>
      </c>
      <c r="S36" s="408">
        <v>190281230</v>
      </c>
      <c r="T36" s="408">
        <v>190281230</v>
      </c>
      <c r="U36" s="408"/>
      <c r="V36" s="408"/>
      <c r="W36" s="408"/>
      <c r="X36" s="408"/>
      <c r="Y36" s="408"/>
      <c r="Z36" s="408"/>
      <c r="AA36" s="408"/>
      <c r="AB36" s="408"/>
      <c r="AC36" s="408"/>
      <c r="AD36" s="408"/>
      <c r="AE36" s="408"/>
      <c r="AF36" s="408"/>
      <c r="AG36" s="408"/>
      <c r="AH36" s="408"/>
      <c r="AI36" s="408"/>
      <c r="AJ36" s="411"/>
      <c r="AK36" s="412">
        <v>10480618</v>
      </c>
      <c r="AL36" s="413">
        <v>15008539</v>
      </c>
      <c r="AM36" s="408">
        <v>15008539</v>
      </c>
      <c r="AN36" s="408">
        <v>15008539</v>
      </c>
      <c r="AO36" s="476"/>
      <c r="AP36" s="427"/>
      <c r="AQ36" s="723"/>
      <c r="AR36" s="689"/>
      <c r="AS36" s="689"/>
      <c r="AT36" s="689"/>
      <c r="AU36" s="681"/>
      <c r="AW36" s="449"/>
    </row>
    <row r="37" spans="1:49" s="405" customFormat="1" ht="36" customHeight="1">
      <c r="A37" s="773"/>
      <c r="B37" s="687"/>
      <c r="C37" s="702"/>
      <c r="D37" s="687"/>
      <c r="E37" s="687"/>
      <c r="F37" s="687"/>
      <c r="G37" s="407" t="s">
        <v>13</v>
      </c>
      <c r="H37" s="455">
        <v>10</v>
      </c>
      <c r="I37" s="455"/>
      <c r="J37" s="478">
        <v>1</v>
      </c>
      <c r="K37" s="478">
        <v>1</v>
      </c>
      <c r="L37" s="478">
        <f>+L33</f>
        <v>0.5</v>
      </c>
      <c r="M37" s="479"/>
      <c r="N37" s="480">
        <f>N33+N35</f>
        <v>2.5</v>
      </c>
      <c r="O37" s="481">
        <v>2.5</v>
      </c>
      <c r="P37" s="417">
        <v>2.5</v>
      </c>
      <c r="Q37" s="417">
        <f>+Q35+Q33</f>
        <v>2.5</v>
      </c>
      <c r="R37" s="417">
        <v>3</v>
      </c>
      <c r="S37" s="484">
        <f>+S35+S33</f>
        <v>1</v>
      </c>
      <c r="T37" s="485">
        <v>1</v>
      </c>
      <c r="U37" s="455"/>
      <c r="V37" s="455"/>
      <c r="W37" s="455"/>
      <c r="X37" s="455"/>
      <c r="Y37" s="455"/>
      <c r="Z37" s="485">
        <v>1</v>
      </c>
      <c r="AA37" s="486"/>
      <c r="AB37" s="455"/>
      <c r="AC37" s="455"/>
      <c r="AD37" s="455"/>
      <c r="AE37" s="455"/>
      <c r="AF37" s="485">
        <v>5</v>
      </c>
      <c r="AG37" s="484"/>
      <c r="AH37" s="484"/>
      <c r="AI37" s="484"/>
      <c r="AJ37" s="487"/>
      <c r="AK37" s="422">
        <f>+AK35+AK33</f>
        <v>0</v>
      </c>
      <c r="AL37" s="418">
        <v>0.8600000000000001</v>
      </c>
      <c r="AM37" s="483">
        <v>1.2</v>
      </c>
      <c r="AN37" s="483">
        <f>+AN35+AN33</f>
        <v>2.5</v>
      </c>
      <c r="AO37" s="476"/>
      <c r="AP37" s="427"/>
      <c r="AQ37" s="723"/>
      <c r="AR37" s="689"/>
      <c r="AS37" s="689"/>
      <c r="AT37" s="689"/>
      <c r="AU37" s="681"/>
      <c r="AW37" s="449"/>
    </row>
    <row r="38" spans="1:49" s="405" customFormat="1" ht="62.25" customHeight="1" thickBot="1">
      <c r="A38" s="774"/>
      <c r="B38" s="708"/>
      <c r="C38" s="707"/>
      <c r="D38" s="708"/>
      <c r="E38" s="708"/>
      <c r="F38" s="708"/>
      <c r="G38" s="437" t="s">
        <v>14</v>
      </c>
      <c r="H38" s="408">
        <f>H34+H36</f>
        <v>1380005323.84815</v>
      </c>
      <c r="I38" s="408"/>
      <c r="J38" s="409">
        <f aca="true" t="shared" si="6" ref="J38">J34+J36</f>
        <v>97471587</v>
      </c>
      <c r="K38" s="409">
        <v>48971587</v>
      </c>
      <c r="L38" s="409">
        <f aca="true" t="shared" si="7" ref="L38:AF38">L34+L36</f>
        <v>25436478</v>
      </c>
      <c r="M38" s="409"/>
      <c r="N38" s="410">
        <f>N34+N36</f>
        <v>464121229</v>
      </c>
      <c r="O38" s="410">
        <v>464121229</v>
      </c>
      <c r="P38" s="500">
        <v>596175020</v>
      </c>
      <c r="Q38" s="500">
        <f t="shared" si="7"/>
        <v>596175020</v>
      </c>
      <c r="R38" s="500">
        <f t="shared" si="0"/>
        <v>421263435</v>
      </c>
      <c r="S38" s="408">
        <f>+S36+S34</f>
        <v>444406230</v>
      </c>
      <c r="T38" s="408">
        <v>444406230</v>
      </c>
      <c r="U38" s="408">
        <f t="shared" si="7"/>
        <v>0</v>
      </c>
      <c r="V38" s="408">
        <f t="shared" si="7"/>
        <v>0</v>
      </c>
      <c r="W38" s="408">
        <f t="shared" si="7"/>
        <v>0</v>
      </c>
      <c r="X38" s="408">
        <f t="shared" si="7"/>
        <v>0</v>
      </c>
      <c r="Y38" s="408"/>
      <c r="Z38" s="408">
        <v>383725881.272</v>
      </c>
      <c r="AA38" s="408"/>
      <c r="AB38" s="408">
        <f t="shared" si="7"/>
        <v>0</v>
      </c>
      <c r="AC38" s="408">
        <f t="shared" si="7"/>
        <v>0</v>
      </c>
      <c r="AD38" s="408">
        <f t="shared" si="7"/>
        <v>0</v>
      </c>
      <c r="AE38" s="408"/>
      <c r="AF38" s="408">
        <f t="shared" si="7"/>
        <v>172781087.6678</v>
      </c>
      <c r="AG38" s="408"/>
      <c r="AH38" s="408"/>
      <c r="AI38" s="408"/>
      <c r="AJ38" s="411"/>
      <c r="AK38" s="412">
        <f>+AK36+AK34</f>
        <v>96920618</v>
      </c>
      <c r="AL38" s="413">
        <v>244668539</v>
      </c>
      <c r="AM38" s="500">
        <v>244668539</v>
      </c>
      <c r="AN38" s="408">
        <f>+AN36+AN34</f>
        <v>421263435</v>
      </c>
      <c r="AO38" s="488"/>
      <c r="AP38" s="439"/>
      <c r="AQ38" s="724"/>
      <c r="AR38" s="713"/>
      <c r="AS38" s="713"/>
      <c r="AT38" s="713"/>
      <c r="AU38" s="682"/>
      <c r="AV38" s="416"/>
      <c r="AW38" s="449"/>
    </row>
    <row r="39" spans="1:49" s="405" customFormat="1" ht="45" customHeight="1">
      <c r="A39" s="775" t="s">
        <v>85</v>
      </c>
      <c r="B39" s="704">
        <v>6</v>
      </c>
      <c r="C39" s="706" t="s">
        <v>86</v>
      </c>
      <c r="D39" s="691" t="s">
        <v>75</v>
      </c>
      <c r="E39" s="691">
        <v>466</v>
      </c>
      <c r="F39" s="691">
        <v>177</v>
      </c>
      <c r="G39" s="395" t="s">
        <v>9</v>
      </c>
      <c r="H39" s="396">
        <v>80</v>
      </c>
      <c r="I39" s="396"/>
      <c r="J39" s="462">
        <v>1</v>
      </c>
      <c r="K39" s="462">
        <v>1</v>
      </c>
      <c r="L39" s="462">
        <v>0.6</v>
      </c>
      <c r="M39" s="462"/>
      <c r="N39" s="441">
        <v>9</v>
      </c>
      <c r="O39" s="464">
        <v>9</v>
      </c>
      <c r="P39" s="510">
        <v>9</v>
      </c>
      <c r="Q39" s="511">
        <v>9</v>
      </c>
      <c r="R39" s="510">
        <f t="shared" si="0"/>
        <v>0</v>
      </c>
      <c r="S39" s="440">
        <v>40</v>
      </c>
      <c r="T39" s="512">
        <v>40</v>
      </c>
      <c r="U39" s="396"/>
      <c r="V39" s="396"/>
      <c r="W39" s="396"/>
      <c r="X39" s="396"/>
      <c r="Y39" s="396"/>
      <c r="Z39" s="512">
        <v>20</v>
      </c>
      <c r="AA39" s="513"/>
      <c r="AB39" s="396"/>
      <c r="AC39" s="396"/>
      <c r="AD39" s="396"/>
      <c r="AE39" s="396"/>
      <c r="AF39" s="512">
        <v>10</v>
      </c>
      <c r="AG39" s="440"/>
      <c r="AH39" s="440"/>
      <c r="AI39" s="440"/>
      <c r="AJ39" s="442"/>
      <c r="AK39" s="443">
        <v>0</v>
      </c>
      <c r="AL39" s="444">
        <v>0</v>
      </c>
      <c r="AM39" s="510">
        <v>0</v>
      </c>
      <c r="AN39" s="510">
        <v>0</v>
      </c>
      <c r="AO39" s="491">
        <f>AN39/Q39</f>
        <v>0</v>
      </c>
      <c r="AP39" s="514">
        <f>(L39+Q39)/H39</f>
        <v>0.12</v>
      </c>
      <c r="AQ39" s="719" t="s">
        <v>327</v>
      </c>
      <c r="AR39" s="691" t="s">
        <v>250</v>
      </c>
      <c r="AS39" s="691" t="s">
        <v>292</v>
      </c>
      <c r="AT39" s="691" t="s">
        <v>251</v>
      </c>
      <c r="AU39" s="694" t="s">
        <v>293</v>
      </c>
      <c r="AW39" s="449"/>
    </row>
    <row r="40" spans="1:49" s="405" customFormat="1" ht="36" customHeight="1">
      <c r="A40" s="776"/>
      <c r="B40" s="699"/>
      <c r="C40" s="702"/>
      <c r="D40" s="687"/>
      <c r="E40" s="687"/>
      <c r="F40" s="687"/>
      <c r="G40" s="407" t="s">
        <v>10</v>
      </c>
      <c r="H40" s="408">
        <v>5466158381.883377</v>
      </c>
      <c r="I40" s="408"/>
      <c r="J40" s="409">
        <v>176451330</v>
      </c>
      <c r="K40" s="409">
        <v>136451330</v>
      </c>
      <c r="L40" s="409">
        <v>117519395</v>
      </c>
      <c r="M40" s="409"/>
      <c r="N40" s="410">
        <v>1194445933</v>
      </c>
      <c r="O40" s="410">
        <v>1194445933</v>
      </c>
      <c r="P40" s="408">
        <v>1180445933</v>
      </c>
      <c r="Q40" s="408">
        <v>1083458667</v>
      </c>
      <c r="R40" s="408">
        <f t="shared" si="0"/>
        <v>942912412</v>
      </c>
      <c r="S40" s="408">
        <v>1912006000</v>
      </c>
      <c r="T40" s="408">
        <v>1912006000</v>
      </c>
      <c r="U40" s="408"/>
      <c r="V40" s="408"/>
      <c r="W40" s="408"/>
      <c r="X40" s="408"/>
      <c r="Y40" s="408"/>
      <c r="Z40" s="408">
        <v>1239277220.44215</v>
      </c>
      <c r="AA40" s="408"/>
      <c r="AB40" s="408"/>
      <c r="AC40" s="408"/>
      <c r="AD40" s="408"/>
      <c r="AE40" s="408"/>
      <c r="AF40" s="408">
        <v>780717421.431905</v>
      </c>
      <c r="AG40" s="408"/>
      <c r="AH40" s="408"/>
      <c r="AI40" s="408"/>
      <c r="AJ40" s="411"/>
      <c r="AK40" s="412">
        <v>48900000</v>
      </c>
      <c r="AL40" s="413">
        <v>127486000</v>
      </c>
      <c r="AM40" s="408">
        <v>127486000</v>
      </c>
      <c r="AN40" s="408">
        <v>942912412</v>
      </c>
      <c r="AO40" s="427">
        <f>AN40/Q40</f>
        <v>0.8702800030303325</v>
      </c>
      <c r="AP40" s="427">
        <f>(L40+Q40)/H40</f>
        <v>0.21971153744473104</v>
      </c>
      <c r="AQ40" s="720"/>
      <c r="AR40" s="692"/>
      <c r="AS40" s="692"/>
      <c r="AT40" s="692"/>
      <c r="AU40" s="695"/>
      <c r="AW40" s="449"/>
    </row>
    <row r="41" spans="1:49" s="405" customFormat="1" ht="40.5" customHeight="1">
      <c r="A41" s="776"/>
      <c r="B41" s="699"/>
      <c r="C41" s="702"/>
      <c r="D41" s="687"/>
      <c r="E41" s="687"/>
      <c r="F41" s="687"/>
      <c r="G41" s="407" t="s">
        <v>11</v>
      </c>
      <c r="H41" s="417"/>
      <c r="I41" s="417"/>
      <c r="J41" s="417"/>
      <c r="K41" s="417"/>
      <c r="L41" s="417"/>
      <c r="M41" s="510"/>
      <c r="N41" s="480">
        <v>0.4</v>
      </c>
      <c r="O41" s="474">
        <v>0.4</v>
      </c>
      <c r="P41" s="417">
        <v>0.4</v>
      </c>
      <c r="Q41" s="417">
        <v>0.4</v>
      </c>
      <c r="R41" s="417">
        <f t="shared" si="0"/>
        <v>0</v>
      </c>
      <c r="S41" s="417">
        <v>9.4</v>
      </c>
      <c r="T41" s="417">
        <v>9.4</v>
      </c>
      <c r="U41" s="417"/>
      <c r="V41" s="417"/>
      <c r="W41" s="417"/>
      <c r="X41" s="417"/>
      <c r="Y41" s="417"/>
      <c r="Z41" s="417"/>
      <c r="AA41" s="417"/>
      <c r="AB41" s="417"/>
      <c r="AC41" s="417"/>
      <c r="AD41" s="417"/>
      <c r="AE41" s="417"/>
      <c r="AF41" s="417"/>
      <c r="AG41" s="417"/>
      <c r="AH41" s="417"/>
      <c r="AI41" s="417"/>
      <c r="AJ41" s="421"/>
      <c r="AK41" s="422">
        <v>0</v>
      </c>
      <c r="AL41" s="423">
        <v>0</v>
      </c>
      <c r="AM41" s="417">
        <v>0</v>
      </c>
      <c r="AN41" s="417">
        <v>0</v>
      </c>
      <c r="AO41" s="476"/>
      <c r="AP41" s="427"/>
      <c r="AQ41" s="720"/>
      <c r="AR41" s="692"/>
      <c r="AS41" s="692"/>
      <c r="AT41" s="692"/>
      <c r="AU41" s="695"/>
      <c r="AW41" s="449"/>
    </row>
    <row r="42" spans="1:49" s="405" customFormat="1" ht="33" customHeight="1">
      <c r="A42" s="776"/>
      <c r="B42" s="699"/>
      <c r="C42" s="702"/>
      <c r="D42" s="687"/>
      <c r="E42" s="687"/>
      <c r="F42" s="687"/>
      <c r="G42" s="407" t="s">
        <v>12</v>
      </c>
      <c r="H42" s="408"/>
      <c r="I42" s="408"/>
      <c r="J42" s="409"/>
      <c r="K42" s="409"/>
      <c r="L42" s="409"/>
      <c r="M42" s="409"/>
      <c r="N42" s="410">
        <v>69871194</v>
      </c>
      <c r="O42" s="410">
        <v>69871193</v>
      </c>
      <c r="P42" s="408">
        <v>69871193</v>
      </c>
      <c r="Q42" s="408">
        <v>69871193</v>
      </c>
      <c r="R42" s="408">
        <f t="shared" si="0"/>
        <v>69871193</v>
      </c>
      <c r="S42" s="408">
        <v>827947812</v>
      </c>
      <c r="T42" s="408">
        <v>827947812</v>
      </c>
      <c r="U42" s="408"/>
      <c r="V42" s="408"/>
      <c r="W42" s="408"/>
      <c r="X42" s="408"/>
      <c r="Y42" s="408"/>
      <c r="Z42" s="408"/>
      <c r="AA42" s="408"/>
      <c r="AB42" s="408"/>
      <c r="AC42" s="408"/>
      <c r="AD42" s="408"/>
      <c r="AE42" s="408"/>
      <c r="AF42" s="408"/>
      <c r="AG42" s="408"/>
      <c r="AH42" s="408"/>
      <c r="AI42" s="408"/>
      <c r="AJ42" s="411"/>
      <c r="AK42" s="412">
        <v>20475862.5</v>
      </c>
      <c r="AL42" s="413">
        <v>20475863</v>
      </c>
      <c r="AM42" s="408">
        <v>39214013</v>
      </c>
      <c r="AN42" s="408">
        <v>69871193</v>
      </c>
      <c r="AO42" s="476"/>
      <c r="AP42" s="427"/>
      <c r="AQ42" s="720"/>
      <c r="AR42" s="692"/>
      <c r="AS42" s="692"/>
      <c r="AT42" s="692"/>
      <c r="AU42" s="695"/>
      <c r="AW42" s="449"/>
    </row>
    <row r="43" spans="1:49" s="405" customFormat="1" ht="50.25" customHeight="1">
      <c r="A43" s="776"/>
      <c r="B43" s="699"/>
      <c r="C43" s="702"/>
      <c r="D43" s="687"/>
      <c r="E43" s="687"/>
      <c r="F43" s="687"/>
      <c r="G43" s="407" t="s">
        <v>13</v>
      </c>
      <c r="H43" s="455">
        <f>+H39+H41</f>
        <v>80</v>
      </c>
      <c r="I43" s="455"/>
      <c r="J43" s="478">
        <f aca="true" t="shared" si="8" ref="J43">+J39+J41</f>
        <v>1</v>
      </c>
      <c r="K43" s="478">
        <v>1</v>
      </c>
      <c r="L43" s="478">
        <f aca="true" t="shared" si="9" ref="L43:AF43">+L39+L41</f>
        <v>0.6</v>
      </c>
      <c r="M43" s="479"/>
      <c r="N43" s="480">
        <f t="shared" si="9"/>
        <v>9.4</v>
      </c>
      <c r="O43" s="481">
        <v>9.4</v>
      </c>
      <c r="P43" s="485">
        <f>P39+P41</f>
        <v>9.4</v>
      </c>
      <c r="Q43" s="485">
        <f t="shared" si="9"/>
        <v>9.4</v>
      </c>
      <c r="R43" s="484">
        <f t="shared" si="0"/>
        <v>0</v>
      </c>
      <c r="S43" s="484">
        <f>+S41+S39</f>
        <v>49.4</v>
      </c>
      <c r="T43" s="485">
        <v>49.4</v>
      </c>
      <c r="U43" s="455">
        <f t="shared" si="9"/>
        <v>0</v>
      </c>
      <c r="V43" s="455">
        <f t="shared" si="9"/>
        <v>0</v>
      </c>
      <c r="W43" s="455">
        <f t="shared" si="9"/>
        <v>0</v>
      </c>
      <c r="X43" s="455">
        <f t="shared" si="9"/>
        <v>0</v>
      </c>
      <c r="Y43" s="455"/>
      <c r="Z43" s="485">
        <v>20</v>
      </c>
      <c r="AA43" s="486"/>
      <c r="AB43" s="455">
        <f t="shared" si="9"/>
        <v>0</v>
      </c>
      <c r="AC43" s="455">
        <f t="shared" si="9"/>
        <v>0</v>
      </c>
      <c r="AD43" s="455">
        <f t="shared" si="9"/>
        <v>0</v>
      </c>
      <c r="AE43" s="455"/>
      <c r="AF43" s="485">
        <f t="shared" si="9"/>
        <v>10</v>
      </c>
      <c r="AG43" s="484"/>
      <c r="AH43" s="484"/>
      <c r="AI43" s="484"/>
      <c r="AJ43" s="487"/>
      <c r="AK43" s="422">
        <f>+AK41+AK39</f>
        <v>0</v>
      </c>
      <c r="AL43" s="423">
        <v>0</v>
      </c>
      <c r="AM43" s="484">
        <v>0</v>
      </c>
      <c r="AN43" s="484">
        <v>0</v>
      </c>
      <c r="AO43" s="476"/>
      <c r="AP43" s="515"/>
      <c r="AQ43" s="720"/>
      <c r="AR43" s="692"/>
      <c r="AS43" s="692"/>
      <c r="AT43" s="692"/>
      <c r="AU43" s="695"/>
      <c r="AW43" s="449"/>
    </row>
    <row r="44" spans="1:49" s="405" customFormat="1" ht="52.5" customHeight="1" thickBot="1">
      <c r="A44" s="776"/>
      <c r="B44" s="705"/>
      <c r="C44" s="707"/>
      <c r="D44" s="708"/>
      <c r="E44" s="708"/>
      <c r="F44" s="708"/>
      <c r="G44" s="437" t="s">
        <v>14</v>
      </c>
      <c r="H44" s="408">
        <f>H40+H42</f>
        <v>5466158381.883377</v>
      </c>
      <c r="I44" s="408"/>
      <c r="J44" s="409">
        <f>J40+J42</f>
        <v>176451330</v>
      </c>
      <c r="K44" s="409">
        <v>136451330</v>
      </c>
      <c r="L44" s="409">
        <f aca="true" t="shared" si="10" ref="L44:AF44">L40+L42</f>
        <v>117519395</v>
      </c>
      <c r="M44" s="409"/>
      <c r="N44" s="410">
        <f t="shared" si="10"/>
        <v>1264317127</v>
      </c>
      <c r="O44" s="410">
        <v>1264317126</v>
      </c>
      <c r="P44" s="500">
        <v>1250317126</v>
      </c>
      <c r="Q44" s="500">
        <f t="shared" si="10"/>
        <v>1153329860</v>
      </c>
      <c r="R44" s="500">
        <f t="shared" si="0"/>
        <v>1012783605</v>
      </c>
      <c r="S44" s="500">
        <f>+S42+S40</f>
        <v>2739953812</v>
      </c>
      <c r="T44" s="500">
        <v>2739953812</v>
      </c>
      <c r="U44" s="500">
        <f t="shared" si="10"/>
        <v>0</v>
      </c>
      <c r="V44" s="500">
        <f t="shared" si="10"/>
        <v>0</v>
      </c>
      <c r="W44" s="500">
        <f t="shared" si="10"/>
        <v>0</v>
      </c>
      <c r="X44" s="500">
        <f t="shared" si="10"/>
        <v>0</v>
      </c>
      <c r="Y44" s="500"/>
      <c r="Z44" s="500">
        <v>1239177220.44215</v>
      </c>
      <c r="AA44" s="500"/>
      <c r="AB44" s="500">
        <f t="shared" si="10"/>
        <v>0</v>
      </c>
      <c r="AC44" s="500">
        <f t="shared" si="10"/>
        <v>0</v>
      </c>
      <c r="AD44" s="500">
        <f t="shared" si="10"/>
        <v>0</v>
      </c>
      <c r="AE44" s="500"/>
      <c r="AF44" s="500">
        <f t="shared" si="10"/>
        <v>780717421.431905</v>
      </c>
      <c r="AG44" s="500"/>
      <c r="AH44" s="500"/>
      <c r="AI44" s="500"/>
      <c r="AJ44" s="501"/>
      <c r="AK44" s="502">
        <f>+AK42+AK40</f>
        <v>69375862.5</v>
      </c>
      <c r="AL44" s="503">
        <v>147961862.5</v>
      </c>
      <c r="AM44" s="500">
        <f>+AM42+AM40</f>
        <v>166700013</v>
      </c>
      <c r="AN44" s="500">
        <f>+AN42+AN40</f>
        <v>1012783605</v>
      </c>
      <c r="AO44" s="488"/>
      <c r="AP44" s="439"/>
      <c r="AQ44" s="721"/>
      <c r="AR44" s="693"/>
      <c r="AS44" s="693"/>
      <c r="AT44" s="693"/>
      <c r="AU44" s="696"/>
      <c r="AW44" s="449"/>
    </row>
    <row r="45" spans="1:49" s="405" customFormat="1" ht="45" customHeight="1">
      <c r="A45" s="776"/>
      <c r="B45" s="704">
        <v>7</v>
      </c>
      <c r="C45" s="706" t="s">
        <v>91</v>
      </c>
      <c r="D45" s="691" t="s">
        <v>75</v>
      </c>
      <c r="E45" s="691">
        <v>466</v>
      </c>
      <c r="F45" s="691">
        <v>177</v>
      </c>
      <c r="G45" s="395" t="s">
        <v>9</v>
      </c>
      <c r="H45" s="396">
        <v>80</v>
      </c>
      <c r="I45" s="396"/>
      <c r="J45" s="462">
        <v>30</v>
      </c>
      <c r="K45" s="462">
        <v>30</v>
      </c>
      <c r="L45" s="462">
        <v>1</v>
      </c>
      <c r="M45" s="462"/>
      <c r="N45" s="441">
        <v>20</v>
      </c>
      <c r="O45" s="516">
        <v>20</v>
      </c>
      <c r="P45" s="497">
        <v>30</v>
      </c>
      <c r="Q45" s="497">
        <v>30</v>
      </c>
      <c r="R45" s="504">
        <f t="shared" si="0"/>
        <v>17.13</v>
      </c>
      <c r="S45" s="430">
        <v>8</v>
      </c>
      <c r="T45" s="430">
        <v>8</v>
      </c>
      <c r="U45" s="430"/>
      <c r="V45" s="430"/>
      <c r="W45" s="430"/>
      <c r="X45" s="430"/>
      <c r="Y45" s="430"/>
      <c r="Z45" s="430">
        <v>10</v>
      </c>
      <c r="AA45" s="430"/>
      <c r="AB45" s="430"/>
      <c r="AC45" s="430"/>
      <c r="AD45" s="430"/>
      <c r="AE45" s="430"/>
      <c r="AF45" s="430">
        <v>5</v>
      </c>
      <c r="AG45" s="430"/>
      <c r="AH45" s="430"/>
      <c r="AI45" s="430"/>
      <c r="AJ45" s="517"/>
      <c r="AK45" s="507">
        <v>0</v>
      </c>
      <c r="AL45" s="518">
        <v>0</v>
      </c>
      <c r="AM45" s="504">
        <v>13.31</v>
      </c>
      <c r="AN45" s="504">
        <v>17.13</v>
      </c>
      <c r="AO45" s="491">
        <f>AN45/Q45</f>
        <v>0.571</v>
      </c>
      <c r="AP45" s="400">
        <f>(L45+Q45)/H45</f>
        <v>0.3875</v>
      </c>
      <c r="AQ45" s="709" t="s">
        <v>328</v>
      </c>
      <c r="AR45" s="712" t="s">
        <v>125</v>
      </c>
      <c r="AS45" s="712" t="s">
        <v>125</v>
      </c>
      <c r="AT45" s="714" t="s">
        <v>252</v>
      </c>
      <c r="AU45" s="717" t="s">
        <v>297</v>
      </c>
      <c r="AW45" s="449"/>
    </row>
    <row r="46" spans="1:49" s="405" customFormat="1" ht="36" customHeight="1">
      <c r="A46" s="776"/>
      <c r="B46" s="699"/>
      <c r="C46" s="702"/>
      <c r="D46" s="687"/>
      <c r="E46" s="687"/>
      <c r="F46" s="687"/>
      <c r="G46" s="407" t="s">
        <v>10</v>
      </c>
      <c r="H46" s="408">
        <v>8024185282.424075</v>
      </c>
      <c r="I46" s="408"/>
      <c r="J46" s="409">
        <v>526558414</v>
      </c>
      <c r="K46" s="409">
        <v>509388414</v>
      </c>
      <c r="L46" s="409">
        <v>438170282</v>
      </c>
      <c r="M46" s="409"/>
      <c r="N46" s="410">
        <v>1705086345</v>
      </c>
      <c r="O46" s="410">
        <v>1705086345</v>
      </c>
      <c r="P46" s="408">
        <v>1705086345</v>
      </c>
      <c r="Q46" s="408">
        <v>1722248000</v>
      </c>
      <c r="R46" s="408">
        <f t="shared" si="0"/>
        <v>1719388646.6666665</v>
      </c>
      <c r="S46" s="408">
        <v>837143000</v>
      </c>
      <c r="T46" s="408">
        <v>837143000</v>
      </c>
      <c r="U46" s="408"/>
      <c r="V46" s="408"/>
      <c r="W46" s="408"/>
      <c r="X46" s="408"/>
      <c r="Y46" s="408"/>
      <c r="Z46" s="408">
        <v>2414362940.636</v>
      </c>
      <c r="AA46" s="408"/>
      <c r="AB46" s="408"/>
      <c r="AC46" s="408"/>
      <c r="AD46" s="408"/>
      <c r="AE46" s="408"/>
      <c r="AF46" s="408">
        <v>1210040543.8339</v>
      </c>
      <c r="AG46" s="408"/>
      <c r="AH46" s="408"/>
      <c r="AI46" s="408"/>
      <c r="AJ46" s="411"/>
      <c r="AK46" s="412">
        <v>48900000</v>
      </c>
      <c r="AL46" s="413">
        <v>237798000</v>
      </c>
      <c r="AM46" s="408">
        <v>386298000</v>
      </c>
      <c r="AN46" s="408">
        <v>1719388646.6666665</v>
      </c>
      <c r="AO46" s="476">
        <f>AN46/Q46</f>
        <v>0.9983397551726967</v>
      </c>
      <c r="AP46" s="427">
        <f>(L46+Q46)/H46</f>
        <v>0.2692383346047745</v>
      </c>
      <c r="AQ46" s="710"/>
      <c r="AR46" s="689"/>
      <c r="AS46" s="689"/>
      <c r="AT46" s="715"/>
      <c r="AU46" s="690"/>
      <c r="AW46" s="449"/>
    </row>
    <row r="47" spans="1:49" s="405" customFormat="1" ht="40.5" customHeight="1">
      <c r="A47" s="776"/>
      <c r="B47" s="699"/>
      <c r="C47" s="702"/>
      <c r="D47" s="687"/>
      <c r="E47" s="687"/>
      <c r="F47" s="687"/>
      <c r="G47" s="407" t="s">
        <v>11</v>
      </c>
      <c r="H47" s="417"/>
      <c r="I47" s="417"/>
      <c r="J47" s="417"/>
      <c r="K47" s="417"/>
      <c r="L47" s="417"/>
      <c r="M47" s="510"/>
      <c r="N47" s="458">
        <v>29</v>
      </c>
      <c r="O47" s="474">
        <v>29</v>
      </c>
      <c r="P47" s="484">
        <v>29</v>
      </c>
      <c r="Q47" s="484">
        <v>29</v>
      </c>
      <c r="R47" s="504">
        <f t="shared" si="0"/>
        <v>43.62</v>
      </c>
      <c r="S47" s="417">
        <v>0</v>
      </c>
      <c r="T47" s="417">
        <v>0</v>
      </c>
      <c r="U47" s="417"/>
      <c r="V47" s="417"/>
      <c r="W47" s="417"/>
      <c r="X47" s="417"/>
      <c r="Y47" s="417"/>
      <c r="Z47" s="417"/>
      <c r="AA47" s="417"/>
      <c r="AB47" s="417"/>
      <c r="AC47" s="417"/>
      <c r="AD47" s="417"/>
      <c r="AE47" s="417"/>
      <c r="AF47" s="417"/>
      <c r="AG47" s="417"/>
      <c r="AH47" s="417"/>
      <c r="AI47" s="417"/>
      <c r="AJ47" s="421"/>
      <c r="AK47" s="519">
        <v>6.74</v>
      </c>
      <c r="AL47" s="520">
        <v>26.58</v>
      </c>
      <c r="AM47" s="504">
        <v>43.62</v>
      </c>
      <c r="AN47" s="504">
        <v>43.62</v>
      </c>
      <c r="AO47" s="476"/>
      <c r="AP47" s="427"/>
      <c r="AQ47" s="710"/>
      <c r="AR47" s="689"/>
      <c r="AS47" s="689"/>
      <c r="AT47" s="715"/>
      <c r="AU47" s="690"/>
      <c r="AW47" s="449"/>
    </row>
    <row r="48" spans="1:49" s="405" customFormat="1" ht="33" customHeight="1">
      <c r="A48" s="776"/>
      <c r="B48" s="699"/>
      <c r="C48" s="702"/>
      <c r="D48" s="687"/>
      <c r="E48" s="687"/>
      <c r="F48" s="687"/>
      <c r="G48" s="407" t="s">
        <v>12</v>
      </c>
      <c r="H48" s="408"/>
      <c r="I48" s="408"/>
      <c r="J48" s="409"/>
      <c r="K48" s="409"/>
      <c r="L48" s="409"/>
      <c r="M48" s="409"/>
      <c r="N48" s="410">
        <v>431339501</v>
      </c>
      <c r="O48" s="410">
        <v>431339501</v>
      </c>
      <c r="P48" s="408">
        <v>431339501</v>
      </c>
      <c r="Q48" s="408">
        <v>431339501</v>
      </c>
      <c r="R48" s="408">
        <f t="shared" si="0"/>
        <v>431339501</v>
      </c>
      <c r="S48" s="408">
        <v>853553076</v>
      </c>
      <c r="T48" s="408">
        <v>853553076</v>
      </c>
      <c r="U48" s="408"/>
      <c r="V48" s="408"/>
      <c r="W48" s="408"/>
      <c r="X48" s="408"/>
      <c r="Y48" s="408"/>
      <c r="Z48" s="408"/>
      <c r="AA48" s="408"/>
      <c r="AB48" s="408"/>
      <c r="AC48" s="408"/>
      <c r="AD48" s="408"/>
      <c r="AE48" s="408"/>
      <c r="AF48" s="408"/>
      <c r="AG48" s="408"/>
      <c r="AH48" s="408"/>
      <c r="AI48" s="408"/>
      <c r="AJ48" s="411"/>
      <c r="AK48" s="412">
        <f>6046315.75+85000000</f>
        <v>91046315.75</v>
      </c>
      <c r="AL48" s="413">
        <v>304096316</v>
      </c>
      <c r="AM48" s="408">
        <v>414736681</v>
      </c>
      <c r="AN48" s="408">
        <v>431339501</v>
      </c>
      <c r="AO48" s="476"/>
      <c r="AP48" s="427"/>
      <c r="AQ48" s="710"/>
      <c r="AR48" s="689"/>
      <c r="AS48" s="689"/>
      <c r="AT48" s="715"/>
      <c r="AU48" s="690"/>
      <c r="AW48" s="449"/>
    </row>
    <row r="49" spans="1:49" s="405" customFormat="1" ht="57.75" customHeight="1">
      <c r="A49" s="776"/>
      <c r="B49" s="699"/>
      <c r="C49" s="702"/>
      <c r="D49" s="687"/>
      <c r="E49" s="687"/>
      <c r="F49" s="687"/>
      <c r="G49" s="407" t="s">
        <v>13</v>
      </c>
      <c r="H49" s="430">
        <f>+H45+H47</f>
        <v>80</v>
      </c>
      <c r="I49" s="430"/>
      <c r="J49" s="479">
        <f aca="true" t="shared" si="11" ref="J49">+J45+J47</f>
        <v>30</v>
      </c>
      <c r="K49" s="479">
        <v>30</v>
      </c>
      <c r="L49" s="479">
        <f aca="true" t="shared" si="12" ref="L49:AF49">+L45+L47</f>
        <v>1</v>
      </c>
      <c r="M49" s="479"/>
      <c r="N49" s="458">
        <f t="shared" si="12"/>
        <v>49</v>
      </c>
      <c r="O49" s="521">
        <v>49</v>
      </c>
      <c r="P49" s="484">
        <v>59</v>
      </c>
      <c r="Q49" s="484">
        <f t="shared" si="12"/>
        <v>59</v>
      </c>
      <c r="R49" s="485">
        <f t="shared" si="0"/>
        <v>60.75</v>
      </c>
      <c r="S49" s="430">
        <f>+S47+S45</f>
        <v>8</v>
      </c>
      <c r="T49" s="430">
        <v>8</v>
      </c>
      <c r="U49" s="430">
        <f t="shared" si="12"/>
        <v>0</v>
      </c>
      <c r="V49" s="430">
        <f t="shared" si="12"/>
        <v>0</v>
      </c>
      <c r="W49" s="430">
        <f t="shared" si="12"/>
        <v>0</v>
      </c>
      <c r="X49" s="430">
        <f t="shared" si="12"/>
        <v>0</v>
      </c>
      <c r="Y49" s="430"/>
      <c r="Z49" s="430">
        <v>10</v>
      </c>
      <c r="AA49" s="430"/>
      <c r="AB49" s="430">
        <f t="shared" si="12"/>
        <v>0</v>
      </c>
      <c r="AC49" s="430">
        <f t="shared" si="12"/>
        <v>0</v>
      </c>
      <c r="AD49" s="430">
        <f t="shared" si="12"/>
        <v>0</v>
      </c>
      <c r="AE49" s="430"/>
      <c r="AF49" s="430">
        <f t="shared" si="12"/>
        <v>5</v>
      </c>
      <c r="AG49" s="430"/>
      <c r="AH49" s="430"/>
      <c r="AI49" s="430"/>
      <c r="AJ49" s="517"/>
      <c r="AK49" s="522">
        <f>+AK47+AK45</f>
        <v>6.74</v>
      </c>
      <c r="AL49" s="523">
        <v>26.58</v>
      </c>
      <c r="AM49" s="504">
        <v>56.93</v>
      </c>
      <c r="AN49" s="485">
        <f>+AN47+AN45</f>
        <v>60.75</v>
      </c>
      <c r="AO49" s="524"/>
      <c r="AP49" s="433"/>
      <c r="AQ49" s="710"/>
      <c r="AR49" s="689"/>
      <c r="AS49" s="689"/>
      <c r="AT49" s="715"/>
      <c r="AU49" s="690"/>
      <c r="AW49" s="449"/>
    </row>
    <row r="50" spans="1:49" s="405" customFormat="1" ht="77.25" customHeight="1" thickBot="1">
      <c r="A50" s="776"/>
      <c r="B50" s="705"/>
      <c r="C50" s="707"/>
      <c r="D50" s="708"/>
      <c r="E50" s="708"/>
      <c r="F50" s="708"/>
      <c r="G50" s="437" t="s">
        <v>14</v>
      </c>
      <c r="H50" s="500">
        <f>H46+H48</f>
        <v>8024185282.424075</v>
      </c>
      <c r="I50" s="500"/>
      <c r="J50" s="525">
        <f aca="true" t="shared" si="13" ref="J50">J46+J48</f>
        <v>526558414</v>
      </c>
      <c r="K50" s="525">
        <v>509388414</v>
      </c>
      <c r="L50" s="525">
        <f aca="true" t="shared" si="14" ref="L50:AF50">L46+L48</f>
        <v>438170282</v>
      </c>
      <c r="M50" s="525"/>
      <c r="N50" s="526">
        <f t="shared" si="14"/>
        <v>2136425846</v>
      </c>
      <c r="O50" s="526">
        <v>2136425846</v>
      </c>
      <c r="P50" s="500">
        <v>2136425846</v>
      </c>
      <c r="Q50" s="500">
        <f t="shared" si="14"/>
        <v>2153587501</v>
      </c>
      <c r="R50" s="500">
        <f t="shared" si="0"/>
        <v>2150728147.6666665</v>
      </c>
      <c r="S50" s="500">
        <f>+S48+S46</f>
        <v>1690696076</v>
      </c>
      <c r="T50" s="500">
        <v>1690696076</v>
      </c>
      <c r="U50" s="500">
        <f t="shared" si="14"/>
        <v>0</v>
      </c>
      <c r="V50" s="500">
        <f t="shared" si="14"/>
        <v>0</v>
      </c>
      <c r="W50" s="500">
        <f t="shared" si="14"/>
        <v>0</v>
      </c>
      <c r="X50" s="500">
        <f t="shared" si="14"/>
        <v>0</v>
      </c>
      <c r="Y50" s="500"/>
      <c r="Z50" s="500">
        <v>2414362940.636</v>
      </c>
      <c r="AA50" s="500"/>
      <c r="AB50" s="500">
        <f t="shared" si="14"/>
        <v>0</v>
      </c>
      <c r="AC50" s="500">
        <f t="shared" si="14"/>
        <v>0</v>
      </c>
      <c r="AD50" s="500">
        <f t="shared" si="14"/>
        <v>0</v>
      </c>
      <c r="AE50" s="500"/>
      <c r="AF50" s="500">
        <f t="shared" si="14"/>
        <v>1210040543.8339</v>
      </c>
      <c r="AG50" s="500"/>
      <c r="AH50" s="500"/>
      <c r="AI50" s="500"/>
      <c r="AJ50" s="501"/>
      <c r="AK50" s="502">
        <f>+AK48+AK46</f>
        <v>139946315.75</v>
      </c>
      <c r="AL50" s="503">
        <v>541894315.75</v>
      </c>
      <c r="AM50" s="500">
        <f>+AM48+AM46</f>
        <v>801034681</v>
      </c>
      <c r="AN50" s="500">
        <f>+AN48+AN46</f>
        <v>2150728147.6666665</v>
      </c>
      <c r="AO50" s="488"/>
      <c r="AP50" s="439"/>
      <c r="AQ50" s="711"/>
      <c r="AR50" s="713"/>
      <c r="AS50" s="713"/>
      <c r="AT50" s="716"/>
      <c r="AU50" s="718"/>
      <c r="AW50" s="449"/>
    </row>
    <row r="51" spans="1:49" s="405" customFormat="1" ht="45" customHeight="1">
      <c r="A51" s="776"/>
      <c r="B51" s="698">
        <v>8</v>
      </c>
      <c r="C51" s="701" t="s">
        <v>87</v>
      </c>
      <c r="D51" s="686" t="s">
        <v>75</v>
      </c>
      <c r="E51" s="686">
        <v>466</v>
      </c>
      <c r="F51" s="686">
        <v>177</v>
      </c>
      <c r="G51" s="527" t="s">
        <v>9</v>
      </c>
      <c r="H51" s="430">
        <f>2+8+15+10+5</f>
        <v>40</v>
      </c>
      <c r="I51" s="430"/>
      <c r="J51" s="479">
        <v>2</v>
      </c>
      <c r="K51" s="479">
        <v>2</v>
      </c>
      <c r="L51" s="479">
        <v>2</v>
      </c>
      <c r="M51" s="479"/>
      <c r="N51" s="458">
        <v>8</v>
      </c>
      <c r="O51" s="497">
        <v>8</v>
      </c>
      <c r="P51" s="497">
        <v>8</v>
      </c>
      <c r="Q51" s="497">
        <v>8</v>
      </c>
      <c r="R51" s="497">
        <f t="shared" si="0"/>
        <v>0</v>
      </c>
      <c r="S51" s="497">
        <v>15</v>
      </c>
      <c r="T51" s="497">
        <v>15</v>
      </c>
      <c r="U51" s="497"/>
      <c r="V51" s="497"/>
      <c r="W51" s="497"/>
      <c r="X51" s="497"/>
      <c r="Y51" s="497"/>
      <c r="Z51" s="497">
        <v>10</v>
      </c>
      <c r="AA51" s="497"/>
      <c r="AB51" s="497"/>
      <c r="AC51" s="497"/>
      <c r="AD51" s="497"/>
      <c r="AE51" s="497"/>
      <c r="AF51" s="497">
        <v>5</v>
      </c>
      <c r="AG51" s="497"/>
      <c r="AH51" s="497"/>
      <c r="AI51" s="497"/>
      <c r="AJ51" s="506"/>
      <c r="AK51" s="507">
        <v>0</v>
      </c>
      <c r="AL51" s="528">
        <v>0</v>
      </c>
      <c r="AM51" s="497">
        <v>0</v>
      </c>
      <c r="AN51" s="497">
        <v>0</v>
      </c>
      <c r="AO51" s="529">
        <f>AN51/Q51</f>
        <v>0</v>
      </c>
      <c r="AP51" s="433">
        <f>(L51+Q51)/H51</f>
        <v>0.25</v>
      </c>
      <c r="AQ51" s="683" t="s">
        <v>329</v>
      </c>
      <c r="AR51" s="686" t="s">
        <v>313</v>
      </c>
      <c r="AS51" s="686" t="s">
        <v>314</v>
      </c>
      <c r="AT51" s="689" t="s">
        <v>253</v>
      </c>
      <c r="AU51" s="690" t="s">
        <v>302</v>
      </c>
      <c r="AW51" s="449"/>
    </row>
    <row r="52" spans="1:49" s="405" customFormat="1" ht="36" customHeight="1">
      <c r="A52" s="776"/>
      <c r="B52" s="699"/>
      <c r="C52" s="702"/>
      <c r="D52" s="687"/>
      <c r="E52" s="687"/>
      <c r="F52" s="687"/>
      <c r="G52" s="407" t="s">
        <v>10</v>
      </c>
      <c r="H52" s="408">
        <v>738160180.7865562</v>
      </c>
      <c r="I52" s="408"/>
      <c r="J52" s="409">
        <v>67600549</v>
      </c>
      <c r="K52" s="409">
        <v>67600549</v>
      </c>
      <c r="L52" s="409">
        <v>57654260</v>
      </c>
      <c r="M52" s="409"/>
      <c r="N52" s="410">
        <v>180131055</v>
      </c>
      <c r="O52" s="410">
        <v>180131055</v>
      </c>
      <c r="P52" s="408">
        <v>143137264</v>
      </c>
      <c r="Q52" s="408">
        <v>189876264</v>
      </c>
      <c r="R52" s="408">
        <f t="shared" si="0"/>
        <v>185776243</v>
      </c>
      <c r="S52" s="408">
        <v>220809000</v>
      </c>
      <c r="T52" s="408">
        <v>220809000</v>
      </c>
      <c r="U52" s="408"/>
      <c r="V52" s="408"/>
      <c r="W52" s="408"/>
      <c r="X52" s="408"/>
      <c r="Y52" s="408"/>
      <c r="Z52" s="408">
        <v>206512168.75700003</v>
      </c>
      <c r="AA52" s="408"/>
      <c r="AB52" s="408"/>
      <c r="AC52" s="408"/>
      <c r="AD52" s="408"/>
      <c r="AE52" s="408"/>
      <c r="AF52" s="408">
        <v>92168888.597425</v>
      </c>
      <c r="AG52" s="408"/>
      <c r="AH52" s="408"/>
      <c r="AI52" s="408"/>
      <c r="AJ52" s="411"/>
      <c r="AK52" s="412">
        <v>54580000</v>
      </c>
      <c r="AL52" s="413">
        <v>93478000</v>
      </c>
      <c r="AM52" s="408">
        <v>93478000</v>
      </c>
      <c r="AN52" s="408">
        <v>185776243</v>
      </c>
      <c r="AO52" s="530">
        <f>AN52/Q52</f>
        <v>0.9784068797561764</v>
      </c>
      <c r="AP52" s="530">
        <f>(L52+Q52)/H52</f>
        <v>0.33533443071426666</v>
      </c>
      <c r="AQ52" s="684"/>
      <c r="AR52" s="687"/>
      <c r="AS52" s="687"/>
      <c r="AT52" s="689"/>
      <c r="AU52" s="690"/>
      <c r="AW52" s="449"/>
    </row>
    <row r="53" spans="1:49" s="405" customFormat="1" ht="40.5" customHeight="1">
      <c r="A53" s="776"/>
      <c r="B53" s="699"/>
      <c r="C53" s="702"/>
      <c r="D53" s="687"/>
      <c r="E53" s="687"/>
      <c r="F53" s="687"/>
      <c r="G53" s="407" t="s">
        <v>11</v>
      </c>
      <c r="H53" s="417"/>
      <c r="I53" s="417"/>
      <c r="J53" s="417"/>
      <c r="K53" s="417"/>
      <c r="L53" s="417"/>
      <c r="M53" s="417"/>
      <c r="N53" s="418"/>
      <c r="O53" s="474"/>
      <c r="P53" s="417"/>
      <c r="Q53" s="417"/>
      <c r="R53" s="417"/>
      <c r="S53" s="417">
        <v>8</v>
      </c>
      <c r="T53" s="417">
        <v>8</v>
      </c>
      <c r="U53" s="417"/>
      <c r="V53" s="417"/>
      <c r="W53" s="417"/>
      <c r="X53" s="417"/>
      <c r="Y53" s="417"/>
      <c r="Z53" s="417"/>
      <c r="AA53" s="417"/>
      <c r="AB53" s="417"/>
      <c r="AC53" s="417"/>
      <c r="AD53" s="417"/>
      <c r="AE53" s="417"/>
      <c r="AF53" s="417"/>
      <c r="AG53" s="417"/>
      <c r="AH53" s="417"/>
      <c r="AI53" s="417"/>
      <c r="AJ53" s="421"/>
      <c r="AK53" s="422">
        <v>0</v>
      </c>
      <c r="AL53" s="423">
        <v>0</v>
      </c>
      <c r="AM53" s="417"/>
      <c r="AN53" s="497">
        <v>0</v>
      </c>
      <c r="AO53" s="476"/>
      <c r="AP53" s="427"/>
      <c r="AQ53" s="684"/>
      <c r="AR53" s="687"/>
      <c r="AS53" s="687"/>
      <c r="AT53" s="689"/>
      <c r="AU53" s="690"/>
      <c r="AW53" s="449"/>
    </row>
    <row r="54" spans="1:49" s="405" customFormat="1" ht="40.5" customHeight="1">
      <c r="A54" s="776"/>
      <c r="B54" s="699"/>
      <c r="C54" s="702"/>
      <c r="D54" s="687"/>
      <c r="E54" s="687"/>
      <c r="F54" s="687"/>
      <c r="G54" s="407" t="s">
        <v>12</v>
      </c>
      <c r="H54" s="408"/>
      <c r="I54" s="408"/>
      <c r="J54" s="409"/>
      <c r="K54" s="409"/>
      <c r="L54" s="409"/>
      <c r="M54" s="409"/>
      <c r="N54" s="410">
        <v>17781040</v>
      </c>
      <c r="O54" s="410">
        <v>17781040</v>
      </c>
      <c r="P54" s="408">
        <v>17781040</v>
      </c>
      <c r="Q54" s="408">
        <v>17781040</v>
      </c>
      <c r="R54" s="408">
        <f t="shared" si="0"/>
        <v>17781040</v>
      </c>
      <c r="S54" s="408">
        <v>108425443</v>
      </c>
      <c r="T54" s="408">
        <v>108425443</v>
      </c>
      <c r="U54" s="408"/>
      <c r="V54" s="408"/>
      <c r="W54" s="408"/>
      <c r="X54" s="408"/>
      <c r="Y54" s="408"/>
      <c r="Z54" s="408"/>
      <c r="AA54" s="408"/>
      <c r="AB54" s="408"/>
      <c r="AC54" s="408"/>
      <c r="AD54" s="408"/>
      <c r="AE54" s="408"/>
      <c r="AF54" s="408"/>
      <c r="AG54" s="408"/>
      <c r="AH54" s="408"/>
      <c r="AI54" s="408"/>
      <c r="AJ54" s="411"/>
      <c r="AK54" s="412">
        <v>17781040</v>
      </c>
      <c r="AL54" s="413">
        <v>17781040</v>
      </c>
      <c r="AM54" s="408">
        <v>17781040</v>
      </c>
      <c r="AN54" s="408">
        <v>17781040</v>
      </c>
      <c r="AO54" s="476"/>
      <c r="AP54" s="427"/>
      <c r="AQ54" s="684"/>
      <c r="AR54" s="687"/>
      <c r="AS54" s="687"/>
      <c r="AT54" s="689"/>
      <c r="AU54" s="690"/>
      <c r="AW54" s="449"/>
    </row>
    <row r="55" spans="1:49" s="405" customFormat="1" ht="84" customHeight="1">
      <c r="A55" s="776"/>
      <c r="B55" s="699"/>
      <c r="C55" s="702"/>
      <c r="D55" s="687"/>
      <c r="E55" s="687"/>
      <c r="F55" s="687"/>
      <c r="G55" s="407" t="s">
        <v>13</v>
      </c>
      <c r="H55" s="455">
        <f>+H51+H53</f>
        <v>40</v>
      </c>
      <c r="I55" s="455"/>
      <c r="J55" s="478">
        <f aca="true" t="shared" si="15" ref="J55">+J51+J53</f>
        <v>2</v>
      </c>
      <c r="K55" s="478">
        <v>2</v>
      </c>
      <c r="L55" s="529">
        <f aca="true" t="shared" si="16" ref="L55:AF55">+L51+L53</f>
        <v>2</v>
      </c>
      <c r="M55" s="479"/>
      <c r="N55" s="458">
        <f t="shared" si="16"/>
        <v>8</v>
      </c>
      <c r="O55" s="531">
        <v>8</v>
      </c>
      <c r="P55" s="497">
        <v>8</v>
      </c>
      <c r="Q55" s="497">
        <f t="shared" si="16"/>
        <v>8</v>
      </c>
      <c r="R55" s="497">
        <f t="shared" si="0"/>
        <v>0</v>
      </c>
      <c r="S55" s="497">
        <f>+S53+S51</f>
        <v>23</v>
      </c>
      <c r="T55" s="497">
        <v>23</v>
      </c>
      <c r="U55" s="497">
        <f t="shared" si="16"/>
        <v>0</v>
      </c>
      <c r="V55" s="497">
        <f t="shared" si="16"/>
        <v>0</v>
      </c>
      <c r="W55" s="497">
        <f t="shared" si="16"/>
        <v>0</v>
      </c>
      <c r="X55" s="497">
        <f t="shared" si="16"/>
        <v>0</v>
      </c>
      <c r="Y55" s="497"/>
      <c r="Z55" s="497">
        <v>10</v>
      </c>
      <c r="AA55" s="497"/>
      <c r="AB55" s="497">
        <f t="shared" si="16"/>
        <v>0</v>
      </c>
      <c r="AC55" s="497">
        <f t="shared" si="16"/>
        <v>0</v>
      </c>
      <c r="AD55" s="497">
        <f t="shared" si="16"/>
        <v>0</v>
      </c>
      <c r="AE55" s="497"/>
      <c r="AF55" s="497">
        <f t="shared" si="16"/>
        <v>5</v>
      </c>
      <c r="AG55" s="497"/>
      <c r="AH55" s="497"/>
      <c r="AI55" s="497"/>
      <c r="AJ55" s="506"/>
      <c r="AK55" s="507">
        <f>+AK53+AK51</f>
        <v>0</v>
      </c>
      <c r="AL55" s="528">
        <v>0</v>
      </c>
      <c r="AM55" s="497">
        <v>0</v>
      </c>
      <c r="AN55" s="497">
        <v>0</v>
      </c>
      <c r="AO55" s="524"/>
      <c r="AP55" s="433"/>
      <c r="AQ55" s="684"/>
      <c r="AR55" s="687"/>
      <c r="AS55" s="687"/>
      <c r="AT55" s="689"/>
      <c r="AU55" s="690"/>
      <c r="AW55" s="449"/>
    </row>
    <row r="56" spans="1:49" s="405" customFormat="1" ht="98.25" customHeight="1" thickBot="1">
      <c r="A56" s="777"/>
      <c r="B56" s="700"/>
      <c r="C56" s="703"/>
      <c r="D56" s="688"/>
      <c r="E56" s="688"/>
      <c r="F56" s="688"/>
      <c r="G56" s="532" t="s">
        <v>14</v>
      </c>
      <c r="H56" s="533">
        <f>H52+H54</f>
        <v>738160180.7865562</v>
      </c>
      <c r="I56" s="533"/>
      <c r="J56" s="534">
        <f>J52+J54</f>
        <v>67600549</v>
      </c>
      <c r="K56" s="534">
        <v>67600549</v>
      </c>
      <c r="L56" s="534">
        <f aca="true" t="shared" si="17" ref="L56:AF56">L52+L54</f>
        <v>57654260</v>
      </c>
      <c r="M56" s="534"/>
      <c r="N56" s="535">
        <f t="shared" si="17"/>
        <v>197912095</v>
      </c>
      <c r="O56" s="535">
        <v>197912095</v>
      </c>
      <c r="P56" s="533">
        <v>160918304</v>
      </c>
      <c r="Q56" s="533">
        <f>Q52+Q54</f>
        <v>207657304</v>
      </c>
      <c r="R56" s="533">
        <f t="shared" si="0"/>
        <v>203557283</v>
      </c>
      <c r="S56" s="533">
        <f>+S54+S52</f>
        <v>329234443</v>
      </c>
      <c r="T56" s="533">
        <v>329234443</v>
      </c>
      <c r="U56" s="533">
        <f t="shared" si="17"/>
        <v>0</v>
      </c>
      <c r="V56" s="533">
        <f t="shared" si="17"/>
        <v>0</v>
      </c>
      <c r="W56" s="533">
        <f t="shared" si="17"/>
        <v>0</v>
      </c>
      <c r="X56" s="533">
        <f t="shared" si="17"/>
        <v>0</v>
      </c>
      <c r="Y56" s="533"/>
      <c r="Z56" s="533">
        <v>206512168.75700003</v>
      </c>
      <c r="AA56" s="533"/>
      <c r="AB56" s="533">
        <f t="shared" si="17"/>
        <v>0</v>
      </c>
      <c r="AC56" s="533">
        <f t="shared" si="17"/>
        <v>0</v>
      </c>
      <c r="AD56" s="533">
        <f t="shared" si="17"/>
        <v>0</v>
      </c>
      <c r="AE56" s="533"/>
      <c r="AF56" s="533">
        <f t="shared" si="17"/>
        <v>92168888.597425</v>
      </c>
      <c r="AG56" s="533"/>
      <c r="AH56" s="533"/>
      <c r="AI56" s="533"/>
      <c r="AJ56" s="536"/>
      <c r="AK56" s="502">
        <f>+AK54+AK51</f>
        <v>17781040</v>
      </c>
      <c r="AL56" s="503">
        <v>111259040</v>
      </c>
      <c r="AM56" s="533">
        <v>111259040</v>
      </c>
      <c r="AN56" s="533">
        <f>+AN54+AN52</f>
        <v>203557283</v>
      </c>
      <c r="AO56" s="537"/>
      <c r="AP56" s="530"/>
      <c r="AQ56" s="685"/>
      <c r="AR56" s="688"/>
      <c r="AS56" s="688"/>
      <c r="AT56" s="689"/>
      <c r="AU56" s="690"/>
      <c r="AW56" s="449"/>
    </row>
    <row r="57" spans="1:47" ht="31.5" customHeight="1">
      <c r="A57" s="779" t="s">
        <v>15</v>
      </c>
      <c r="B57" s="780"/>
      <c r="C57" s="780"/>
      <c r="D57" s="780"/>
      <c r="E57" s="780"/>
      <c r="F57" s="781"/>
      <c r="G57" s="395" t="s">
        <v>10</v>
      </c>
      <c r="H57" s="538">
        <f>+H10+H16+H22+H28+H34+H40+H46+H52</f>
        <v>31690889630.571682</v>
      </c>
      <c r="I57" s="538"/>
      <c r="J57" s="539">
        <f>+J10+J16+J22+J28+J34+J40+J46+J52</f>
        <v>1261547053</v>
      </c>
      <c r="K57" s="539">
        <f aca="true" t="shared" si="18" ref="K57:AF57">+K10+K16+K22+K28+K34+K40+K46+K52</f>
        <v>1051547053</v>
      </c>
      <c r="L57" s="539">
        <f t="shared" si="18"/>
        <v>867743009</v>
      </c>
      <c r="M57" s="539"/>
      <c r="N57" s="540">
        <f t="shared" si="18"/>
        <v>8795300000</v>
      </c>
      <c r="O57" s="540">
        <f aca="true" t="shared" si="19" ref="O57">+O10+O16+O22+O28+O34+O40+O46+O52</f>
        <v>8795300000</v>
      </c>
      <c r="P57" s="540">
        <f>+P10+P16+P22+P28+P34+P40+P46+P52</f>
        <v>7712420000</v>
      </c>
      <c r="Q57" s="538">
        <f>+Q10+Q16+Q22+Q28+Q34+Q40+Q46+Q52</f>
        <v>7712420000</v>
      </c>
      <c r="R57" s="540">
        <f t="shared" si="18"/>
        <v>7356162028.666666</v>
      </c>
      <c r="S57" s="538">
        <f>+S10+S16+S22+S28+S34+S40+S46+S52</f>
        <v>7468889000</v>
      </c>
      <c r="T57" s="538">
        <f>+T10+T16+T22+T28+T34+T40+T46+T52</f>
        <v>7468889000</v>
      </c>
      <c r="U57" s="538">
        <f t="shared" si="18"/>
        <v>0</v>
      </c>
      <c r="V57" s="538">
        <f t="shared" si="18"/>
        <v>0</v>
      </c>
      <c r="W57" s="538">
        <f t="shared" si="18"/>
        <v>0</v>
      </c>
      <c r="X57" s="538">
        <f t="shared" si="18"/>
        <v>0</v>
      </c>
      <c r="Y57" s="538"/>
      <c r="Z57" s="538">
        <f t="shared" si="18"/>
        <v>6004182957.09025</v>
      </c>
      <c r="AA57" s="538">
        <f t="shared" si="18"/>
        <v>0</v>
      </c>
      <c r="AB57" s="538">
        <f t="shared" si="18"/>
        <v>0</v>
      </c>
      <c r="AC57" s="538">
        <f t="shared" si="18"/>
        <v>0</v>
      </c>
      <c r="AD57" s="538">
        <f t="shared" si="18"/>
        <v>0</v>
      </c>
      <c r="AE57" s="538"/>
      <c r="AF57" s="538">
        <f t="shared" si="18"/>
        <v>2978031444.4729977</v>
      </c>
      <c r="AG57" s="538"/>
      <c r="AH57" s="538"/>
      <c r="AI57" s="538"/>
      <c r="AJ57" s="541"/>
      <c r="AK57" s="542">
        <f aca="true" t="shared" si="20" ref="AK57">+AK10+AK16+AK22+AK28+AK34+AK40+AK46+AK52</f>
        <v>352220000</v>
      </c>
      <c r="AL57" s="543">
        <f aca="true" t="shared" si="21" ref="AL57">+AL10+AL16+AL22+AL28+AL34+AL40+AL46+AL52</f>
        <v>937709000</v>
      </c>
      <c r="AM57" s="538">
        <f aca="true" t="shared" si="22" ref="AM57">+AM10+AM16+AM22+AM28+AM34+AM40+AM46+AM52</f>
        <v>1096209000</v>
      </c>
      <c r="AN57" s="538">
        <f>+AN10+AN16+AN22+AN28+AN34+AN40+AN46+AN52</f>
        <v>7356162028.666666</v>
      </c>
      <c r="AO57" s="544">
        <f>+AN57/Q57</f>
        <v>0.9538072393187438</v>
      </c>
      <c r="AP57" s="545"/>
      <c r="AQ57" s="546"/>
      <c r="AR57" s="546"/>
      <c r="AS57" s="546"/>
      <c r="AT57" s="546"/>
      <c r="AU57" s="547"/>
    </row>
    <row r="58" spans="1:47" ht="28.5" customHeight="1">
      <c r="A58" s="782"/>
      <c r="B58" s="783"/>
      <c r="C58" s="783"/>
      <c r="D58" s="783"/>
      <c r="E58" s="783"/>
      <c r="F58" s="784"/>
      <c r="G58" s="407" t="s">
        <v>12</v>
      </c>
      <c r="H58" s="408"/>
      <c r="I58" s="408"/>
      <c r="J58" s="409"/>
      <c r="K58" s="409"/>
      <c r="L58" s="409"/>
      <c r="M58" s="409"/>
      <c r="N58" s="410">
        <f>+N12+N24+N36+N42+N48+N54</f>
        <v>730212885</v>
      </c>
      <c r="O58" s="410">
        <f>+O12+O24+O36+O42+O48+O54</f>
        <v>730212884</v>
      </c>
      <c r="P58" s="410">
        <f>+P12+P24+P36+P42+P48+P54</f>
        <v>730212884</v>
      </c>
      <c r="Q58" s="548">
        <f>+Q12+Q24+Q36+Q42+Q48+Q54</f>
        <v>730212884</v>
      </c>
      <c r="R58" s="548">
        <f>+R12+R24+R36+R42+R48+R54</f>
        <v>730212884</v>
      </c>
      <c r="S58" s="408">
        <f>S12+S18+S24+S30+S36+S42+S48+S54</f>
        <v>5853824592</v>
      </c>
      <c r="T58" s="408">
        <f>T12+T18+T24+T30+T36+T42+T48+T54</f>
        <v>5853824592</v>
      </c>
      <c r="U58" s="408"/>
      <c r="V58" s="408"/>
      <c r="W58" s="408"/>
      <c r="X58" s="408"/>
      <c r="Y58" s="408"/>
      <c r="Z58" s="408"/>
      <c r="AA58" s="408"/>
      <c r="AB58" s="408"/>
      <c r="AC58" s="408"/>
      <c r="AD58" s="408"/>
      <c r="AE58" s="408"/>
      <c r="AF58" s="408"/>
      <c r="AG58" s="408"/>
      <c r="AH58" s="408"/>
      <c r="AI58" s="408"/>
      <c r="AJ58" s="411"/>
      <c r="AK58" s="412">
        <f>+AK12+AK24+AK36+AK42+AK48+AK54</f>
        <v>146424963</v>
      </c>
      <c r="AL58" s="477">
        <f>+AL12+AL24+AL36+AL42+AL48+AL54</f>
        <v>442721884</v>
      </c>
      <c r="AM58" s="548">
        <f>+AM12+AM24+AM36+AM42+AM48+AM54</f>
        <v>682952884</v>
      </c>
      <c r="AN58" s="548">
        <f>+AN12+AN24+AN36+AN42+AN48+AN54</f>
        <v>730212884</v>
      </c>
      <c r="AO58" s="549">
        <f>+AN58/Q58</f>
        <v>1</v>
      </c>
      <c r="AP58" s="550"/>
      <c r="AQ58" s="551"/>
      <c r="AR58" s="551"/>
      <c r="AS58" s="551"/>
      <c r="AT58" s="551"/>
      <c r="AU58" s="552"/>
    </row>
    <row r="59" spans="1:47" ht="35.25" customHeight="1" thickBot="1">
      <c r="A59" s="785"/>
      <c r="B59" s="786"/>
      <c r="C59" s="786"/>
      <c r="D59" s="786"/>
      <c r="E59" s="786"/>
      <c r="F59" s="787"/>
      <c r="G59" s="437" t="s">
        <v>15</v>
      </c>
      <c r="H59" s="500">
        <f>+H57</f>
        <v>31690889630.571682</v>
      </c>
      <c r="I59" s="500"/>
      <c r="J59" s="525">
        <f>+J57</f>
        <v>1261547053</v>
      </c>
      <c r="K59" s="525">
        <f>K57+K58</f>
        <v>1051547053</v>
      </c>
      <c r="L59" s="525">
        <f aca="true" t="shared" si="23" ref="L59">L57+L58</f>
        <v>867743009</v>
      </c>
      <c r="M59" s="525"/>
      <c r="N59" s="526">
        <f>+N57</f>
        <v>8795300000</v>
      </c>
      <c r="O59" s="526">
        <f>+O57</f>
        <v>8795300000</v>
      </c>
      <c r="P59" s="526">
        <f>+P57</f>
        <v>7712420000</v>
      </c>
      <c r="Q59" s="526">
        <f aca="true" t="shared" si="24" ref="Q59:AD59">+Q57</f>
        <v>7712420000</v>
      </c>
      <c r="R59" s="526">
        <f t="shared" si="24"/>
        <v>7356162028.666666</v>
      </c>
      <c r="S59" s="500">
        <f>+S58+S57</f>
        <v>13322713592</v>
      </c>
      <c r="T59" s="500">
        <f>+T58+T57</f>
        <v>13322713592</v>
      </c>
      <c r="U59" s="500">
        <f t="shared" si="24"/>
        <v>0</v>
      </c>
      <c r="V59" s="500">
        <f t="shared" si="24"/>
        <v>0</v>
      </c>
      <c r="W59" s="500">
        <f t="shared" si="24"/>
        <v>0</v>
      </c>
      <c r="X59" s="500">
        <f t="shared" si="24"/>
        <v>0</v>
      </c>
      <c r="Y59" s="500"/>
      <c r="Z59" s="500">
        <f>+Z57</f>
        <v>6004182957.09025</v>
      </c>
      <c r="AA59" s="500">
        <f t="shared" si="24"/>
        <v>0</v>
      </c>
      <c r="AB59" s="500">
        <f t="shared" si="24"/>
        <v>0</v>
      </c>
      <c r="AC59" s="500">
        <f t="shared" si="24"/>
        <v>0</v>
      </c>
      <c r="AD59" s="500">
        <f t="shared" si="24"/>
        <v>0</v>
      </c>
      <c r="AE59" s="500"/>
      <c r="AF59" s="500">
        <f>+AF57</f>
        <v>2978031444.4729977</v>
      </c>
      <c r="AG59" s="500"/>
      <c r="AH59" s="500"/>
      <c r="AI59" s="500"/>
      <c r="AJ59" s="501"/>
      <c r="AK59" s="502">
        <f>+AK57+AK58</f>
        <v>498644963</v>
      </c>
      <c r="AL59" s="553">
        <f>+AL57+AL58</f>
        <v>1380430884</v>
      </c>
      <c r="AM59" s="526">
        <f>+AM57+AM58</f>
        <v>1779161884</v>
      </c>
      <c r="AN59" s="526">
        <f>+AN57</f>
        <v>7356162028.666666</v>
      </c>
      <c r="AO59" s="554"/>
      <c r="AP59" s="554"/>
      <c r="AQ59" s="555"/>
      <c r="AR59" s="555"/>
      <c r="AS59" s="555"/>
      <c r="AT59" s="555"/>
      <c r="AU59" s="556"/>
    </row>
    <row r="60" spans="1:47" ht="71.25" customHeight="1">
      <c r="A60" s="778" t="s">
        <v>238</v>
      </c>
      <c r="B60" s="778"/>
      <c r="C60" s="778"/>
      <c r="D60" s="778"/>
      <c r="E60" s="778"/>
      <c r="F60" s="778"/>
      <c r="G60" s="778"/>
      <c r="H60" s="778"/>
      <c r="I60" s="778"/>
      <c r="J60" s="778"/>
      <c r="K60" s="778"/>
      <c r="L60" s="778"/>
      <c r="M60" s="778"/>
      <c r="N60" s="778"/>
      <c r="O60" s="778"/>
      <c r="P60" s="778"/>
      <c r="Q60" s="778"/>
      <c r="R60" s="778"/>
      <c r="S60" s="778"/>
      <c r="T60" s="778"/>
      <c r="U60" s="778"/>
      <c r="V60" s="778"/>
      <c r="W60" s="778"/>
      <c r="X60" s="778"/>
      <c r="Y60" s="778"/>
      <c r="Z60" s="778"/>
      <c r="AA60" s="778"/>
      <c r="AB60" s="778"/>
      <c r="AC60" s="778"/>
      <c r="AD60" s="778"/>
      <c r="AE60" s="778"/>
      <c r="AF60" s="778"/>
      <c r="AG60" s="778"/>
      <c r="AH60" s="778"/>
      <c r="AI60" s="778"/>
      <c r="AJ60" s="778"/>
      <c r="AK60" s="778"/>
      <c r="AL60" s="778"/>
      <c r="AM60" s="778"/>
      <c r="AN60" s="778"/>
      <c r="AO60" s="778"/>
      <c r="AP60" s="778"/>
      <c r="AQ60" s="778"/>
      <c r="AR60" s="778"/>
      <c r="AS60" s="778"/>
      <c r="AT60" s="778"/>
      <c r="AU60" s="778"/>
    </row>
    <row r="63" spans="10:48" ht="15">
      <c r="J63" s="557"/>
      <c r="K63" s="557"/>
      <c r="L63" s="557"/>
      <c r="M63" s="557"/>
      <c r="N63" s="557"/>
      <c r="O63" s="557"/>
      <c r="P63" s="557"/>
      <c r="Q63" s="557"/>
      <c r="R63" s="557"/>
      <c r="S63" s="557"/>
      <c r="T63" s="557"/>
      <c r="U63" s="557"/>
      <c r="V63" s="557"/>
      <c r="W63" s="557"/>
      <c r="X63" s="557"/>
      <c r="Y63" s="557"/>
      <c r="Z63" s="557"/>
      <c r="AA63" s="557"/>
      <c r="AB63" s="557"/>
      <c r="AC63" s="557"/>
      <c r="AD63" s="557"/>
      <c r="AE63" s="557"/>
      <c r="AF63" s="557"/>
      <c r="AV63" s="558"/>
    </row>
    <row r="64" spans="10:48" ht="15">
      <c r="J64" s="559"/>
      <c r="K64" s="560"/>
      <c r="L64" s="560"/>
      <c r="M64" s="560"/>
      <c r="N64" s="560"/>
      <c r="O64" s="560"/>
      <c r="P64" s="560"/>
      <c r="Q64" s="560"/>
      <c r="R64" s="560"/>
      <c r="S64" s="560"/>
      <c r="T64" s="560"/>
      <c r="U64" s="560"/>
      <c r="V64" s="560"/>
      <c r="W64" s="560"/>
      <c r="X64" s="560"/>
      <c r="Y64" s="560"/>
      <c r="Z64" s="560"/>
      <c r="AA64" s="560"/>
      <c r="AB64" s="560"/>
      <c r="AC64" s="560"/>
      <c r="AD64" s="560"/>
      <c r="AE64" s="560"/>
      <c r="AF64" s="560"/>
      <c r="AV64" s="558"/>
    </row>
    <row r="65" spans="10:48" ht="15">
      <c r="J65" s="560"/>
      <c r="K65" s="560"/>
      <c r="L65" s="560"/>
      <c r="M65" s="560"/>
      <c r="N65" s="560"/>
      <c r="O65" s="560"/>
      <c r="P65" s="560"/>
      <c r="Q65" s="560"/>
      <c r="R65" s="560"/>
      <c r="S65" s="560"/>
      <c r="T65" s="560"/>
      <c r="U65" s="560"/>
      <c r="V65" s="560"/>
      <c r="W65" s="560"/>
      <c r="X65" s="560"/>
      <c r="Y65" s="560"/>
      <c r="Z65" s="560"/>
      <c r="AA65" s="560"/>
      <c r="AB65" s="560"/>
      <c r="AC65" s="560"/>
      <c r="AD65" s="560"/>
      <c r="AE65" s="560"/>
      <c r="AF65" s="560"/>
      <c r="AV65" s="558"/>
    </row>
    <row r="66" spans="10:48" ht="15">
      <c r="J66" s="557"/>
      <c r="K66" s="557"/>
      <c r="L66" s="557"/>
      <c r="M66" s="557"/>
      <c r="N66" s="557"/>
      <c r="O66" s="557"/>
      <c r="P66" s="557"/>
      <c r="Q66" s="557"/>
      <c r="R66" s="557"/>
      <c r="S66" s="557"/>
      <c r="T66" s="557"/>
      <c r="U66" s="557"/>
      <c r="V66" s="557"/>
      <c r="W66" s="557"/>
      <c r="X66" s="557"/>
      <c r="Y66" s="557"/>
      <c r="Z66" s="557"/>
      <c r="AA66" s="557"/>
      <c r="AB66" s="557"/>
      <c r="AC66" s="557"/>
      <c r="AD66" s="557"/>
      <c r="AE66" s="557"/>
      <c r="AF66" s="557"/>
      <c r="AV66" s="558"/>
    </row>
    <row r="67" spans="10:32" ht="15">
      <c r="J67" s="557"/>
      <c r="K67" s="557"/>
      <c r="L67" s="557"/>
      <c r="M67" s="557"/>
      <c r="N67" s="557"/>
      <c r="O67" s="557"/>
      <c r="P67" s="557"/>
      <c r="Q67" s="557"/>
      <c r="R67" s="557"/>
      <c r="S67" s="557"/>
      <c r="T67" s="557"/>
      <c r="U67" s="557"/>
      <c r="V67" s="557"/>
      <c r="W67" s="557"/>
      <c r="X67" s="557"/>
      <c r="Y67" s="557"/>
      <c r="Z67" s="557"/>
      <c r="AA67" s="557"/>
      <c r="AB67" s="557"/>
      <c r="AC67" s="557"/>
      <c r="AD67" s="557"/>
      <c r="AE67" s="557"/>
      <c r="AF67" s="557"/>
    </row>
    <row r="69" spans="10:48" ht="15">
      <c r="J69" s="561"/>
      <c r="K69" s="562"/>
      <c r="L69" s="562"/>
      <c r="M69" s="562"/>
      <c r="N69" s="562"/>
      <c r="O69" s="562"/>
      <c r="P69" s="562"/>
      <c r="Q69" s="562"/>
      <c r="R69" s="562"/>
      <c r="S69" s="562"/>
      <c r="T69" s="562"/>
      <c r="U69" s="562"/>
      <c r="V69" s="562"/>
      <c r="W69" s="562"/>
      <c r="X69" s="562"/>
      <c r="Y69" s="562"/>
      <c r="Z69" s="562"/>
      <c r="AA69" s="562"/>
      <c r="AB69" s="562"/>
      <c r="AC69" s="562"/>
      <c r="AD69" s="562"/>
      <c r="AE69" s="562"/>
      <c r="AF69" s="562"/>
      <c r="AG69" s="562"/>
      <c r="AH69" s="562"/>
      <c r="AI69" s="562"/>
      <c r="AJ69" s="562"/>
      <c r="AK69" s="562"/>
      <c r="AL69" s="562"/>
      <c r="AM69" s="562"/>
      <c r="AN69" s="562"/>
      <c r="AO69" s="562"/>
      <c r="AP69" s="562"/>
      <c r="AQ69" s="562"/>
      <c r="AR69" s="562"/>
      <c r="AS69" s="562"/>
      <c r="AT69" s="562"/>
      <c r="AU69" s="562"/>
      <c r="AV69" s="562"/>
    </row>
    <row r="70" spans="10:48" ht="15">
      <c r="J70" s="561"/>
      <c r="K70" s="562"/>
      <c r="L70" s="562"/>
      <c r="M70" s="562"/>
      <c r="N70" s="562"/>
      <c r="O70" s="562"/>
      <c r="P70" s="562"/>
      <c r="Q70" s="562"/>
      <c r="R70" s="562"/>
      <c r="S70" s="562"/>
      <c r="T70" s="562"/>
      <c r="U70" s="562"/>
      <c r="V70" s="562"/>
      <c r="W70" s="562"/>
      <c r="X70" s="562"/>
      <c r="Y70" s="562"/>
      <c r="Z70" s="562"/>
      <c r="AA70" s="562"/>
      <c r="AB70" s="562"/>
      <c r="AC70" s="562"/>
      <c r="AD70" s="562"/>
      <c r="AE70" s="562"/>
      <c r="AF70" s="562"/>
      <c r="AG70" s="562"/>
      <c r="AH70" s="562"/>
      <c r="AI70" s="562"/>
      <c r="AJ70" s="562"/>
      <c r="AK70" s="562"/>
      <c r="AL70" s="562"/>
      <c r="AM70" s="562"/>
      <c r="AN70" s="562"/>
      <c r="AO70" s="562"/>
      <c r="AP70" s="562"/>
      <c r="AQ70" s="562"/>
      <c r="AR70" s="562"/>
      <c r="AS70" s="562"/>
      <c r="AT70" s="562"/>
      <c r="AU70" s="562"/>
      <c r="AV70" s="562"/>
    </row>
    <row r="71" spans="10:48" ht="15">
      <c r="J71" s="561"/>
      <c r="K71" s="562"/>
      <c r="L71" s="562"/>
      <c r="M71" s="562"/>
      <c r="N71" s="562"/>
      <c r="O71" s="562"/>
      <c r="P71" s="562"/>
      <c r="Q71" s="562"/>
      <c r="R71" s="562"/>
      <c r="S71" s="562"/>
      <c r="T71" s="562"/>
      <c r="U71" s="562"/>
      <c r="V71" s="562"/>
      <c r="W71" s="562"/>
      <c r="X71" s="562"/>
      <c r="Y71" s="562"/>
      <c r="Z71" s="562"/>
      <c r="AA71" s="562"/>
      <c r="AB71" s="562"/>
      <c r="AC71" s="562"/>
      <c r="AD71" s="562"/>
      <c r="AE71" s="562"/>
      <c r="AF71" s="562"/>
      <c r="AG71" s="562"/>
      <c r="AH71" s="562"/>
      <c r="AI71" s="562"/>
      <c r="AJ71" s="562"/>
      <c r="AK71" s="562"/>
      <c r="AL71" s="562"/>
      <c r="AM71" s="562"/>
      <c r="AN71" s="562"/>
      <c r="AO71" s="562"/>
      <c r="AP71" s="562"/>
      <c r="AQ71" s="562"/>
      <c r="AR71" s="562"/>
      <c r="AS71" s="562"/>
      <c r="AT71" s="562"/>
      <c r="AU71" s="562"/>
      <c r="AV71" s="562"/>
    </row>
    <row r="72" spans="10:48" ht="15">
      <c r="J72" s="563"/>
      <c r="K72" s="563"/>
      <c r="L72" s="563"/>
      <c r="M72" s="563"/>
      <c r="N72" s="563"/>
      <c r="O72" s="563"/>
      <c r="P72" s="563"/>
      <c r="Q72" s="563"/>
      <c r="R72" s="563"/>
      <c r="S72" s="563"/>
      <c r="T72" s="563"/>
      <c r="U72" s="563"/>
      <c r="V72" s="563"/>
      <c r="W72" s="563"/>
      <c r="X72" s="563"/>
      <c r="Y72" s="563"/>
      <c r="Z72" s="563"/>
      <c r="AA72" s="563"/>
      <c r="AB72" s="563"/>
      <c r="AC72" s="563"/>
      <c r="AD72" s="563"/>
      <c r="AE72" s="563"/>
      <c r="AF72" s="563"/>
      <c r="AG72" s="563"/>
      <c r="AH72" s="563"/>
      <c r="AI72" s="563"/>
      <c r="AJ72" s="563"/>
      <c r="AK72" s="564"/>
      <c r="AL72" s="564"/>
      <c r="AM72" s="564"/>
      <c r="AN72" s="564"/>
      <c r="AO72" s="564"/>
      <c r="AP72" s="564"/>
      <c r="AQ72" s="565"/>
      <c r="AR72" s="565"/>
      <c r="AS72" s="565"/>
      <c r="AT72" s="565"/>
      <c r="AU72" s="565"/>
      <c r="AV72" s="565"/>
    </row>
    <row r="73" spans="10:48" ht="15">
      <c r="J73" s="563"/>
      <c r="K73" s="563"/>
      <c r="L73" s="563"/>
      <c r="M73" s="563"/>
      <c r="N73" s="563"/>
      <c r="O73" s="563"/>
      <c r="P73" s="563"/>
      <c r="Q73" s="563"/>
      <c r="R73" s="563"/>
      <c r="S73" s="563"/>
      <c r="T73" s="563"/>
      <c r="U73" s="563"/>
      <c r="V73" s="563"/>
      <c r="W73" s="563"/>
      <c r="X73" s="563"/>
      <c r="Y73" s="563"/>
      <c r="Z73" s="563"/>
      <c r="AA73" s="563"/>
      <c r="AB73" s="563"/>
      <c r="AC73" s="563"/>
      <c r="AD73" s="563"/>
      <c r="AE73" s="563"/>
      <c r="AF73" s="563"/>
      <c r="AG73" s="563"/>
      <c r="AH73" s="563"/>
      <c r="AI73" s="563"/>
      <c r="AJ73" s="563"/>
      <c r="AK73" s="563"/>
      <c r="AL73" s="563"/>
      <c r="AM73" s="563"/>
      <c r="AN73" s="563"/>
      <c r="AO73" s="563"/>
      <c r="AP73" s="563"/>
      <c r="AQ73" s="563"/>
      <c r="AR73" s="563"/>
      <c r="AS73" s="563"/>
      <c r="AT73" s="563"/>
      <c r="AU73" s="563"/>
      <c r="AV73" s="563"/>
    </row>
  </sheetData>
  <mergeCells count="114">
    <mergeCell ref="A33:A38"/>
    <mergeCell ref="A39:A56"/>
    <mergeCell ref="A60:AU60"/>
    <mergeCell ref="AT15:AT20"/>
    <mergeCell ref="AU15:AU20"/>
    <mergeCell ref="A57:F59"/>
    <mergeCell ref="AS15:AS20"/>
    <mergeCell ref="D15:D20"/>
    <mergeCell ref="F15:F20"/>
    <mergeCell ref="B15:B20"/>
    <mergeCell ref="E15:E20"/>
    <mergeCell ref="AQ15:AQ20"/>
    <mergeCell ref="AR15:AR20"/>
    <mergeCell ref="F21:F26"/>
    <mergeCell ref="AQ21:AQ26"/>
    <mergeCell ref="AR21:AR26"/>
    <mergeCell ref="C15:C20"/>
    <mergeCell ref="B21:B26"/>
    <mergeCell ref="C21:C26"/>
    <mergeCell ref="D21:D26"/>
    <mergeCell ref="E21:E26"/>
    <mergeCell ref="AS21:AS26"/>
    <mergeCell ref="AT21:AT26"/>
    <mergeCell ref="E27:E32"/>
    <mergeCell ref="F9:F14"/>
    <mergeCell ref="C9:C14"/>
    <mergeCell ref="E6:E8"/>
    <mergeCell ref="A9:A32"/>
    <mergeCell ref="B9:B14"/>
    <mergeCell ref="D9:D14"/>
    <mergeCell ref="E9:E14"/>
    <mergeCell ref="AQ6:AQ8"/>
    <mergeCell ref="G6:G8"/>
    <mergeCell ref="H6:H8"/>
    <mergeCell ref="AP6:AP8"/>
    <mergeCell ref="B6:D7"/>
    <mergeCell ref="K6:AJ6"/>
    <mergeCell ref="B27:B32"/>
    <mergeCell ref="C27:C32"/>
    <mergeCell ref="D27:D32"/>
    <mergeCell ref="F27:F32"/>
    <mergeCell ref="AQ27:AQ32"/>
    <mergeCell ref="AQ9:AQ14"/>
    <mergeCell ref="I7:L7"/>
    <mergeCell ref="M7:R7"/>
    <mergeCell ref="S7:X7"/>
    <mergeCell ref="A1:E4"/>
    <mergeCell ref="AK7:AN7"/>
    <mergeCell ref="F3:P3"/>
    <mergeCell ref="F4:P4"/>
    <mergeCell ref="Q3:AU3"/>
    <mergeCell ref="Q4:AU4"/>
    <mergeCell ref="F1:AU1"/>
    <mergeCell ref="F2:AU2"/>
    <mergeCell ref="F6:F8"/>
    <mergeCell ref="AK6:AN6"/>
    <mergeCell ref="AO6:AO8"/>
    <mergeCell ref="AR6:AR8"/>
    <mergeCell ref="A6:A8"/>
    <mergeCell ref="AS6:AS8"/>
    <mergeCell ref="AT6:AT8"/>
    <mergeCell ref="AU6:AU8"/>
    <mergeCell ref="Y7:AD7"/>
    <mergeCell ref="AE7:AJ7"/>
    <mergeCell ref="I6:J6"/>
    <mergeCell ref="B33:B38"/>
    <mergeCell ref="C33:C38"/>
    <mergeCell ref="D33:D38"/>
    <mergeCell ref="E33:E38"/>
    <mergeCell ref="F33:F38"/>
    <mergeCell ref="AQ39:AQ44"/>
    <mergeCell ref="AR39:AR44"/>
    <mergeCell ref="AS39:AS44"/>
    <mergeCell ref="AT39:AT44"/>
    <mergeCell ref="AQ33:AQ38"/>
    <mergeCell ref="AR33:AR38"/>
    <mergeCell ref="AS33:AS38"/>
    <mergeCell ref="AT33:AT38"/>
    <mergeCell ref="B51:B56"/>
    <mergeCell ref="C51:C56"/>
    <mergeCell ref="D51:D56"/>
    <mergeCell ref="E51:E56"/>
    <mergeCell ref="F51:F56"/>
    <mergeCell ref="AU39:AU44"/>
    <mergeCell ref="B39:B44"/>
    <mergeCell ref="C39:C44"/>
    <mergeCell ref="D39:D44"/>
    <mergeCell ref="E39:E44"/>
    <mergeCell ref="F39:F44"/>
    <mergeCell ref="AQ45:AQ50"/>
    <mergeCell ref="AR45:AR50"/>
    <mergeCell ref="AS45:AS50"/>
    <mergeCell ref="AT45:AT50"/>
    <mergeCell ref="AU45:AU50"/>
    <mergeCell ref="B45:B50"/>
    <mergeCell ref="C45:C50"/>
    <mergeCell ref="D45:D50"/>
    <mergeCell ref="E45:E50"/>
    <mergeCell ref="F45:F50"/>
    <mergeCell ref="AU33:AU38"/>
    <mergeCell ref="AQ51:AQ56"/>
    <mergeCell ref="AR51:AR56"/>
    <mergeCell ref="AS51:AS56"/>
    <mergeCell ref="AT51:AT56"/>
    <mergeCell ref="AU51:AU56"/>
    <mergeCell ref="AT27:AT32"/>
    <mergeCell ref="AU27:AU32"/>
    <mergeCell ref="AU9:AU14"/>
    <mergeCell ref="AR9:AR14"/>
    <mergeCell ref="AS9:AS14"/>
    <mergeCell ref="AT9:AT14"/>
    <mergeCell ref="AU21:AU26"/>
    <mergeCell ref="AR27:AR32"/>
    <mergeCell ref="AS27:AS32"/>
  </mergeCells>
  <dataValidations count="1" disablePrompts="1">
    <dataValidation type="list" allowBlank="1" showInputMessage="1" showErrorMessage="1" sqref="D15:D26 D33:D56">
      <formula1>[2]GESTIÓN!#REF!</formula1>
    </dataValidation>
  </dataValidations>
  <printOptions horizontalCentered="1" verticalCentered="1"/>
  <pageMargins left="0" right="0" top="0.7480314960629921" bottom="0" header="0.31496062992125984" footer="0"/>
  <pageSetup fitToHeight="0" horizontalDpi="600" verticalDpi="600" orientation="landscape" scale="22"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5"/>
  <sheetViews>
    <sheetView view="pageBreakPreview" zoomScale="70" zoomScaleSheetLayoutView="70" workbookViewId="0" topLeftCell="A49">
      <selection activeCell="N54" sqref="N54"/>
    </sheetView>
  </sheetViews>
  <sheetFormatPr defaultColWidth="11.421875" defaultRowHeight="15"/>
  <cols>
    <col min="1" max="1" width="12.28125" style="20" customWidth="1"/>
    <col min="2" max="2" width="18.28125" style="20" customWidth="1"/>
    <col min="3" max="3" width="32.421875" style="35" customWidth="1"/>
    <col min="4" max="4" width="9.28125" style="20" customWidth="1"/>
    <col min="5" max="5" width="10.140625" style="20" customWidth="1"/>
    <col min="6" max="6" width="17.7109375" style="20" customWidth="1"/>
    <col min="7" max="7" width="10.7109375" style="20" customWidth="1"/>
    <col min="8" max="8" width="9.8515625" style="20" customWidth="1"/>
    <col min="9" max="9" width="9.57421875" style="22" customWidth="1"/>
    <col min="10" max="10" width="9.57421875" style="23" customWidth="1"/>
    <col min="11" max="11" width="11.7109375" style="23" customWidth="1"/>
    <col min="12" max="12" width="14.140625" style="22" customWidth="1"/>
    <col min="13" max="13" width="16.7109375" style="23" customWidth="1"/>
    <col min="14" max="14" width="84.7109375" style="25" customWidth="1"/>
    <col min="15" max="15" width="15.7109375" style="25" customWidth="1"/>
    <col min="16" max="52" width="11.421875" style="25" customWidth="1"/>
    <col min="53" max="16384" width="11.421875" style="20" customWidth="1"/>
  </cols>
  <sheetData>
    <row r="1" spans="1:14" s="16" customFormat="1" ht="33" customHeight="1">
      <c r="A1" s="788"/>
      <c r="B1" s="789"/>
      <c r="C1" s="794" t="s">
        <v>0</v>
      </c>
      <c r="D1" s="794"/>
      <c r="E1" s="794"/>
      <c r="F1" s="794"/>
      <c r="G1" s="794"/>
      <c r="H1" s="794"/>
      <c r="I1" s="794"/>
      <c r="J1" s="794"/>
      <c r="K1" s="794"/>
      <c r="L1" s="794"/>
      <c r="M1" s="794"/>
      <c r="N1" s="795"/>
    </row>
    <row r="2" spans="1:14" s="16" customFormat="1" ht="30" customHeight="1">
      <c r="A2" s="790"/>
      <c r="B2" s="791"/>
      <c r="C2" s="796" t="s">
        <v>71</v>
      </c>
      <c r="D2" s="796"/>
      <c r="E2" s="796"/>
      <c r="F2" s="796"/>
      <c r="G2" s="796"/>
      <c r="H2" s="796"/>
      <c r="I2" s="796"/>
      <c r="J2" s="796"/>
      <c r="K2" s="796"/>
      <c r="L2" s="796"/>
      <c r="M2" s="796"/>
      <c r="N2" s="797"/>
    </row>
    <row r="3" spans="1:14" s="16" customFormat="1" ht="27.75" customHeight="1">
      <c r="A3" s="790"/>
      <c r="B3" s="791"/>
      <c r="C3" s="17" t="s">
        <v>1</v>
      </c>
      <c r="D3" s="798" t="s">
        <v>90</v>
      </c>
      <c r="E3" s="798"/>
      <c r="F3" s="798"/>
      <c r="G3" s="798"/>
      <c r="H3" s="798"/>
      <c r="I3" s="798"/>
      <c r="J3" s="798"/>
      <c r="K3" s="798"/>
      <c r="L3" s="798"/>
      <c r="M3" s="798"/>
      <c r="N3" s="799"/>
    </row>
    <row r="4" spans="1:14" s="16" customFormat="1" ht="33" customHeight="1" thickBot="1">
      <c r="A4" s="792"/>
      <c r="B4" s="793"/>
      <c r="C4" s="18" t="s">
        <v>16</v>
      </c>
      <c r="D4" s="800" t="s">
        <v>89</v>
      </c>
      <c r="E4" s="800"/>
      <c r="F4" s="800"/>
      <c r="G4" s="800"/>
      <c r="H4" s="800"/>
      <c r="I4" s="800"/>
      <c r="J4" s="800"/>
      <c r="K4" s="800"/>
      <c r="L4" s="800"/>
      <c r="M4" s="800"/>
      <c r="N4" s="801"/>
    </row>
    <row r="5" spans="1:13" s="16" customFormat="1" ht="12.75" thickBot="1">
      <c r="A5" s="19"/>
      <c r="B5" s="20"/>
      <c r="C5" s="21"/>
      <c r="D5" s="20"/>
      <c r="E5" s="20"/>
      <c r="F5" s="20"/>
      <c r="G5" s="20"/>
      <c r="H5" s="20"/>
      <c r="I5" s="22"/>
      <c r="J5" s="23"/>
      <c r="K5" s="23"/>
      <c r="L5" s="22"/>
      <c r="M5" s="23"/>
    </row>
    <row r="6" spans="1:14" s="24" customFormat="1" ht="42.75" customHeight="1">
      <c r="A6" s="809" t="s">
        <v>26</v>
      </c>
      <c r="B6" s="808" t="s">
        <v>27</v>
      </c>
      <c r="C6" s="804" t="s">
        <v>28</v>
      </c>
      <c r="D6" s="806" t="s">
        <v>29</v>
      </c>
      <c r="E6" s="807"/>
      <c r="F6" s="808" t="s">
        <v>124</v>
      </c>
      <c r="G6" s="808"/>
      <c r="H6" s="808"/>
      <c r="I6" s="808"/>
      <c r="J6" s="808"/>
      <c r="K6" s="808"/>
      <c r="L6" s="808" t="s">
        <v>33</v>
      </c>
      <c r="M6" s="808"/>
      <c r="N6" s="802" t="s">
        <v>256</v>
      </c>
    </row>
    <row r="7" spans="1:14" s="24" customFormat="1" ht="44.25" customHeight="1" thickBot="1">
      <c r="A7" s="810"/>
      <c r="B7" s="811"/>
      <c r="C7" s="805"/>
      <c r="D7" s="57" t="s">
        <v>30</v>
      </c>
      <c r="E7" s="57" t="s">
        <v>31</v>
      </c>
      <c r="F7" s="57" t="s">
        <v>32</v>
      </c>
      <c r="G7" s="56" t="s">
        <v>17</v>
      </c>
      <c r="H7" s="56" t="s">
        <v>18</v>
      </c>
      <c r="I7" s="56" t="s">
        <v>19</v>
      </c>
      <c r="J7" s="56" t="s">
        <v>20</v>
      </c>
      <c r="K7" s="55" t="s">
        <v>21</v>
      </c>
      <c r="L7" s="55" t="s">
        <v>34</v>
      </c>
      <c r="M7" s="55" t="s">
        <v>35</v>
      </c>
      <c r="N7" s="803"/>
    </row>
    <row r="8" spans="1:14" s="25" customFormat="1" ht="37.5" customHeight="1">
      <c r="A8" s="828" t="s">
        <v>78</v>
      </c>
      <c r="B8" s="812" t="s">
        <v>79</v>
      </c>
      <c r="C8" s="870" t="s">
        <v>123</v>
      </c>
      <c r="D8" s="852" t="s">
        <v>93</v>
      </c>
      <c r="E8" s="852"/>
      <c r="F8" s="566" t="s">
        <v>22</v>
      </c>
      <c r="G8" s="567">
        <v>0.2</v>
      </c>
      <c r="H8" s="567">
        <v>0.7</v>
      </c>
      <c r="I8" s="567">
        <v>0.1</v>
      </c>
      <c r="J8" s="567">
        <v>0</v>
      </c>
      <c r="K8" s="568">
        <v>1</v>
      </c>
      <c r="L8" s="865">
        <f>M8+M10+M12+M14</f>
        <v>0.06999999999999999</v>
      </c>
      <c r="M8" s="861">
        <f>K9/K8*0.05</f>
        <v>0.049999999999999996</v>
      </c>
      <c r="N8" s="883" t="s">
        <v>319</v>
      </c>
    </row>
    <row r="9" spans="1:14" s="25" customFormat="1" ht="66.75" customHeight="1" thickBot="1">
      <c r="A9" s="829"/>
      <c r="B9" s="813"/>
      <c r="C9" s="837"/>
      <c r="D9" s="818"/>
      <c r="E9" s="818"/>
      <c r="F9" s="569" t="s">
        <v>23</v>
      </c>
      <c r="G9" s="36">
        <v>0.2</v>
      </c>
      <c r="H9" s="36">
        <v>0.7</v>
      </c>
      <c r="I9" s="36">
        <v>0.1</v>
      </c>
      <c r="J9" s="36">
        <v>0</v>
      </c>
      <c r="K9" s="570">
        <f aca="true" t="shared" si="0" ref="K9:K15">SUM(G9:J9)</f>
        <v>0.9999999999999999</v>
      </c>
      <c r="L9" s="866"/>
      <c r="M9" s="862"/>
      <c r="N9" s="884"/>
    </row>
    <row r="10" spans="1:14" s="25" customFormat="1" ht="26.25" customHeight="1">
      <c r="A10" s="829"/>
      <c r="B10" s="813"/>
      <c r="C10" s="837" t="s">
        <v>122</v>
      </c>
      <c r="D10" s="818" t="s">
        <v>93</v>
      </c>
      <c r="E10" s="818"/>
      <c r="F10" s="566" t="s">
        <v>22</v>
      </c>
      <c r="G10" s="567">
        <v>0.05</v>
      </c>
      <c r="H10" s="567">
        <v>0.05</v>
      </c>
      <c r="I10" s="567">
        <v>0.45</v>
      </c>
      <c r="J10" s="567">
        <v>0.45</v>
      </c>
      <c r="K10" s="571">
        <f t="shared" si="0"/>
        <v>1</v>
      </c>
      <c r="L10" s="866"/>
      <c r="M10" s="861">
        <f>K11/K10*0.04</f>
        <v>0.02</v>
      </c>
      <c r="N10" s="885" t="s">
        <v>309</v>
      </c>
    </row>
    <row r="11" spans="1:14" s="25" customFormat="1" ht="57" customHeight="1" thickBot="1">
      <c r="A11" s="829"/>
      <c r="B11" s="813"/>
      <c r="C11" s="837"/>
      <c r="D11" s="818"/>
      <c r="E11" s="818"/>
      <c r="F11" s="572" t="s">
        <v>23</v>
      </c>
      <c r="G11" s="27">
        <v>0</v>
      </c>
      <c r="H11" s="54">
        <v>0.05</v>
      </c>
      <c r="I11" s="54">
        <v>0.45</v>
      </c>
      <c r="J11" s="54">
        <v>0</v>
      </c>
      <c r="K11" s="571">
        <f t="shared" si="0"/>
        <v>0.5</v>
      </c>
      <c r="L11" s="866"/>
      <c r="M11" s="862"/>
      <c r="N11" s="886"/>
    </row>
    <row r="12" spans="1:14" s="25" customFormat="1" ht="26.25" customHeight="1">
      <c r="A12" s="829"/>
      <c r="B12" s="813"/>
      <c r="C12" s="837" t="s">
        <v>121</v>
      </c>
      <c r="D12" s="818" t="s">
        <v>93</v>
      </c>
      <c r="E12" s="818"/>
      <c r="F12" s="566" t="s">
        <v>22</v>
      </c>
      <c r="G12" s="567">
        <v>0.05</v>
      </c>
      <c r="H12" s="567">
        <v>0.01</v>
      </c>
      <c r="I12" s="567">
        <v>0.54</v>
      </c>
      <c r="J12" s="567">
        <v>0.4</v>
      </c>
      <c r="K12" s="571">
        <f t="shared" si="0"/>
        <v>1</v>
      </c>
      <c r="L12" s="866"/>
      <c r="M12" s="861">
        <f>K13/K12*0.03</f>
        <v>0</v>
      </c>
      <c r="N12" s="885" t="s">
        <v>283</v>
      </c>
    </row>
    <row r="13" spans="1:14" s="25" customFormat="1" ht="26.25" customHeight="1" thickBot="1">
      <c r="A13" s="829"/>
      <c r="B13" s="813"/>
      <c r="C13" s="837"/>
      <c r="D13" s="818"/>
      <c r="E13" s="818"/>
      <c r="F13" s="572" t="s">
        <v>23</v>
      </c>
      <c r="G13" s="27">
        <v>0</v>
      </c>
      <c r="H13" s="54">
        <v>0</v>
      </c>
      <c r="I13" s="54">
        <v>0</v>
      </c>
      <c r="J13" s="54">
        <v>0</v>
      </c>
      <c r="K13" s="571">
        <f t="shared" si="0"/>
        <v>0</v>
      </c>
      <c r="L13" s="866"/>
      <c r="M13" s="862"/>
      <c r="N13" s="886"/>
    </row>
    <row r="14" spans="1:14" s="25" customFormat="1" ht="26.25" customHeight="1">
      <c r="A14" s="829"/>
      <c r="B14" s="813"/>
      <c r="C14" s="837" t="s">
        <v>120</v>
      </c>
      <c r="D14" s="818" t="s">
        <v>93</v>
      </c>
      <c r="E14" s="818"/>
      <c r="F14" s="566" t="s">
        <v>22</v>
      </c>
      <c r="G14" s="567">
        <v>0.05</v>
      </c>
      <c r="H14" s="567">
        <v>0</v>
      </c>
      <c r="I14" s="567">
        <v>0.5</v>
      </c>
      <c r="J14" s="567">
        <v>0.45</v>
      </c>
      <c r="K14" s="571">
        <f t="shared" si="0"/>
        <v>1</v>
      </c>
      <c r="L14" s="866"/>
      <c r="M14" s="861">
        <f>K15/K14*0.03</f>
        <v>0</v>
      </c>
      <c r="N14" s="884" t="s">
        <v>282</v>
      </c>
    </row>
    <row r="15" spans="1:14" s="25" customFormat="1" ht="26.25" customHeight="1" thickBot="1">
      <c r="A15" s="829"/>
      <c r="B15" s="814"/>
      <c r="C15" s="838"/>
      <c r="D15" s="819"/>
      <c r="E15" s="819"/>
      <c r="F15" s="573" t="s">
        <v>23</v>
      </c>
      <c r="G15" s="26">
        <v>0</v>
      </c>
      <c r="H15" s="26">
        <v>0</v>
      </c>
      <c r="I15" s="26">
        <v>0</v>
      </c>
      <c r="J15" s="26">
        <v>0</v>
      </c>
      <c r="K15" s="574">
        <f t="shared" si="0"/>
        <v>0</v>
      </c>
      <c r="L15" s="867"/>
      <c r="M15" s="862"/>
      <c r="N15" s="887"/>
    </row>
    <row r="16" spans="1:14" s="25" customFormat="1" ht="26.25" customHeight="1">
      <c r="A16" s="829"/>
      <c r="B16" s="812" t="s">
        <v>119</v>
      </c>
      <c r="C16" s="831" t="s">
        <v>118</v>
      </c>
      <c r="D16" s="833" t="s">
        <v>93</v>
      </c>
      <c r="E16" s="833"/>
      <c r="F16" s="566" t="s">
        <v>22</v>
      </c>
      <c r="G16" s="567">
        <v>0.05</v>
      </c>
      <c r="H16" s="567">
        <v>0</v>
      </c>
      <c r="I16" s="567">
        <v>0.15</v>
      </c>
      <c r="J16" s="567">
        <v>0.8</v>
      </c>
      <c r="K16" s="568">
        <f>G16+H16+I16+J16</f>
        <v>1</v>
      </c>
      <c r="L16" s="865">
        <f>+M16+M18</f>
        <v>0</v>
      </c>
      <c r="M16" s="823">
        <f>+K17/K16*0</f>
        <v>0</v>
      </c>
      <c r="N16" s="886" t="s">
        <v>254</v>
      </c>
    </row>
    <row r="17" spans="1:14" s="25" customFormat="1" ht="45" customHeight="1" thickBot="1">
      <c r="A17" s="829"/>
      <c r="B17" s="813"/>
      <c r="C17" s="832"/>
      <c r="D17" s="834"/>
      <c r="E17" s="834"/>
      <c r="F17" s="569" t="s">
        <v>23</v>
      </c>
      <c r="G17" s="36">
        <v>0</v>
      </c>
      <c r="H17" s="36">
        <v>0</v>
      </c>
      <c r="I17" s="36">
        <v>0</v>
      </c>
      <c r="J17" s="36"/>
      <c r="K17" s="570">
        <f aca="true" t="shared" si="1" ref="K17:K37">SUM(G17:J17)</f>
        <v>0</v>
      </c>
      <c r="L17" s="866"/>
      <c r="M17" s="824"/>
      <c r="N17" s="884"/>
    </row>
    <row r="18" spans="1:14" s="25" customFormat="1" ht="22.5" customHeight="1">
      <c r="A18" s="829"/>
      <c r="B18" s="813"/>
      <c r="C18" s="835" t="s">
        <v>117</v>
      </c>
      <c r="D18" s="818" t="s">
        <v>93</v>
      </c>
      <c r="E18" s="818"/>
      <c r="F18" s="566" t="s">
        <v>22</v>
      </c>
      <c r="G18" s="567">
        <v>0.05</v>
      </c>
      <c r="H18" s="567">
        <v>0</v>
      </c>
      <c r="I18" s="567">
        <v>0</v>
      </c>
      <c r="J18" s="567">
        <v>0.95</v>
      </c>
      <c r="K18" s="571">
        <f t="shared" si="1"/>
        <v>1</v>
      </c>
      <c r="L18" s="866"/>
      <c r="M18" s="825">
        <f>+K19/K18*0</f>
        <v>0</v>
      </c>
      <c r="N18" s="888" t="s">
        <v>254</v>
      </c>
    </row>
    <row r="19" spans="1:14" s="25" customFormat="1" ht="56.25" customHeight="1" thickBot="1">
      <c r="A19" s="829"/>
      <c r="B19" s="814"/>
      <c r="C19" s="836"/>
      <c r="D19" s="819"/>
      <c r="E19" s="819"/>
      <c r="F19" s="573" t="s">
        <v>23</v>
      </c>
      <c r="G19" s="26">
        <v>0</v>
      </c>
      <c r="H19" s="26">
        <v>0</v>
      </c>
      <c r="I19" s="26">
        <v>0</v>
      </c>
      <c r="J19" s="26"/>
      <c r="K19" s="574">
        <f t="shared" si="1"/>
        <v>0</v>
      </c>
      <c r="L19" s="867"/>
      <c r="M19" s="826"/>
      <c r="N19" s="889"/>
    </row>
    <row r="20" spans="1:14" s="53" customFormat="1" ht="40.5" customHeight="1">
      <c r="A20" s="829"/>
      <c r="B20" s="812" t="s">
        <v>81</v>
      </c>
      <c r="C20" s="831" t="s">
        <v>116</v>
      </c>
      <c r="D20" s="833" t="s">
        <v>93</v>
      </c>
      <c r="E20" s="833"/>
      <c r="F20" s="566" t="s">
        <v>22</v>
      </c>
      <c r="G20" s="567">
        <v>0.15</v>
      </c>
      <c r="H20" s="567">
        <v>0.7</v>
      </c>
      <c r="I20" s="567">
        <v>0.15</v>
      </c>
      <c r="J20" s="567">
        <v>0</v>
      </c>
      <c r="K20" s="568">
        <f t="shared" si="1"/>
        <v>1</v>
      </c>
      <c r="L20" s="865">
        <f>M20+M22</f>
        <v>0.048</v>
      </c>
      <c r="M20" s="823">
        <f>K21/K20*0.075</f>
        <v>0.048</v>
      </c>
      <c r="N20" s="888" t="s">
        <v>291</v>
      </c>
    </row>
    <row r="21" spans="1:14" s="53" customFormat="1" ht="57" customHeight="1" thickBot="1">
      <c r="A21" s="829"/>
      <c r="B21" s="813"/>
      <c r="C21" s="832"/>
      <c r="D21" s="834"/>
      <c r="E21" s="834"/>
      <c r="F21" s="569" t="s">
        <v>23</v>
      </c>
      <c r="G21" s="36">
        <v>0.02</v>
      </c>
      <c r="H21" s="36">
        <v>0.45</v>
      </c>
      <c r="I21" s="36">
        <v>0.15</v>
      </c>
      <c r="J21" s="36">
        <v>0.02</v>
      </c>
      <c r="K21" s="570">
        <f t="shared" si="1"/>
        <v>0.64</v>
      </c>
      <c r="L21" s="866"/>
      <c r="M21" s="824"/>
      <c r="N21" s="889"/>
    </row>
    <row r="22" spans="1:14" s="53" customFormat="1" ht="31.5" customHeight="1">
      <c r="A22" s="829"/>
      <c r="B22" s="813"/>
      <c r="C22" s="835" t="s">
        <v>97</v>
      </c>
      <c r="D22" s="818" t="s">
        <v>93</v>
      </c>
      <c r="E22" s="818"/>
      <c r="F22" s="566" t="s">
        <v>22</v>
      </c>
      <c r="G22" s="567">
        <v>0.05</v>
      </c>
      <c r="H22" s="567">
        <v>0</v>
      </c>
      <c r="I22" s="567">
        <v>0.6</v>
      </c>
      <c r="J22" s="567">
        <v>0.35</v>
      </c>
      <c r="K22" s="571">
        <f t="shared" si="1"/>
        <v>1</v>
      </c>
      <c r="L22" s="866"/>
      <c r="M22" s="825">
        <f>+K23/K22*0.075</f>
        <v>0</v>
      </c>
      <c r="N22" s="888" t="s">
        <v>286</v>
      </c>
    </row>
    <row r="23" spans="1:14" s="53" customFormat="1" ht="43.5" customHeight="1" thickBot="1">
      <c r="A23" s="829"/>
      <c r="B23" s="814"/>
      <c r="C23" s="836"/>
      <c r="D23" s="819"/>
      <c r="E23" s="819"/>
      <c r="F23" s="573" t="s">
        <v>23</v>
      </c>
      <c r="G23" s="26">
        <v>0</v>
      </c>
      <c r="H23" s="26">
        <v>0</v>
      </c>
      <c r="I23" s="26">
        <v>0</v>
      </c>
      <c r="J23" s="26">
        <v>0</v>
      </c>
      <c r="K23" s="574">
        <f t="shared" si="1"/>
        <v>0</v>
      </c>
      <c r="L23" s="867"/>
      <c r="M23" s="826"/>
      <c r="N23" s="889"/>
    </row>
    <row r="24" spans="1:14" s="53" customFormat="1" ht="57.75" customHeight="1">
      <c r="A24" s="829"/>
      <c r="B24" s="812" t="s">
        <v>82</v>
      </c>
      <c r="C24" s="831" t="s">
        <v>115</v>
      </c>
      <c r="D24" s="833" t="s">
        <v>93</v>
      </c>
      <c r="E24" s="833"/>
      <c r="F24" s="566" t="s">
        <v>22</v>
      </c>
      <c r="G24" s="567">
        <v>0.07</v>
      </c>
      <c r="H24" s="567">
        <v>0.7</v>
      </c>
      <c r="I24" s="567">
        <v>0.23</v>
      </c>
      <c r="J24" s="567">
        <v>0</v>
      </c>
      <c r="K24" s="568">
        <f t="shared" si="1"/>
        <v>1</v>
      </c>
      <c r="L24" s="865">
        <f>M24+M26</f>
        <v>0.0216</v>
      </c>
      <c r="M24" s="823">
        <f>K25/K24*0.04</f>
        <v>0.0216</v>
      </c>
      <c r="N24" s="886" t="s">
        <v>290</v>
      </c>
    </row>
    <row r="25" spans="1:14" s="53" customFormat="1" ht="29.25" customHeight="1" thickBot="1">
      <c r="A25" s="829"/>
      <c r="B25" s="813"/>
      <c r="C25" s="832"/>
      <c r="D25" s="834"/>
      <c r="E25" s="834"/>
      <c r="F25" s="569" t="s">
        <v>23</v>
      </c>
      <c r="G25" s="36">
        <v>0.02</v>
      </c>
      <c r="H25" s="36">
        <v>0.45</v>
      </c>
      <c r="I25" s="36">
        <v>0.05</v>
      </c>
      <c r="J25" s="36">
        <v>0.02</v>
      </c>
      <c r="K25" s="570">
        <f t="shared" si="1"/>
        <v>0.54</v>
      </c>
      <c r="L25" s="866"/>
      <c r="M25" s="824"/>
      <c r="N25" s="884"/>
    </row>
    <row r="26" spans="1:14" s="53" customFormat="1" ht="38.25" customHeight="1">
      <c r="A26" s="829"/>
      <c r="B26" s="813"/>
      <c r="C26" s="835" t="s">
        <v>114</v>
      </c>
      <c r="D26" s="818" t="s">
        <v>93</v>
      </c>
      <c r="E26" s="818"/>
      <c r="F26" s="566" t="s">
        <v>22</v>
      </c>
      <c r="G26" s="567">
        <v>0</v>
      </c>
      <c r="H26" s="567">
        <v>0</v>
      </c>
      <c r="I26" s="567">
        <v>0.5</v>
      </c>
      <c r="J26" s="567">
        <v>0.5</v>
      </c>
      <c r="K26" s="571">
        <f t="shared" si="1"/>
        <v>1</v>
      </c>
      <c r="L26" s="866"/>
      <c r="M26" s="825">
        <f>+K27/K26*0.06</f>
        <v>0</v>
      </c>
      <c r="N26" s="888" t="s">
        <v>289</v>
      </c>
    </row>
    <row r="27" spans="1:14" s="53" customFormat="1" ht="26.25" customHeight="1" thickBot="1">
      <c r="A27" s="830"/>
      <c r="B27" s="814"/>
      <c r="C27" s="836"/>
      <c r="D27" s="819"/>
      <c r="E27" s="819"/>
      <c r="F27" s="573" t="s">
        <v>23</v>
      </c>
      <c r="G27" s="26">
        <v>0</v>
      </c>
      <c r="H27" s="26">
        <v>0</v>
      </c>
      <c r="I27" s="26">
        <v>0</v>
      </c>
      <c r="J27" s="26">
        <v>0</v>
      </c>
      <c r="K27" s="574">
        <f t="shared" si="1"/>
        <v>0</v>
      </c>
      <c r="L27" s="867"/>
      <c r="M27" s="826"/>
      <c r="N27" s="889"/>
    </row>
    <row r="28" spans="1:14" s="25" customFormat="1" ht="57.75" customHeight="1">
      <c r="A28" s="812" t="s">
        <v>83</v>
      </c>
      <c r="B28" s="815" t="s">
        <v>84</v>
      </c>
      <c r="C28" s="877" t="s">
        <v>98</v>
      </c>
      <c r="D28" s="833"/>
      <c r="E28" s="833" t="s">
        <v>93</v>
      </c>
      <c r="F28" s="566" t="s">
        <v>22</v>
      </c>
      <c r="G28" s="567">
        <v>0.3</v>
      </c>
      <c r="H28" s="567">
        <v>0.6</v>
      </c>
      <c r="I28" s="567">
        <v>0.1</v>
      </c>
      <c r="J28" s="567">
        <v>0</v>
      </c>
      <c r="K28" s="568">
        <f t="shared" si="1"/>
        <v>0.9999999999999999</v>
      </c>
      <c r="L28" s="871">
        <f>SUM(M28+M30+M32)</f>
        <v>0.10200000000000001</v>
      </c>
      <c r="M28" s="827">
        <f>K29/K28*0.03</f>
        <v>0.027000000000000007</v>
      </c>
      <c r="N28" s="886" t="s">
        <v>311</v>
      </c>
    </row>
    <row r="29" spans="1:14" s="25" customFormat="1" ht="105.75" customHeight="1" thickBot="1">
      <c r="A29" s="813"/>
      <c r="B29" s="816"/>
      <c r="C29" s="878"/>
      <c r="D29" s="834"/>
      <c r="E29" s="834"/>
      <c r="F29" s="572" t="s">
        <v>23</v>
      </c>
      <c r="G29" s="27">
        <v>0.02</v>
      </c>
      <c r="H29" s="27">
        <v>0.8</v>
      </c>
      <c r="I29" s="27">
        <v>0.06</v>
      </c>
      <c r="J29" s="27">
        <v>0.02</v>
      </c>
      <c r="K29" s="571">
        <f t="shared" si="1"/>
        <v>0.9000000000000001</v>
      </c>
      <c r="L29" s="872"/>
      <c r="M29" s="820"/>
      <c r="N29" s="884"/>
    </row>
    <row r="30" spans="1:14" s="25" customFormat="1" ht="42.75" customHeight="1">
      <c r="A30" s="813"/>
      <c r="B30" s="816"/>
      <c r="C30" s="878" t="s">
        <v>113</v>
      </c>
      <c r="D30" s="834" t="s">
        <v>93</v>
      </c>
      <c r="E30" s="834"/>
      <c r="F30" s="566" t="s">
        <v>22</v>
      </c>
      <c r="G30" s="567">
        <v>0.1</v>
      </c>
      <c r="H30" s="567">
        <v>0.29</v>
      </c>
      <c r="I30" s="567">
        <v>0.4</v>
      </c>
      <c r="J30" s="567">
        <v>0.21</v>
      </c>
      <c r="K30" s="575">
        <f t="shared" si="1"/>
        <v>1</v>
      </c>
      <c r="L30" s="872"/>
      <c r="M30" s="820">
        <f>K31/K30*0.06</f>
        <v>0.06</v>
      </c>
      <c r="N30" s="893" t="s">
        <v>296</v>
      </c>
    </row>
    <row r="31" spans="1:14" s="25" customFormat="1" ht="112.5" customHeight="1" thickBot="1">
      <c r="A31" s="813"/>
      <c r="B31" s="816"/>
      <c r="C31" s="860"/>
      <c r="D31" s="818"/>
      <c r="E31" s="818"/>
      <c r="F31" s="572" t="s">
        <v>23</v>
      </c>
      <c r="G31" s="27">
        <v>0.01</v>
      </c>
      <c r="H31" s="27">
        <v>0.29</v>
      </c>
      <c r="I31" s="27">
        <v>0.5</v>
      </c>
      <c r="J31" s="27">
        <v>0.2</v>
      </c>
      <c r="K31" s="571">
        <f t="shared" si="1"/>
        <v>1</v>
      </c>
      <c r="L31" s="872"/>
      <c r="M31" s="821"/>
      <c r="N31" s="892"/>
    </row>
    <row r="32" spans="1:14" s="25" customFormat="1" ht="29.25" customHeight="1">
      <c r="A32" s="813"/>
      <c r="B32" s="816"/>
      <c r="C32" s="860" t="s">
        <v>320</v>
      </c>
      <c r="D32" s="818" t="s">
        <v>93</v>
      </c>
      <c r="E32" s="818"/>
      <c r="F32" s="566" t="s">
        <v>22</v>
      </c>
      <c r="G32" s="567">
        <v>0.1</v>
      </c>
      <c r="H32" s="567">
        <v>0.2</v>
      </c>
      <c r="I32" s="567">
        <v>0.5</v>
      </c>
      <c r="J32" s="567">
        <v>0.2</v>
      </c>
      <c r="K32" s="575">
        <f t="shared" si="1"/>
        <v>1</v>
      </c>
      <c r="L32" s="872"/>
      <c r="M32" s="821">
        <f>+K33/K32*0.06</f>
        <v>0.015</v>
      </c>
      <c r="N32" s="886" t="s">
        <v>312</v>
      </c>
    </row>
    <row r="33" spans="1:14" s="25" customFormat="1" ht="90" customHeight="1" thickBot="1">
      <c r="A33" s="814"/>
      <c r="B33" s="817"/>
      <c r="C33" s="879"/>
      <c r="D33" s="819"/>
      <c r="E33" s="819"/>
      <c r="F33" s="573" t="s">
        <v>23</v>
      </c>
      <c r="G33" s="26">
        <v>0</v>
      </c>
      <c r="H33" s="26">
        <v>0.15</v>
      </c>
      <c r="I33" s="26">
        <v>0.05</v>
      </c>
      <c r="J33" s="26">
        <v>0.05</v>
      </c>
      <c r="K33" s="574">
        <f t="shared" si="1"/>
        <v>0.25</v>
      </c>
      <c r="L33" s="873"/>
      <c r="M33" s="822"/>
      <c r="N33" s="884"/>
    </row>
    <row r="34" spans="1:14" s="52" customFormat="1" ht="52.5" customHeight="1">
      <c r="A34" s="829" t="s">
        <v>88</v>
      </c>
      <c r="B34" s="812" t="s">
        <v>86</v>
      </c>
      <c r="C34" s="831" t="s">
        <v>94</v>
      </c>
      <c r="D34" s="833" t="s">
        <v>93</v>
      </c>
      <c r="E34" s="833"/>
      <c r="F34" s="566" t="s">
        <v>22</v>
      </c>
      <c r="G34" s="567">
        <v>0.15</v>
      </c>
      <c r="H34" s="567">
        <v>0.7</v>
      </c>
      <c r="I34" s="567">
        <v>0.15</v>
      </c>
      <c r="J34" s="567">
        <v>0</v>
      </c>
      <c r="K34" s="568">
        <f t="shared" si="1"/>
        <v>1</v>
      </c>
      <c r="L34" s="865">
        <f>SUM(M34+M36)</f>
        <v>0.0342</v>
      </c>
      <c r="M34" s="823">
        <f>K35/K34*0.06</f>
        <v>0.0342</v>
      </c>
      <c r="N34" s="886" t="s">
        <v>295</v>
      </c>
    </row>
    <row r="35" spans="1:14" s="52" customFormat="1" ht="52.5" customHeight="1" thickBot="1">
      <c r="A35" s="829"/>
      <c r="B35" s="813"/>
      <c r="C35" s="832"/>
      <c r="D35" s="834"/>
      <c r="E35" s="834"/>
      <c r="F35" s="569" t="s">
        <v>23</v>
      </c>
      <c r="G35" s="36">
        <v>0.05</v>
      </c>
      <c r="H35" s="36">
        <v>0.45</v>
      </c>
      <c r="I35" s="36">
        <v>0.05</v>
      </c>
      <c r="J35" s="36">
        <v>0.02</v>
      </c>
      <c r="K35" s="570">
        <f t="shared" si="1"/>
        <v>0.5700000000000001</v>
      </c>
      <c r="L35" s="866"/>
      <c r="M35" s="824"/>
      <c r="N35" s="884"/>
    </row>
    <row r="36" spans="1:14" s="52" customFormat="1" ht="37.5" customHeight="1">
      <c r="A36" s="829"/>
      <c r="B36" s="813"/>
      <c r="C36" s="835" t="s">
        <v>95</v>
      </c>
      <c r="D36" s="818" t="s">
        <v>93</v>
      </c>
      <c r="E36" s="818"/>
      <c r="F36" s="566" t="s">
        <v>22</v>
      </c>
      <c r="G36" s="567">
        <v>0.05</v>
      </c>
      <c r="H36" s="567">
        <v>0.1</v>
      </c>
      <c r="I36" s="567">
        <v>0.4</v>
      </c>
      <c r="J36" s="567">
        <v>0.45</v>
      </c>
      <c r="K36" s="571">
        <f t="shared" si="1"/>
        <v>1</v>
      </c>
      <c r="L36" s="866"/>
      <c r="M36" s="825">
        <f>+K37/K36*0.09</f>
        <v>0</v>
      </c>
      <c r="N36" s="888" t="s">
        <v>294</v>
      </c>
    </row>
    <row r="37" spans="1:14" s="52" customFormat="1" ht="37.5" customHeight="1" thickBot="1">
      <c r="A37" s="829"/>
      <c r="B37" s="814"/>
      <c r="C37" s="836"/>
      <c r="D37" s="819"/>
      <c r="E37" s="819"/>
      <c r="F37" s="573" t="s">
        <v>23</v>
      </c>
      <c r="G37" s="26">
        <v>0</v>
      </c>
      <c r="H37" s="26">
        <v>0</v>
      </c>
      <c r="I37" s="26">
        <v>0</v>
      </c>
      <c r="J37" s="26">
        <v>0</v>
      </c>
      <c r="K37" s="574">
        <f t="shared" si="1"/>
        <v>0</v>
      </c>
      <c r="L37" s="867"/>
      <c r="M37" s="826"/>
      <c r="N37" s="889"/>
    </row>
    <row r="38" spans="1:14" s="28" customFormat="1" ht="57.75" customHeight="1">
      <c r="A38" s="829"/>
      <c r="B38" s="856" t="s">
        <v>92</v>
      </c>
      <c r="C38" s="859" t="s">
        <v>99</v>
      </c>
      <c r="D38" s="852"/>
      <c r="E38" s="852" t="s">
        <v>93</v>
      </c>
      <c r="F38" s="566" t="s">
        <v>22</v>
      </c>
      <c r="G38" s="567">
        <v>0.355</v>
      </c>
      <c r="H38" s="567">
        <v>0.485</v>
      </c>
      <c r="I38" s="567">
        <v>0.16</v>
      </c>
      <c r="J38" s="567">
        <v>0</v>
      </c>
      <c r="K38" s="568">
        <f>G38+H38+I38+J38</f>
        <v>1</v>
      </c>
      <c r="L38" s="874">
        <f>+M38+M40+M42+M44</f>
        <v>0.1374</v>
      </c>
      <c r="M38" s="863">
        <f>K39/K38*0.07</f>
        <v>0.07</v>
      </c>
      <c r="N38" s="891" t="s">
        <v>298</v>
      </c>
    </row>
    <row r="39" spans="1:14" s="28" customFormat="1" ht="53.25" customHeight="1" thickBot="1">
      <c r="A39" s="829"/>
      <c r="B39" s="857"/>
      <c r="C39" s="860"/>
      <c r="D39" s="818"/>
      <c r="E39" s="818"/>
      <c r="F39" s="576" t="s">
        <v>23</v>
      </c>
      <c r="G39" s="27">
        <v>0.23</v>
      </c>
      <c r="H39" s="27">
        <v>0.61</v>
      </c>
      <c r="I39" s="27">
        <v>0.16</v>
      </c>
      <c r="J39" s="27">
        <v>0</v>
      </c>
      <c r="K39" s="571">
        <f>SUM(G39:J39)</f>
        <v>1</v>
      </c>
      <c r="L39" s="875"/>
      <c r="M39" s="864"/>
      <c r="N39" s="892"/>
    </row>
    <row r="40" spans="1:14" s="28" customFormat="1" ht="48.75" customHeight="1">
      <c r="A40" s="829"/>
      <c r="B40" s="857"/>
      <c r="C40" s="849" t="s">
        <v>112</v>
      </c>
      <c r="D40" s="818" t="s">
        <v>93</v>
      </c>
      <c r="E40" s="847"/>
      <c r="F40" s="566" t="s">
        <v>22</v>
      </c>
      <c r="G40" s="567">
        <v>0</v>
      </c>
      <c r="H40" s="567">
        <v>0</v>
      </c>
      <c r="I40" s="567">
        <v>0.5</v>
      </c>
      <c r="J40" s="567">
        <v>1</v>
      </c>
      <c r="K40" s="571">
        <f>J40</f>
        <v>1</v>
      </c>
      <c r="L40" s="875"/>
      <c r="M40" s="821">
        <f>K41/K40*0.04</f>
        <v>0.04</v>
      </c>
      <c r="N40" s="890" t="s">
        <v>299</v>
      </c>
    </row>
    <row r="41" spans="1:14" s="28" customFormat="1" ht="59.25" customHeight="1" thickBot="1">
      <c r="A41" s="829"/>
      <c r="B41" s="857"/>
      <c r="C41" s="853"/>
      <c r="D41" s="818"/>
      <c r="E41" s="848"/>
      <c r="F41" s="572" t="s">
        <v>23</v>
      </c>
      <c r="G41" s="27">
        <v>0</v>
      </c>
      <c r="H41" s="27">
        <v>0</v>
      </c>
      <c r="I41" s="27">
        <v>0.6</v>
      </c>
      <c r="J41" s="27">
        <v>0.4</v>
      </c>
      <c r="K41" s="571">
        <f>SUM(G41:J41)</f>
        <v>1</v>
      </c>
      <c r="L41" s="875"/>
      <c r="M41" s="821"/>
      <c r="N41" s="890"/>
    </row>
    <row r="42" spans="1:14" s="25" customFormat="1" ht="33.75" customHeight="1">
      <c r="A42" s="829"/>
      <c r="B42" s="857"/>
      <c r="C42" s="843" t="s">
        <v>111</v>
      </c>
      <c r="D42" s="818" t="s">
        <v>93</v>
      </c>
      <c r="E42" s="844"/>
      <c r="F42" s="566" t="s">
        <v>22</v>
      </c>
      <c r="G42" s="567">
        <v>0.25</v>
      </c>
      <c r="H42" s="567">
        <v>0.25</v>
      </c>
      <c r="I42" s="567">
        <v>0.25</v>
      </c>
      <c r="J42" s="567">
        <v>0.25</v>
      </c>
      <c r="K42" s="571">
        <f>G42+H42+I42+J42</f>
        <v>1</v>
      </c>
      <c r="L42" s="875"/>
      <c r="M42" s="821">
        <f>K43/K42*0.02</f>
        <v>0.02</v>
      </c>
      <c r="N42" s="890" t="s">
        <v>300</v>
      </c>
    </row>
    <row r="43" spans="1:14" s="25" customFormat="1" ht="31.5" customHeight="1" thickBot="1">
      <c r="A43" s="829"/>
      <c r="B43" s="857"/>
      <c r="C43" s="843"/>
      <c r="D43" s="818"/>
      <c r="E43" s="844"/>
      <c r="F43" s="572" t="s">
        <v>23</v>
      </c>
      <c r="G43" s="27">
        <v>0.25</v>
      </c>
      <c r="H43" s="27">
        <v>0.25</v>
      </c>
      <c r="I43" s="27">
        <v>0.25</v>
      </c>
      <c r="J43" s="27">
        <v>0.25</v>
      </c>
      <c r="K43" s="571">
        <f>(G43+H43+I43+J43)</f>
        <v>1</v>
      </c>
      <c r="L43" s="875"/>
      <c r="M43" s="821"/>
      <c r="N43" s="890"/>
    </row>
    <row r="44" spans="1:14" s="25" customFormat="1" ht="31.5" customHeight="1">
      <c r="A44" s="829"/>
      <c r="B44" s="857"/>
      <c r="C44" s="849" t="s">
        <v>96</v>
      </c>
      <c r="D44" s="818"/>
      <c r="E44" s="847" t="s">
        <v>93</v>
      </c>
      <c r="F44" s="566" t="s">
        <v>22</v>
      </c>
      <c r="G44" s="567">
        <v>0.25</v>
      </c>
      <c r="H44" s="567">
        <v>0.65</v>
      </c>
      <c r="I44" s="567">
        <v>0.1</v>
      </c>
      <c r="J44" s="567">
        <v>0</v>
      </c>
      <c r="K44" s="571">
        <f>G44+H44+I44+J44</f>
        <v>1</v>
      </c>
      <c r="L44" s="875"/>
      <c r="M44" s="821">
        <f>K45/K44*0.02</f>
        <v>0.0074</v>
      </c>
      <c r="N44" s="884" t="s">
        <v>301</v>
      </c>
    </row>
    <row r="45" spans="1:14" s="25" customFormat="1" ht="30" customHeight="1" thickBot="1">
      <c r="A45" s="829"/>
      <c r="B45" s="858"/>
      <c r="C45" s="850"/>
      <c r="D45" s="819"/>
      <c r="E45" s="851"/>
      <c r="F45" s="573" t="s">
        <v>23</v>
      </c>
      <c r="G45" s="26">
        <v>0.05</v>
      </c>
      <c r="H45" s="26">
        <v>0</v>
      </c>
      <c r="I45" s="26">
        <v>0.02</v>
      </c>
      <c r="J45" s="26">
        <v>0.3</v>
      </c>
      <c r="K45" s="574">
        <f>(G45+H45+I45+J45)</f>
        <v>0.37</v>
      </c>
      <c r="L45" s="876"/>
      <c r="M45" s="822"/>
      <c r="N45" s="887"/>
    </row>
    <row r="46" spans="1:14" s="25" customFormat="1" ht="24.75" customHeight="1">
      <c r="A46" s="829"/>
      <c r="B46" s="815" t="s">
        <v>87</v>
      </c>
      <c r="C46" s="854" t="s">
        <v>110</v>
      </c>
      <c r="D46" s="370"/>
      <c r="E46" s="51"/>
      <c r="F46" s="566" t="s">
        <v>22</v>
      </c>
      <c r="G46" s="567">
        <v>0.1</v>
      </c>
      <c r="H46" s="567">
        <v>0.31</v>
      </c>
      <c r="I46" s="567">
        <v>0.36</v>
      </c>
      <c r="J46" s="567">
        <v>0.23</v>
      </c>
      <c r="K46" s="568">
        <f>SUM(G46:J46)</f>
        <v>1</v>
      </c>
      <c r="L46" s="865">
        <f>+M46+M48+M50</f>
        <v>0.10700000000000001</v>
      </c>
      <c r="M46" s="827">
        <f>K47/K46*0.05</f>
        <v>0.047000000000000014</v>
      </c>
      <c r="N46" s="880" t="s">
        <v>303</v>
      </c>
    </row>
    <row r="47" spans="1:14" s="25" customFormat="1" ht="67.5" customHeight="1" thickBot="1">
      <c r="A47" s="829"/>
      <c r="B47" s="816"/>
      <c r="C47" s="853"/>
      <c r="D47" s="371"/>
      <c r="E47" s="50"/>
      <c r="F47" s="577" t="s">
        <v>23</v>
      </c>
      <c r="G47" s="49">
        <v>0.03</v>
      </c>
      <c r="H47" s="49">
        <v>0.31000000000000005</v>
      </c>
      <c r="I47" s="49">
        <v>0.3</v>
      </c>
      <c r="J47" s="49">
        <v>0.3</v>
      </c>
      <c r="K47" s="575">
        <f>SUM(G47:J47)</f>
        <v>0.9400000000000002</v>
      </c>
      <c r="L47" s="866"/>
      <c r="M47" s="820"/>
      <c r="N47" s="881"/>
    </row>
    <row r="48" spans="1:49" s="16" customFormat="1" ht="30.75" customHeight="1">
      <c r="A48" s="829"/>
      <c r="B48" s="816"/>
      <c r="C48" s="841" t="s">
        <v>109</v>
      </c>
      <c r="D48" s="845" t="s">
        <v>93</v>
      </c>
      <c r="E48" s="845"/>
      <c r="F48" s="566" t="s">
        <v>22</v>
      </c>
      <c r="G48" s="567">
        <v>0.1</v>
      </c>
      <c r="H48" s="567">
        <v>0</v>
      </c>
      <c r="I48" s="567">
        <v>0.7</v>
      </c>
      <c r="J48" s="567">
        <v>0.2</v>
      </c>
      <c r="K48" s="575">
        <f>SUM(G48:J48)</f>
        <v>1</v>
      </c>
      <c r="L48" s="866"/>
      <c r="M48" s="868">
        <f>K49/K48*0.05</f>
        <v>0.05</v>
      </c>
      <c r="N48" s="880" t="s">
        <v>255</v>
      </c>
      <c r="O48" s="25"/>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row>
    <row r="49" spans="1:49" s="16" customFormat="1" ht="66.75" customHeight="1" thickBot="1">
      <c r="A49" s="829"/>
      <c r="B49" s="816"/>
      <c r="C49" s="842"/>
      <c r="D49" s="845"/>
      <c r="E49" s="845"/>
      <c r="F49" s="577" t="s">
        <v>23</v>
      </c>
      <c r="G49" s="49">
        <v>0</v>
      </c>
      <c r="H49" s="49">
        <v>0</v>
      </c>
      <c r="I49" s="49">
        <v>1</v>
      </c>
      <c r="J49" s="49">
        <v>0</v>
      </c>
      <c r="K49" s="575">
        <f>SUM(G49:J49)</f>
        <v>1</v>
      </c>
      <c r="L49" s="866"/>
      <c r="M49" s="820"/>
      <c r="N49" s="881"/>
      <c r="O49" s="25"/>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row>
    <row r="50" spans="1:49" s="16" customFormat="1" ht="21.75" customHeight="1">
      <c r="A50" s="829"/>
      <c r="B50" s="816"/>
      <c r="C50" s="841" t="s">
        <v>108</v>
      </c>
      <c r="D50" s="845"/>
      <c r="E50" s="845"/>
      <c r="F50" s="566" t="s">
        <v>22</v>
      </c>
      <c r="G50" s="567">
        <v>0.1</v>
      </c>
      <c r="H50" s="567">
        <v>0</v>
      </c>
      <c r="I50" s="567">
        <v>0.7</v>
      </c>
      <c r="J50" s="567">
        <v>0.2</v>
      </c>
      <c r="K50" s="575">
        <f>SUM(G50:J50)</f>
        <v>1</v>
      </c>
      <c r="L50" s="866"/>
      <c r="M50" s="868">
        <f>K51/K50*0.05</f>
        <v>0.010000000000000002</v>
      </c>
      <c r="N50" s="880" t="s">
        <v>304</v>
      </c>
      <c r="O50" s="25"/>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row>
    <row r="51" spans="1:49" s="16" customFormat="1" ht="74.25" customHeight="1" thickBot="1">
      <c r="A51" s="829"/>
      <c r="B51" s="817"/>
      <c r="C51" s="855"/>
      <c r="D51" s="846"/>
      <c r="E51" s="846"/>
      <c r="F51" s="573" t="s">
        <v>23</v>
      </c>
      <c r="G51" s="26">
        <v>0</v>
      </c>
      <c r="H51" s="26">
        <v>0</v>
      </c>
      <c r="I51" s="26">
        <v>0</v>
      </c>
      <c r="J51" s="26">
        <v>0.2</v>
      </c>
      <c r="K51" s="574">
        <f>SUM(I51:J51)</f>
        <v>0.2</v>
      </c>
      <c r="L51" s="867"/>
      <c r="M51" s="869"/>
      <c r="N51" s="882"/>
      <c r="O51" s="25"/>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row>
    <row r="52" spans="1:14" ht="18.75" customHeight="1" thickBot="1">
      <c r="A52" s="839" t="s">
        <v>24</v>
      </c>
      <c r="B52" s="840"/>
      <c r="C52" s="840"/>
      <c r="D52" s="840"/>
      <c r="E52" s="840"/>
      <c r="F52" s="840"/>
      <c r="G52" s="840"/>
      <c r="H52" s="840"/>
      <c r="I52" s="840"/>
      <c r="J52" s="840"/>
      <c r="K52" s="840"/>
      <c r="L52" s="578">
        <f>SUM(L8:L51)</f>
        <v>0.5202</v>
      </c>
      <c r="M52" s="578">
        <f>SUM(M8:M51)</f>
        <v>0.5202000000000001</v>
      </c>
      <c r="N52" s="579"/>
    </row>
    <row r="53" spans="1:14" ht="30.75" customHeight="1">
      <c r="A53" s="29"/>
      <c r="B53" s="29"/>
      <c r="C53" s="30"/>
      <c r="D53" s="29"/>
      <c r="E53" s="29"/>
      <c r="F53" s="29"/>
      <c r="G53" s="48"/>
      <c r="H53" s="29"/>
      <c r="I53" s="29"/>
      <c r="J53" s="29"/>
      <c r="K53" s="29"/>
      <c r="L53" s="31"/>
      <c r="M53" s="31"/>
      <c r="N53" s="32" t="s">
        <v>238</v>
      </c>
    </row>
    <row r="54" spans="1:13" ht="29.25" customHeight="1">
      <c r="A54" s="25"/>
      <c r="B54" s="25"/>
      <c r="C54" s="28"/>
      <c r="D54" s="25"/>
      <c r="E54" s="25"/>
      <c r="F54" s="25"/>
      <c r="G54" s="25"/>
      <c r="H54" s="25"/>
      <c r="I54" s="33"/>
      <c r="J54" s="34"/>
      <c r="K54" s="34"/>
      <c r="L54" s="33"/>
      <c r="M54" s="34"/>
    </row>
    <row r="55" spans="1:13" ht="15">
      <c r="A55" s="25"/>
      <c r="B55" s="25"/>
      <c r="C55" s="28"/>
      <c r="D55" s="25"/>
      <c r="E55" s="25"/>
      <c r="F55" s="25"/>
      <c r="G55" s="25"/>
      <c r="H55" s="25"/>
      <c r="I55" s="33"/>
      <c r="J55" s="34"/>
      <c r="K55" s="34"/>
      <c r="L55" s="33"/>
      <c r="M55" s="34"/>
    </row>
    <row r="56" spans="1:13" ht="15">
      <c r="A56" s="25"/>
      <c r="B56" s="25"/>
      <c r="C56" s="28"/>
      <c r="D56" s="25"/>
      <c r="E56" s="25"/>
      <c r="F56" s="25"/>
      <c r="G56" s="25"/>
      <c r="H56" s="25"/>
      <c r="I56" s="33"/>
      <c r="J56" s="34"/>
      <c r="K56" s="34"/>
      <c r="L56" s="33"/>
      <c r="M56" s="34"/>
    </row>
    <row r="57" spans="1:13" ht="15">
      <c r="A57" s="25"/>
      <c r="B57" s="25"/>
      <c r="C57" s="28"/>
      <c r="D57" s="25"/>
      <c r="E57" s="25"/>
      <c r="F57" s="25"/>
      <c r="G57" s="25"/>
      <c r="H57" s="25"/>
      <c r="I57" s="33"/>
      <c r="J57" s="34"/>
      <c r="K57" s="34"/>
      <c r="L57" s="34">
        <v>1</v>
      </c>
      <c r="M57" s="355">
        <v>10</v>
      </c>
    </row>
    <row r="58" spans="1:13" ht="15">
      <c r="A58" s="25"/>
      <c r="B58" s="25"/>
      <c r="C58" s="28"/>
      <c r="D58" s="25"/>
      <c r="E58" s="25"/>
      <c r="F58" s="25"/>
      <c r="G58" s="25"/>
      <c r="H58" s="25"/>
      <c r="I58" s="33"/>
      <c r="J58" s="34"/>
      <c r="K58" s="34"/>
      <c r="L58" s="356">
        <f>+L57*M58/M57</f>
        <v>5.202</v>
      </c>
      <c r="M58" s="355">
        <v>52.02</v>
      </c>
    </row>
    <row r="59" spans="1:13" ht="15">
      <c r="A59" s="25"/>
      <c r="B59" s="25"/>
      <c r="C59" s="28"/>
      <c r="D59" s="25"/>
      <c r="E59" s="25"/>
      <c r="F59" s="25"/>
      <c r="G59" s="25"/>
      <c r="H59" s="25"/>
      <c r="I59" s="33"/>
      <c r="J59" s="34"/>
      <c r="K59" s="34"/>
      <c r="L59" s="33"/>
      <c r="M59" s="34"/>
    </row>
    <row r="60" spans="1:13" ht="15">
      <c r="A60" s="25"/>
      <c r="B60" s="25"/>
      <c r="C60" s="28"/>
      <c r="D60" s="25"/>
      <c r="E60" s="25"/>
      <c r="F60" s="25"/>
      <c r="G60" s="25"/>
      <c r="H60" s="25"/>
      <c r="I60" s="33"/>
      <c r="J60" s="34"/>
      <c r="K60" s="34"/>
      <c r="L60" s="33"/>
      <c r="M60" s="34"/>
    </row>
    <row r="61" spans="1:13" ht="15">
      <c r="A61" s="25"/>
      <c r="B61" s="25"/>
      <c r="C61" s="28"/>
      <c r="D61" s="25"/>
      <c r="E61" s="25"/>
      <c r="F61" s="25"/>
      <c r="G61" s="25"/>
      <c r="H61" s="25"/>
      <c r="I61" s="33"/>
      <c r="J61" s="34"/>
      <c r="K61" s="34"/>
      <c r="L61" s="33"/>
      <c r="M61" s="34"/>
    </row>
    <row r="62" spans="1:13" ht="15">
      <c r="A62" s="25"/>
      <c r="B62" s="25"/>
      <c r="C62" s="28"/>
      <c r="D62" s="25"/>
      <c r="E62" s="25"/>
      <c r="F62" s="25"/>
      <c r="G62" s="25"/>
      <c r="H62" s="25"/>
      <c r="I62" s="33"/>
      <c r="J62" s="34"/>
      <c r="K62" s="34"/>
      <c r="L62" s="33"/>
      <c r="M62" s="34"/>
    </row>
    <row r="63" spans="1:13" ht="15">
      <c r="A63" s="25"/>
      <c r="B63" s="25"/>
      <c r="C63" s="28"/>
      <c r="D63" s="25"/>
      <c r="E63" s="25"/>
      <c r="F63" s="25"/>
      <c r="G63" s="25"/>
      <c r="H63" s="25"/>
      <c r="I63" s="33"/>
      <c r="J63" s="34"/>
      <c r="K63" s="34"/>
      <c r="L63" s="33"/>
      <c r="M63" s="34"/>
    </row>
    <row r="64" spans="1:13" ht="15">
      <c r="A64" s="25"/>
      <c r="B64" s="25"/>
      <c r="C64" s="28"/>
      <c r="D64" s="25"/>
      <c r="E64" s="25"/>
      <c r="F64" s="25"/>
      <c r="G64" s="25"/>
      <c r="H64" s="25"/>
      <c r="I64" s="33"/>
      <c r="J64" s="34"/>
      <c r="K64" s="34"/>
      <c r="L64" s="33"/>
      <c r="M64" s="34"/>
    </row>
    <row r="65" spans="1:13" ht="15">
      <c r="A65" s="25"/>
      <c r="B65" s="25"/>
      <c r="C65" s="28"/>
      <c r="D65" s="25"/>
      <c r="E65" s="25"/>
      <c r="F65" s="25"/>
      <c r="G65" s="25"/>
      <c r="H65" s="25"/>
      <c r="I65" s="33"/>
      <c r="J65" s="34"/>
      <c r="K65" s="34"/>
      <c r="L65" s="33"/>
      <c r="M65" s="34"/>
    </row>
    <row r="66" spans="1:13" ht="15">
      <c r="A66" s="25"/>
      <c r="B66" s="25"/>
      <c r="C66" s="28"/>
      <c r="D66" s="25"/>
      <c r="E66" s="25"/>
      <c r="F66" s="25"/>
      <c r="G66" s="25"/>
      <c r="H66" s="25"/>
      <c r="I66" s="33"/>
      <c r="J66" s="34"/>
      <c r="K66" s="34"/>
      <c r="L66" s="33"/>
      <c r="M66" s="34"/>
    </row>
    <row r="67" spans="1:13" ht="15">
      <c r="A67" s="25"/>
      <c r="B67" s="25"/>
      <c r="C67" s="28"/>
      <c r="D67" s="25"/>
      <c r="E67" s="25"/>
      <c r="F67" s="25"/>
      <c r="G67" s="25"/>
      <c r="H67" s="25"/>
      <c r="I67" s="33"/>
      <c r="J67" s="34"/>
      <c r="K67" s="34"/>
      <c r="L67" s="33"/>
      <c r="M67" s="34"/>
    </row>
    <row r="68" spans="1:13" ht="15">
      <c r="A68" s="25"/>
      <c r="B68" s="25"/>
      <c r="C68" s="28"/>
      <c r="D68" s="25"/>
      <c r="E68" s="25"/>
      <c r="F68" s="25"/>
      <c r="G68" s="25"/>
      <c r="H68" s="25"/>
      <c r="I68" s="33"/>
      <c r="J68" s="34"/>
      <c r="K68" s="34"/>
      <c r="L68" s="33"/>
      <c r="M68" s="34"/>
    </row>
    <row r="69" spans="1:13" ht="15">
      <c r="A69" s="25"/>
      <c r="B69" s="25"/>
      <c r="C69" s="28"/>
      <c r="D69" s="25"/>
      <c r="E69" s="25"/>
      <c r="F69" s="25"/>
      <c r="G69" s="25"/>
      <c r="H69" s="25"/>
      <c r="I69" s="33"/>
      <c r="J69" s="34"/>
      <c r="K69" s="34"/>
      <c r="L69" s="33"/>
      <c r="M69" s="34"/>
    </row>
    <row r="70" spans="1:13" ht="15">
      <c r="A70" s="25"/>
      <c r="B70" s="25"/>
      <c r="C70" s="28"/>
      <c r="D70" s="25"/>
      <c r="E70" s="25"/>
      <c r="F70" s="25"/>
      <c r="G70" s="25"/>
      <c r="H70" s="25"/>
      <c r="I70" s="33"/>
      <c r="J70" s="34"/>
      <c r="K70" s="34"/>
      <c r="L70" s="33"/>
      <c r="M70" s="34"/>
    </row>
    <row r="71" spans="1:13" ht="15">
      <c r="A71" s="25"/>
      <c r="B71" s="25"/>
      <c r="C71" s="28"/>
      <c r="D71" s="25"/>
      <c r="E71" s="25"/>
      <c r="F71" s="25"/>
      <c r="G71" s="25"/>
      <c r="H71" s="25"/>
      <c r="I71" s="33"/>
      <c r="J71" s="34"/>
      <c r="K71" s="34"/>
      <c r="L71" s="33"/>
      <c r="M71" s="34"/>
    </row>
    <row r="72" spans="1:13" ht="15">
      <c r="A72" s="25"/>
      <c r="B72" s="25"/>
      <c r="C72" s="28"/>
      <c r="D72" s="25"/>
      <c r="E72" s="25"/>
      <c r="F72" s="25"/>
      <c r="G72" s="25"/>
      <c r="H72" s="25"/>
      <c r="I72" s="33"/>
      <c r="J72" s="34"/>
      <c r="K72" s="34"/>
      <c r="L72" s="33"/>
      <c r="M72" s="34"/>
    </row>
    <row r="73" spans="1:13" ht="15">
      <c r="A73" s="25"/>
      <c r="B73" s="25"/>
      <c r="C73" s="28"/>
      <c r="D73" s="25"/>
      <c r="E73" s="25"/>
      <c r="F73" s="25"/>
      <c r="G73" s="25"/>
      <c r="H73" s="25"/>
      <c r="I73" s="33"/>
      <c r="J73" s="34"/>
      <c r="K73" s="34"/>
      <c r="L73" s="33"/>
      <c r="M73" s="34"/>
    </row>
    <row r="74" spans="1:13" ht="15">
      <c r="A74" s="25"/>
      <c r="B74" s="25"/>
      <c r="C74" s="28"/>
      <c r="D74" s="25"/>
      <c r="E74" s="25"/>
      <c r="F74" s="25"/>
      <c r="G74" s="25"/>
      <c r="H74" s="25"/>
      <c r="I74" s="33"/>
      <c r="J74" s="34"/>
      <c r="K74" s="34"/>
      <c r="L74" s="33"/>
      <c r="M74" s="34"/>
    </row>
    <row r="75" spans="1:13" ht="15">
      <c r="A75" s="25"/>
      <c r="B75" s="25"/>
      <c r="C75" s="28"/>
      <c r="D75" s="25"/>
      <c r="E75" s="25"/>
      <c r="F75" s="25"/>
      <c r="G75" s="25"/>
      <c r="H75" s="25"/>
      <c r="I75" s="33"/>
      <c r="J75" s="34"/>
      <c r="K75" s="34"/>
      <c r="L75" s="33"/>
      <c r="M75" s="34"/>
    </row>
    <row r="76" spans="1:13" ht="15">
      <c r="A76" s="25"/>
      <c r="B76" s="25"/>
      <c r="C76" s="28"/>
      <c r="D76" s="25"/>
      <c r="E76" s="25"/>
      <c r="F76" s="25"/>
      <c r="G76" s="25"/>
      <c r="H76" s="25"/>
      <c r="I76" s="33"/>
      <c r="J76" s="34"/>
      <c r="K76" s="34"/>
      <c r="L76" s="33"/>
      <c r="M76" s="34"/>
    </row>
    <row r="77" spans="1:13" ht="15">
      <c r="A77" s="25"/>
      <c r="B77" s="25"/>
      <c r="C77" s="28"/>
      <c r="D77" s="25"/>
      <c r="E77" s="25"/>
      <c r="F77" s="25"/>
      <c r="G77" s="25"/>
      <c r="H77" s="25"/>
      <c r="I77" s="33"/>
      <c r="J77" s="34"/>
      <c r="K77" s="34"/>
      <c r="L77" s="33"/>
      <c r="M77" s="34"/>
    </row>
    <row r="78" spans="1:13" ht="15">
      <c r="A78" s="25"/>
      <c r="B78" s="25"/>
      <c r="C78" s="28"/>
      <c r="D78" s="25"/>
      <c r="E78" s="25"/>
      <c r="F78" s="25"/>
      <c r="G78" s="25"/>
      <c r="H78" s="25"/>
      <c r="I78" s="33"/>
      <c r="J78" s="34"/>
      <c r="K78" s="34"/>
      <c r="L78" s="33"/>
      <c r="M78" s="34"/>
    </row>
    <row r="79" spans="1:13" ht="15">
      <c r="A79" s="25"/>
      <c r="B79" s="25"/>
      <c r="C79" s="28"/>
      <c r="D79" s="25"/>
      <c r="E79" s="25"/>
      <c r="F79" s="25"/>
      <c r="G79" s="25"/>
      <c r="H79" s="25"/>
      <c r="I79" s="33"/>
      <c r="J79" s="34"/>
      <c r="K79" s="34"/>
      <c r="L79" s="33"/>
      <c r="M79" s="34"/>
    </row>
    <row r="80" spans="1:13" ht="15">
      <c r="A80" s="25"/>
      <c r="B80" s="25"/>
      <c r="C80" s="28"/>
      <c r="D80" s="25"/>
      <c r="E80" s="25"/>
      <c r="F80" s="25"/>
      <c r="G80" s="25"/>
      <c r="H80" s="25"/>
      <c r="I80" s="33"/>
      <c r="J80" s="34"/>
      <c r="K80" s="34"/>
      <c r="L80" s="33"/>
      <c r="M80" s="34"/>
    </row>
    <row r="81" spans="1:13" ht="15">
      <c r="A81" s="25"/>
      <c r="B81" s="25"/>
      <c r="C81" s="28"/>
      <c r="D81" s="25"/>
      <c r="E81" s="25"/>
      <c r="F81" s="25"/>
      <c r="G81" s="25"/>
      <c r="H81" s="25"/>
      <c r="I81" s="33"/>
      <c r="J81" s="34"/>
      <c r="K81" s="34"/>
      <c r="L81" s="33"/>
      <c r="M81" s="34"/>
    </row>
    <row r="82" spans="1:13" ht="15">
      <c r="A82" s="25"/>
      <c r="B82" s="25"/>
      <c r="C82" s="28"/>
      <c r="D82" s="25"/>
      <c r="E82" s="25"/>
      <c r="F82" s="25"/>
      <c r="G82" s="25"/>
      <c r="H82" s="25"/>
      <c r="I82" s="33"/>
      <c r="J82" s="34"/>
      <c r="K82" s="34"/>
      <c r="L82" s="33"/>
      <c r="M82" s="34"/>
    </row>
    <row r="83" spans="1:13" ht="15">
      <c r="A83" s="25"/>
      <c r="B83" s="25"/>
      <c r="C83" s="28"/>
      <c r="D83" s="25"/>
      <c r="E83" s="25"/>
      <c r="F83" s="25"/>
      <c r="G83" s="25"/>
      <c r="H83" s="25"/>
      <c r="I83" s="33"/>
      <c r="J83" s="34"/>
      <c r="K83" s="34"/>
      <c r="L83" s="33"/>
      <c r="M83" s="34"/>
    </row>
    <row r="84" spans="1:13" ht="15">
      <c r="A84" s="25"/>
      <c r="B84" s="25"/>
      <c r="C84" s="28"/>
      <c r="D84" s="25"/>
      <c r="E84" s="25"/>
      <c r="F84" s="25"/>
      <c r="G84" s="25"/>
      <c r="H84" s="25"/>
      <c r="I84" s="33"/>
      <c r="J84" s="34"/>
      <c r="K84" s="34"/>
      <c r="L84" s="33"/>
      <c r="M84" s="34"/>
    </row>
    <row r="85" spans="1:13" ht="15">
      <c r="A85" s="25"/>
      <c r="B85" s="25"/>
      <c r="C85" s="28"/>
      <c r="D85" s="25"/>
      <c r="E85" s="25"/>
      <c r="F85" s="25"/>
      <c r="G85" s="25"/>
      <c r="H85" s="25"/>
      <c r="I85" s="33"/>
      <c r="J85" s="34"/>
      <c r="K85" s="34"/>
      <c r="L85" s="33"/>
      <c r="M85" s="34"/>
    </row>
    <row r="86" spans="1:13" ht="15">
      <c r="A86" s="25"/>
      <c r="B86" s="25"/>
      <c r="C86" s="28"/>
      <c r="D86" s="25"/>
      <c r="E86" s="25"/>
      <c r="F86" s="25"/>
      <c r="G86" s="25"/>
      <c r="H86" s="25"/>
      <c r="I86" s="33"/>
      <c r="J86" s="34"/>
      <c r="K86" s="34"/>
      <c r="L86" s="33"/>
      <c r="M86" s="34"/>
    </row>
    <row r="87" spans="1:13" ht="15">
      <c r="A87" s="25"/>
      <c r="B87" s="25"/>
      <c r="C87" s="28"/>
      <c r="D87" s="25"/>
      <c r="E87" s="25"/>
      <c r="F87" s="25"/>
      <c r="G87" s="25"/>
      <c r="H87" s="25"/>
      <c r="I87" s="33"/>
      <c r="J87" s="34"/>
      <c r="K87" s="34"/>
      <c r="L87" s="33"/>
      <c r="M87" s="34"/>
    </row>
    <row r="88" spans="1:13" ht="15">
      <c r="A88" s="25"/>
      <c r="B88" s="25"/>
      <c r="C88" s="28"/>
      <c r="D88" s="25"/>
      <c r="E88" s="25"/>
      <c r="F88" s="25"/>
      <c r="G88" s="25"/>
      <c r="H88" s="25"/>
      <c r="I88" s="33"/>
      <c r="J88" s="34"/>
      <c r="K88" s="34"/>
      <c r="L88" s="33"/>
      <c r="M88" s="34"/>
    </row>
    <row r="89" spans="1:13" ht="15">
      <c r="A89" s="25"/>
      <c r="B89" s="25"/>
      <c r="C89" s="28"/>
      <c r="D89" s="25"/>
      <c r="E89" s="25"/>
      <c r="F89" s="25"/>
      <c r="G89" s="25"/>
      <c r="H89" s="25"/>
      <c r="I89" s="33"/>
      <c r="J89" s="34"/>
      <c r="K89" s="34"/>
      <c r="L89" s="33"/>
      <c r="M89" s="34"/>
    </row>
    <row r="90" spans="1:13" ht="15">
      <c r="A90" s="25"/>
      <c r="B90" s="25"/>
      <c r="C90" s="28"/>
      <c r="D90" s="25"/>
      <c r="E90" s="25"/>
      <c r="F90" s="25"/>
      <c r="G90" s="25"/>
      <c r="H90" s="25"/>
      <c r="I90" s="33"/>
      <c r="J90" s="34"/>
      <c r="K90" s="34"/>
      <c r="L90" s="33"/>
      <c r="M90" s="34"/>
    </row>
    <row r="91" spans="1:13" ht="15">
      <c r="A91" s="25"/>
      <c r="B91" s="25"/>
      <c r="C91" s="28"/>
      <c r="D91" s="25"/>
      <c r="E91" s="25"/>
      <c r="F91" s="25"/>
      <c r="G91" s="25"/>
      <c r="H91" s="25"/>
      <c r="I91" s="33"/>
      <c r="J91" s="34"/>
      <c r="K91" s="34"/>
      <c r="L91" s="33"/>
      <c r="M91" s="34"/>
    </row>
    <row r="92" spans="1:13" ht="15">
      <c r="A92" s="25"/>
      <c r="B92" s="25"/>
      <c r="C92" s="28"/>
      <c r="D92" s="25"/>
      <c r="E92" s="25"/>
      <c r="F92" s="25"/>
      <c r="G92" s="25"/>
      <c r="H92" s="25"/>
      <c r="I92" s="33"/>
      <c r="J92" s="34"/>
      <c r="K92" s="34"/>
      <c r="L92" s="33"/>
      <c r="M92" s="34"/>
    </row>
    <row r="93" spans="1:13" ht="15">
      <c r="A93" s="25"/>
      <c r="B93" s="25"/>
      <c r="C93" s="28"/>
      <c r="D93" s="25"/>
      <c r="E93" s="25"/>
      <c r="F93" s="25"/>
      <c r="G93" s="25"/>
      <c r="H93" s="25"/>
      <c r="I93" s="33"/>
      <c r="J93" s="34"/>
      <c r="K93" s="34"/>
      <c r="L93" s="33"/>
      <c r="M93" s="34"/>
    </row>
    <row r="94" spans="1:13" ht="15">
      <c r="A94" s="25"/>
      <c r="B94" s="25"/>
      <c r="C94" s="28"/>
      <c r="D94" s="25"/>
      <c r="E94" s="25"/>
      <c r="F94" s="25"/>
      <c r="G94" s="25"/>
      <c r="H94" s="25"/>
      <c r="I94" s="33"/>
      <c r="J94" s="34"/>
      <c r="K94" s="34"/>
      <c r="L94" s="33"/>
      <c r="M94" s="34"/>
    </row>
    <row r="95" spans="1:13" ht="15">
      <c r="A95" s="25"/>
      <c r="B95" s="25"/>
      <c r="C95" s="28"/>
      <c r="D95" s="25"/>
      <c r="E95" s="25"/>
      <c r="F95" s="25"/>
      <c r="G95" s="25"/>
      <c r="H95" s="25"/>
      <c r="I95" s="33"/>
      <c r="J95" s="34"/>
      <c r="K95" s="34"/>
      <c r="L95" s="33"/>
      <c r="M95" s="34"/>
    </row>
    <row r="96" spans="1:13" ht="15">
      <c r="A96" s="25"/>
      <c r="B96" s="25"/>
      <c r="C96" s="28"/>
      <c r="D96" s="25"/>
      <c r="E96" s="25"/>
      <c r="F96" s="25"/>
      <c r="G96" s="25"/>
      <c r="H96" s="25"/>
      <c r="I96" s="33"/>
      <c r="J96" s="34"/>
      <c r="K96" s="34"/>
      <c r="L96" s="33"/>
      <c r="M96" s="34"/>
    </row>
    <row r="97" spans="1:13" ht="15">
      <c r="A97" s="25"/>
      <c r="B97" s="25"/>
      <c r="C97" s="28"/>
      <c r="D97" s="25"/>
      <c r="E97" s="25"/>
      <c r="F97" s="25"/>
      <c r="G97" s="25"/>
      <c r="H97" s="25"/>
      <c r="I97" s="33"/>
      <c r="J97" s="34"/>
      <c r="K97" s="34"/>
      <c r="L97" s="33"/>
      <c r="M97" s="34"/>
    </row>
    <row r="98" spans="1:13" ht="15">
      <c r="A98" s="25"/>
      <c r="B98" s="25"/>
      <c r="C98" s="28"/>
      <c r="D98" s="25"/>
      <c r="E98" s="25"/>
      <c r="F98" s="25"/>
      <c r="G98" s="25"/>
      <c r="H98" s="25"/>
      <c r="I98" s="33"/>
      <c r="J98" s="34"/>
      <c r="K98" s="34"/>
      <c r="L98" s="33"/>
      <c r="M98" s="34"/>
    </row>
    <row r="99" spans="1:13" ht="15">
      <c r="A99" s="25"/>
      <c r="B99" s="25"/>
      <c r="C99" s="28"/>
      <c r="D99" s="25"/>
      <c r="E99" s="25"/>
      <c r="F99" s="25"/>
      <c r="G99" s="25"/>
      <c r="H99" s="25"/>
      <c r="I99" s="33"/>
      <c r="J99" s="34"/>
      <c r="K99" s="34"/>
      <c r="L99" s="33"/>
      <c r="M99" s="34"/>
    </row>
    <row r="100" spans="1:13" ht="15">
      <c r="A100" s="25"/>
      <c r="B100" s="25"/>
      <c r="C100" s="28"/>
      <c r="D100" s="25"/>
      <c r="E100" s="25"/>
      <c r="F100" s="25"/>
      <c r="G100" s="25"/>
      <c r="H100" s="25"/>
      <c r="I100" s="33"/>
      <c r="J100" s="34"/>
      <c r="K100" s="34"/>
      <c r="L100" s="33"/>
      <c r="M100" s="34"/>
    </row>
    <row r="101" spans="1:13" ht="15">
      <c r="A101" s="25"/>
      <c r="B101" s="25"/>
      <c r="C101" s="28"/>
      <c r="D101" s="25"/>
      <c r="E101" s="25"/>
      <c r="F101" s="25"/>
      <c r="G101" s="25"/>
      <c r="H101" s="25"/>
      <c r="I101" s="33"/>
      <c r="J101" s="34"/>
      <c r="K101" s="34"/>
      <c r="L101" s="33"/>
      <c r="M101" s="34"/>
    </row>
    <row r="102" spans="1:13" ht="15">
      <c r="A102" s="25"/>
      <c r="B102" s="25"/>
      <c r="C102" s="28"/>
      <c r="D102" s="25"/>
      <c r="E102" s="25"/>
      <c r="F102" s="25"/>
      <c r="G102" s="25"/>
      <c r="H102" s="25"/>
      <c r="I102" s="33"/>
      <c r="J102" s="34"/>
      <c r="K102" s="34"/>
      <c r="L102" s="33"/>
      <c r="M102" s="34"/>
    </row>
    <row r="103" spans="1:13" ht="15">
      <c r="A103" s="25"/>
      <c r="B103" s="25"/>
      <c r="C103" s="28"/>
      <c r="D103" s="25"/>
      <c r="E103" s="25"/>
      <c r="F103" s="25"/>
      <c r="G103" s="25"/>
      <c r="H103" s="25"/>
      <c r="I103" s="33"/>
      <c r="J103" s="34"/>
      <c r="K103" s="34"/>
      <c r="L103" s="33"/>
      <c r="M103" s="34"/>
    </row>
    <row r="104" spans="1:13" ht="15">
      <c r="A104" s="25"/>
      <c r="B104" s="25"/>
      <c r="C104" s="28"/>
      <c r="D104" s="25"/>
      <c r="E104" s="25"/>
      <c r="F104" s="25"/>
      <c r="G104" s="25"/>
      <c r="H104" s="25"/>
      <c r="I104" s="33"/>
      <c r="J104" s="34"/>
      <c r="K104" s="34"/>
      <c r="L104" s="33"/>
      <c r="M104" s="34"/>
    </row>
    <row r="105" spans="1:13" ht="15">
      <c r="A105" s="25"/>
      <c r="B105" s="25"/>
      <c r="C105" s="28"/>
      <c r="D105" s="25"/>
      <c r="E105" s="25"/>
      <c r="F105" s="25"/>
      <c r="G105" s="25"/>
      <c r="H105" s="25"/>
      <c r="I105" s="33"/>
      <c r="J105" s="34"/>
      <c r="K105" s="34"/>
      <c r="L105" s="33"/>
      <c r="M105" s="34"/>
    </row>
    <row r="106" spans="1:13" ht="15">
      <c r="A106" s="25"/>
      <c r="B106" s="25"/>
      <c r="C106" s="28"/>
      <c r="D106" s="25"/>
      <c r="E106" s="25"/>
      <c r="F106" s="25"/>
      <c r="G106" s="25"/>
      <c r="H106" s="25"/>
      <c r="I106" s="33"/>
      <c r="J106" s="34"/>
      <c r="K106" s="34"/>
      <c r="L106" s="33"/>
      <c r="M106" s="34"/>
    </row>
    <row r="107" spans="1:13" ht="15">
      <c r="A107" s="25"/>
      <c r="B107" s="25"/>
      <c r="C107" s="28"/>
      <c r="D107" s="25"/>
      <c r="E107" s="25"/>
      <c r="F107" s="25"/>
      <c r="G107" s="25"/>
      <c r="H107" s="25"/>
      <c r="I107" s="33"/>
      <c r="J107" s="34"/>
      <c r="K107" s="34"/>
      <c r="L107" s="33"/>
      <c r="M107" s="34"/>
    </row>
    <row r="108" spans="1:13" ht="15">
      <c r="A108" s="25"/>
      <c r="B108" s="25"/>
      <c r="C108" s="28"/>
      <c r="D108" s="25"/>
      <c r="E108" s="25"/>
      <c r="F108" s="25"/>
      <c r="G108" s="25"/>
      <c r="H108" s="25"/>
      <c r="I108" s="33"/>
      <c r="J108" s="34"/>
      <c r="K108" s="34"/>
      <c r="L108" s="33"/>
      <c r="M108" s="34"/>
    </row>
    <row r="109" spans="1:13" ht="15">
      <c r="A109" s="25"/>
      <c r="B109" s="25"/>
      <c r="C109" s="28"/>
      <c r="D109" s="25"/>
      <c r="E109" s="25"/>
      <c r="F109" s="25"/>
      <c r="G109" s="25"/>
      <c r="H109" s="25"/>
      <c r="I109" s="33"/>
      <c r="J109" s="34"/>
      <c r="K109" s="34"/>
      <c r="L109" s="33"/>
      <c r="M109" s="34"/>
    </row>
    <row r="110" spans="1:13" ht="15">
      <c r="A110" s="25"/>
      <c r="B110" s="25"/>
      <c r="C110" s="28"/>
      <c r="D110" s="25"/>
      <c r="E110" s="25"/>
      <c r="F110" s="25"/>
      <c r="G110" s="25"/>
      <c r="H110" s="25"/>
      <c r="I110" s="33"/>
      <c r="J110" s="34"/>
      <c r="K110" s="34"/>
      <c r="L110" s="33"/>
      <c r="M110" s="34"/>
    </row>
    <row r="111" spans="1:13" ht="15">
      <c r="A111" s="25"/>
      <c r="B111" s="25"/>
      <c r="C111" s="28"/>
      <c r="D111" s="25"/>
      <c r="E111" s="25"/>
      <c r="F111" s="25"/>
      <c r="G111" s="25"/>
      <c r="H111" s="25"/>
      <c r="I111" s="33"/>
      <c r="J111" s="34"/>
      <c r="K111" s="34"/>
      <c r="L111" s="33"/>
      <c r="M111" s="34"/>
    </row>
    <row r="112" spans="1:13" ht="15">
      <c r="A112" s="25"/>
      <c r="B112" s="25"/>
      <c r="C112" s="28"/>
      <c r="D112" s="25"/>
      <c r="E112" s="25"/>
      <c r="F112" s="25"/>
      <c r="G112" s="25"/>
      <c r="H112" s="25"/>
      <c r="I112" s="33"/>
      <c r="J112" s="34"/>
      <c r="K112" s="34"/>
      <c r="L112" s="33"/>
      <c r="M112" s="34"/>
    </row>
    <row r="113" spans="1:13" ht="15">
      <c r="A113" s="25"/>
      <c r="B113" s="25"/>
      <c r="C113" s="28"/>
      <c r="D113" s="25"/>
      <c r="E113" s="25"/>
      <c r="F113" s="25"/>
      <c r="G113" s="25"/>
      <c r="H113" s="25"/>
      <c r="I113" s="33"/>
      <c r="J113" s="34"/>
      <c r="K113" s="34"/>
      <c r="L113" s="33"/>
      <c r="M113" s="34"/>
    </row>
    <row r="114" spans="1:13" ht="15">
      <c r="A114" s="25"/>
      <c r="B114" s="25"/>
      <c r="C114" s="28"/>
      <c r="D114" s="25"/>
      <c r="E114" s="25"/>
      <c r="F114" s="25"/>
      <c r="G114" s="25"/>
      <c r="H114" s="25"/>
      <c r="I114" s="33"/>
      <c r="J114" s="34"/>
      <c r="K114" s="34"/>
      <c r="L114" s="33"/>
      <c r="M114" s="34"/>
    </row>
    <row r="115" spans="1:13" ht="15">
      <c r="A115" s="25"/>
      <c r="B115" s="25"/>
      <c r="C115" s="28"/>
      <c r="D115" s="25"/>
      <c r="E115" s="25"/>
      <c r="F115" s="25"/>
      <c r="G115" s="25"/>
      <c r="H115" s="25"/>
      <c r="I115" s="33"/>
      <c r="J115" s="34"/>
      <c r="K115" s="34"/>
      <c r="L115" s="33"/>
      <c r="M115" s="34"/>
    </row>
    <row r="116" spans="1:13" ht="15">
      <c r="A116" s="25"/>
      <c r="B116" s="25"/>
      <c r="C116" s="28"/>
      <c r="D116" s="25"/>
      <c r="E116" s="25"/>
      <c r="F116" s="25"/>
      <c r="G116" s="25"/>
      <c r="H116" s="25"/>
      <c r="I116" s="33"/>
      <c r="J116" s="34"/>
      <c r="K116" s="34"/>
      <c r="L116" s="33"/>
      <c r="M116" s="34"/>
    </row>
    <row r="117" spans="1:13" ht="15">
      <c r="A117" s="25"/>
      <c r="B117" s="25"/>
      <c r="C117" s="28"/>
      <c r="D117" s="25"/>
      <c r="E117" s="25"/>
      <c r="F117" s="25"/>
      <c r="G117" s="25"/>
      <c r="H117" s="25"/>
      <c r="I117" s="33"/>
      <c r="J117" s="34"/>
      <c r="K117" s="34"/>
      <c r="L117" s="33"/>
      <c r="M117" s="34"/>
    </row>
    <row r="118" spans="1:13" ht="15">
      <c r="A118" s="25"/>
      <c r="B118" s="25"/>
      <c r="C118" s="28"/>
      <c r="D118" s="25"/>
      <c r="E118" s="25"/>
      <c r="F118" s="25"/>
      <c r="G118" s="25"/>
      <c r="H118" s="25"/>
      <c r="I118" s="33"/>
      <c r="J118" s="34"/>
      <c r="K118" s="34"/>
      <c r="L118" s="33"/>
      <c r="M118" s="34"/>
    </row>
    <row r="119" spans="1:13" ht="15">
      <c r="A119" s="25"/>
      <c r="B119" s="25"/>
      <c r="C119" s="28"/>
      <c r="D119" s="25"/>
      <c r="E119" s="25"/>
      <c r="F119" s="25"/>
      <c r="G119" s="25"/>
      <c r="H119" s="25"/>
      <c r="I119" s="33"/>
      <c r="J119" s="34"/>
      <c r="K119" s="34"/>
      <c r="L119" s="33"/>
      <c r="M119" s="34"/>
    </row>
    <row r="120" spans="1:13" ht="15">
      <c r="A120" s="25"/>
      <c r="B120" s="25"/>
      <c r="C120" s="28"/>
      <c r="D120" s="25"/>
      <c r="E120" s="25"/>
      <c r="F120" s="25"/>
      <c r="G120" s="25"/>
      <c r="H120" s="25"/>
      <c r="I120" s="33"/>
      <c r="J120" s="34"/>
      <c r="K120" s="34"/>
      <c r="L120" s="33"/>
      <c r="M120" s="34"/>
    </row>
    <row r="121" spans="1:13" ht="15">
      <c r="A121" s="25"/>
      <c r="B121" s="25"/>
      <c r="C121" s="28"/>
      <c r="D121" s="25"/>
      <c r="E121" s="25"/>
      <c r="F121" s="25"/>
      <c r="G121" s="25"/>
      <c r="H121" s="25"/>
      <c r="I121" s="33"/>
      <c r="J121" s="34"/>
      <c r="K121" s="34"/>
      <c r="L121" s="33"/>
      <c r="M121" s="34"/>
    </row>
    <row r="122" spans="3:8" ht="15">
      <c r="C122" s="28"/>
      <c r="D122" s="25"/>
      <c r="E122" s="25"/>
      <c r="F122" s="25"/>
      <c r="G122" s="25"/>
      <c r="H122" s="25"/>
    </row>
    <row r="123" spans="3:8" ht="15">
      <c r="C123" s="28"/>
      <c r="D123" s="25"/>
      <c r="E123" s="25"/>
      <c r="F123" s="25"/>
      <c r="G123" s="25"/>
      <c r="H123" s="25"/>
    </row>
    <row r="124" spans="3:8" ht="15">
      <c r="C124" s="28"/>
      <c r="D124" s="25"/>
      <c r="E124" s="25"/>
      <c r="F124" s="25"/>
      <c r="G124" s="25"/>
      <c r="H124" s="25"/>
    </row>
    <row r="125" spans="3:8" ht="15">
      <c r="C125" s="28"/>
      <c r="D125" s="25"/>
      <c r="E125" s="25"/>
      <c r="F125" s="25"/>
      <c r="G125" s="25"/>
      <c r="H125" s="25"/>
    </row>
  </sheetData>
  <mergeCells count="138">
    <mergeCell ref="N46:N47"/>
    <mergeCell ref="N48:N49"/>
    <mergeCell ref="N50:N51"/>
    <mergeCell ref="N8:N9"/>
    <mergeCell ref="N10:N11"/>
    <mergeCell ref="N12:N13"/>
    <mergeCell ref="N14:N15"/>
    <mergeCell ref="N18:N19"/>
    <mergeCell ref="L24:L27"/>
    <mergeCell ref="N42:N43"/>
    <mergeCell ref="N38:N39"/>
    <mergeCell ref="N40:N41"/>
    <mergeCell ref="N28:N29"/>
    <mergeCell ref="N32:N33"/>
    <mergeCell ref="N30:N31"/>
    <mergeCell ref="N44:N45"/>
    <mergeCell ref="N16:N17"/>
    <mergeCell ref="N22:N23"/>
    <mergeCell ref="N20:N21"/>
    <mergeCell ref="N26:N27"/>
    <mergeCell ref="N24:N25"/>
    <mergeCell ref="N36:N37"/>
    <mergeCell ref="N34:N35"/>
    <mergeCell ref="M20:M21"/>
    <mergeCell ref="C26:C27"/>
    <mergeCell ref="D26:D27"/>
    <mergeCell ref="E26:E27"/>
    <mergeCell ref="L28:L33"/>
    <mergeCell ref="L38:L45"/>
    <mergeCell ref="B34:B37"/>
    <mergeCell ref="C34:C35"/>
    <mergeCell ref="E34:E35"/>
    <mergeCell ref="L34:L37"/>
    <mergeCell ref="C36:C37"/>
    <mergeCell ref="E32:E33"/>
    <mergeCell ref="D30:D31"/>
    <mergeCell ref="C28:C29"/>
    <mergeCell ref="D28:D29"/>
    <mergeCell ref="E28:E29"/>
    <mergeCell ref="C32:C33"/>
    <mergeCell ref="C30:C31"/>
    <mergeCell ref="B16:B19"/>
    <mergeCell ref="C16:C17"/>
    <mergeCell ref="D16:D17"/>
    <mergeCell ref="E16:E17"/>
    <mergeCell ref="L16:L19"/>
    <mergeCell ref="M16:M17"/>
    <mergeCell ref="D20:D21"/>
    <mergeCell ref="L20:L23"/>
    <mergeCell ref="C8:C9"/>
    <mergeCell ref="D22:D23"/>
    <mergeCell ref="M14:M15"/>
    <mergeCell ref="B20:B23"/>
    <mergeCell ref="D10:D11"/>
    <mergeCell ref="D12:D13"/>
    <mergeCell ref="D14:D15"/>
    <mergeCell ref="E10:E11"/>
    <mergeCell ref="E12:E13"/>
    <mergeCell ref="M18:M19"/>
    <mergeCell ref="B8:B15"/>
    <mergeCell ref="C10:C11"/>
    <mergeCell ref="M22:M23"/>
    <mergeCell ref="M8:M9"/>
    <mergeCell ref="D8:D9"/>
    <mergeCell ref="E8:E9"/>
    <mergeCell ref="M12:M13"/>
    <mergeCell ref="M34:M35"/>
    <mergeCell ref="M42:M43"/>
    <mergeCell ref="M38:M39"/>
    <mergeCell ref="M40:M41"/>
    <mergeCell ref="M36:M37"/>
    <mergeCell ref="E30:E31"/>
    <mergeCell ref="E48:E51"/>
    <mergeCell ref="L8:L15"/>
    <mergeCell ref="M10:M11"/>
    <mergeCell ref="M50:M51"/>
    <mergeCell ref="M44:M45"/>
    <mergeCell ref="L46:L51"/>
    <mergeCell ref="M46:M47"/>
    <mergeCell ref="M48:M49"/>
    <mergeCell ref="A52:K52"/>
    <mergeCell ref="C48:C49"/>
    <mergeCell ref="E36:E37"/>
    <mergeCell ref="A34:A51"/>
    <mergeCell ref="C42:C43"/>
    <mergeCell ref="D34:D35"/>
    <mergeCell ref="D36:D37"/>
    <mergeCell ref="D42:D43"/>
    <mergeCell ref="E42:E43"/>
    <mergeCell ref="D48:D51"/>
    <mergeCell ref="D40:D41"/>
    <mergeCell ref="E40:E41"/>
    <mergeCell ref="C44:C45"/>
    <mergeCell ref="D44:D45"/>
    <mergeCell ref="E44:E45"/>
    <mergeCell ref="E38:E39"/>
    <mergeCell ref="C40:C41"/>
    <mergeCell ref="B46:B51"/>
    <mergeCell ref="C46:C47"/>
    <mergeCell ref="C50:C51"/>
    <mergeCell ref="B38:B45"/>
    <mergeCell ref="C38:C39"/>
    <mergeCell ref="D38:D39"/>
    <mergeCell ref="A28:A33"/>
    <mergeCell ref="B28:B33"/>
    <mergeCell ref="D32:D33"/>
    <mergeCell ref="M30:M31"/>
    <mergeCell ref="M32:M33"/>
    <mergeCell ref="M24:M25"/>
    <mergeCell ref="M26:M27"/>
    <mergeCell ref="M28:M29"/>
    <mergeCell ref="L6:M6"/>
    <mergeCell ref="A8:A27"/>
    <mergeCell ref="B24:B27"/>
    <mergeCell ref="C24:C25"/>
    <mergeCell ref="D24:D25"/>
    <mergeCell ref="E24:E25"/>
    <mergeCell ref="D18:D19"/>
    <mergeCell ref="E18:E19"/>
    <mergeCell ref="C22:C23"/>
    <mergeCell ref="E20:E21"/>
    <mergeCell ref="C20:C21"/>
    <mergeCell ref="E22:E23"/>
    <mergeCell ref="C12:C13"/>
    <mergeCell ref="C14:C15"/>
    <mergeCell ref="C18:C19"/>
    <mergeCell ref="E14:E15"/>
    <mergeCell ref="A1:B4"/>
    <mergeCell ref="C1:N1"/>
    <mergeCell ref="C2:N2"/>
    <mergeCell ref="D3:N3"/>
    <mergeCell ref="D4:N4"/>
    <mergeCell ref="N6:N7"/>
    <mergeCell ref="C6:C7"/>
    <mergeCell ref="D6:E6"/>
    <mergeCell ref="F6:K6"/>
    <mergeCell ref="A6:A7"/>
    <mergeCell ref="B6:B7"/>
  </mergeCells>
  <printOptions horizontalCentered="1" verticalCentered="1"/>
  <pageMargins left="0" right="0" top="0.5511811023622047" bottom="0" header="0.31496062992125984" footer="0"/>
  <pageSetup fitToHeight="0" horizontalDpi="600" verticalDpi="600" orientation="landscape" scale="44" r:id="rId2"/>
  <headerFooter>
    <oddFooter>&amp;C&amp;G</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20"/>
  <sheetViews>
    <sheetView tabSelected="1" view="pageBreakPreview" zoomScale="70" zoomScaleSheetLayoutView="70" workbookViewId="0" topLeftCell="Q88">
      <selection activeCell="S116" sqref="S116"/>
    </sheetView>
  </sheetViews>
  <sheetFormatPr defaultColWidth="11.421875" defaultRowHeight="15"/>
  <cols>
    <col min="1" max="1" width="4.00390625" style="61" customWidth="1"/>
    <col min="2" max="2" width="10.28125" style="61" customWidth="1"/>
    <col min="3" max="3" width="28.28125" style="61" customWidth="1"/>
    <col min="4" max="4" width="16.00390625" style="61" customWidth="1"/>
    <col min="5" max="7" width="23.00390625" style="318" customWidth="1"/>
    <col min="8" max="8" width="20.57421875" style="318" customWidth="1"/>
    <col min="9" max="9" width="24.7109375" style="318" customWidth="1"/>
    <col min="10" max="10" width="13.00390625" style="318" hidden="1" customWidth="1"/>
    <col min="11" max="11" width="20.421875" style="318" customWidth="1"/>
    <col min="12" max="12" width="18.8515625" style="319" customWidth="1"/>
    <col min="13" max="13" width="17.7109375" style="318" customWidth="1"/>
    <col min="14" max="14" width="18.8515625" style="318" customWidth="1"/>
    <col min="15" max="15" width="15.421875" style="61" bestFit="1" customWidth="1"/>
    <col min="16" max="16" width="26.7109375" style="61" customWidth="1"/>
    <col min="17" max="17" width="44.57421875" style="61" customWidth="1"/>
    <col min="18" max="18" width="33.28125" style="61" bestFit="1" customWidth="1"/>
    <col min="19" max="19" width="48.8515625" style="61" customWidth="1"/>
    <col min="20" max="20" width="10.7109375" style="61" bestFit="1" customWidth="1"/>
    <col min="21" max="21" width="10.28125" style="61" bestFit="1" customWidth="1"/>
    <col min="22" max="22" width="11.28125" style="61" bestFit="1" customWidth="1"/>
    <col min="23" max="23" width="16.7109375" style="61" bestFit="1" customWidth="1"/>
    <col min="24" max="24" width="20.421875" style="61" bestFit="1" customWidth="1"/>
    <col min="25" max="25" width="29.57421875" style="308" bestFit="1" customWidth="1"/>
    <col min="26" max="26" width="18.421875" style="61" bestFit="1" customWidth="1"/>
    <col min="27" max="27" width="14.140625" style="58" customWidth="1"/>
    <col min="28" max="30" width="11.421875" style="59" customWidth="1"/>
    <col min="31" max="74" width="11.421875" style="60" customWidth="1"/>
    <col min="75" max="16384" width="11.421875" style="61" customWidth="1"/>
  </cols>
  <sheetData>
    <row r="1" spans="1:26" ht="15">
      <c r="A1" s="1015"/>
      <c r="B1" s="1016"/>
      <c r="C1" s="1016"/>
      <c r="D1" s="1017"/>
      <c r="E1" s="1031" t="s">
        <v>0</v>
      </c>
      <c r="F1" s="1032"/>
      <c r="G1" s="1032"/>
      <c r="H1" s="1032"/>
      <c r="I1" s="1032"/>
      <c r="J1" s="1032"/>
      <c r="K1" s="1032"/>
      <c r="L1" s="1032"/>
      <c r="M1" s="1032"/>
      <c r="N1" s="1032"/>
      <c r="O1" s="1032"/>
      <c r="P1" s="1032"/>
      <c r="Q1" s="1032"/>
      <c r="R1" s="1032"/>
      <c r="S1" s="1032"/>
      <c r="T1" s="1032"/>
      <c r="U1" s="1032"/>
      <c r="V1" s="1032"/>
      <c r="W1" s="1032"/>
      <c r="X1" s="1032"/>
      <c r="Y1" s="1032"/>
      <c r="Z1" s="1033"/>
    </row>
    <row r="2" spans="1:26" ht="15">
      <c r="A2" s="1018"/>
      <c r="B2" s="1019"/>
      <c r="C2" s="1019"/>
      <c r="D2" s="1020"/>
      <c r="E2" s="1034" t="s">
        <v>126</v>
      </c>
      <c r="F2" s="1035"/>
      <c r="G2" s="1035"/>
      <c r="H2" s="1035"/>
      <c r="I2" s="1035"/>
      <c r="J2" s="1035"/>
      <c r="K2" s="1035"/>
      <c r="L2" s="1035"/>
      <c r="M2" s="1035"/>
      <c r="N2" s="1035"/>
      <c r="O2" s="1035"/>
      <c r="P2" s="1035"/>
      <c r="Q2" s="1035"/>
      <c r="R2" s="1035"/>
      <c r="S2" s="1035"/>
      <c r="T2" s="1035"/>
      <c r="U2" s="1035"/>
      <c r="V2" s="1035"/>
      <c r="W2" s="1035"/>
      <c r="X2" s="1035"/>
      <c r="Y2" s="1035"/>
      <c r="Z2" s="1036"/>
    </row>
    <row r="3" spans="1:26" ht="15">
      <c r="A3" s="1018"/>
      <c r="B3" s="1019"/>
      <c r="C3" s="1019"/>
      <c r="D3" s="1020"/>
      <c r="E3" s="1027" t="s">
        <v>127</v>
      </c>
      <c r="F3" s="1028"/>
      <c r="G3" s="1027" t="s">
        <v>89</v>
      </c>
      <c r="H3" s="1037"/>
      <c r="I3" s="1037"/>
      <c r="J3" s="1037"/>
      <c r="K3" s="1037"/>
      <c r="L3" s="1037"/>
      <c r="M3" s="1037"/>
      <c r="N3" s="1037"/>
      <c r="O3" s="1037"/>
      <c r="P3" s="1037"/>
      <c r="Q3" s="1037"/>
      <c r="R3" s="1037"/>
      <c r="S3" s="1037"/>
      <c r="T3" s="1037"/>
      <c r="U3" s="1037"/>
      <c r="V3" s="1037"/>
      <c r="W3" s="1037"/>
      <c r="X3" s="1037"/>
      <c r="Y3" s="1037"/>
      <c r="Z3" s="1038"/>
    </row>
    <row r="4" spans="1:26" ht="13.5" thickBot="1">
      <c r="A4" s="1018"/>
      <c r="B4" s="1019"/>
      <c r="C4" s="1019"/>
      <c r="D4" s="1020"/>
      <c r="E4" s="1029" t="s">
        <v>128</v>
      </c>
      <c r="F4" s="1030"/>
      <c r="G4" s="1029" t="s">
        <v>318</v>
      </c>
      <c r="H4" s="1039"/>
      <c r="I4" s="1039"/>
      <c r="J4" s="1039"/>
      <c r="K4" s="1039"/>
      <c r="L4" s="1039"/>
      <c r="M4" s="1039"/>
      <c r="N4" s="1039"/>
      <c r="O4" s="1039"/>
      <c r="P4" s="1039"/>
      <c r="Q4" s="1039"/>
      <c r="R4" s="1039"/>
      <c r="S4" s="1039"/>
      <c r="T4" s="1039"/>
      <c r="U4" s="1039"/>
      <c r="V4" s="1039"/>
      <c r="W4" s="1039"/>
      <c r="X4" s="1039"/>
      <c r="Y4" s="1039"/>
      <c r="Z4" s="1040"/>
    </row>
    <row r="5" spans="1:74" s="66" customFormat="1" ht="15.75" thickBot="1">
      <c r="A5" s="1021" t="s">
        <v>130</v>
      </c>
      <c r="B5" s="1021" t="s">
        <v>131</v>
      </c>
      <c r="C5" s="1021" t="s">
        <v>132</v>
      </c>
      <c r="D5" s="1024" t="s">
        <v>133</v>
      </c>
      <c r="E5" s="1014" t="s">
        <v>134</v>
      </c>
      <c r="F5" s="1014" t="s">
        <v>135</v>
      </c>
      <c r="G5" s="1014"/>
      <c r="H5" s="1014"/>
      <c r="I5" s="1014"/>
      <c r="J5" s="633"/>
      <c r="K5" s="1014" t="s">
        <v>136</v>
      </c>
      <c r="L5" s="1014"/>
      <c r="M5" s="1014"/>
      <c r="N5" s="1014"/>
      <c r="O5" s="1041" t="s">
        <v>137</v>
      </c>
      <c r="P5" s="1041"/>
      <c r="Q5" s="1041"/>
      <c r="R5" s="1041"/>
      <c r="S5" s="1042"/>
      <c r="T5" s="1043" t="s">
        <v>138</v>
      </c>
      <c r="U5" s="1041"/>
      <c r="V5" s="1041"/>
      <c r="W5" s="1041"/>
      <c r="X5" s="1041"/>
      <c r="Y5" s="1041"/>
      <c r="Z5" s="1042"/>
      <c r="AA5" s="63"/>
      <c r="AB5" s="64"/>
      <c r="AC5" s="64"/>
      <c r="AD5" s="64"/>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row>
    <row r="6" spans="1:74" s="66" customFormat="1" ht="23.25" thickBot="1">
      <c r="A6" s="1022" t="s">
        <v>139</v>
      </c>
      <c r="B6" s="1022"/>
      <c r="C6" s="1023"/>
      <c r="D6" s="1025"/>
      <c r="E6" s="1026"/>
      <c r="F6" s="634" t="s">
        <v>140</v>
      </c>
      <c r="G6" s="634" t="s">
        <v>141</v>
      </c>
      <c r="H6" s="634" t="s">
        <v>142</v>
      </c>
      <c r="I6" s="634" t="s">
        <v>143</v>
      </c>
      <c r="J6" s="580" t="s">
        <v>330</v>
      </c>
      <c r="K6" s="634" t="s">
        <v>144</v>
      </c>
      <c r="L6" s="634" t="s">
        <v>146</v>
      </c>
      <c r="M6" s="634" t="s">
        <v>147</v>
      </c>
      <c r="N6" s="634" t="s">
        <v>148</v>
      </c>
      <c r="O6" s="69" t="s">
        <v>149</v>
      </c>
      <c r="P6" s="70" t="s">
        <v>150</v>
      </c>
      <c r="Q6" s="70" t="s">
        <v>151</v>
      </c>
      <c r="R6" s="70" t="s">
        <v>152</v>
      </c>
      <c r="S6" s="70" t="s">
        <v>153</v>
      </c>
      <c r="T6" s="71" t="s">
        <v>154</v>
      </c>
      <c r="U6" s="71" t="s">
        <v>155</v>
      </c>
      <c r="V6" s="69" t="s">
        <v>281</v>
      </c>
      <c r="W6" s="69" t="s">
        <v>156</v>
      </c>
      <c r="X6" s="69" t="s">
        <v>157</v>
      </c>
      <c r="Y6" s="72" t="s">
        <v>158</v>
      </c>
      <c r="Z6" s="73" t="s">
        <v>159</v>
      </c>
      <c r="AA6" s="76"/>
      <c r="AB6" s="64"/>
      <c r="AC6" s="64"/>
      <c r="AD6" s="64"/>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row>
    <row r="7" spans="1:27" ht="13.5" thickBot="1">
      <c r="A7" s="991">
        <v>1</v>
      </c>
      <c r="B7" s="991" t="s">
        <v>79</v>
      </c>
      <c r="C7" s="991" t="s">
        <v>280</v>
      </c>
      <c r="D7" s="581" t="s">
        <v>161</v>
      </c>
      <c r="E7" s="78">
        <v>20</v>
      </c>
      <c r="F7" s="78">
        <v>12.5</v>
      </c>
      <c r="G7" s="78">
        <v>12.5</v>
      </c>
      <c r="H7" s="78">
        <v>12</v>
      </c>
      <c r="I7" s="78">
        <v>12</v>
      </c>
      <c r="J7" s="78">
        <f>I7-H7</f>
        <v>0</v>
      </c>
      <c r="K7" s="78">
        <v>0</v>
      </c>
      <c r="L7" s="339">
        <v>13.275862068965518</v>
      </c>
      <c r="M7" s="83">
        <v>22</v>
      </c>
      <c r="N7" s="83">
        <v>22</v>
      </c>
      <c r="O7" s="950" t="s">
        <v>162</v>
      </c>
      <c r="P7" s="950" t="s">
        <v>163</v>
      </c>
      <c r="Q7" s="915" t="s">
        <v>164</v>
      </c>
      <c r="R7" s="950" t="s">
        <v>165</v>
      </c>
      <c r="S7" s="915" t="s">
        <v>166</v>
      </c>
      <c r="T7" s="923">
        <v>53381.28</v>
      </c>
      <c r="U7" s="923">
        <v>57829.72</v>
      </c>
      <c r="V7" s="904" t="s">
        <v>258</v>
      </c>
      <c r="W7" s="923" t="s">
        <v>167</v>
      </c>
      <c r="X7" s="923" t="s">
        <v>168</v>
      </c>
      <c r="Y7" s="923" t="s">
        <v>169</v>
      </c>
      <c r="Z7" s="1079">
        <v>111211</v>
      </c>
      <c r="AA7" s="74"/>
    </row>
    <row r="8" spans="1:27" ht="13.5" thickBot="1">
      <c r="A8" s="992"/>
      <c r="B8" s="992"/>
      <c r="C8" s="992"/>
      <c r="D8" s="635" t="s">
        <v>170</v>
      </c>
      <c r="E8" s="85">
        <v>27574097.25</v>
      </c>
      <c r="F8" s="85">
        <v>27574097.25</v>
      </c>
      <c r="G8" s="85">
        <v>27574097.25</v>
      </c>
      <c r="H8" s="335">
        <v>21799097.25</v>
      </c>
      <c r="I8" s="85">
        <v>30070750</v>
      </c>
      <c r="J8" s="78">
        <f aca="true" t="shared" si="0" ref="J8:J71">I8-H8</f>
        <v>8271652.75</v>
      </c>
      <c r="K8" s="85">
        <v>17545000</v>
      </c>
      <c r="L8" s="343">
        <v>17545000</v>
      </c>
      <c r="M8" s="85">
        <v>21298250</v>
      </c>
      <c r="N8" s="85">
        <v>30070750</v>
      </c>
      <c r="O8" s="919"/>
      <c r="P8" s="919"/>
      <c r="Q8" s="916"/>
      <c r="R8" s="919"/>
      <c r="S8" s="916"/>
      <c r="T8" s="924"/>
      <c r="U8" s="924"/>
      <c r="V8" s="905"/>
      <c r="W8" s="924"/>
      <c r="X8" s="924"/>
      <c r="Y8" s="924"/>
      <c r="Z8" s="1080"/>
      <c r="AA8" s="74"/>
    </row>
    <row r="9" spans="1:27" ht="13.5" thickBot="1">
      <c r="A9" s="992"/>
      <c r="B9" s="992"/>
      <c r="C9" s="992"/>
      <c r="D9" s="635" t="s">
        <v>171</v>
      </c>
      <c r="E9" s="342"/>
      <c r="F9" s="91"/>
      <c r="G9" s="91"/>
      <c r="H9" s="340"/>
      <c r="I9" s="91"/>
      <c r="J9" s="78">
        <f t="shared" si="0"/>
        <v>0</v>
      </c>
      <c r="K9" s="91">
        <v>0</v>
      </c>
      <c r="L9" s="344">
        <v>0</v>
      </c>
      <c r="M9" s="95">
        <v>0</v>
      </c>
      <c r="N9" s="95">
        <v>0</v>
      </c>
      <c r="O9" s="919"/>
      <c r="P9" s="919"/>
      <c r="Q9" s="916"/>
      <c r="R9" s="919"/>
      <c r="S9" s="916"/>
      <c r="T9" s="924"/>
      <c r="U9" s="924"/>
      <c r="V9" s="905"/>
      <c r="W9" s="924"/>
      <c r="X9" s="924"/>
      <c r="Y9" s="924"/>
      <c r="Z9" s="1080"/>
      <c r="AA9" s="74"/>
    </row>
    <row r="10" spans="1:27" ht="13.5" thickBot="1">
      <c r="A10" s="992"/>
      <c r="B10" s="992"/>
      <c r="C10" s="992"/>
      <c r="D10" s="994" t="s">
        <v>172</v>
      </c>
      <c r="E10" s="997">
        <v>32677550.5</v>
      </c>
      <c r="F10" s="946">
        <v>32677550.5</v>
      </c>
      <c r="G10" s="946">
        <v>32677550.5</v>
      </c>
      <c r="H10" s="946">
        <v>32677550.5</v>
      </c>
      <c r="I10" s="946">
        <v>32677550.5</v>
      </c>
      <c r="J10" s="78">
        <f t="shared" si="0"/>
        <v>0</v>
      </c>
      <c r="K10" s="900">
        <v>1002550.5</v>
      </c>
      <c r="L10" s="953">
        <v>1002550.5</v>
      </c>
      <c r="M10" s="955">
        <v>32677550.5</v>
      </c>
      <c r="N10" s="985">
        <v>32677550.5</v>
      </c>
      <c r="O10" s="919"/>
      <c r="P10" s="919"/>
      <c r="Q10" s="916"/>
      <c r="R10" s="919"/>
      <c r="S10" s="916"/>
      <c r="T10" s="924"/>
      <c r="U10" s="924"/>
      <c r="V10" s="905"/>
      <c r="W10" s="924"/>
      <c r="X10" s="924"/>
      <c r="Y10" s="924"/>
      <c r="Z10" s="1080"/>
      <c r="AA10" s="74"/>
    </row>
    <row r="11" spans="1:27" ht="13.5" thickBot="1">
      <c r="A11" s="992"/>
      <c r="B11" s="992"/>
      <c r="C11" s="993"/>
      <c r="D11" s="995"/>
      <c r="E11" s="998"/>
      <c r="F11" s="947"/>
      <c r="G11" s="947"/>
      <c r="H11" s="947"/>
      <c r="I11" s="947"/>
      <c r="J11" s="78">
        <f t="shared" si="0"/>
        <v>0</v>
      </c>
      <c r="K11" s="901"/>
      <c r="L11" s="954"/>
      <c r="M11" s="956"/>
      <c r="N11" s="986"/>
      <c r="O11" s="920"/>
      <c r="P11" s="920"/>
      <c r="Q11" s="917"/>
      <c r="R11" s="920"/>
      <c r="S11" s="917"/>
      <c r="T11" s="928"/>
      <c r="U11" s="928"/>
      <c r="V11" s="906"/>
      <c r="W11" s="928"/>
      <c r="X11" s="928"/>
      <c r="Y11" s="928"/>
      <c r="Z11" s="1081"/>
      <c r="AA11" s="74"/>
    </row>
    <row r="12" spans="1:27" ht="13.5" thickBot="1">
      <c r="A12" s="992"/>
      <c r="B12" s="992"/>
      <c r="C12" s="991" t="s">
        <v>279</v>
      </c>
      <c r="D12" s="581" t="s">
        <v>161</v>
      </c>
      <c r="E12" s="80">
        <v>10</v>
      </c>
      <c r="F12" s="78">
        <v>12.5</v>
      </c>
      <c r="G12" s="78">
        <v>13</v>
      </c>
      <c r="H12" s="96">
        <v>12.5</v>
      </c>
      <c r="I12" s="338">
        <v>12.5</v>
      </c>
      <c r="J12" s="78">
        <f t="shared" si="0"/>
        <v>0</v>
      </c>
      <c r="K12" s="78">
        <v>0</v>
      </c>
      <c r="L12" s="339">
        <v>0</v>
      </c>
      <c r="M12" s="582">
        <v>2</v>
      </c>
      <c r="N12" s="83">
        <v>2</v>
      </c>
      <c r="O12" s="950" t="s">
        <v>173</v>
      </c>
      <c r="P12" s="950" t="s">
        <v>174</v>
      </c>
      <c r="Q12" s="915" t="s">
        <v>175</v>
      </c>
      <c r="R12" s="950" t="s">
        <v>165</v>
      </c>
      <c r="S12" s="915" t="s">
        <v>166</v>
      </c>
      <c r="T12" s="923">
        <v>7236</v>
      </c>
      <c r="U12" s="923">
        <v>7839</v>
      </c>
      <c r="V12" s="904" t="s">
        <v>258</v>
      </c>
      <c r="W12" s="923" t="s">
        <v>167</v>
      </c>
      <c r="X12" s="923" t="s">
        <v>168</v>
      </c>
      <c r="Y12" s="923" t="s">
        <v>169</v>
      </c>
      <c r="Z12" s="1079">
        <v>15075</v>
      </c>
      <c r="AA12" s="74"/>
    </row>
    <row r="13" spans="1:27" ht="13.5" thickBot="1">
      <c r="A13" s="992"/>
      <c r="B13" s="992"/>
      <c r="C13" s="992"/>
      <c r="D13" s="635" t="s">
        <v>170</v>
      </c>
      <c r="E13" s="85">
        <v>27574097.25</v>
      </c>
      <c r="F13" s="85">
        <v>27574097.25</v>
      </c>
      <c r="G13" s="85">
        <v>27574097.25</v>
      </c>
      <c r="H13" s="87">
        <v>21799097.25</v>
      </c>
      <c r="I13" s="85">
        <v>30070750</v>
      </c>
      <c r="J13" s="78">
        <f t="shared" si="0"/>
        <v>8271652.75</v>
      </c>
      <c r="K13" s="85">
        <v>17545000</v>
      </c>
      <c r="L13" s="343">
        <v>17545000</v>
      </c>
      <c r="M13" s="346">
        <v>21298250</v>
      </c>
      <c r="N13" s="85">
        <v>30070750</v>
      </c>
      <c r="O13" s="919"/>
      <c r="P13" s="919"/>
      <c r="Q13" s="916"/>
      <c r="R13" s="919"/>
      <c r="S13" s="916"/>
      <c r="T13" s="924"/>
      <c r="U13" s="924"/>
      <c r="V13" s="905"/>
      <c r="W13" s="924"/>
      <c r="X13" s="924"/>
      <c r="Y13" s="924"/>
      <c r="Z13" s="1080"/>
      <c r="AA13" s="74"/>
    </row>
    <row r="14" spans="1:27" ht="13.5" thickBot="1">
      <c r="A14" s="992"/>
      <c r="B14" s="992"/>
      <c r="C14" s="992"/>
      <c r="D14" s="635" t="s">
        <v>171</v>
      </c>
      <c r="E14" s="340"/>
      <c r="F14" s="91">
        <v>0</v>
      </c>
      <c r="G14" s="91"/>
      <c r="H14" s="340"/>
      <c r="I14" s="91"/>
      <c r="J14" s="78">
        <f t="shared" si="0"/>
        <v>0</v>
      </c>
      <c r="K14" s="91">
        <v>0</v>
      </c>
      <c r="L14" s="344">
        <v>0</v>
      </c>
      <c r="M14" s="95">
        <v>0</v>
      </c>
      <c r="N14" s="95">
        <v>0</v>
      </c>
      <c r="O14" s="919"/>
      <c r="P14" s="919"/>
      <c r="Q14" s="916"/>
      <c r="R14" s="919"/>
      <c r="S14" s="916"/>
      <c r="T14" s="924"/>
      <c r="U14" s="924"/>
      <c r="V14" s="905"/>
      <c r="W14" s="924"/>
      <c r="X14" s="924"/>
      <c r="Y14" s="924"/>
      <c r="Z14" s="1080"/>
      <c r="AA14" s="74"/>
    </row>
    <row r="15" spans="1:27" ht="13.5" thickBot="1">
      <c r="A15" s="992"/>
      <c r="B15" s="992"/>
      <c r="C15" s="992"/>
      <c r="D15" s="994" t="s">
        <v>172</v>
      </c>
      <c r="E15" s="946">
        <v>32677550.5</v>
      </c>
      <c r="F15" s="946">
        <v>32677550.5</v>
      </c>
      <c r="G15" s="946">
        <v>32677550.5</v>
      </c>
      <c r="H15" s="946">
        <v>32677550.5</v>
      </c>
      <c r="I15" s="946">
        <v>32677550.5</v>
      </c>
      <c r="J15" s="78">
        <f t="shared" si="0"/>
        <v>0</v>
      </c>
      <c r="K15" s="900">
        <v>1002550.5</v>
      </c>
      <c r="L15" s="953">
        <v>1002550.5</v>
      </c>
      <c r="M15" s="955">
        <v>32677550.5</v>
      </c>
      <c r="N15" s="985">
        <v>32677550.5</v>
      </c>
      <c r="O15" s="919"/>
      <c r="P15" s="919"/>
      <c r="Q15" s="916"/>
      <c r="R15" s="919"/>
      <c r="S15" s="916"/>
      <c r="T15" s="924"/>
      <c r="U15" s="924"/>
      <c r="V15" s="905"/>
      <c r="W15" s="924"/>
      <c r="X15" s="924"/>
      <c r="Y15" s="924"/>
      <c r="Z15" s="1080"/>
      <c r="AA15" s="74"/>
    </row>
    <row r="16" spans="1:27" ht="13.5" thickBot="1">
      <c r="A16" s="992"/>
      <c r="B16" s="992"/>
      <c r="C16" s="992"/>
      <c r="D16" s="996"/>
      <c r="E16" s="947"/>
      <c r="F16" s="947"/>
      <c r="G16" s="947"/>
      <c r="H16" s="947"/>
      <c r="I16" s="947"/>
      <c r="J16" s="78">
        <f t="shared" si="0"/>
        <v>0</v>
      </c>
      <c r="K16" s="957"/>
      <c r="L16" s="954"/>
      <c r="M16" s="990"/>
      <c r="N16" s="987"/>
      <c r="O16" s="919"/>
      <c r="P16" s="919"/>
      <c r="Q16" s="916"/>
      <c r="R16" s="920"/>
      <c r="S16" s="917"/>
      <c r="T16" s="924"/>
      <c r="U16" s="924"/>
      <c r="V16" s="906"/>
      <c r="W16" s="928"/>
      <c r="X16" s="928"/>
      <c r="Y16" s="928"/>
      <c r="Z16" s="1080"/>
      <c r="AA16" s="74"/>
    </row>
    <row r="17" spans="1:74" ht="13.5" thickBot="1">
      <c r="A17" s="992"/>
      <c r="B17" s="992"/>
      <c r="C17" s="991" t="s">
        <v>278</v>
      </c>
      <c r="D17" s="581" t="s">
        <v>161</v>
      </c>
      <c r="E17" s="98">
        <v>10</v>
      </c>
      <c r="F17" s="78">
        <v>12.5</v>
      </c>
      <c r="G17" s="78">
        <v>13</v>
      </c>
      <c r="H17" s="96">
        <v>12.5</v>
      </c>
      <c r="I17" s="338">
        <v>12.5</v>
      </c>
      <c r="J17" s="78">
        <f t="shared" si="0"/>
        <v>0</v>
      </c>
      <c r="K17" s="348">
        <v>0</v>
      </c>
      <c r="L17" s="347">
        <v>0</v>
      </c>
      <c r="M17" s="583">
        <v>10</v>
      </c>
      <c r="N17" s="83">
        <v>10</v>
      </c>
      <c r="O17" s="950" t="s">
        <v>176</v>
      </c>
      <c r="P17" s="950" t="s">
        <v>177</v>
      </c>
      <c r="Q17" s="950" t="s">
        <v>178</v>
      </c>
      <c r="R17" s="950" t="s">
        <v>165</v>
      </c>
      <c r="S17" s="915" t="s">
        <v>166</v>
      </c>
      <c r="T17" s="923">
        <v>13002.72</v>
      </c>
      <c r="U17" s="923">
        <v>14086.28</v>
      </c>
      <c r="V17" s="904" t="s">
        <v>258</v>
      </c>
      <c r="W17" s="923" t="s">
        <v>167</v>
      </c>
      <c r="X17" s="923" t="s">
        <v>168</v>
      </c>
      <c r="Y17" s="923" t="s">
        <v>169</v>
      </c>
      <c r="Z17" s="1077">
        <v>27089</v>
      </c>
      <c r="AA17" s="74"/>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row>
    <row r="18" spans="1:74" ht="13.5" thickBot="1">
      <c r="A18" s="992"/>
      <c r="B18" s="992"/>
      <c r="C18" s="992"/>
      <c r="D18" s="635" t="s">
        <v>170</v>
      </c>
      <c r="E18" s="85">
        <v>27574097.25</v>
      </c>
      <c r="F18" s="85">
        <v>27574097.25</v>
      </c>
      <c r="G18" s="85">
        <v>27574097.25</v>
      </c>
      <c r="H18" s="87">
        <v>21799097.25</v>
      </c>
      <c r="I18" s="104">
        <v>30070750</v>
      </c>
      <c r="J18" s="78">
        <f t="shared" si="0"/>
        <v>8271652.75</v>
      </c>
      <c r="K18" s="104">
        <v>17545000</v>
      </c>
      <c r="L18" s="346">
        <v>17545000</v>
      </c>
      <c r="M18" s="346">
        <v>21298250</v>
      </c>
      <c r="N18" s="85">
        <v>30070750</v>
      </c>
      <c r="O18" s="919"/>
      <c r="P18" s="919"/>
      <c r="Q18" s="919"/>
      <c r="R18" s="919"/>
      <c r="S18" s="916"/>
      <c r="T18" s="924"/>
      <c r="U18" s="924"/>
      <c r="V18" s="905"/>
      <c r="W18" s="924"/>
      <c r="X18" s="924"/>
      <c r="Y18" s="924"/>
      <c r="Z18" s="1078"/>
      <c r="AA18" s="74"/>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row>
    <row r="19" spans="1:74" ht="13.5" thickBot="1">
      <c r="A19" s="992"/>
      <c r="B19" s="992"/>
      <c r="C19" s="992"/>
      <c r="D19" s="635" t="s">
        <v>171</v>
      </c>
      <c r="E19" s="107"/>
      <c r="F19" s="91">
        <v>0</v>
      </c>
      <c r="G19" s="91"/>
      <c r="H19" s="107"/>
      <c r="I19" s="91"/>
      <c r="J19" s="78">
        <f t="shared" si="0"/>
        <v>0</v>
      </c>
      <c r="K19" s="640">
        <v>0</v>
      </c>
      <c r="L19" s="345">
        <v>0</v>
      </c>
      <c r="M19" s="345">
        <v>0</v>
      </c>
      <c r="N19" s="345">
        <v>0</v>
      </c>
      <c r="O19" s="919"/>
      <c r="P19" s="919"/>
      <c r="Q19" s="919"/>
      <c r="R19" s="919"/>
      <c r="S19" s="916"/>
      <c r="T19" s="924"/>
      <c r="U19" s="924"/>
      <c r="V19" s="905"/>
      <c r="W19" s="924"/>
      <c r="X19" s="924"/>
      <c r="Y19" s="924"/>
      <c r="Z19" s="1078"/>
      <c r="AA19" s="74"/>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row>
    <row r="20" spans="1:74" ht="13.5" thickBot="1">
      <c r="A20" s="992"/>
      <c r="B20" s="992"/>
      <c r="C20" s="992"/>
      <c r="D20" s="994" t="s">
        <v>172</v>
      </c>
      <c r="E20" s="946">
        <v>32677550.5</v>
      </c>
      <c r="F20" s="946">
        <v>32677550.5</v>
      </c>
      <c r="G20" s="946">
        <v>32677550.5</v>
      </c>
      <c r="H20" s="946">
        <v>32677550.5</v>
      </c>
      <c r="I20" s="946">
        <v>32677550.5</v>
      </c>
      <c r="J20" s="78">
        <f t="shared" si="0"/>
        <v>0</v>
      </c>
      <c r="K20" s="900">
        <v>1002550.5</v>
      </c>
      <c r="L20" s="953">
        <v>1002550.5</v>
      </c>
      <c r="M20" s="953">
        <v>32677550.5</v>
      </c>
      <c r="N20" s="988">
        <v>32677550.5</v>
      </c>
      <c r="O20" s="919"/>
      <c r="P20" s="919"/>
      <c r="Q20" s="919"/>
      <c r="R20" s="919"/>
      <c r="S20" s="916"/>
      <c r="T20" s="924"/>
      <c r="U20" s="924"/>
      <c r="V20" s="905"/>
      <c r="W20" s="924"/>
      <c r="X20" s="924"/>
      <c r="Y20" s="924"/>
      <c r="Z20" s="1078"/>
      <c r="AA20" s="74"/>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row>
    <row r="21" spans="1:74" ht="13.5" thickBot="1">
      <c r="A21" s="992"/>
      <c r="B21" s="992"/>
      <c r="C21" s="993"/>
      <c r="D21" s="995"/>
      <c r="E21" s="947"/>
      <c r="F21" s="947"/>
      <c r="G21" s="947"/>
      <c r="H21" s="947"/>
      <c r="I21" s="947"/>
      <c r="J21" s="78">
        <f t="shared" si="0"/>
        <v>0</v>
      </c>
      <c r="K21" s="901"/>
      <c r="L21" s="954"/>
      <c r="M21" s="954"/>
      <c r="N21" s="989"/>
      <c r="O21" s="919"/>
      <c r="P21" s="919"/>
      <c r="Q21" s="919"/>
      <c r="R21" s="920"/>
      <c r="S21" s="917"/>
      <c r="T21" s="924"/>
      <c r="U21" s="924"/>
      <c r="V21" s="906"/>
      <c r="W21" s="928"/>
      <c r="X21" s="928"/>
      <c r="Y21" s="928"/>
      <c r="Z21" s="1078"/>
      <c r="AA21" s="74"/>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row>
    <row r="22" spans="1:74" ht="13.5" thickBot="1">
      <c r="A22" s="992"/>
      <c r="B22" s="992"/>
      <c r="C22" s="991" t="s">
        <v>277</v>
      </c>
      <c r="D22" s="581" t="s">
        <v>161</v>
      </c>
      <c r="E22" s="80">
        <v>10</v>
      </c>
      <c r="F22" s="78">
        <v>12.5</v>
      </c>
      <c r="G22" s="78">
        <v>13</v>
      </c>
      <c r="H22" s="96">
        <v>13</v>
      </c>
      <c r="I22" s="78">
        <v>13</v>
      </c>
      <c r="J22" s="78">
        <f t="shared" si="0"/>
        <v>0</v>
      </c>
      <c r="K22" s="78">
        <v>0</v>
      </c>
      <c r="L22" s="339">
        <v>21.724137931034484</v>
      </c>
      <c r="M22" s="582">
        <v>8</v>
      </c>
      <c r="N22" s="83">
        <v>8</v>
      </c>
      <c r="O22" s="950" t="s">
        <v>179</v>
      </c>
      <c r="P22" s="950" t="s">
        <v>180</v>
      </c>
      <c r="Q22" s="950" t="s">
        <v>181</v>
      </c>
      <c r="R22" s="950" t="s">
        <v>165</v>
      </c>
      <c r="S22" s="915" t="s">
        <v>166</v>
      </c>
      <c r="T22" s="923">
        <v>3060.48</v>
      </c>
      <c r="U22" s="923">
        <v>3315.52</v>
      </c>
      <c r="V22" s="904" t="s">
        <v>258</v>
      </c>
      <c r="W22" s="923" t="s">
        <v>167</v>
      </c>
      <c r="X22" s="923" t="s">
        <v>168</v>
      </c>
      <c r="Y22" s="923" t="s">
        <v>169</v>
      </c>
      <c r="Z22" s="1077">
        <v>6376</v>
      </c>
      <c r="AA22" s="74"/>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row>
    <row r="23" spans="1:74" ht="13.5" thickBot="1">
      <c r="A23" s="992"/>
      <c r="B23" s="992"/>
      <c r="C23" s="992"/>
      <c r="D23" s="635" t="s">
        <v>170</v>
      </c>
      <c r="E23" s="85">
        <v>27574097.25</v>
      </c>
      <c r="F23" s="85">
        <v>27574097.25</v>
      </c>
      <c r="G23" s="85">
        <v>27574097.25</v>
      </c>
      <c r="H23" s="87">
        <v>21799097.25</v>
      </c>
      <c r="I23" s="85">
        <v>30070750</v>
      </c>
      <c r="J23" s="78">
        <f t="shared" si="0"/>
        <v>8271652.75</v>
      </c>
      <c r="K23" s="85">
        <v>17545000</v>
      </c>
      <c r="L23" s="343">
        <v>17545000</v>
      </c>
      <c r="M23" s="346">
        <v>21298250</v>
      </c>
      <c r="N23" s="85">
        <v>30070750</v>
      </c>
      <c r="O23" s="919"/>
      <c r="P23" s="919"/>
      <c r="Q23" s="919"/>
      <c r="R23" s="919"/>
      <c r="S23" s="916"/>
      <c r="T23" s="924"/>
      <c r="U23" s="924"/>
      <c r="V23" s="905"/>
      <c r="W23" s="924"/>
      <c r="X23" s="924"/>
      <c r="Y23" s="924"/>
      <c r="Z23" s="1078"/>
      <c r="AA23" s="74"/>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row>
    <row r="24" spans="1:74" ht="13.5" thickBot="1">
      <c r="A24" s="992"/>
      <c r="B24" s="992"/>
      <c r="C24" s="992"/>
      <c r="D24" s="635" t="s">
        <v>171</v>
      </c>
      <c r="E24" s="340"/>
      <c r="F24" s="91">
        <v>0</v>
      </c>
      <c r="G24" s="91"/>
      <c r="H24" s="340"/>
      <c r="I24" s="91"/>
      <c r="J24" s="78">
        <f t="shared" si="0"/>
        <v>0</v>
      </c>
      <c r="K24" s="91">
        <v>0</v>
      </c>
      <c r="L24" s="344">
        <v>0</v>
      </c>
      <c r="M24" s="95">
        <v>0</v>
      </c>
      <c r="N24" s="95">
        <v>0</v>
      </c>
      <c r="O24" s="919"/>
      <c r="P24" s="919"/>
      <c r="Q24" s="919"/>
      <c r="R24" s="919"/>
      <c r="S24" s="916"/>
      <c r="T24" s="924"/>
      <c r="U24" s="924"/>
      <c r="V24" s="905"/>
      <c r="W24" s="924"/>
      <c r="X24" s="924"/>
      <c r="Y24" s="924"/>
      <c r="Z24" s="1078"/>
      <c r="AA24" s="74"/>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row>
    <row r="25" spans="1:74" ht="13.5" thickBot="1">
      <c r="A25" s="992"/>
      <c r="B25" s="992"/>
      <c r="C25" s="992"/>
      <c r="D25" s="994" t="s">
        <v>172</v>
      </c>
      <c r="E25" s="946">
        <v>32677550.5</v>
      </c>
      <c r="F25" s="946">
        <v>32677550.5</v>
      </c>
      <c r="G25" s="946">
        <v>32677550.5</v>
      </c>
      <c r="H25" s="946">
        <v>32677550.5</v>
      </c>
      <c r="I25" s="946">
        <v>32677550.5</v>
      </c>
      <c r="J25" s="78">
        <f t="shared" si="0"/>
        <v>0</v>
      </c>
      <c r="K25" s="900">
        <v>1002550.5</v>
      </c>
      <c r="L25" s="953">
        <v>1002550.5</v>
      </c>
      <c r="M25" s="955">
        <v>32677550.5</v>
      </c>
      <c r="N25" s="985">
        <v>32677550.5</v>
      </c>
      <c r="O25" s="919"/>
      <c r="P25" s="919"/>
      <c r="Q25" s="919"/>
      <c r="R25" s="919"/>
      <c r="S25" s="916"/>
      <c r="T25" s="924"/>
      <c r="U25" s="924"/>
      <c r="V25" s="905"/>
      <c r="W25" s="924"/>
      <c r="X25" s="924"/>
      <c r="Y25" s="924"/>
      <c r="Z25" s="1078"/>
      <c r="AA25" s="74"/>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row>
    <row r="26" spans="1:74" ht="13.5" thickBot="1">
      <c r="A26" s="992"/>
      <c r="B26" s="992"/>
      <c r="C26" s="993"/>
      <c r="D26" s="995"/>
      <c r="E26" s="947"/>
      <c r="F26" s="947"/>
      <c r="G26" s="947"/>
      <c r="H26" s="947"/>
      <c r="I26" s="947"/>
      <c r="J26" s="78">
        <f t="shared" si="0"/>
        <v>0</v>
      </c>
      <c r="K26" s="901"/>
      <c r="L26" s="954"/>
      <c r="M26" s="956"/>
      <c r="N26" s="986"/>
      <c r="O26" s="920"/>
      <c r="P26" s="920"/>
      <c r="Q26" s="920"/>
      <c r="R26" s="920"/>
      <c r="S26" s="917"/>
      <c r="T26" s="928"/>
      <c r="U26" s="928"/>
      <c r="V26" s="906"/>
      <c r="W26" s="928"/>
      <c r="X26" s="928"/>
      <c r="Y26" s="928"/>
      <c r="Z26" s="1082"/>
      <c r="AA26" s="74"/>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row>
    <row r="27" spans="1:74" ht="13.5" thickBot="1">
      <c r="A27" s="992"/>
      <c r="B27" s="992"/>
      <c r="C27" s="992" t="s">
        <v>21</v>
      </c>
      <c r="D27" s="584" t="s">
        <v>161</v>
      </c>
      <c r="E27" s="115">
        <v>50</v>
      </c>
      <c r="F27" s="115">
        <v>50</v>
      </c>
      <c r="G27" s="115">
        <v>50</v>
      </c>
      <c r="H27" s="585">
        <v>50</v>
      </c>
      <c r="I27" s="115">
        <v>50</v>
      </c>
      <c r="J27" s="78">
        <v>0.5</v>
      </c>
      <c r="K27" s="586">
        <v>0</v>
      </c>
      <c r="L27" s="582">
        <v>35</v>
      </c>
      <c r="M27" s="582">
        <v>42</v>
      </c>
      <c r="N27" s="582">
        <f>N22+N17+N12+N7</f>
        <v>42</v>
      </c>
      <c r="O27" s="950"/>
      <c r="P27" s="950"/>
      <c r="Q27" s="950"/>
      <c r="R27" s="950"/>
      <c r="S27" s="915"/>
      <c r="T27" s="904"/>
      <c r="U27" s="904"/>
      <c r="V27" s="904" t="s">
        <v>258</v>
      </c>
      <c r="W27" s="904"/>
      <c r="X27" s="904"/>
      <c r="Y27" s="904"/>
      <c r="Z27" s="1083"/>
      <c r="AA27" s="74"/>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row>
    <row r="28" spans="1:74" ht="13.5" thickBot="1">
      <c r="A28" s="992"/>
      <c r="B28" s="992"/>
      <c r="C28" s="992"/>
      <c r="D28" s="635" t="s">
        <v>170</v>
      </c>
      <c r="E28" s="91">
        <v>110296389</v>
      </c>
      <c r="F28" s="91">
        <v>110296389</v>
      </c>
      <c r="G28" s="91">
        <v>110296389</v>
      </c>
      <c r="H28" s="135">
        <v>87196389</v>
      </c>
      <c r="I28" s="91">
        <v>120283000</v>
      </c>
      <c r="J28" s="78">
        <v>120283000</v>
      </c>
      <c r="K28" s="85">
        <v>70180000</v>
      </c>
      <c r="L28" s="343">
        <v>75193000</v>
      </c>
      <c r="M28" s="343">
        <v>85193000</v>
      </c>
      <c r="N28" s="343">
        <f>N23+N18+N13+N8</f>
        <v>120283000</v>
      </c>
      <c r="O28" s="919"/>
      <c r="P28" s="919"/>
      <c r="Q28" s="919"/>
      <c r="R28" s="919"/>
      <c r="S28" s="916"/>
      <c r="T28" s="905"/>
      <c r="U28" s="905"/>
      <c r="V28" s="905"/>
      <c r="W28" s="905"/>
      <c r="X28" s="905"/>
      <c r="Y28" s="905"/>
      <c r="Z28" s="1078"/>
      <c r="AA28" s="74"/>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row>
    <row r="29" spans="1:74" ht="13.5" thickBot="1">
      <c r="A29" s="992"/>
      <c r="B29" s="992"/>
      <c r="C29" s="992"/>
      <c r="D29" s="635" t="s">
        <v>171</v>
      </c>
      <c r="E29" s="91"/>
      <c r="F29" s="91">
        <v>0</v>
      </c>
      <c r="G29" s="91"/>
      <c r="H29" s="135">
        <v>0</v>
      </c>
      <c r="I29" s="91"/>
      <c r="J29" s="78"/>
      <c r="K29" s="587">
        <v>0</v>
      </c>
      <c r="L29" s="588">
        <v>0</v>
      </c>
      <c r="M29" s="588">
        <v>0</v>
      </c>
      <c r="N29" s="588">
        <v>0</v>
      </c>
      <c r="O29" s="919"/>
      <c r="P29" s="919"/>
      <c r="Q29" s="919"/>
      <c r="R29" s="919"/>
      <c r="S29" s="916"/>
      <c r="T29" s="905"/>
      <c r="U29" s="905"/>
      <c r="V29" s="905"/>
      <c r="W29" s="905"/>
      <c r="X29" s="905"/>
      <c r="Y29" s="905"/>
      <c r="Z29" s="1078"/>
      <c r="AA29" s="74"/>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row>
    <row r="30" spans="1:74" ht="13.5" thickBot="1">
      <c r="A30" s="992"/>
      <c r="B30" s="992"/>
      <c r="C30" s="992"/>
      <c r="D30" s="994" t="s">
        <v>172</v>
      </c>
      <c r="E30" s="946">
        <v>130710202</v>
      </c>
      <c r="F30" s="946">
        <v>130710202</v>
      </c>
      <c r="G30" s="946">
        <v>130710202</v>
      </c>
      <c r="H30" s="983">
        <v>130710202</v>
      </c>
      <c r="I30" s="938">
        <v>130710202</v>
      </c>
      <c r="J30" s="78">
        <v>130710202</v>
      </c>
      <c r="K30" s="900">
        <v>4010202</v>
      </c>
      <c r="L30" s="953">
        <v>76229202</v>
      </c>
      <c r="M30" s="953">
        <v>130710202</v>
      </c>
      <c r="N30" s="953">
        <v>130710202</v>
      </c>
      <c r="O30" s="919"/>
      <c r="P30" s="919"/>
      <c r="Q30" s="919"/>
      <c r="R30" s="919"/>
      <c r="S30" s="916"/>
      <c r="T30" s="905"/>
      <c r="U30" s="905"/>
      <c r="V30" s="905"/>
      <c r="W30" s="905"/>
      <c r="X30" s="905"/>
      <c r="Y30" s="905"/>
      <c r="Z30" s="1078"/>
      <c r="AA30" s="74"/>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row>
    <row r="31" spans="1:74" ht="13.5" thickBot="1">
      <c r="A31" s="992"/>
      <c r="B31" s="992"/>
      <c r="C31" s="993"/>
      <c r="D31" s="996"/>
      <c r="E31" s="960"/>
      <c r="F31" s="960"/>
      <c r="G31" s="960"/>
      <c r="H31" s="984"/>
      <c r="I31" s="943"/>
      <c r="J31" s="78">
        <f t="shared" si="0"/>
        <v>0</v>
      </c>
      <c r="K31" s="957"/>
      <c r="L31" s="954"/>
      <c r="M31" s="954"/>
      <c r="N31" s="954"/>
      <c r="O31" s="920"/>
      <c r="P31" s="920"/>
      <c r="Q31" s="920"/>
      <c r="R31" s="920"/>
      <c r="S31" s="917"/>
      <c r="T31" s="906"/>
      <c r="U31" s="906"/>
      <c r="V31" s="906"/>
      <c r="W31" s="906"/>
      <c r="X31" s="906"/>
      <c r="Y31" s="906"/>
      <c r="Z31" s="1082"/>
      <c r="AA31" s="74"/>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row>
    <row r="32" spans="1:74" ht="13.5" thickBot="1">
      <c r="A32" s="991">
        <v>2</v>
      </c>
      <c r="B32" s="991" t="s">
        <v>80</v>
      </c>
      <c r="C32" s="991" t="s">
        <v>276</v>
      </c>
      <c r="D32" s="581" t="s">
        <v>161</v>
      </c>
      <c r="E32" s="96">
        <v>2.5</v>
      </c>
      <c r="F32" s="96">
        <v>2.5</v>
      </c>
      <c r="G32" s="96">
        <v>2.5</v>
      </c>
      <c r="H32" s="96">
        <v>2.5</v>
      </c>
      <c r="I32" s="96">
        <v>2.5</v>
      </c>
      <c r="J32" s="78">
        <f t="shared" si="0"/>
        <v>0</v>
      </c>
      <c r="K32" s="177">
        <v>0</v>
      </c>
      <c r="L32" s="177">
        <v>0</v>
      </c>
      <c r="M32" s="83">
        <v>0</v>
      </c>
      <c r="N32" s="83">
        <v>0</v>
      </c>
      <c r="O32" s="950" t="s">
        <v>162</v>
      </c>
      <c r="P32" s="950" t="s">
        <v>163</v>
      </c>
      <c r="Q32" s="915" t="s">
        <v>164</v>
      </c>
      <c r="R32" s="950" t="s">
        <v>165</v>
      </c>
      <c r="S32" s="915" t="s">
        <v>166</v>
      </c>
      <c r="T32" s="923">
        <v>53381.28</v>
      </c>
      <c r="U32" s="923">
        <v>57829.72</v>
      </c>
      <c r="V32" s="904" t="s">
        <v>258</v>
      </c>
      <c r="W32" s="923" t="s">
        <v>167</v>
      </c>
      <c r="X32" s="923" t="s">
        <v>168</v>
      </c>
      <c r="Y32" s="923" t="s">
        <v>169</v>
      </c>
      <c r="Z32" s="1079">
        <v>111211</v>
      </c>
      <c r="AA32" s="74"/>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row>
    <row r="33" spans="1:74" ht="13.5" thickBot="1">
      <c r="A33" s="992"/>
      <c r="B33" s="992"/>
      <c r="C33" s="992"/>
      <c r="D33" s="635" t="s">
        <v>170</v>
      </c>
      <c r="E33" s="332">
        <v>270000000</v>
      </c>
      <c r="F33" s="332">
        <v>270000000</v>
      </c>
      <c r="G33" s="332">
        <v>270000000</v>
      </c>
      <c r="H33" s="335">
        <v>20000000</v>
      </c>
      <c r="I33" s="335">
        <v>20000000</v>
      </c>
      <c r="J33" s="78">
        <f t="shared" si="0"/>
        <v>0</v>
      </c>
      <c r="K33" s="332">
        <v>0</v>
      </c>
      <c r="L33" s="332">
        <v>0</v>
      </c>
      <c r="M33" s="330">
        <v>0</v>
      </c>
      <c r="N33" s="330">
        <v>19825385.75</v>
      </c>
      <c r="O33" s="919"/>
      <c r="P33" s="919"/>
      <c r="Q33" s="916"/>
      <c r="R33" s="919"/>
      <c r="S33" s="916"/>
      <c r="T33" s="924"/>
      <c r="U33" s="924"/>
      <c r="V33" s="905"/>
      <c r="W33" s="924"/>
      <c r="X33" s="924"/>
      <c r="Y33" s="924"/>
      <c r="Z33" s="1080"/>
      <c r="AA33" s="74"/>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row>
    <row r="34" spans="1:74" ht="13.5" thickBot="1">
      <c r="A34" s="992"/>
      <c r="B34" s="992"/>
      <c r="C34" s="992"/>
      <c r="D34" s="635" t="s">
        <v>171</v>
      </c>
      <c r="E34" s="342"/>
      <c r="F34" s="91">
        <v>0</v>
      </c>
      <c r="G34" s="91">
        <v>0</v>
      </c>
      <c r="H34" s="340"/>
      <c r="I34" s="340"/>
      <c r="J34" s="78">
        <f t="shared" si="0"/>
        <v>0</v>
      </c>
      <c r="K34" s="182">
        <v>0</v>
      </c>
      <c r="L34" s="182">
        <v>0</v>
      </c>
      <c r="M34" s="95">
        <v>0</v>
      </c>
      <c r="N34" s="95">
        <v>0</v>
      </c>
      <c r="O34" s="919"/>
      <c r="P34" s="919"/>
      <c r="Q34" s="916"/>
      <c r="R34" s="919"/>
      <c r="S34" s="916"/>
      <c r="T34" s="924"/>
      <c r="U34" s="924"/>
      <c r="V34" s="905"/>
      <c r="W34" s="924"/>
      <c r="X34" s="924"/>
      <c r="Y34" s="924"/>
      <c r="Z34" s="1080"/>
      <c r="AA34" s="74"/>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row>
    <row r="35" spans="1:74" ht="13.5" thickBot="1">
      <c r="A35" s="992"/>
      <c r="B35" s="992"/>
      <c r="C35" s="992"/>
      <c r="D35" s="994" t="s">
        <v>172</v>
      </c>
      <c r="E35" s="938">
        <v>0</v>
      </c>
      <c r="F35" s="938">
        <v>0</v>
      </c>
      <c r="G35" s="938">
        <v>0</v>
      </c>
      <c r="H35" s="944"/>
      <c r="I35" s="944"/>
      <c r="J35" s="78">
        <f t="shared" si="0"/>
        <v>0</v>
      </c>
      <c r="K35" s="951">
        <v>0</v>
      </c>
      <c r="L35" s="951">
        <v>0</v>
      </c>
      <c r="M35" s="955">
        <v>0</v>
      </c>
      <c r="N35" s="955">
        <v>0</v>
      </c>
      <c r="O35" s="919"/>
      <c r="P35" s="919"/>
      <c r="Q35" s="916"/>
      <c r="R35" s="919"/>
      <c r="S35" s="916"/>
      <c r="T35" s="924"/>
      <c r="U35" s="924"/>
      <c r="V35" s="905"/>
      <c r="W35" s="924"/>
      <c r="X35" s="924"/>
      <c r="Y35" s="924"/>
      <c r="Z35" s="1080"/>
      <c r="AA35" s="74"/>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row>
    <row r="36" spans="1:74" ht="13.5" thickBot="1">
      <c r="A36" s="992"/>
      <c r="B36" s="992"/>
      <c r="C36" s="993"/>
      <c r="D36" s="995"/>
      <c r="E36" s="943"/>
      <c r="F36" s="943"/>
      <c r="G36" s="943"/>
      <c r="H36" s="945"/>
      <c r="I36" s="945"/>
      <c r="J36" s="78">
        <f t="shared" si="0"/>
        <v>0</v>
      </c>
      <c r="K36" s="952"/>
      <c r="L36" s="952"/>
      <c r="M36" s="956"/>
      <c r="N36" s="956"/>
      <c r="O36" s="920"/>
      <c r="P36" s="920"/>
      <c r="Q36" s="917"/>
      <c r="R36" s="920"/>
      <c r="S36" s="917"/>
      <c r="T36" s="928"/>
      <c r="U36" s="928"/>
      <c r="V36" s="906"/>
      <c r="W36" s="928"/>
      <c r="X36" s="928"/>
      <c r="Y36" s="928"/>
      <c r="Z36" s="1081"/>
      <c r="AA36" s="74"/>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row>
    <row r="37" spans="1:74" ht="13.5" thickBot="1">
      <c r="A37" s="992"/>
      <c r="B37" s="992"/>
      <c r="C37" s="991" t="s">
        <v>275</v>
      </c>
      <c r="D37" s="581" t="s">
        <v>161</v>
      </c>
      <c r="E37" s="147">
        <v>2.5</v>
      </c>
      <c r="F37" s="96">
        <v>2.5</v>
      </c>
      <c r="G37" s="96">
        <v>2.5</v>
      </c>
      <c r="H37" s="96">
        <v>2.5</v>
      </c>
      <c r="I37" s="96">
        <v>2.5</v>
      </c>
      <c r="J37" s="78">
        <f t="shared" si="0"/>
        <v>0</v>
      </c>
      <c r="K37" s="177">
        <v>0</v>
      </c>
      <c r="L37" s="177">
        <v>0</v>
      </c>
      <c r="M37" s="83">
        <v>0</v>
      </c>
      <c r="N37" s="83">
        <v>0</v>
      </c>
      <c r="O37" s="950" t="s">
        <v>173</v>
      </c>
      <c r="P37" s="950" t="s">
        <v>174</v>
      </c>
      <c r="Q37" s="915" t="s">
        <v>175</v>
      </c>
      <c r="R37" s="950" t="s">
        <v>165</v>
      </c>
      <c r="S37" s="915" t="s">
        <v>166</v>
      </c>
      <c r="T37" s="923">
        <v>7236</v>
      </c>
      <c r="U37" s="923">
        <v>7839</v>
      </c>
      <c r="V37" s="904" t="s">
        <v>258</v>
      </c>
      <c r="W37" s="923" t="s">
        <v>167</v>
      </c>
      <c r="X37" s="923" t="s">
        <v>168</v>
      </c>
      <c r="Y37" s="923" t="s">
        <v>169</v>
      </c>
      <c r="Z37" s="1079">
        <v>15075</v>
      </c>
      <c r="AA37" s="74"/>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row>
    <row r="38" spans="1:74" ht="13.5" thickBot="1">
      <c r="A38" s="992"/>
      <c r="B38" s="992"/>
      <c r="C38" s="992"/>
      <c r="D38" s="635" t="s">
        <v>170</v>
      </c>
      <c r="E38" s="332">
        <v>270000000</v>
      </c>
      <c r="F38" s="332">
        <v>270000000</v>
      </c>
      <c r="G38" s="332">
        <v>270000000</v>
      </c>
      <c r="H38" s="335">
        <v>20000000</v>
      </c>
      <c r="I38" s="335">
        <v>20000000</v>
      </c>
      <c r="J38" s="78">
        <f t="shared" si="0"/>
        <v>0</v>
      </c>
      <c r="K38" s="332">
        <v>0</v>
      </c>
      <c r="L38" s="332">
        <v>0</v>
      </c>
      <c r="M38" s="95">
        <v>0</v>
      </c>
      <c r="N38" s="330">
        <v>19825385.75</v>
      </c>
      <c r="O38" s="919"/>
      <c r="P38" s="919"/>
      <c r="Q38" s="916"/>
      <c r="R38" s="919"/>
      <c r="S38" s="916"/>
      <c r="T38" s="924"/>
      <c r="U38" s="924"/>
      <c r="V38" s="905"/>
      <c r="W38" s="924"/>
      <c r="X38" s="924"/>
      <c r="Y38" s="924"/>
      <c r="Z38" s="1080"/>
      <c r="AA38" s="74"/>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row>
    <row r="39" spans="1:74" ht="13.5" thickBot="1">
      <c r="A39" s="992"/>
      <c r="B39" s="992"/>
      <c r="C39" s="992"/>
      <c r="D39" s="635" t="s">
        <v>171</v>
      </c>
      <c r="E39" s="340"/>
      <c r="F39" s="91">
        <v>0</v>
      </c>
      <c r="G39" s="91">
        <v>0</v>
      </c>
      <c r="H39" s="340"/>
      <c r="I39" s="340"/>
      <c r="J39" s="78">
        <f t="shared" si="0"/>
        <v>0</v>
      </c>
      <c r="K39" s="182">
        <v>0</v>
      </c>
      <c r="L39" s="182">
        <v>0</v>
      </c>
      <c r="M39" s="95">
        <v>0</v>
      </c>
      <c r="N39" s="95">
        <v>0</v>
      </c>
      <c r="O39" s="919"/>
      <c r="P39" s="919"/>
      <c r="Q39" s="916"/>
      <c r="R39" s="919"/>
      <c r="S39" s="916"/>
      <c r="T39" s="924"/>
      <c r="U39" s="924"/>
      <c r="V39" s="905"/>
      <c r="W39" s="924"/>
      <c r="X39" s="924"/>
      <c r="Y39" s="924"/>
      <c r="Z39" s="1080"/>
      <c r="AA39" s="74"/>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row>
    <row r="40" spans="1:74" ht="13.5" thickBot="1">
      <c r="A40" s="992"/>
      <c r="B40" s="992"/>
      <c r="C40" s="992"/>
      <c r="D40" s="994" t="s">
        <v>172</v>
      </c>
      <c r="E40" s="636"/>
      <c r="F40" s="938">
        <v>0</v>
      </c>
      <c r="G40" s="938">
        <v>0</v>
      </c>
      <c r="H40" s="944"/>
      <c r="I40" s="944"/>
      <c r="J40" s="78">
        <f t="shared" si="0"/>
        <v>0</v>
      </c>
      <c r="K40" s="951">
        <v>0</v>
      </c>
      <c r="L40" s="951">
        <v>0</v>
      </c>
      <c r="M40" s="955">
        <v>0</v>
      </c>
      <c r="N40" s="955">
        <v>0</v>
      </c>
      <c r="O40" s="919"/>
      <c r="P40" s="919"/>
      <c r="Q40" s="916"/>
      <c r="R40" s="919"/>
      <c r="S40" s="916"/>
      <c r="T40" s="924"/>
      <c r="U40" s="924"/>
      <c r="V40" s="905"/>
      <c r="W40" s="924"/>
      <c r="X40" s="924"/>
      <c r="Y40" s="924"/>
      <c r="Z40" s="1080"/>
      <c r="AA40" s="74"/>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row>
    <row r="41" spans="1:74" ht="13.5" thickBot="1">
      <c r="A41" s="992"/>
      <c r="B41" s="992"/>
      <c r="C41" s="992"/>
      <c r="D41" s="996"/>
      <c r="E41" s="637"/>
      <c r="F41" s="943"/>
      <c r="G41" s="943"/>
      <c r="H41" s="948"/>
      <c r="I41" s="948"/>
      <c r="J41" s="78">
        <f t="shared" si="0"/>
        <v>0</v>
      </c>
      <c r="K41" s="1076"/>
      <c r="L41" s="952"/>
      <c r="M41" s="956"/>
      <c r="N41" s="956"/>
      <c r="O41" s="919"/>
      <c r="P41" s="919"/>
      <c r="Q41" s="916"/>
      <c r="R41" s="920"/>
      <c r="S41" s="917"/>
      <c r="T41" s="924"/>
      <c r="U41" s="924"/>
      <c r="V41" s="906"/>
      <c r="W41" s="928"/>
      <c r="X41" s="928"/>
      <c r="Y41" s="928"/>
      <c r="Z41" s="1080"/>
      <c r="AA41" s="74"/>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row>
    <row r="42" spans="1:74" ht="13.5" thickBot="1">
      <c r="A42" s="992"/>
      <c r="B42" s="992"/>
      <c r="C42" s="991" t="s">
        <v>274</v>
      </c>
      <c r="D42" s="581" t="s">
        <v>161</v>
      </c>
      <c r="E42" s="152">
        <v>2.5</v>
      </c>
      <c r="F42" s="96">
        <v>2.5</v>
      </c>
      <c r="G42" s="96">
        <v>2.5</v>
      </c>
      <c r="H42" s="96">
        <v>2.5</v>
      </c>
      <c r="I42" s="96">
        <v>2.5</v>
      </c>
      <c r="J42" s="78">
        <f t="shared" si="0"/>
        <v>0</v>
      </c>
      <c r="K42" s="177">
        <v>0</v>
      </c>
      <c r="L42" s="177">
        <v>0</v>
      </c>
      <c r="M42" s="177">
        <v>0</v>
      </c>
      <c r="N42" s="83">
        <v>0</v>
      </c>
      <c r="O42" s="950" t="s">
        <v>176</v>
      </c>
      <c r="P42" s="950" t="s">
        <v>177</v>
      </c>
      <c r="Q42" s="950" t="s">
        <v>178</v>
      </c>
      <c r="R42" s="950" t="s">
        <v>165</v>
      </c>
      <c r="S42" s="915" t="s">
        <v>166</v>
      </c>
      <c r="T42" s="923">
        <v>13002.72</v>
      </c>
      <c r="U42" s="923">
        <v>14086.28</v>
      </c>
      <c r="V42" s="904" t="s">
        <v>258</v>
      </c>
      <c r="W42" s="923" t="s">
        <v>167</v>
      </c>
      <c r="X42" s="923" t="s">
        <v>168</v>
      </c>
      <c r="Y42" s="923" t="s">
        <v>169</v>
      </c>
      <c r="Z42" s="1077">
        <v>27089</v>
      </c>
      <c r="AA42" s="74"/>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row>
    <row r="43" spans="1:74" ht="13.5" thickBot="1">
      <c r="A43" s="992"/>
      <c r="B43" s="992"/>
      <c r="C43" s="992"/>
      <c r="D43" s="635" t="s">
        <v>170</v>
      </c>
      <c r="E43" s="332">
        <v>270000000</v>
      </c>
      <c r="F43" s="332">
        <v>270000000</v>
      </c>
      <c r="G43" s="332">
        <v>270000000</v>
      </c>
      <c r="H43" s="335">
        <v>20000000</v>
      </c>
      <c r="I43" s="335">
        <v>20000000</v>
      </c>
      <c r="J43" s="78">
        <f t="shared" si="0"/>
        <v>0</v>
      </c>
      <c r="K43" s="341">
        <v>0</v>
      </c>
      <c r="L43" s="332">
        <v>0</v>
      </c>
      <c r="M43" s="332">
        <v>0</v>
      </c>
      <c r="N43" s="330">
        <v>19825385.75</v>
      </c>
      <c r="O43" s="919"/>
      <c r="P43" s="919"/>
      <c r="Q43" s="919"/>
      <c r="R43" s="919"/>
      <c r="S43" s="916"/>
      <c r="T43" s="924"/>
      <c r="U43" s="924"/>
      <c r="V43" s="905"/>
      <c r="W43" s="924"/>
      <c r="X43" s="924"/>
      <c r="Y43" s="924"/>
      <c r="Z43" s="1078"/>
      <c r="AA43" s="74"/>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row>
    <row r="44" spans="1:74" ht="13.5" thickBot="1">
      <c r="A44" s="992"/>
      <c r="B44" s="992"/>
      <c r="C44" s="992"/>
      <c r="D44" s="635" t="s">
        <v>171</v>
      </c>
      <c r="E44" s="107"/>
      <c r="F44" s="91">
        <v>0</v>
      </c>
      <c r="G44" s="91">
        <v>0</v>
      </c>
      <c r="H44" s="107"/>
      <c r="I44" s="107"/>
      <c r="J44" s="78">
        <f t="shared" si="0"/>
        <v>0</v>
      </c>
      <c r="K44" s="182">
        <v>0</v>
      </c>
      <c r="L44" s="182">
        <v>0</v>
      </c>
      <c r="M44" s="182">
        <v>0</v>
      </c>
      <c r="N44" s="95">
        <v>0</v>
      </c>
      <c r="O44" s="919"/>
      <c r="P44" s="919"/>
      <c r="Q44" s="919"/>
      <c r="R44" s="919"/>
      <c r="S44" s="916"/>
      <c r="T44" s="924"/>
      <c r="U44" s="924"/>
      <c r="V44" s="905"/>
      <c r="W44" s="924"/>
      <c r="X44" s="924"/>
      <c r="Y44" s="924"/>
      <c r="Z44" s="1078"/>
      <c r="AA44" s="74"/>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row>
    <row r="45" spans="1:74" ht="13.5" thickBot="1">
      <c r="A45" s="992"/>
      <c r="B45" s="992"/>
      <c r="C45" s="992"/>
      <c r="D45" s="994" t="s">
        <v>172</v>
      </c>
      <c r="E45" s="938">
        <v>0</v>
      </c>
      <c r="F45" s="938">
        <v>0</v>
      </c>
      <c r="G45" s="938">
        <v>0</v>
      </c>
      <c r="H45" s="944"/>
      <c r="I45" s="944"/>
      <c r="J45" s="78">
        <f t="shared" si="0"/>
        <v>0</v>
      </c>
      <c r="K45" s="951">
        <v>0</v>
      </c>
      <c r="L45" s="951">
        <v>0</v>
      </c>
      <c r="M45" s="951">
        <v>0</v>
      </c>
      <c r="N45" s="955">
        <v>0</v>
      </c>
      <c r="O45" s="919"/>
      <c r="P45" s="919"/>
      <c r="Q45" s="919"/>
      <c r="R45" s="919"/>
      <c r="S45" s="916"/>
      <c r="T45" s="924"/>
      <c r="U45" s="924"/>
      <c r="V45" s="905"/>
      <c r="W45" s="924"/>
      <c r="X45" s="924"/>
      <c r="Y45" s="924"/>
      <c r="Z45" s="1078"/>
      <c r="AA45" s="74"/>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row>
    <row r="46" spans="1:74" ht="13.5" thickBot="1">
      <c r="A46" s="992"/>
      <c r="B46" s="992"/>
      <c r="C46" s="993"/>
      <c r="D46" s="995"/>
      <c r="E46" s="943"/>
      <c r="F46" s="943"/>
      <c r="G46" s="943"/>
      <c r="H46" s="945"/>
      <c r="I46" s="945"/>
      <c r="J46" s="78">
        <f t="shared" si="0"/>
        <v>0</v>
      </c>
      <c r="K46" s="952"/>
      <c r="L46" s="952"/>
      <c r="M46" s="952"/>
      <c r="N46" s="956"/>
      <c r="O46" s="919"/>
      <c r="P46" s="919"/>
      <c r="Q46" s="919"/>
      <c r="R46" s="920"/>
      <c r="S46" s="917"/>
      <c r="T46" s="924"/>
      <c r="U46" s="924"/>
      <c r="V46" s="906"/>
      <c r="W46" s="928"/>
      <c r="X46" s="928"/>
      <c r="Y46" s="928"/>
      <c r="Z46" s="1078"/>
      <c r="AA46" s="74"/>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row>
    <row r="47" spans="1:74" ht="13.5" thickBot="1">
      <c r="A47" s="992"/>
      <c r="B47" s="992"/>
      <c r="C47" s="991" t="s">
        <v>273</v>
      </c>
      <c r="D47" s="581" t="s">
        <v>161</v>
      </c>
      <c r="E47" s="147">
        <v>2.5</v>
      </c>
      <c r="F47" s="78">
        <v>2.5</v>
      </c>
      <c r="G47" s="96">
        <v>2.5</v>
      </c>
      <c r="H47" s="96">
        <v>2.5</v>
      </c>
      <c r="I47" s="96">
        <v>2.5</v>
      </c>
      <c r="J47" s="78">
        <f t="shared" si="0"/>
        <v>0</v>
      </c>
      <c r="K47" s="177">
        <v>0</v>
      </c>
      <c r="L47" s="177">
        <v>0</v>
      </c>
      <c r="M47" s="83">
        <v>0</v>
      </c>
      <c r="N47" s="83">
        <v>0</v>
      </c>
      <c r="O47" s="950" t="s">
        <v>179</v>
      </c>
      <c r="P47" s="950" t="s">
        <v>180</v>
      </c>
      <c r="Q47" s="950" t="s">
        <v>181</v>
      </c>
      <c r="R47" s="950" t="s">
        <v>165</v>
      </c>
      <c r="S47" s="915" t="s">
        <v>166</v>
      </c>
      <c r="T47" s="923">
        <v>3060.48</v>
      </c>
      <c r="U47" s="923">
        <v>3315.52</v>
      </c>
      <c r="V47" s="904" t="s">
        <v>258</v>
      </c>
      <c r="W47" s="923" t="s">
        <v>167</v>
      </c>
      <c r="X47" s="923" t="s">
        <v>168</v>
      </c>
      <c r="Y47" s="923" t="s">
        <v>169</v>
      </c>
      <c r="Z47" s="1077">
        <v>6376</v>
      </c>
      <c r="AA47" s="74"/>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row>
    <row r="48" spans="1:74" ht="13.5" thickBot="1">
      <c r="A48" s="992"/>
      <c r="B48" s="992"/>
      <c r="C48" s="992"/>
      <c r="D48" s="635" t="s">
        <v>170</v>
      </c>
      <c r="E48" s="332">
        <v>270000000</v>
      </c>
      <c r="F48" s="332">
        <v>270000000</v>
      </c>
      <c r="G48" s="332">
        <v>270000000</v>
      </c>
      <c r="H48" s="335">
        <v>20000000</v>
      </c>
      <c r="I48" s="335">
        <v>20000000</v>
      </c>
      <c r="J48" s="78">
        <f t="shared" si="0"/>
        <v>0</v>
      </c>
      <c r="K48" s="332">
        <v>0</v>
      </c>
      <c r="L48" s="332">
        <v>0</v>
      </c>
      <c r="M48" s="330">
        <v>0</v>
      </c>
      <c r="N48" s="330">
        <v>19825385.75</v>
      </c>
      <c r="O48" s="919"/>
      <c r="P48" s="919"/>
      <c r="Q48" s="919"/>
      <c r="R48" s="919"/>
      <c r="S48" s="916"/>
      <c r="T48" s="924"/>
      <c r="U48" s="924"/>
      <c r="V48" s="905"/>
      <c r="W48" s="924"/>
      <c r="X48" s="924"/>
      <c r="Y48" s="924"/>
      <c r="Z48" s="1078"/>
      <c r="AA48" s="74"/>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row>
    <row r="49" spans="1:74" ht="13.5" thickBot="1">
      <c r="A49" s="992"/>
      <c r="B49" s="992"/>
      <c r="C49" s="992"/>
      <c r="D49" s="635" t="s">
        <v>171</v>
      </c>
      <c r="E49" s="340"/>
      <c r="F49" s="91">
        <v>0</v>
      </c>
      <c r="G49" s="91">
        <v>0</v>
      </c>
      <c r="H49" s="340"/>
      <c r="I49" s="340"/>
      <c r="J49" s="78">
        <f t="shared" si="0"/>
        <v>0</v>
      </c>
      <c r="K49" s="182">
        <v>0</v>
      </c>
      <c r="L49" s="182">
        <v>0</v>
      </c>
      <c r="M49" s="95">
        <v>0</v>
      </c>
      <c r="N49" s="95">
        <v>0</v>
      </c>
      <c r="O49" s="919"/>
      <c r="P49" s="919"/>
      <c r="Q49" s="919"/>
      <c r="R49" s="919"/>
      <c r="S49" s="916"/>
      <c r="T49" s="924"/>
      <c r="U49" s="924"/>
      <c r="V49" s="905"/>
      <c r="W49" s="924"/>
      <c r="X49" s="924"/>
      <c r="Y49" s="924"/>
      <c r="Z49" s="1078"/>
      <c r="AA49" s="74"/>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row>
    <row r="50" spans="1:74" ht="13.5" thickBot="1">
      <c r="A50" s="992"/>
      <c r="B50" s="992"/>
      <c r="C50" s="992"/>
      <c r="D50" s="994" t="s">
        <v>172</v>
      </c>
      <c r="E50" s="938">
        <v>0</v>
      </c>
      <c r="F50" s="938">
        <v>0</v>
      </c>
      <c r="G50" s="938">
        <v>0</v>
      </c>
      <c r="H50" s="944"/>
      <c r="I50" s="944"/>
      <c r="J50" s="78">
        <f t="shared" si="0"/>
        <v>0</v>
      </c>
      <c r="K50" s="951">
        <v>0</v>
      </c>
      <c r="L50" s="951">
        <v>0</v>
      </c>
      <c r="M50" s="955">
        <v>0</v>
      </c>
      <c r="N50" s="955">
        <v>0</v>
      </c>
      <c r="O50" s="919"/>
      <c r="P50" s="919"/>
      <c r="Q50" s="919"/>
      <c r="R50" s="919"/>
      <c r="S50" s="916"/>
      <c r="T50" s="924"/>
      <c r="U50" s="924"/>
      <c r="V50" s="905"/>
      <c r="W50" s="924"/>
      <c r="X50" s="924"/>
      <c r="Y50" s="924"/>
      <c r="Z50" s="1078"/>
      <c r="AA50" s="74"/>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row>
    <row r="51" spans="1:74" ht="13.5" thickBot="1">
      <c r="A51" s="992"/>
      <c r="B51" s="992"/>
      <c r="C51" s="993"/>
      <c r="D51" s="995" t="s">
        <v>161</v>
      </c>
      <c r="E51" s="943">
        <v>1080000000</v>
      </c>
      <c r="F51" s="943"/>
      <c r="G51" s="943"/>
      <c r="H51" s="945"/>
      <c r="I51" s="945"/>
      <c r="J51" s="78">
        <f t="shared" si="0"/>
        <v>0</v>
      </c>
      <c r="K51" s="952"/>
      <c r="L51" s="952"/>
      <c r="M51" s="956"/>
      <c r="N51" s="956"/>
      <c r="O51" s="920"/>
      <c r="P51" s="920"/>
      <c r="Q51" s="920"/>
      <c r="R51" s="920"/>
      <c r="S51" s="917"/>
      <c r="T51" s="928"/>
      <c r="U51" s="928"/>
      <c r="V51" s="906"/>
      <c r="W51" s="928"/>
      <c r="X51" s="928"/>
      <c r="Y51" s="928"/>
      <c r="Z51" s="1082"/>
      <c r="AA51" s="74"/>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row>
    <row r="52" spans="1:74" ht="13.5" thickBot="1">
      <c r="A52" s="992"/>
      <c r="B52" s="992"/>
      <c r="C52" s="991" t="s">
        <v>21</v>
      </c>
      <c r="D52" s="584" t="s">
        <v>161</v>
      </c>
      <c r="E52" s="115">
        <v>10</v>
      </c>
      <c r="F52" s="115">
        <v>10</v>
      </c>
      <c r="G52" s="115">
        <v>10</v>
      </c>
      <c r="H52" s="115">
        <v>0</v>
      </c>
      <c r="I52" s="115">
        <v>0</v>
      </c>
      <c r="J52" s="78">
        <v>0</v>
      </c>
      <c r="K52" s="589">
        <v>0</v>
      </c>
      <c r="L52" s="177">
        <v>0</v>
      </c>
      <c r="M52" s="177">
        <v>0</v>
      </c>
      <c r="N52" s="177">
        <v>0</v>
      </c>
      <c r="O52" s="977"/>
      <c r="P52" s="950"/>
      <c r="Q52" s="950"/>
      <c r="R52" s="950"/>
      <c r="S52" s="915"/>
      <c r="T52" s="904"/>
      <c r="U52" s="904"/>
      <c r="V52" s="904"/>
      <c r="W52" s="904"/>
      <c r="X52" s="904"/>
      <c r="Y52" s="904"/>
      <c r="Z52" s="1083"/>
      <c r="AA52" s="74"/>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row>
    <row r="53" spans="1:74" ht="13.5" thickBot="1">
      <c r="A53" s="992"/>
      <c r="B53" s="992"/>
      <c r="C53" s="992"/>
      <c r="D53" s="635" t="s">
        <v>170</v>
      </c>
      <c r="E53" s="332">
        <v>1080000000</v>
      </c>
      <c r="F53" s="332">
        <v>1080000000</v>
      </c>
      <c r="G53" s="332">
        <v>1080000000</v>
      </c>
      <c r="H53" s="332">
        <v>80000000</v>
      </c>
      <c r="I53" s="332">
        <v>80000000</v>
      </c>
      <c r="J53" s="78">
        <v>80000000</v>
      </c>
      <c r="K53" s="341">
        <v>0</v>
      </c>
      <c r="L53" s="332">
        <v>0</v>
      </c>
      <c r="M53" s="332">
        <v>0</v>
      </c>
      <c r="N53" s="332">
        <v>79301543</v>
      </c>
      <c r="O53" s="978"/>
      <c r="P53" s="919"/>
      <c r="Q53" s="919"/>
      <c r="R53" s="919"/>
      <c r="S53" s="916"/>
      <c r="T53" s="905"/>
      <c r="U53" s="905"/>
      <c r="V53" s="905"/>
      <c r="W53" s="905"/>
      <c r="X53" s="905"/>
      <c r="Y53" s="905"/>
      <c r="Z53" s="1078"/>
      <c r="AA53" s="74"/>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row>
    <row r="54" spans="1:74" ht="13.5" thickBot="1">
      <c r="A54" s="992"/>
      <c r="B54" s="992"/>
      <c r="C54" s="992"/>
      <c r="D54" s="635" t="s">
        <v>171</v>
      </c>
      <c r="E54" s="342"/>
      <c r="F54" s="91">
        <v>0</v>
      </c>
      <c r="G54" s="91">
        <v>0</v>
      </c>
      <c r="H54" s="91">
        <v>0</v>
      </c>
      <c r="I54" s="91">
        <v>0</v>
      </c>
      <c r="J54" s="78">
        <f t="shared" si="0"/>
        <v>0</v>
      </c>
      <c r="K54" s="182">
        <v>0</v>
      </c>
      <c r="L54" s="182">
        <v>0</v>
      </c>
      <c r="M54" s="182">
        <v>0</v>
      </c>
      <c r="N54" s="182">
        <v>0</v>
      </c>
      <c r="O54" s="978"/>
      <c r="P54" s="919"/>
      <c r="Q54" s="919"/>
      <c r="R54" s="919"/>
      <c r="S54" s="916"/>
      <c r="T54" s="905"/>
      <c r="U54" s="905"/>
      <c r="V54" s="905"/>
      <c r="W54" s="905"/>
      <c r="X54" s="905"/>
      <c r="Y54" s="905"/>
      <c r="Z54" s="1078"/>
      <c r="AA54" s="74"/>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row>
    <row r="55" spans="1:74" ht="13.5" thickBot="1">
      <c r="A55" s="992"/>
      <c r="B55" s="992"/>
      <c r="C55" s="992"/>
      <c r="D55" s="994" t="s">
        <v>172</v>
      </c>
      <c r="E55" s="938">
        <v>0</v>
      </c>
      <c r="F55" s="938">
        <v>0</v>
      </c>
      <c r="G55" s="938">
        <v>0</v>
      </c>
      <c r="H55" s="938">
        <v>0</v>
      </c>
      <c r="I55" s="938">
        <v>0</v>
      </c>
      <c r="J55" s="78">
        <f t="shared" si="0"/>
        <v>0</v>
      </c>
      <c r="K55" s="951">
        <v>0</v>
      </c>
      <c r="L55" s="951">
        <v>0</v>
      </c>
      <c r="M55" s="951">
        <v>0</v>
      </c>
      <c r="N55" s="951">
        <v>0</v>
      </c>
      <c r="O55" s="978"/>
      <c r="P55" s="919"/>
      <c r="Q55" s="919"/>
      <c r="R55" s="919"/>
      <c r="S55" s="916"/>
      <c r="T55" s="905"/>
      <c r="U55" s="905"/>
      <c r="V55" s="905"/>
      <c r="W55" s="905"/>
      <c r="X55" s="905"/>
      <c r="Y55" s="905"/>
      <c r="Z55" s="1078"/>
      <c r="AA55" s="74"/>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row>
    <row r="56" spans="1:74" ht="13.5" thickBot="1">
      <c r="A56" s="993"/>
      <c r="B56" s="993"/>
      <c r="C56" s="992"/>
      <c r="D56" s="996"/>
      <c r="E56" s="939">
        <v>1080000000</v>
      </c>
      <c r="F56" s="939"/>
      <c r="G56" s="939"/>
      <c r="H56" s="939"/>
      <c r="I56" s="943"/>
      <c r="J56" s="78">
        <f t="shared" si="0"/>
        <v>0</v>
      </c>
      <c r="K56" s="1076"/>
      <c r="L56" s="952"/>
      <c r="M56" s="952"/>
      <c r="N56" s="952"/>
      <c r="O56" s="979"/>
      <c r="P56" s="920"/>
      <c r="Q56" s="920"/>
      <c r="R56" s="920"/>
      <c r="S56" s="917"/>
      <c r="T56" s="906"/>
      <c r="U56" s="906"/>
      <c r="V56" s="906"/>
      <c r="W56" s="906"/>
      <c r="X56" s="906"/>
      <c r="Y56" s="906"/>
      <c r="Z56" s="1082"/>
      <c r="AA56" s="74"/>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row>
    <row r="57" spans="1:74" ht="13.5" thickBot="1">
      <c r="A57" s="999">
        <v>3</v>
      </c>
      <c r="B57" s="999" t="s">
        <v>81</v>
      </c>
      <c r="C57" s="991" t="s">
        <v>272</v>
      </c>
      <c r="D57" s="581" t="s">
        <v>161</v>
      </c>
      <c r="E57" s="161">
        <v>1.2</v>
      </c>
      <c r="F57" s="338">
        <v>1.2</v>
      </c>
      <c r="G57" s="96">
        <v>1.2</v>
      </c>
      <c r="H57" s="161">
        <v>1.2</v>
      </c>
      <c r="I57" s="338">
        <v>1.2</v>
      </c>
      <c r="J57" s="338">
        <v>1.2</v>
      </c>
      <c r="K57" s="78">
        <v>0</v>
      </c>
      <c r="L57" s="339">
        <v>0</v>
      </c>
      <c r="M57" s="83">
        <v>0</v>
      </c>
      <c r="N57" s="164">
        <v>0</v>
      </c>
      <c r="O57" s="950" t="s">
        <v>182</v>
      </c>
      <c r="P57" s="950" t="s">
        <v>183</v>
      </c>
      <c r="Q57" s="915" t="s">
        <v>184</v>
      </c>
      <c r="R57" s="950" t="s">
        <v>185</v>
      </c>
      <c r="S57" s="915" t="s">
        <v>186</v>
      </c>
      <c r="T57" s="980" t="s">
        <v>187</v>
      </c>
      <c r="U57" s="925">
        <v>207.629</v>
      </c>
      <c r="V57" s="897" t="s">
        <v>258</v>
      </c>
      <c r="W57" s="623"/>
      <c r="X57" s="623"/>
      <c r="Y57" s="623"/>
      <c r="Z57" s="620"/>
      <c r="AA57" s="74"/>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row>
    <row r="58" spans="1:74" ht="13.5" thickBot="1">
      <c r="A58" s="1000"/>
      <c r="B58" s="1000"/>
      <c r="C58" s="992"/>
      <c r="D58" s="635" t="s">
        <v>170</v>
      </c>
      <c r="E58" s="332">
        <v>3979227588</v>
      </c>
      <c r="F58" s="332">
        <v>3979227588</v>
      </c>
      <c r="G58" s="332">
        <v>3979227588</v>
      </c>
      <c r="H58" s="335">
        <v>3845387588</v>
      </c>
      <c r="I58" s="332">
        <v>3845387588</v>
      </c>
      <c r="J58" s="78">
        <v>3845387588</v>
      </c>
      <c r="K58" s="332">
        <v>43220000</v>
      </c>
      <c r="L58" s="336">
        <v>174094000</v>
      </c>
      <c r="M58" s="330">
        <v>174094000</v>
      </c>
      <c r="N58" s="330">
        <v>3812245288</v>
      </c>
      <c r="O58" s="919"/>
      <c r="P58" s="919"/>
      <c r="Q58" s="916"/>
      <c r="R58" s="919"/>
      <c r="S58" s="916"/>
      <c r="T58" s="981"/>
      <c r="U58" s="926"/>
      <c r="V58" s="898"/>
      <c r="W58" s="624"/>
      <c r="X58" s="624"/>
      <c r="Y58" s="624"/>
      <c r="Z58" s="621"/>
      <c r="AA58" s="74"/>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row>
    <row r="59" spans="1:74" ht="13.5" thickBot="1">
      <c r="A59" s="1000"/>
      <c r="B59" s="1000"/>
      <c r="C59" s="992"/>
      <c r="D59" s="635" t="s">
        <v>171</v>
      </c>
      <c r="E59" s="91">
        <v>0</v>
      </c>
      <c r="F59" s="91">
        <v>0</v>
      </c>
      <c r="G59" s="91">
        <v>0</v>
      </c>
      <c r="H59" s="91">
        <v>0</v>
      </c>
      <c r="I59" s="91">
        <v>0</v>
      </c>
      <c r="J59" s="78"/>
      <c r="K59" s="91">
        <v>0</v>
      </c>
      <c r="L59" s="91">
        <v>0</v>
      </c>
      <c r="M59" s="95">
        <v>0</v>
      </c>
      <c r="N59" s="95">
        <v>0</v>
      </c>
      <c r="O59" s="919"/>
      <c r="P59" s="919"/>
      <c r="Q59" s="916"/>
      <c r="R59" s="919"/>
      <c r="S59" s="916"/>
      <c r="T59" s="981"/>
      <c r="U59" s="926"/>
      <c r="V59" s="898"/>
      <c r="W59" s="624" t="s">
        <v>188</v>
      </c>
      <c r="X59" s="624" t="s">
        <v>189</v>
      </c>
      <c r="Y59" s="624" t="s">
        <v>190</v>
      </c>
      <c r="Z59" s="353">
        <v>406.025</v>
      </c>
      <c r="AA59" s="74"/>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row>
    <row r="60" spans="1:74" ht="13.5" thickBot="1">
      <c r="A60" s="1000"/>
      <c r="B60" s="1000"/>
      <c r="C60" s="992"/>
      <c r="D60" s="994" t="s">
        <v>172</v>
      </c>
      <c r="E60" s="900">
        <v>65502409</v>
      </c>
      <c r="F60" s="900">
        <v>65502409</v>
      </c>
      <c r="G60" s="900">
        <v>65502409</v>
      </c>
      <c r="H60" s="900">
        <v>65502409</v>
      </c>
      <c r="I60" s="938">
        <v>65502409</v>
      </c>
      <c r="J60" s="78">
        <v>65502409</v>
      </c>
      <c r="K60" s="900">
        <v>2630924.75</v>
      </c>
      <c r="L60" s="900">
        <v>39130924.75</v>
      </c>
      <c r="M60" s="955">
        <v>65502409</v>
      </c>
      <c r="N60" s="955">
        <v>65502409</v>
      </c>
      <c r="O60" s="919"/>
      <c r="P60" s="919"/>
      <c r="Q60" s="916"/>
      <c r="R60" s="919"/>
      <c r="S60" s="916"/>
      <c r="T60" s="981"/>
      <c r="U60" s="926"/>
      <c r="V60" s="898"/>
      <c r="W60" s="624"/>
      <c r="X60" s="624"/>
      <c r="Y60" s="624"/>
      <c r="Z60" s="621"/>
      <c r="AA60" s="74"/>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row>
    <row r="61" spans="1:74" ht="13.5" thickBot="1">
      <c r="A61" s="1001"/>
      <c r="B61" s="1001"/>
      <c r="C61" s="993"/>
      <c r="D61" s="1013"/>
      <c r="E61" s="901"/>
      <c r="F61" s="901"/>
      <c r="G61" s="901"/>
      <c r="H61" s="901"/>
      <c r="I61" s="943"/>
      <c r="J61" s="78">
        <f t="shared" si="0"/>
        <v>0</v>
      </c>
      <c r="K61" s="901"/>
      <c r="L61" s="901"/>
      <c r="M61" s="956"/>
      <c r="N61" s="956"/>
      <c r="O61" s="920"/>
      <c r="P61" s="920"/>
      <c r="Q61" s="917"/>
      <c r="R61" s="920"/>
      <c r="S61" s="917"/>
      <c r="T61" s="982"/>
      <c r="U61" s="927"/>
      <c r="V61" s="899"/>
      <c r="W61" s="625"/>
      <c r="X61" s="625"/>
      <c r="Y61" s="625"/>
      <c r="Z61" s="622"/>
      <c r="AA61" s="74"/>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row>
    <row r="62" spans="1:74" ht="13.5" thickBot="1">
      <c r="A62" s="991">
        <v>4</v>
      </c>
      <c r="B62" s="991" t="s">
        <v>82</v>
      </c>
      <c r="C62" s="991" t="s">
        <v>271</v>
      </c>
      <c r="D62" s="581" t="s">
        <v>161</v>
      </c>
      <c r="E62" s="175">
        <v>1</v>
      </c>
      <c r="F62" s="177">
        <v>1</v>
      </c>
      <c r="G62" s="177">
        <v>1</v>
      </c>
      <c r="H62" s="177">
        <v>1</v>
      </c>
      <c r="I62" s="177">
        <v>1</v>
      </c>
      <c r="J62" s="78">
        <v>1</v>
      </c>
      <c r="K62" s="177">
        <v>0</v>
      </c>
      <c r="L62" s="177">
        <v>0</v>
      </c>
      <c r="M62" s="177">
        <v>0</v>
      </c>
      <c r="N62" s="177">
        <v>0</v>
      </c>
      <c r="O62" s="950" t="s">
        <v>182</v>
      </c>
      <c r="P62" s="950" t="s">
        <v>183</v>
      </c>
      <c r="Q62" s="915" t="s">
        <v>184</v>
      </c>
      <c r="R62" s="950" t="s">
        <v>185</v>
      </c>
      <c r="S62" s="915" t="s">
        <v>186</v>
      </c>
      <c r="T62" s="980" t="s">
        <v>187</v>
      </c>
      <c r="U62" s="925">
        <v>207.629</v>
      </c>
      <c r="V62" s="897" t="s">
        <v>258</v>
      </c>
      <c r="W62" s="623"/>
      <c r="X62" s="623"/>
      <c r="Y62" s="623"/>
      <c r="Z62" s="620"/>
      <c r="AA62" s="74"/>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row>
    <row r="63" spans="1:74" ht="13.5" thickBot="1">
      <c r="A63" s="992"/>
      <c r="B63" s="992"/>
      <c r="C63" s="992"/>
      <c r="D63" s="635" t="s">
        <v>170</v>
      </c>
      <c r="E63" s="640">
        <v>97000000</v>
      </c>
      <c r="F63" s="640">
        <v>97000000</v>
      </c>
      <c r="G63" s="640">
        <v>97000000</v>
      </c>
      <c r="H63" s="640">
        <v>90000000</v>
      </c>
      <c r="I63" s="91">
        <v>90000000</v>
      </c>
      <c r="J63" s="78">
        <v>90000000</v>
      </c>
      <c r="K63" s="640">
        <v>0</v>
      </c>
      <c r="L63" s="640">
        <v>0</v>
      </c>
      <c r="M63" s="640">
        <v>0</v>
      </c>
      <c r="N63" s="640">
        <v>90000000</v>
      </c>
      <c r="O63" s="919"/>
      <c r="P63" s="919"/>
      <c r="Q63" s="916"/>
      <c r="R63" s="919"/>
      <c r="S63" s="916"/>
      <c r="T63" s="981"/>
      <c r="U63" s="926"/>
      <c r="V63" s="898"/>
      <c r="W63" s="624"/>
      <c r="X63" s="624"/>
      <c r="Y63" s="624"/>
      <c r="Z63" s="621"/>
      <c r="AA63" s="74"/>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row>
    <row r="64" spans="1:74" ht="13.5" thickBot="1">
      <c r="A64" s="992"/>
      <c r="B64" s="992"/>
      <c r="C64" s="992"/>
      <c r="D64" s="635" t="s">
        <v>171</v>
      </c>
      <c r="E64" s="182">
        <v>0</v>
      </c>
      <c r="F64" s="182">
        <v>0</v>
      </c>
      <c r="G64" s="182">
        <v>0</v>
      </c>
      <c r="H64" s="182">
        <v>0</v>
      </c>
      <c r="I64" s="182">
        <v>0</v>
      </c>
      <c r="J64" s="78">
        <f t="shared" si="0"/>
        <v>0</v>
      </c>
      <c r="K64" s="182">
        <v>0</v>
      </c>
      <c r="L64" s="182">
        <v>0</v>
      </c>
      <c r="M64" s="182">
        <v>0</v>
      </c>
      <c r="N64" s="182">
        <v>0</v>
      </c>
      <c r="O64" s="919"/>
      <c r="P64" s="919"/>
      <c r="Q64" s="916"/>
      <c r="R64" s="919"/>
      <c r="S64" s="916"/>
      <c r="T64" s="981"/>
      <c r="U64" s="926"/>
      <c r="V64" s="898"/>
      <c r="W64" s="624" t="s">
        <v>188</v>
      </c>
      <c r="X64" s="624" t="s">
        <v>189</v>
      </c>
      <c r="Y64" s="624" t="s">
        <v>190</v>
      </c>
      <c r="Z64" s="353">
        <v>406.025</v>
      </c>
      <c r="AA64" s="74"/>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row>
    <row r="65" spans="1:74" ht="13.5" thickBot="1">
      <c r="A65" s="992"/>
      <c r="B65" s="992"/>
      <c r="C65" s="992"/>
      <c r="D65" s="994" t="s">
        <v>172</v>
      </c>
      <c r="E65" s="900">
        <v>0</v>
      </c>
      <c r="F65" s="900">
        <v>0</v>
      </c>
      <c r="G65" s="900">
        <v>0</v>
      </c>
      <c r="H65" s="900">
        <v>0</v>
      </c>
      <c r="I65" s="938">
        <v>0</v>
      </c>
      <c r="J65" s="78">
        <f t="shared" si="0"/>
        <v>0</v>
      </c>
      <c r="K65" s="900">
        <v>0</v>
      </c>
      <c r="L65" s="900">
        <v>0</v>
      </c>
      <c r="M65" s="900">
        <v>0</v>
      </c>
      <c r="N65" s="900">
        <v>0</v>
      </c>
      <c r="O65" s="919"/>
      <c r="P65" s="919"/>
      <c r="Q65" s="916"/>
      <c r="R65" s="919"/>
      <c r="S65" s="916"/>
      <c r="T65" s="981"/>
      <c r="U65" s="926"/>
      <c r="V65" s="898"/>
      <c r="W65" s="624"/>
      <c r="X65" s="624"/>
      <c r="Y65" s="624"/>
      <c r="Z65" s="621"/>
      <c r="AA65" s="74"/>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row>
    <row r="66" spans="1:74" ht="13.5" thickBot="1">
      <c r="A66" s="993"/>
      <c r="B66" s="993"/>
      <c r="C66" s="993"/>
      <c r="D66" s="995"/>
      <c r="E66" s="901"/>
      <c r="F66" s="901"/>
      <c r="G66" s="901"/>
      <c r="H66" s="901"/>
      <c r="I66" s="943"/>
      <c r="J66" s="78">
        <f t="shared" si="0"/>
        <v>0</v>
      </c>
      <c r="K66" s="901"/>
      <c r="L66" s="901">
        <v>0</v>
      </c>
      <c r="M66" s="901"/>
      <c r="N66" s="901"/>
      <c r="O66" s="920"/>
      <c r="P66" s="920"/>
      <c r="Q66" s="917"/>
      <c r="R66" s="920"/>
      <c r="S66" s="917"/>
      <c r="T66" s="982"/>
      <c r="U66" s="927"/>
      <c r="V66" s="899"/>
      <c r="W66" s="625"/>
      <c r="X66" s="625"/>
      <c r="Y66" s="625"/>
      <c r="Z66" s="622"/>
      <c r="AA66" s="74"/>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row>
    <row r="67" spans="1:74" ht="13.5" thickBot="1">
      <c r="A67" s="991">
        <v>5</v>
      </c>
      <c r="B67" s="991" t="s">
        <v>192</v>
      </c>
      <c r="C67" s="991" t="s">
        <v>270</v>
      </c>
      <c r="D67" s="581" t="s">
        <v>161</v>
      </c>
      <c r="E67" s="161">
        <v>2</v>
      </c>
      <c r="F67" s="78">
        <v>2</v>
      </c>
      <c r="G67" s="338">
        <v>0.6666666666666666</v>
      </c>
      <c r="H67" s="161">
        <v>0.6666666666666666</v>
      </c>
      <c r="I67" s="161">
        <v>0.6666666666666666</v>
      </c>
      <c r="J67" s="78">
        <f t="shared" si="0"/>
        <v>0</v>
      </c>
      <c r="K67" s="78">
        <v>0</v>
      </c>
      <c r="L67" s="161">
        <v>0</v>
      </c>
      <c r="M67" s="161">
        <v>0.66</v>
      </c>
      <c r="N67" s="161">
        <v>0.66</v>
      </c>
      <c r="O67" s="950" t="s">
        <v>162</v>
      </c>
      <c r="P67" s="950" t="s">
        <v>193</v>
      </c>
      <c r="Q67" s="915" t="s">
        <v>194</v>
      </c>
      <c r="R67" s="950" t="s">
        <v>165</v>
      </c>
      <c r="S67" s="915" t="s">
        <v>195</v>
      </c>
      <c r="T67" s="904">
        <v>37445</v>
      </c>
      <c r="U67" s="904">
        <v>38908</v>
      </c>
      <c r="V67" s="904" t="s">
        <v>258</v>
      </c>
      <c r="W67" s="904" t="s">
        <v>167</v>
      </c>
      <c r="X67" s="904" t="s">
        <v>168</v>
      </c>
      <c r="Y67" s="904" t="s">
        <v>169</v>
      </c>
      <c r="Z67" s="1084">
        <v>76353</v>
      </c>
      <c r="AA67" s="74"/>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row>
    <row r="68" spans="1:74" ht="13.5" thickBot="1">
      <c r="A68" s="992"/>
      <c r="B68" s="992"/>
      <c r="C68" s="992"/>
      <c r="D68" s="635" t="s">
        <v>170</v>
      </c>
      <c r="E68" s="332">
        <v>449112690</v>
      </c>
      <c r="F68" s="332">
        <v>449112690</v>
      </c>
      <c r="G68" s="332">
        <v>149704230</v>
      </c>
      <c r="H68" s="335">
        <v>193722160.33333334</v>
      </c>
      <c r="I68" s="335">
        <v>193722160.33333334</v>
      </c>
      <c r="J68" s="78">
        <f t="shared" si="0"/>
        <v>0</v>
      </c>
      <c r="K68" s="332">
        <v>86440000</v>
      </c>
      <c r="L68" s="336">
        <v>76553333.33333333</v>
      </c>
      <c r="M68" s="336">
        <v>76553334</v>
      </c>
      <c r="N68" s="336">
        <v>135418298.666667</v>
      </c>
      <c r="O68" s="919"/>
      <c r="P68" s="919"/>
      <c r="Q68" s="916"/>
      <c r="R68" s="919"/>
      <c r="S68" s="916"/>
      <c r="T68" s="905"/>
      <c r="U68" s="905"/>
      <c r="V68" s="905"/>
      <c r="W68" s="905"/>
      <c r="X68" s="905"/>
      <c r="Y68" s="905"/>
      <c r="Z68" s="1085"/>
      <c r="AA68" s="74"/>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row>
    <row r="69" spans="1:74" ht="13.5" thickBot="1">
      <c r="A69" s="992"/>
      <c r="B69" s="992"/>
      <c r="C69" s="992"/>
      <c r="D69" s="635" t="s">
        <v>171</v>
      </c>
      <c r="E69" s="337">
        <v>0.5</v>
      </c>
      <c r="F69" s="212">
        <v>0.5</v>
      </c>
      <c r="G69" s="212">
        <v>0.5</v>
      </c>
      <c r="H69" s="337">
        <v>0.5</v>
      </c>
      <c r="I69" s="337">
        <v>0.5</v>
      </c>
      <c r="J69" s="78">
        <f t="shared" si="0"/>
        <v>0</v>
      </c>
      <c r="K69" s="91">
        <v>0</v>
      </c>
      <c r="L69" s="590">
        <v>0.3</v>
      </c>
      <c r="M69" s="590">
        <v>0.3</v>
      </c>
      <c r="N69" s="590">
        <v>0.5</v>
      </c>
      <c r="O69" s="919"/>
      <c r="P69" s="919"/>
      <c r="Q69" s="916"/>
      <c r="R69" s="919"/>
      <c r="S69" s="916"/>
      <c r="T69" s="905"/>
      <c r="U69" s="905"/>
      <c r="V69" s="905"/>
      <c r="W69" s="905"/>
      <c r="X69" s="905"/>
      <c r="Y69" s="905"/>
      <c r="Z69" s="1085"/>
      <c r="AA69" s="74"/>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row>
    <row r="70" spans="1:74" ht="13.5" thickBot="1">
      <c r="A70" s="992"/>
      <c r="B70" s="992"/>
      <c r="C70" s="992"/>
      <c r="D70" s="994" t="s">
        <v>172</v>
      </c>
      <c r="E70" s="913">
        <v>15008539</v>
      </c>
      <c r="F70" s="946">
        <v>15008539</v>
      </c>
      <c r="G70" s="946">
        <v>5002846.333333333</v>
      </c>
      <c r="H70" s="902">
        <v>5002846.333333333</v>
      </c>
      <c r="I70" s="902">
        <v>5002846.333333333</v>
      </c>
      <c r="J70" s="78">
        <f t="shared" si="0"/>
        <v>0</v>
      </c>
      <c r="K70" s="900">
        <v>10480618</v>
      </c>
      <c r="L70" s="902">
        <v>10480618</v>
      </c>
      <c r="M70" s="902">
        <v>5002847</v>
      </c>
      <c r="N70" s="902">
        <v>5002847</v>
      </c>
      <c r="O70" s="919"/>
      <c r="P70" s="919"/>
      <c r="Q70" s="916"/>
      <c r="R70" s="919"/>
      <c r="S70" s="916"/>
      <c r="T70" s="905"/>
      <c r="U70" s="905"/>
      <c r="V70" s="905"/>
      <c r="W70" s="905"/>
      <c r="X70" s="905"/>
      <c r="Y70" s="905"/>
      <c r="Z70" s="1085"/>
      <c r="AA70" s="74"/>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row>
    <row r="71" spans="1:74" ht="13.5" thickBot="1">
      <c r="A71" s="992"/>
      <c r="B71" s="992"/>
      <c r="C71" s="993"/>
      <c r="D71" s="995"/>
      <c r="E71" s="914"/>
      <c r="F71" s="947"/>
      <c r="G71" s="947"/>
      <c r="H71" s="903"/>
      <c r="I71" s="903"/>
      <c r="J71" s="78">
        <f t="shared" si="0"/>
        <v>0</v>
      </c>
      <c r="K71" s="901"/>
      <c r="L71" s="903"/>
      <c r="M71" s="903"/>
      <c r="N71" s="903"/>
      <c r="O71" s="920"/>
      <c r="P71" s="920"/>
      <c r="Q71" s="917"/>
      <c r="R71" s="920"/>
      <c r="S71" s="917"/>
      <c r="T71" s="906"/>
      <c r="U71" s="906"/>
      <c r="V71" s="906"/>
      <c r="W71" s="906"/>
      <c r="X71" s="906"/>
      <c r="Y71" s="906"/>
      <c r="Z71" s="1086"/>
      <c r="AA71" s="74"/>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row>
    <row r="72" spans="1:74" ht="13.5" thickBot="1">
      <c r="A72" s="992"/>
      <c r="B72" s="992"/>
      <c r="C72" s="1007" t="s">
        <v>269</v>
      </c>
      <c r="D72" s="581" t="s">
        <v>161</v>
      </c>
      <c r="E72" s="161">
        <v>0</v>
      </c>
      <c r="F72" s="161"/>
      <c r="G72" s="161">
        <v>0.6666666666666666</v>
      </c>
      <c r="H72" s="161">
        <v>0.6666666666666666</v>
      </c>
      <c r="I72" s="161">
        <v>0.6666666666666666</v>
      </c>
      <c r="J72" s="78">
        <f aca="true" t="shared" si="1" ref="J72:J108">I72-H72</f>
        <v>0</v>
      </c>
      <c r="K72" s="161"/>
      <c r="L72" s="161">
        <v>0.336</v>
      </c>
      <c r="M72" s="161">
        <v>0.67</v>
      </c>
      <c r="N72" s="161">
        <v>0.67</v>
      </c>
      <c r="O72" s="918" t="s">
        <v>196</v>
      </c>
      <c r="P72" s="918" t="s">
        <v>197</v>
      </c>
      <c r="Q72" s="966" t="s">
        <v>198</v>
      </c>
      <c r="R72" s="918" t="s">
        <v>165</v>
      </c>
      <c r="S72" s="966" t="s">
        <v>199</v>
      </c>
      <c r="T72" s="949">
        <v>48066</v>
      </c>
      <c r="U72" s="949">
        <v>47135</v>
      </c>
      <c r="V72" s="904" t="s">
        <v>258</v>
      </c>
      <c r="W72" s="949" t="s">
        <v>167</v>
      </c>
      <c r="X72" s="949" t="s">
        <v>168</v>
      </c>
      <c r="Y72" s="949" t="s">
        <v>169</v>
      </c>
      <c r="Z72" s="1087">
        <v>95201</v>
      </c>
      <c r="AA72" s="74"/>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row>
    <row r="73" spans="1:74" ht="13.5" thickBot="1">
      <c r="A73" s="992"/>
      <c r="B73" s="992"/>
      <c r="C73" s="1008"/>
      <c r="D73" s="635" t="s">
        <v>170</v>
      </c>
      <c r="E73" s="332">
        <v>0</v>
      </c>
      <c r="F73" s="332"/>
      <c r="G73" s="332">
        <v>149704230</v>
      </c>
      <c r="H73" s="332">
        <v>193722160.33333334</v>
      </c>
      <c r="I73" s="332">
        <v>193722160.33333334</v>
      </c>
      <c r="J73" s="78">
        <f t="shared" si="1"/>
        <v>0</v>
      </c>
      <c r="K73" s="332"/>
      <c r="L73" s="336">
        <v>76553333.33333333</v>
      </c>
      <c r="M73" s="336">
        <v>193722160</v>
      </c>
      <c r="N73" s="336">
        <v>135418298.666667</v>
      </c>
      <c r="O73" s="919"/>
      <c r="P73" s="919"/>
      <c r="Q73" s="916"/>
      <c r="R73" s="919"/>
      <c r="S73" s="916"/>
      <c r="T73" s="905"/>
      <c r="U73" s="905"/>
      <c r="V73" s="905"/>
      <c r="W73" s="905"/>
      <c r="X73" s="905"/>
      <c r="Y73" s="905"/>
      <c r="Z73" s="1085"/>
      <c r="AA73" s="74"/>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row>
    <row r="74" spans="1:74" ht="13.5" thickBot="1">
      <c r="A74" s="992"/>
      <c r="B74" s="992"/>
      <c r="C74" s="1008"/>
      <c r="D74" s="635" t="s">
        <v>171</v>
      </c>
      <c r="E74" s="641">
        <v>0</v>
      </c>
      <c r="F74" s="641"/>
      <c r="G74" s="641"/>
      <c r="H74" s="641"/>
      <c r="I74" s="641"/>
      <c r="J74" s="78">
        <f t="shared" si="1"/>
        <v>0</v>
      </c>
      <c r="K74" s="641"/>
      <c r="L74" s="641">
        <v>0</v>
      </c>
      <c r="M74" s="641">
        <v>0.17</v>
      </c>
      <c r="N74" s="641">
        <v>0</v>
      </c>
      <c r="O74" s="919"/>
      <c r="P74" s="919"/>
      <c r="Q74" s="916"/>
      <c r="R74" s="919"/>
      <c r="S74" s="916"/>
      <c r="T74" s="905"/>
      <c r="U74" s="905"/>
      <c r="V74" s="905"/>
      <c r="W74" s="905"/>
      <c r="X74" s="905"/>
      <c r="Y74" s="905"/>
      <c r="Z74" s="1085"/>
      <c r="AA74" s="74"/>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row>
    <row r="75" spans="1:74" ht="13.5" thickBot="1">
      <c r="A75" s="992"/>
      <c r="B75" s="992"/>
      <c r="C75" s="1008"/>
      <c r="D75" s="994" t="s">
        <v>172</v>
      </c>
      <c r="E75" s="902">
        <v>0</v>
      </c>
      <c r="F75" s="902"/>
      <c r="G75" s="913">
        <v>5002846.333333333</v>
      </c>
      <c r="H75" s="902">
        <v>5002846.333333333</v>
      </c>
      <c r="I75" s="902">
        <v>5002846.333333333</v>
      </c>
      <c r="J75" s="78">
        <f t="shared" si="1"/>
        <v>0</v>
      </c>
      <c r="K75" s="902"/>
      <c r="L75" s="902">
        <v>0</v>
      </c>
      <c r="M75" s="902">
        <v>5002846</v>
      </c>
      <c r="N75" s="902">
        <v>5002846</v>
      </c>
      <c r="O75" s="919"/>
      <c r="P75" s="919"/>
      <c r="Q75" s="916"/>
      <c r="R75" s="919"/>
      <c r="S75" s="916"/>
      <c r="T75" s="905"/>
      <c r="U75" s="905"/>
      <c r="V75" s="905"/>
      <c r="W75" s="905"/>
      <c r="X75" s="905"/>
      <c r="Y75" s="905"/>
      <c r="Z75" s="1085"/>
      <c r="AA75" s="74"/>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row>
    <row r="76" spans="1:74" ht="13.5" thickBot="1">
      <c r="A76" s="992"/>
      <c r="B76" s="992"/>
      <c r="C76" s="1009"/>
      <c r="D76" s="995"/>
      <c r="E76" s="903"/>
      <c r="F76" s="903"/>
      <c r="G76" s="914"/>
      <c r="H76" s="903"/>
      <c r="I76" s="903"/>
      <c r="J76" s="78">
        <f t="shared" si="1"/>
        <v>0</v>
      </c>
      <c r="K76" s="903"/>
      <c r="L76" s="903"/>
      <c r="M76" s="903"/>
      <c r="N76" s="903"/>
      <c r="O76" s="920"/>
      <c r="P76" s="920"/>
      <c r="Q76" s="917"/>
      <c r="R76" s="920"/>
      <c r="S76" s="917"/>
      <c r="T76" s="906"/>
      <c r="U76" s="906"/>
      <c r="V76" s="906"/>
      <c r="W76" s="906"/>
      <c r="X76" s="906"/>
      <c r="Y76" s="906"/>
      <c r="Z76" s="1086"/>
      <c r="AA76" s="74"/>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row>
    <row r="77" spans="1:74" ht="13.5" thickBot="1">
      <c r="A77" s="992"/>
      <c r="B77" s="992"/>
      <c r="C77" s="1002" t="s">
        <v>268</v>
      </c>
      <c r="D77" s="581" t="s">
        <v>161</v>
      </c>
      <c r="E77" s="161">
        <v>0</v>
      </c>
      <c r="F77" s="161"/>
      <c r="G77" s="161">
        <v>0.6666666666666666</v>
      </c>
      <c r="H77" s="161">
        <v>0.6666666666666666</v>
      </c>
      <c r="I77" s="161">
        <v>0.6666666666666666</v>
      </c>
      <c r="J77" s="78">
        <f t="shared" si="1"/>
        <v>0</v>
      </c>
      <c r="K77" s="161"/>
      <c r="L77" s="161">
        <v>0.22400000000000003</v>
      </c>
      <c r="M77" s="161">
        <v>0.67</v>
      </c>
      <c r="N77" s="161">
        <v>0.67</v>
      </c>
      <c r="O77" s="918" t="s">
        <v>200</v>
      </c>
      <c r="P77" s="977" t="s">
        <v>201</v>
      </c>
      <c r="Q77" s="915" t="s">
        <v>178</v>
      </c>
      <c r="R77" s="950" t="s">
        <v>165</v>
      </c>
      <c r="S77" s="915" t="s">
        <v>202</v>
      </c>
      <c r="T77" s="904">
        <v>191535</v>
      </c>
      <c r="U77" s="904">
        <v>202823</v>
      </c>
      <c r="V77" s="904" t="s">
        <v>258</v>
      </c>
      <c r="W77" s="949" t="s">
        <v>167</v>
      </c>
      <c r="X77" s="949" t="s">
        <v>168</v>
      </c>
      <c r="Y77" s="949" t="s">
        <v>169</v>
      </c>
      <c r="Z77" s="1084">
        <v>394358</v>
      </c>
      <c r="AA77" s="74"/>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row>
    <row r="78" spans="1:74" ht="13.5" thickBot="1">
      <c r="A78" s="992"/>
      <c r="B78" s="992"/>
      <c r="C78" s="1003"/>
      <c r="D78" s="635" t="s">
        <v>170</v>
      </c>
      <c r="E78" s="332">
        <v>0</v>
      </c>
      <c r="F78" s="332"/>
      <c r="G78" s="332">
        <v>149704230</v>
      </c>
      <c r="H78" s="332">
        <v>193722160.33333334</v>
      </c>
      <c r="I78" s="332">
        <v>193722160.33333334</v>
      </c>
      <c r="J78" s="78">
        <f t="shared" si="1"/>
        <v>0</v>
      </c>
      <c r="K78" s="332"/>
      <c r="L78" s="336">
        <v>76553333.33333333</v>
      </c>
      <c r="M78" s="336">
        <v>193722160</v>
      </c>
      <c r="N78" s="336">
        <v>135418298.666667</v>
      </c>
      <c r="O78" s="919"/>
      <c r="P78" s="978"/>
      <c r="Q78" s="916"/>
      <c r="R78" s="919"/>
      <c r="S78" s="916"/>
      <c r="T78" s="905"/>
      <c r="U78" s="905"/>
      <c r="V78" s="905"/>
      <c r="W78" s="905"/>
      <c r="X78" s="905"/>
      <c r="Y78" s="905"/>
      <c r="Z78" s="1085"/>
      <c r="AA78" s="74"/>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row>
    <row r="79" spans="1:74" ht="13.5" thickBot="1">
      <c r="A79" s="992"/>
      <c r="B79" s="992"/>
      <c r="C79" s="1003"/>
      <c r="D79" s="635" t="s">
        <v>171</v>
      </c>
      <c r="E79" s="641">
        <v>0</v>
      </c>
      <c r="F79" s="641"/>
      <c r="G79" s="641"/>
      <c r="H79" s="641"/>
      <c r="I79" s="641"/>
      <c r="J79" s="78">
        <f t="shared" si="1"/>
        <v>0</v>
      </c>
      <c r="K79" s="641"/>
      <c r="L79" s="641">
        <v>0</v>
      </c>
      <c r="M79" s="641">
        <v>0.16</v>
      </c>
      <c r="N79" s="641">
        <v>0</v>
      </c>
      <c r="O79" s="919"/>
      <c r="P79" s="978"/>
      <c r="Q79" s="916"/>
      <c r="R79" s="919"/>
      <c r="S79" s="916"/>
      <c r="T79" s="905"/>
      <c r="U79" s="905"/>
      <c r="V79" s="905"/>
      <c r="W79" s="905"/>
      <c r="X79" s="905"/>
      <c r="Y79" s="905"/>
      <c r="Z79" s="1085"/>
      <c r="AA79" s="74"/>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row>
    <row r="80" spans="1:74" ht="13.5" thickBot="1">
      <c r="A80" s="992"/>
      <c r="B80" s="992"/>
      <c r="C80" s="1003"/>
      <c r="D80" s="994" t="s">
        <v>172</v>
      </c>
      <c r="E80" s="902">
        <v>0</v>
      </c>
      <c r="F80" s="902"/>
      <c r="G80" s="913">
        <v>5002846.333333333</v>
      </c>
      <c r="H80" s="902">
        <v>5002846.333333333</v>
      </c>
      <c r="I80" s="902">
        <v>5002846.333333333</v>
      </c>
      <c r="J80" s="78">
        <f t="shared" si="1"/>
        <v>0</v>
      </c>
      <c r="K80" s="902"/>
      <c r="L80" s="902">
        <v>5002846.333333333</v>
      </c>
      <c r="M80" s="902">
        <v>5002846.33333333</v>
      </c>
      <c r="N80" s="902">
        <v>5002846.33333333</v>
      </c>
      <c r="O80" s="919"/>
      <c r="P80" s="978"/>
      <c r="Q80" s="916"/>
      <c r="R80" s="919"/>
      <c r="S80" s="916"/>
      <c r="T80" s="905"/>
      <c r="U80" s="905"/>
      <c r="V80" s="905"/>
      <c r="W80" s="905"/>
      <c r="X80" s="905"/>
      <c r="Y80" s="905"/>
      <c r="Z80" s="1085"/>
      <c r="AA80" s="74"/>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row>
    <row r="81" spans="1:27" ht="13.5" thickBot="1">
      <c r="A81" s="992"/>
      <c r="B81" s="992"/>
      <c r="C81" s="1004"/>
      <c r="D81" s="995"/>
      <c r="E81" s="903"/>
      <c r="F81" s="903"/>
      <c r="G81" s="914"/>
      <c r="H81" s="903"/>
      <c r="I81" s="903"/>
      <c r="J81" s="78">
        <f t="shared" si="1"/>
        <v>0</v>
      </c>
      <c r="K81" s="903"/>
      <c r="L81" s="903"/>
      <c r="M81" s="903"/>
      <c r="N81" s="903"/>
      <c r="O81" s="920"/>
      <c r="P81" s="979"/>
      <c r="Q81" s="917"/>
      <c r="R81" s="920"/>
      <c r="S81" s="917"/>
      <c r="T81" s="906"/>
      <c r="U81" s="906"/>
      <c r="V81" s="906"/>
      <c r="W81" s="906"/>
      <c r="X81" s="906"/>
      <c r="Y81" s="906"/>
      <c r="Z81" s="1086"/>
      <c r="AA81" s="74"/>
    </row>
    <row r="82" spans="1:27" ht="13.5" thickBot="1">
      <c r="A82" s="992"/>
      <c r="B82" s="992"/>
      <c r="C82" s="992" t="s">
        <v>203</v>
      </c>
      <c r="D82" s="584" t="s">
        <v>161</v>
      </c>
      <c r="E82" s="161">
        <v>2</v>
      </c>
      <c r="F82" s="161">
        <v>2</v>
      </c>
      <c r="G82" s="161">
        <v>2</v>
      </c>
      <c r="H82" s="161">
        <v>2</v>
      </c>
      <c r="I82" s="161">
        <v>2</v>
      </c>
      <c r="J82" s="78">
        <v>2</v>
      </c>
      <c r="K82" s="161">
        <v>0</v>
      </c>
      <c r="L82" s="161">
        <v>0.56</v>
      </c>
      <c r="M82" s="161">
        <v>2</v>
      </c>
      <c r="N82" s="161">
        <v>2</v>
      </c>
      <c r="O82" s="627"/>
      <c r="P82" s="627"/>
      <c r="Q82" s="626"/>
      <c r="R82" s="627"/>
      <c r="S82" s="626"/>
      <c r="T82" s="624"/>
      <c r="U82" s="624"/>
      <c r="V82" s="904" t="s">
        <v>258</v>
      </c>
      <c r="W82" s="624"/>
      <c r="X82" s="624"/>
      <c r="Y82" s="624"/>
      <c r="Z82" s="621"/>
      <c r="AA82" s="74"/>
    </row>
    <row r="83" spans="1:27" ht="13.5" thickBot="1">
      <c r="A83" s="992"/>
      <c r="B83" s="992"/>
      <c r="C83" s="992"/>
      <c r="D83" s="635" t="s">
        <v>170</v>
      </c>
      <c r="E83" s="332">
        <v>449112690</v>
      </c>
      <c r="F83" s="332">
        <v>449112690</v>
      </c>
      <c r="G83" s="332">
        <v>449112690</v>
      </c>
      <c r="H83" s="332">
        <v>581166481</v>
      </c>
      <c r="I83" s="332">
        <v>581166481</v>
      </c>
      <c r="J83" s="78">
        <v>581166481</v>
      </c>
      <c r="K83" s="332">
        <v>86440000</v>
      </c>
      <c r="L83" s="336">
        <v>229660000</v>
      </c>
      <c r="M83" s="332">
        <v>229659999.99999994</v>
      </c>
      <c r="N83" s="332">
        <v>406254896</v>
      </c>
      <c r="O83" s="627"/>
      <c r="P83" s="627"/>
      <c r="Q83" s="626"/>
      <c r="R83" s="627"/>
      <c r="S83" s="626"/>
      <c r="T83" s="624"/>
      <c r="U83" s="624"/>
      <c r="V83" s="905"/>
      <c r="W83" s="624"/>
      <c r="X83" s="624"/>
      <c r="Y83" s="624"/>
      <c r="Z83" s="621"/>
      <c r="AA83" s="74"/>
    </row>
    <row r="84" spans="1:27" ht="13.5" thickBot="1">
      <c r="A84" s="992"/>
      <c r="B84" s="992"/>
      <c r="C84" s="992"/>
      <c r="D84" s="635" t="s">
        <v>171</v>
      </c>
      <c r="E84" s="641">
        <v>5</v>
      </c>
      <c r="F84" s="337">
        <v>0.5</v>
      </c>
      <c r="G84" s="337">
        <v>0.5</v>
      </c>
      <c r="H84" s="337">
        <v>0.5</v>
      </c>
      <c r="I84" s="590">
        <v>0.5</v>
      </c>
      <c r="J84" s="78">
        <v>0.5</v>
      </c>
      <c r="K84" s="641">
        <v>0</v>
      </c>
      <c r="L84" s="590">
        <v>0.3</v>
      </c>
      <c r="M84" s="337">
        <v>0.16</v>
      </c>
      <c r="N84" s="337">
        <v>0.5</v>
      </c>
      <c r="O84" s="627"/>
      <c r="P84" s="627"/>
      <c r="Q84" s="626"/>
      <c r="R84" s="627"/>
      <c r="S84" s="626"/>
      <c r="T84" s="624"/>
      <c r="U84" s="624"/>
      <c r="V84" s="905"/>
      <c r="W84" s="624"/>
      <c r="X84" s="624"/>
      <c r="Y84" s="624"/>
      <c r="Z84" s="621"/>
      <c r="AA84" s="74"/>
    </row>
    <row r="85" spans="1:27" ht="13.5" thickBot="1">
      <c r="A85" s="992"/>
      <c r="B85" s="992"/>
      <c r="C85" s="992"/>
      <c r="D85" s="994" t="s">
        <v>172</v>
      </c>
      <c r="E85" s="902">
        <v>15008539</v>
      </c>
      <c r="F85" s="902">
        <v>15008539</v>
      </c>
      <c r="G85" s="913">
        <v>15008539</v>
      </c>
      <c r="H85" s="902">
        <v>15008539</v>
      </c>
      <c r="I85" s="902">
        <v>15008539</v>
      </c>
      <c r="J85" s="78">
        <v>15008539</v>
      </c>
      <c r="K85" s="902">
        <v>10480618</v>
      </c>
      <c r="L85" s="902">
        <v>15008539</v>
      </c>
      <c r="M85" s="902">
        <v>15008539.33333333</v>
      </c>
      <c r="N85" s="902">
        <v>15008539.33333333</v>
      </c>
      <c r="O85" s="627"/>
      <c r="P85" s="627"/>
      <c r="Q85" s="626"/>
      <c r="R85" s="627"/>
      <c r="S85" s="626"/>
      <c r="T85" s="624"/>
      <c r="U85" s="624"/>
      <c r="V85" s="905"/>
      <c r="W85" s="624"/>
      <c r="X85" s="624"/>
      <c r="Y85" s="624"/>
      <c r="Z85" s="621"/>
      <c r="AA85" s="74"/>
    </row>
    <row r="86" spans="1:27" ht="13.5" thickBot="1">
      <c r="A86" s="993"/>
      <c r="B86" s="993"/>
      <c r="C86" s="993"/>
      <c r="D86" s="996"/>
      <c r="E86" s="903"/>
      <c r="F86" s="903"/>
      <c r="G86" s="914"/>
      <c r="H86" s="903"/>
      <c r="I86" s="903"/>
      <c r="J86" s="78">
        <f t="shared" si="1"/>
        <v>0</v>
      </c>
      <c r="K86" s="903"/>
      <c r="L86" s="903"/>
      <c r="M86" s="903"/>
      <c r="N86" s="903"/>
      <c r="O86" s="627"/>
      <c r="P86" s="627"/>
      <c r="Q86" s="626"/>
      <c r="R86" s="627"/>
      <c r="S86" s="626"/>
      <c r="T86" s="624"/>
      <c r="U86" s="624"/>
      <c r="V86" s="906"/>
      <c r="W86" s="624"/>
      <c r="X86" s="624"/>
      <c r="Y86" s="624"/>
      <c r="Z86" s="621"/>
      <c r="AA86" s="74"/>
    </row>
    <row r="87" spans="1:27" ht="13.5" thickBot="1">
      <c r="A87" s="999">
        <v>6</v>
      </c>
      <c r="B87" s="1010" t="s">
        <v>86</v>
      </c>
      <c r="C87" s="1007" t="s">
        <v>267</v>
      </c>
      <c r="D87" s="581" t="s">
        <v>161</v>
      </c>
      <c r="E87" s="80">
        <v>9.4</v>
      </c>
      <c r="F87" s="78">
        <v>9</v>
      </c>
      <c r="G87" s="78">
        <v>9</v>
      </c>
      <c r="H87" s="80">
        <v>9</v>
      </c>
      <c r="I87" s="78">
        <v>9</v>
      </c>
      <c r="J87" s="78">
        <v>9</v>
      </c>
      <c r="K87" s="78">
        <v>0</v>
      </c>
      <c r="L87" s="338">
        <v>0</v>
      </c>
      <c r="M87" s="164">
        <v>0</v>
      </c>
      <c r="N87" s="83">
        <v>0</v>
      </c>
      <c r="O87" s="940" t="s">
        <v>204</v>
      </c>
      <c r="P87" s="963" t="s">
        <v>205</v>
      </c>
      <c r="Q87" s="967" t="s">
        <v>206</v>
      </c>
      <c r="R87" s="963" t="s">
        <v>207</v>
      </c>
      <c r="S87" s="967" t="s">
        <v>208</v>
      </c>
      <c r="T87" s="933" t="s">
        <v>209</v>
      </c>
      <c r="U87" s="933" t="s">
        <v>210</v>
      </c>
      <c r="V87" s="904" t="s">
        <v>258</v>
      </c>
      <c r="W87" s="933" t="s">
        <v>188</v>
      </c>
      <c r="X87" s="933" t="s">
        <v>189</v>
      </c>
      <c r="Y87" s="933" t="s">
        <v>190</v>
      </c>
      <c r="Z87" s="1090">
        <v>34669</v>
      </c>
      <c r="AA87" s="74"/>
    </row>
    <row r="88" spans="1:27" ht="13.5" thickBot="1">
      <c r="A88" s="1000"/>
      <c r="B88" s="1011"/>
      <c r="C88" s="1008"/>
      <c r="D88" s="635" t="s">
        <v>170</v>
      </c>
      <c r="E88" s="335">
        <v>1194445933</v>
      </c>
      <c r="F88" s="332">
        <v>1194445933</v>
      </c>
      <c r="G88" s="332">
        <v>1194445933</v>
      </c>
      <c r="H88" s="335">
        <v>1180445933</v>
      </c>
      <c r="I88" s="332">
        <v>1083458667</v>
      </c>
      <c r="J88" s="78">
        <v>1083458667</v>
      </c>
      <c r="K88" s="332">
        <v>48900000</v>
      </c>
      <c r="L88" s="332">
        <v>127486000</v>
      </c>
      <c r="M88" s="330">
        <v>127486000</v>
      </c>
      <c r="N88" s="330">
        <v>942912412</v>
      </c>
      <c r="O88" s="941"/>
      <c r="P88" s="911"/>
      <c r="Q88" s="968"/>
      <c r="R88" s="911"/>
      <c r="S88" s="968"/>
      <c r="T88" s="934"/>
      <c r="U88" s="934"/>
      <c r="V88" s="905"/>
      <c r="W88" s="934"/>
      <c r="X88" s="934"/>
      <c r="Y88" s="934"/>
      <c r="Z88" s="1091"/>
      <c r="AA88" s="74"/>
    </row>
    <row r="89" spans="1:27" ht="13.5" thickBot="1">
      <c r="A89" s="1000"/>
      <c r="B89" s="1011"/>
      <c r="C89" s="1008"/>
      <c r="D89" s="635" t="s">
        <v>171</v>
      </c>
      <c r="E89" s="212">
        <v>0.4</v>
      </c>
      <c r="F89" s="331">
        <v>0.4</v>
      </c>
      <c r="G89" s="331">
        <v>0.4</v>
      </c>
      <c r="H89" s="230">
        <v>0.4</v>
      </c>
      <c r="I89" s="331">
        <v>0.4</v>
      </c>
      <c r="J89" s="78">
        <v>0.4</v>
      </c>
      <c r="K89" s="331">
        <v>0</v>
      </c>
      <c r="L89" s="331">
        <v>0</v>
      </c>
      <c r="M89" s="591">
        <v>0</v>
      </c>
      <c r="N89" s="591">
        <v>0</v>
      </c>
      <c r="O89" s="941"/>
      <c r="P89" s="911"/>
      <c r="Q89" s="968"/>
      <c r="R89" s="911"/>
      <c r="S89" s="968"/>
      <c r="T89" s="934"/>
      <c r="U89" s="934"/>
      <c r="V89" s="905"/>
      <c r="W89" s="934"/>
      <c r="X89" s="934"/>
      <c r="Y89" s="934"/>
      <c r="Z89" s="1091"/>
      <c r="AA89" s="74"/>
    </row>
    <row r="90" spans="1:27" ht="13.5" thickBot="1">
      <c r="A90" s="1000"/>
      <c r="B90" s="1011"/>
      <c r="C90" s="1008"/>
      <c r="D90" s="1005" t="s">
        <v>172</v>
      </c>
      <c r="E90" s="913">
        <v>69871194</v>
      </c>
      <c r="F90" s="913">
        <v>69871194</v>
      </c>
      <c r="G90" s="913">
        <v>69871194</v>
      </c>
      <c r="H90" s="913">
        <v>69871193</v>
      </c>
      <c r="I90" s="938">
        <v>69871193</v>
      </c>
      <c r="J90" s="78">
        <v>69871193</v>
      </c>
      <c r="K90" s="964">
        <v>20475862.5</v>
      </c>
      <c r="L90" s="900">
        <v>20475862.5</v>
      </c>
      <c r="M90" s="907">
        <v>39214013</v>
      </c>
      <c r="N90" s="907">
        <v>69871193</v>
      </c>
      <c r="O90" s="941"/>
      <c r="P90" s="911"/>
      <c r="Q90" s="968"/>
      <c r="R90" s="911"/>
      <c r="S90" s="968"/>
      <c r="T90" s="934"/>
      <c r="U90" s="934"/>
      <c r="V90" s="905"/>
      <c r="W90" s="934"/>
      <c r="X90" s="934"/>
      <c r="Y90" s="934"/>
      <c r="Z90" s="1091"/>
      <c r="AA90" s="74"/>
    </row>
    <row r="91" spans="1:27" ht="13.5" thickBot="1">
      <c r="A91" s="1001"/>
      <c r="B91" s="1012"/>
      <c r="C91" s="1009"/>
      <c r="D91" s="1006"/>
      <c r="E91" s="914"/>
      <c r="F91" s="914"/>
      <c r="G91" s="914"/>
      <c r="H91" s="914"/>
      <c r="I91" s="943"/>
      <c r="J91" s="78">
        <f t="shared" si="1"/>
        <v>0</v>
      </c>
      <c r="K91" s="965"/>
      <c r="L91" s="901">
        <v>0</v>
      </c>
      <c r="M91" s="908"/>
      <c r="N91" s="908"/>
      <c r="O91" s="942"/>
      <c r="P91" s="912"/>
      <c r="Q91" s="969"/>
      <c r="R91" s="912"/>
      <c r="S91" s="969"/>
      <c r="T91" s="937"/>
      <c r="U91" s="937"/>
      <c r="V91" s="906"/>
      <c r="W91" s="937"/>
      <c r="X91" s="937"/>
      <c r="Y91" s="937"/>
      <c r="Z91" s="1092"/>
      <c r="AA91" s="74"/>
    </row>
    <row r="92" spans="1:74" s="228" customFormat="1" ht="13.5" thickBot="1">
      <c r="A92" s="999">
        <v>7</v>
      </c>
      <c r="B92" s="999" t="s">
        <v>91</v>
      </c>
      <c r="C92" s="992" t="s">
        <v>266</v>
      </c>
      <c r="D92" s="584" t="s">
        <v>161</v>
      </c>
      <c r="E92" s="220">
        <v>20</v>
      </c>
      <c r="F92" s="592">
        <v>20</v>
      </c>
      <c r="G92" s="115">
        <v>20</v>
      </c>
      <c r="H92" s="222">
        <v>30</v>
      </c>
      <c r="I92" s="115">
        <v>30</v>
      </c>
      <c r="J92" s="78">
        <v>30</v>
      </c>
      <c r="K92" s="115">
        <v>0</v>
      </c>
      <c r="L92" s="334">
        <v>0</v>
      </c>
      <c r="M92" s="220">
        <v>13.31</v>
      </c>
      <c r="N92" s="220">
        <v>17.13</v>
      </c>
      <c r="O92" s="975" t="s">
        <v>265</v>
      </c>
      <c r="P92" s="975" t="s">
        <v>264</v>
      </c>
      <c r="Q92" s="976" t="s">
        <v>263</v>
      </c>
      <c r="R92" s="961" t="s">
        <v>262</v>
      </c>
      <c r="S92" s="970" t="s">
        <v>261</v>
      </c>
      <c r="T92" s="935">
        <v>112583</v>
      </c>
      <c r="U92" s="935">
        <v>113518</v>
      </c>
      <c r="V92" s="972" t="s">
        <v>258</v>
      </c>
      <c r="W92" s="935" t="s">
        <v>216</v>
      </c>
      <c r="X92" s="936" t="s">
        <v>168</v>
      </c>
      <c r="Y92" s="936" t="s">
        <v>169</v>
      </c>
      <c r="Z92" s="1093">
        <v>226101</v>
      </c>
      <c r="AA92" s="288"/>
      <c r="AB92" s="290"/>
      <c r="AC92" s="226"/>
      <c r="AD92" s="226"/>
      <c r="AE92" s="227"/>
      <c r="AF92" s="227"/>
      <c r="AG92" s="227"/>
      <c r="AH92" s="227"/>
      <c r="AI92" s="227"/>
      <c r="AJ92" s="227"/>
      <c r="AK92" s="227"/>
      <c r="AL92" s="227"/>
      <c r="AM92" s="227"/>
      <c r="AN92" s="227"/>
      <c r="AO92" s="227"/>
      <c r="AP92" s="227"/>
      <c r="AQ92" s="227"/>
      <c r="AR92" s="227"/>
      <c r="AS92" s="227"/>
      <c r="AT92" s="227"/>
      <c r="AU92" s="227"/>
      <c r="AV92" s="227"/>
      <c r="AW92" s="227"/>
      <c r="AX92" s="227"/>
      <c r="AY92" s="227"/>
      <c r="AZ92" s="227"/>
      <c r="BA92" s="227"/>
      <c r="BB92" s="227"/>
      <c r="BC92" s="227"/>
      <c r="BD92" s="227"/>
      <c r="BE92" s="227"/>
      <c r="BF92" s="227"/>
      <c r="BG92" s="227"/>
      <c r="BH92" s="227"/>
      <c r="BI92" s="227"/>
      <c r="BJ92" s="227"/>
      <c r="BK92" s="227"/>
      <c r="BL92" s="227"/>
      <c r="BM92" s="227"/>
      <c r="BN92" s="227"/>
      <c r="BO92" s="227"/>
      <c r="BP92" s="227"/>
      <c r="BQ92" s="227"/>
      <c r="BR92" s="227"/>
      <c r="BS92" s="227"/>
      <c r="BT92" s="227"/>
      <c r="BU92" s="227"/>
      <c r="BV92" s="227"/>
    </row>
    <row r="93" spans="1:74" s="228" customFormat="1" ht="13.5" thickBot="1">
      <c r="A93" s="1000"/>
      <c r="B93" s="1000"/>
      <c r="C93" s="992"/>
      <c r="D93" s="635" t="s">
        <v>170</v>
      </c>
      <c r="E93" s="335">
        <v>1705086345</v>
      </c>
      <c r="F93" s="332">
        <v>1705086345</v>
      </c>
      <c r="G93" s="332">
        <v>1705086345</v>
      </c>
      <c r="H93" s="335">
        <v>1705086345</v>
      </c>
      <c r="I93" s="332">
        <v>1722248000</v>
      </c>
      <c r="J93" s="78">
        <v>1722248000</v>
      </c>
      <c r="K93" s="332">
        <v>48900000</v>
      </c>
      <c r="L93" s="349">
        <v>237798000</v>
      </c>
      <c r="M93" s="329">
        <v>386298000</v>
      </c>
      <c r="N93" s="329">
        <v>1719388646.66667</v>
      </c>
      <c r="O93" s="975"/>
      <c r="P93" s="975"/>
      <c r="Q93" s="976"/>
      <c r="R93" s="962"/>
      <c r="S93" s="971"/>
      <c r="T93" s="936"/>
      <c r="U93" s="936"/>
      <c r="V93" s="973"/>
      <c r="W93" s="936"/>
      <c r="X93" s="936"/>
      <c r="Y93" s="936"/>
      <c r="Z93" s="1093"/>
      <c r="AA93" s="288"/>
      <c r="AB93" s="290"/>
      <c r="AC93" s="226"/>
      <c r="AD93" s="226"/>
      <c r="AE93" s="227"/>
      <c r="AF93" s="227"/>
      <c r="AG93" s="227"/>
      <c r="AH93" s="227"/>
      <c r="AI93" s="227"/>
      <c r="AJ93" s="227"/>
      <c r="AK93" s="227"/>
      <c r="AL93" s="227"/>
      <c r="AM93" s="227"/>
      <c r="AN93" s="227"/>
      <c r="AO93" s="227"/>
      <c r="AP93" s="227"/>
      <c r="AQ93" s="227"/>
      <c r="AR93" s="227"/>
      <c r="AS93" s="227"/>
      <c r="AT93" s="227"/>
      <c r="AU93" s="227"/>
      <c r="AV93" s="227"/>
      <c r="AW93" s="227"/>
      <c r="AX93" s="227"/>
      <c r="AY93" s="227"/>
      <c r="AZ93" s="227"/>
      <c r="BA93" s="227"/>
      <c r="BB93" s="227"/>
      <c r="BC93" s="227"/>
      <c r="BD93" s="227"/>
      <c r="BE93" s="227"/>
      <c r="BF93" s="227"/>
      <c r="BG93" s="227"/>
      <c r="BH93" s="227"/>
      <c r="BI93" s="227"/>
      <c r="BJ93" s="227"/>
      <c r="BK93" s="227"/>
      <c r="BL93" s="227"/>
      <c r="BM93" s="227"/>
      <c r="BN93" s="227"/>
      <c r="BO93" s="227"/>
      <c r="BP93" s="227"/>
      <c r="BQ93" s="227"/>
      <c r="BR93" s="227"/>
      <c r="BS93" s="227"/>
      <c r="BT93" s="227"/>
      <c r="BU93" s="227"/>
      <c r="BV93" s="227"/>
    </row>
    <row r="94" spans="1:74" s="228" customFormat="1" ht="13.5" thickBot="1">
      <c r="A94" s="1000"/>
      <c r="B94" s="1000"/>
      <c r="C94" s="992"/>
      <c r="D94" s="635" t="s">
        <v>171</v>
      </c>
      <c r="E94" s="230">
        <v>29</v>
      </c>
      <c r="F94" s="331">
        <v>29</v>
      </c>
      <c r="G94" s="91">
        <v>29</v>
      </c>
      <c r="H94" s="593">
        <v>29</v>
      </c>
      <c r="I94" s="91">
        <v>29</v>
      </c>
      <c r="J94" s="78">
        <v>29</v>
      </c>
      <c r="K94" s="331">
        <v>6.74</v>
      </c>
      <c r="L94" s="334">
        <v>26.58</v>
      </c>
      <c r="M94" s="328">
        <v>43.62</v>
      </c>
      <c r="N94" s="333">
        <v>43.62</v>
      </c>
      <c r="O94" s="975"/>
      <c r="P94" s="975"/>
      <c r="Q94" s="976"/>
      <c r="R94" s="962"/>
      <c r="S94" s="971"/>
      <c r="T94" s="936"/>
      <c r="U94" s="936"/>
      <c r="V94" s="973"/>
      <c r="W94" s="936"/>
      <c r="X94" s="936"/>
      <c r="Y94" s="936"/>
      <c r="Z94" s="1093"/>
      <c r="AA94" s="288"/>
      <c r="AB94" s="290"/>
      <c r="AC94" s="226"/>
      <c r="AD94" s="226"/>
      <c r="AE94" s="227"/>
      <c r="AF94" s="227"/>
      <c r="AG94" s="227"/>
      <c r="AH94" s="227"/>
      <c r="AI94" s="227"/>
      <c r="AJ94" s="227"/>
      <c r="AK94" s="227"/>
      <c r="AL94" s="227"/>
      <c r="AM94" s="227"/>
      <c r="AN94" s="227"/>
      <c r="AO94" s="227"/>
      <c r="AP94" s="227"/>
      <c r="AQ94" s="227"/>
      <c r="AR94" s="227"/>
      <c r="AS94" s="227"/>
      <c r="AT94" s="227"/>
      <c r="AU94" s="227"/>
      <c r="AV94" s="227"/>
      <c r="AW94" s="227"/>
      <c r="AX94" s="227"/>
      <c r="AY94" s="227"/>
      <c r="AZ94" s="227"/>
      <c r="BA94" s="227"/>
      <c r="BB94" s="227"/>
      <c r="BC94" s="227"/>
      <c r="BD94" s="227"/>
      <c r="BE94" s="227"/>
      <c r="BF94" s="227"/>
      <c r="BG94" s="227"/>
      <c r="BH94" s="227"/>
      <c r="BI94" s="227"/>
      <c r="BJ94" s="227"/>
      <c r="BK94" s="227"/>
      <c r="BL94" s="227"/>
      <c r="BM94" s="227"/>
      <c r="BN94" s="227"/>
      <c r="BO94" s="227"/>
      <c r="BP94" s="227"/>
      <c r="BQ94" s="227"/>
      <c r="BR94" s="227"/>
      <c r="BS94" s="227"/>
      <c r="BT94" s="227"/>
      <c r="BU94" s="227"/>
      <c r="BV94" s="227"/>
    </row>
    <row r="95" spans="1:74" s="228" customFormat="1" ht="13.5" thickBot="1">
      <c r="A95" s="1000"/>
      <c r="B95" s="1000"/>
      <c r="C95" s="992"/>
      <c r="D95" s="994" t="s">
        <v>172</v>
      </c>
      <c r="E95" s="921">
        <v>431339501</v>
      </c>
      <c r="F95" s="921">
        <v>431339501</v>
      </c>
      <c r="G95" s="921">
        <v>431339501</v>
      </c>
      <c r="H95" s="921">
        <v>431339501</v>
      </c>
      <c r="I95" s="946">
        <v>431339501</v>
      </c>
      <c r="J95" s="78">
        <v>431339501</v>
      </c>
      <c r="K95" s="946">
        <v>91046315.75</v>
      </c>
      <c r="L95" s="958">
        <v>304096316</v>
      </c>
      <c r="M95" s="909">
        <v>414736681</v>
      </c>
      <c r="N95" s="909">
        <v>431339501</v>
      </c>
      <c r="O95" s="975"/>
      <c r="P95" s="975"/>
      <c r="Q95" s="976"/>
      <c r="R95" s="962"/>
      <c r="S95" s="971"/>
      <c r="T95" s="936"/>
      <c r="U95" s="936"/>
      <c r="V95" s="973"/>
      <c r="W95" s="936"/>
      <c r="X95" s="936"/>
      <c r="Y95" s="936"/>
      <c r="Z95" s="1093"/>
      <c r="AA95" s="288"/>
      <c r="AB95" s="290"/>
      <c r="AC95" s="226"/>
      <c r="AD95" s="226"/>
      <c r="AE95" s="227"/>
      <c r="AF95" s="227"/>
      <c r="AG95" s="227"/>
      <c r="AH95" s="227"/>
      <c r="AI95" s="227"/>
      <c r="AJ95" s="227"/>
      <c r="AK95" s="227"/>
      <c r="AL95" s="227"/>
      <c r="AM95" s="227"/>
      <c r="AN95" s="227"/>
      <c r="AO95" s="227"/>
      <c r="AP95" s="227"/>
      <c r="AQ95" s="227"/>
      <c r="AR95" s="227"/>
      <c r="AS95" s="227"/>
      <c r="AT95" s="227"/>
      <c r="AU95" s="227"/>
      <c r="AV95" s="227"/>
      <c r="AW95" s="227"/>
      <c r="AX95" s="227"/>
      <c r="AY95" s="227"/>
      <c r="AZ95" s="227"/>
      <c r="BA95" s="227"/>
      <c r="BB95" s="227"/>
      <c r="BC95" s="227"/>
      <c r="BD95" s="227"/>
      <c r="BE95" s="227"/>
      <c r="BF95" s="227"/>
      <c r="BG95" s="227"/>
      <c r="BH95" s="227"/>
      <c r="BI95" s="227"/>
      <c r="BJ95" s="227"/>
      <c r="BK95" s="227"/>
      <c r="BL95" s="227"/>
      <c r="BM95" s="227"/>
      <c r="BN95" s="227"/>
      <c r="BO95" s="227"/>
      <c r="BP95" s="227"/>
      <c r="BQ95" s="227"/>
      <c r="BR95" s="227"/>
      <c r="BS95" s="227"/>
      <c r="BT95" s="227"/>
      <c r="BU95" s="227"/>
      <c r="BV95" s="227"/>
    </row>
    <row r="96" spans="1:74" s="228" customFormat="1" ht="13.5" thickBot="1">
      <c r="A96" s="1001"/>
      <c r="B96" s="1001"/>
      <c r="C96" s="992"/>
      <c r="D96" s="996"/>
      <c r="E96" s="922"/>
      <c r="F96" s="922"/>
      <c r="G96" s="922"/>
      <c r="H96" s="922"/>
      <c r="I96" s="960"/>
      <c r="J96" s="78">
        <f t="shared" si="1"/>
        <v>0</v>
      </c>
      <c r="K96" s="960"/>
      <c r="L96" s="959"/>
      <c r="M96" s="910"/>
      <c r="N96" s="910"/>
      <c r="O96" s="975"/>
      <c r="P96" s="975"/>
      <c r="Q96" s="976"/>
      <c r="R96" s="962"/>
      <c r="S96" s="971"/>
      <c r="T96" s="936"/>
      <c r="U96" s="936"/>
      <c r="V96" s="973"/>
      <c r="W96" s="936"/>
      <c r="X96" s="936"/>
      <c r="Y96" s="936"/>
      <c r="Z96" s="1093"/>
      <c r="AA96" s="288"/>
      <c r="AB96" s="290"/>
      <c r="AC96" s="226"/>
      <c r="AD96" s="226"/>
      <c r="AE96" s="227"/>
      <c r="AF96" s="227"/>
      <c r="AG96" s="227"/>
      <c r="AH96" s="227"/>
      <c r="AI96" s="227"/>
      <c r="AJ96" s="227"/>
      <c r="AK96" s="227"/>
      <c r="AL96" s="227"/>
      <c r="AM96" s="227"/>
      <c r="AN96" s="227"/>
      <c r="AO96" s="227"/>
      <c r="AP96" s="227"/>
      <c r="AQ96" s="227"/>
      <c r="AR96" s="227"/>
      <c r="AS96" s="227"/>
      <c r="AT96" s="227"/>
      <c r="AU96" s="227"/>
      <c r="AV96" s="227"/>
      <c r="AW96" s="227"/>
      <c r="AX96" s="227"/>
      <c r="AY96" s="227"/>
      <c r="AZ96" s="227"/>
      <c r="BA96" s="227"/>
      <c r="BB96" s="227"/>
      <c r="BC96" s="227"/>
      <c r="BD96" s="227"/>
      <c r="BE96" s="227"/>
      <c r="BF96" s="227"/>
      <c r="BG96" s="227"/>
      <c r="BH96" s="227"/>
      <c r="BI96" s="227"/>
      <c r="BJ96" s="227"/>
      <c r="BK96" s="227"/>
      <c r="BL96" s="227"/>
      <c r="BM96" s="227"/>
      <c r="BN96" s="227"/>
      <c r="BO96" s="227"/>
      <c r="BP96" s="227"/>
      <c r="BQ96" s="227"/>
      <c r="BR96" s="227"/>
      <c r="BS96" s="227"/>
      <c r="BT96" s="227"/>
      <c r="BU96" s="227"/>
      <c r="BV96" s="227"/>
    </row>
    <row r="97" spans="1:27" ht="13.5" thickBot="1">
      <c r="A97" s="991">
        <v>8</v>
      </c>
      <c r="B97" s="1010" t="s">
        <v>87</v>
      </c>
      <c r="C97" s="1007" t="s">
        <v>260</v>
      </c>
      <c r="D97" s="594" t="s">
        <v>161</v>
      </c>
      <c r="E97" s="80">
        <v>8</v>
      </c>
      <c r="F97" s="78">
        <v>8</v>
      </c>
      <c r="G97" s="78">
        <v>8</v>
      </c>
      <c r="H97" s="161">
        <v>8</v>
      </c>
      <c r="I97" s="338">
        <v>8</v>
      </c>
      <c r="J97" s="78">
        <f t="shared" si="1"/>
        <v>0</v>
      </c>
      <c r="K97" s="78">
        <v>0</v>
      </c>
      <c r="L97" s="78">
        <v>0.183</v>
      </c>
      <c r="M97" s="83">
        <v>0.183</v>
      </c>
      <c r="N97" s="83">
        <v>0</v>
      </c>
      <c r="O97" s="963" t="s">
        <v>162</v>
      </c>
      <c r="P97" s="963" t="s">
        <v>193</v>
      </c>
      <c r="Q97" s="967" t="s">
        <v>217</v>
      </c>
      <c r="R97" s="963" t="s">
        <v>165</v>
      </c>
      <c r="S97" s="967" t="s">
        <v>218</v>
      </c>
      <c r="T97" s="933">
        <v>37445</v>
      </c>
      <c r="U97" s="933">
        <v>38908</v>
      </c>
      <c r="V97" s="1074" t="s">
        <v>258</v>
      </c>
      <c r="W97" s="933" t="s">
        <v>167</v>
      </c>
      <c r="X97" s="933" t="s">
        <v>168</v>
      </c>
      <c r="Y97" s="933" t="s">
        <v>219</v>
      </c>
      <c r="Z97" s="1088">
        <v>76353</v>
      </c>
      <c r="AA97" s="74"/>
    </row>
    <row r="98" spans="1:27" ht="13.5" thickBot="1">
      <c r="A98" s="992"/>
      <c r="B98" s="1011"/>
      <c r="C98" s="1008"/>
      <c r="D98" s="595" t="s">
        <v>170</v>
      </c>
      <c r="E98" s="335">
        <v>180131055</v>
      </c>
      <c r="F98" s="332">
        <v>180131055</v>
      </c>
      <c r="G98" s="332">
        <v>180131055</v>
      </c>
      <c r="H98" s="335">
        <v>77702664</v>
      </c>
      <c r="I98" s="332">
        <v>124441664</v>
      </c>
      <c r="J98" s="78">
        <f t="shared" si="1"/>
        <v>46739000</v>
      </c>
      <c r="K98" s="332">
        <v>54580000</v>
      </c>
      <c r="L98" s="332">
        <v>28043400</v>
      </c>
      <c r="M98" s="332">
        <v>28043400</v>
      </c>
      <c r="N98" s="330">
        <v>74192521</v>
      </c>
      <c r="O98" s="911"/>
      <c r="P98" s="911"/>
      <c r="Q98" s="968"/>
      <c r="R98" s="911"/>
      <c r="S98" s="968"/>
      <c r="T98" s="934"/>
      <c r="U98" s="934"/>
      <c r="V98" s="1075"/>
      <c r="W98" s="934"/>
      <c r="X98" s="934"/>
      <c r="Y98" s="934"/>
      <c r="Z98" s="1089"/>
      <c r="AA98" s="74"/>
    </row>
    <row r="99" spans="1:27" ht="13.5" thickBot="1">
      <c r="A99" s="992"/>
      <c r="B99" s="1011"/>
      <c r="C99" s="1008"/>
      <c r="D99" s="595" t="s">
        <v>171</v>
      </c>
      <c r="E99" s="230">
        <v>0</v>
      </c>
      <c r="F99" s="331">
        <v>0</v>
      </c>
      <c r="G99" s="331">
        <v>0</v>
      </c>
      <c r="H99" s="596"/>
      <c r="I99" s="91"/>
      <c r="J99" s="78">
        <f t="shared" si="1"/>
        <v>0</v>
      </c>
      <c r="K99" s="331">
        <v>0</v>
      </c>
      <c r="L99" s="331"/>
      <c r="M99" s="95"/>
      <c r="N99" s="95"/>
      <c r="O99" s="911"/>
      <c r="P99" s="911"/>
      <c r="Q99" s="968"/>
      <c r="R99" s="911"/>
      <c r="S99" s="968"/>
      <c r="T99" s="934"/>
      <c r="U99" s="934"/>
      <c r="V99" s="1075"/>
      <c r="W99" s="934"/>
      <c r="X99" s="934"/>
      <c r="Y99" s="934"/>
      <c r="Z99" s="1089"/>
      <c r="AA99" s="74"/>
    </row>
    <row r="100" spans="1:27" ht="23.25" thickBot="1">
      <c r="A100" s="992"/>
      <c r="B100" s="1011"/>
      <c r="C100" s="1008"/>
      <c r="D100" s="595" t="s">
        <v>172</v>
      </c>
      <c r="E100" s="329">
        <v>17781040</v>
      </c>
      <c r="F100" s="329">
        <v>17781040</v>
      </c>
      <c r="G100" s="329">
        <v>17781040</v>
      </c>
      <c r="H100" s="335">
        <v>17781040</v>
      </c>
      <c r="I100" s="341">
        <v>17781040</v>
      </c>
      <c r="J100" s="78">
        <f t="shared" si="1"/>
        <v>0</v>
      </c>
      <c r="K100" s="341">
        <v>17781040</v>
      </c>
      <c r="L100" s="341">
        <v>17781040</v>
      </c>
      <c r="M100" s="341">
        <v>17781040</v>
      </c>
      <c r="N100" s="341">
        <v>17781040</v>
      </c>
      <c r="O100" s="911"/>
      <c r="P100" s="911"/>
      <c r="Q100" s="968"/>
      <c r="R100" s="911"/>
      <c r="S100" s="968"/>
      <c r="T100" s="934"/>
      <c r="U100" s="934"/>
      <c r="V100" s="1075"/>
      <c r="W100" s="934"/>
      <c r="X100" s="934"/>
      <c r="Y100" s="934"/>
      <c r="Z100" s="1089"/>
      <c r="AA100" s="74"/>
    </row>
    <row r="101" spans="1:27" ht="13.5" thickBot="1">
      <c r="A101" s="992"/>
      <c r="B101" s="1011"/>
      <c r="C101" s="1008" t="s">
        <v>259</v>
      </c>
      <c r="D101" s="597" t="s">
        <v>161</v>
      </c>
      <c r="E101" s="358">
        <v>0.43</v>
      </c>
      <c r="F101" s="358">
        <v>0</v>
      </c>
      <c r="G101" s="358">
        <v>0</v>
      </c>
      <c r="H101" s="360"/>
      <c r="I101" s="357">
        <v>0</v>
      </c>
      <c r="J101" s="78">
        <f t="shared" si="1"/>
        <v>0</v>
      </c>
      <c r="K101" s="358">
        <v>0</v>
      </c>
      <c r="L101" s="359">
        <v>0</v>
      </c>
      <c r="M101" s="95">
        <v>0</v>
      </c>
      <c r="N101" s="95">
        <v>0</v>
      </c>
      <c r="O101" s="932" t="s">
        <v>196</v>
      </c>
      <c r="P101" s="932" t="s">
        <v>220</v>
      </c>
      <c r="Q101" s="932" t="s">
        <v>221</v>
      </c>
      <c r="R101" s="932" t="s">
        <v>165</v>
      </c>
      <c r="S101" s="932" t="s">
        <v>222</v>
      </c>
      <c r="T101" s="932">
        <v>6968</v>
      </c>
      <c r="U101" s="932">
        <v>7253</v>
      </c>
      <c r="V101" s="932" t="s">
        <v>258</v>
      </c>
      <c r="W101" s="974" t="s">
        <v>167</v>
      </c>
      <c r="X101" s="974" t="s">
        <v>168</v>
      </c>
      <c r="Y101" s="974" t="s">
        <v>219</v>
      </c>
      <c r="Z101" s="1097">
        <v>14221</v>
      </c>
      <c r="AA101" s="74"/>
    </row>
    <row r="102" spans="1:27" ht="13.5" thickBot="1">
      <c r="A102" s="992"/>
      <c r="B102" s="1011"/>
      <c r="C102" s="1008"/>
      <c r="D102" s="595" t="s">
        <v>170</v>
      </c>
      <c r="E102" s="335">
        <v>65434600</v>
      </c>
      <c r="F102" s="335">
        <v>0</v>
      </c>
      <c r="G102" s="335">
        <v>0</v>
      </c>
      <c r="H102" s="335">
        <v>32717300</v>
      </c>
      <c r="I102" s="329">
        <v>32717300</v>
      </c>
      <c r="J102" s="78">
        <f t="shared" si="1"/>
        <v>0</v>
      </c>
      <c r="K102" s="335">
        <v>0</v>
      </c>
      <c r="L102" s="329">
        <v>65434600</v>
      </c>
      <c r="M102" s="329">
        <v>65434599.99999999</v>
      </c>
      <c r="N102" s="341">
        <v>78866422</v>
      </c>
      <c r="O102" s="932"/>
      <c r="P102" s="932"/>
      <c r="Q102" s="932"/>
      <c r="R102" s="932"/>
      <c r="S102" s="932"/>
      <c r="T102" s="932"/>
      <c r="U102" s="932"/>
      <c r="V102" s="932"/>
      <c r="W102" s="974"/>
      <c r="X102" s="974"/>
      <c r="Y102" s="974"/>
      <c r="Z102" s="1097"/>
      <c r="AA102" s="74"/>
    </row>
    <row r="103" spans="1:27" ht="13.5" thickBot="1">
      <c r="A103" s="992"/>
      <c r="B103" s="1011"/>
      <c r="C103" s="1008"/>
      <c r="D103" s="595" t="s">
        <v>171</v>
      </c>
      <c r="E103" s="230">
        <v>0</v>
      </c>
      <c r="F103" s="230">
        <v>0</v>
      </c>
      <c r="G103" s="230">
        <v>0</v>
      </c>
      <c r="H103" s="230"/>
      <c r="I103" s="360"/>
      <c r="J103" s="78">
        <f t="shared" si="1"/>
        <v>0</v>
      </c>
      <c r="K103" s="230">
        <v>0</v>
      </c>
      <c r="L103" s="329">
        <v>0</v>
      </c>
      <c r="M103" s="330">
        <v>0</v>
      </c>
      <c r="N103" s="330">
        <v>0</v>
      </c>
      <c r="O103" s="932"/>
      <c r="P103" s="932"/>
      <c r="Q103" s="932"/>
      <c r="R103" s="932"/>
      <c r="S103" s="932"/>
      <c r="T103" s="932"/>
      <c r="U103" s="932"/>
      <c r="V103" s="932"/>
      <c r="W103" s="974"/>
      <c r="X103" s="974"/>
      <c r="Y103" s="974"/>
      <c r="Z103" s="1097"/>
      <c r="AA103" s="74"/>
    </row>
    <row r="104" spans="1:27" ht="23.25" thickBot="1">
      <c r="A104" s="992"/>
      <c r="B104" s="1011"/>
      <c r="C104" s="1008"/>
      <c r="D104" s="595" t="s">
        <v>172</v>
      </c>
      <c r="E104" s="329">
        <v>0</v>
      </c>
      <c r="F104" s="329">
        <v>0</v>
      </c>
      <c r="G104" s="329">
        <v>0</v>
      </c>
      <c r="H104" s="360"/>
      <c r="I104" s="360"/>
      <c r="J104" s="78">
        <f t="shared" si="1"/>
        <v>0</v>
      </c>
      <c r="K104" s="329">
        <v>0</v>
      </c>
      <c r="L104" s="329">
        <v>0</v>
      </c>
      <c r="M104" s="330">
        <v>0</v>
      </c>
      <c r="N104" s="329">
        <v>0</v>
      </c>
      <c r="O104" s="932"/>
      <c r="P104" s="932"/>
      <c r="Q104" s="932"/>
      <c r="R104" s="932"/>
      <c r="S104" s="932"/>
      <c r="T104" s="932"/>
      <c r="U104" s="932"/>
      <c r="V104" s="932"/>
      <c r="W104" s="974"/>
      <c r="X104" s="974"/>
      <c r="Y104" s="974"/>
      <c r="Z104" s="1097"/>
      <c r="AA104" s="74"/>
    </row>
    <row r="105" spans="1:74" s="324" customFormat="1" ht="13.5" thickBot="1">
      <c r="A105" s="992"/>
      <c r="B105" s="1011"/>
      <c r="C105" s="1063" t="s">
        <v>176</v>
      </c>
      <c r="D105" s="598" t="s">
        <v>161</v>
      </c>
      <c r="E105" s="358">
        <v>0</v>
      </c>
      <c r="F105" s="358">
        <v>0</v>
      </c>
      <c r="G105" s="358">
        <v>0</v>
      </c>
      <c r="H105" s="357"/>
      <c r="I105" s="357"/>
      <c r="J105" s="78">
        <f t="shared" si="1"/>
        <v>0</v>
      </c>
      <c r="K105" s="358">
        <v>0</v>
      </c>
      <c r="L105" s="361"/>
      <c r="M105" s="359">
        <v>0</v>
      </c>
      <c r="N105" s="365">
        <v>32717299.999999996</v>
      </c>
      <c r="O105" s="911" t="s">
        <v>176</v>
      </c>
      <c r="P105" s="911" t="s">
        <v>177</v>
      </c>
      <c r="Q105" s="911" t="s">
        <v>178</v>
      </c>
      <c r="R105" s="911" t="s">
        <v>165</v>
      </c>
      <c r="S105" s="911" t="s">
        <v>257</v>
      </c>
      <c r="T105" s="911">
        <v>13002.72</v>
      </c>
      <c r="U105" s="911">
        <v>14086.28</v>
      </c>
      <c r="V105" s="638"/>
      <c r="W105" s="934" t="s">
        <v>167</v>
      </c>
      <c r="X105" s="934" t="s">
        <v>168</v>
      </c>
      <c r="Y105" s="934" t="s">
        <v>219</v>
      </c>
      <c r="Z105" s="1075">
        <v>6376</v>
      </c>
      <c r="AA105" s="327"/>
      <c r="AB105" s="326"/>
      <c r="AC105" s="326"/>
      <c r="AD105" s="326"/>
      <c r="AE105" s="325"/>
      <c r="AF105" s="325"/>
      <c r="AG105" s="325"/>
      <c r="AH105" s="325"/>
      <c r="AI105" s="325"/>
      <c r="AJ105" s="325"/>
      <c r="AK105" s="325"/>
      <c r="AL105" s="325"/>
      <c r="AM105" s="325"/>
      <c r="AN105" s="325"/>
      <c r="AO105" s="325"/>
      <c r="AP105" s="325"/>
      <c r="AQ105" s="325"/>
      <c r="AR105" s="325"/>
      <c r="AS105" s="325"/>
      <c r="AT105" s="325"/>
      <c r="AU105" s="325"/>
      <c r="AV105" s="325"/>
      <c r="AW105" s="325"/>
      <c r="AX105" s="325"/>
      <c r="AY105" s="325"/>
      <c r="AZ105" s="325"/>
      <c r="BA105" s="325"/>
      <c r="BB105" s="325"/>
      <c r="BC105" s="325"/>
      <c r="BD105" s="325"/>
      <c r="BE105" s="325"/>
      <c r="BF105" s="325"/>
      <c r="BG105" s="325"/>
      <c r="BH105" s="325"/>
      <c r="BI105" s="325"/>
      <c r="BJ105" s="325"/>
      <c r="BK105" s="325"/>
      <c r="BL105" s="325"/>
      <c r="BM105" s="325"/>
      <c r="BN105" s="325"/>
      <c r="BO105" s="325"/>
      <c r="BP105" s="325"/>
      <c r="BQ105" s="325"/>
      <c r="BR105" s="325"/>
      <c r="BS105" s="325"/>
      <c r="BT105" s="325"/>
      <c r="BU105" s="325"/>
      <c r="BV105" s="325"/>
    </row>
    <row r="106" spans="1:74" s="324" customFormat="1" ht="13.5" thickBot="1">
      <c r="A106" s="992"/>
      <c r="B106" s="1011"/>
      <c r="C106" s="1063"/>
      <c r="D106" s="599" t="s">
        <v>170</v>
      </c>
      <c r="E106" s="329">
        <v>0</v>
      </c>
      <c r="F106" s="329">
        <v>0</v>
      </c>
      <c r="G106" s="329">
        <v>0</v>
      </c>
      <c r="H106" s="329">
        <v>32717300</v>
      </c>
      <c r="I106" s="329">
        <v>32717300</v>
      </c>
      <c r="J106" s="78">
        <f t="shared" si="1"/>
        <v>0</v>
      </c>
      <c r="K106" s="329">
        <v>0</v>
      </c>
      <c r="L106" s="361"/>
      <c r="M106" s="329"/>
      <c r="N106" s="365">
        <v>0</v>
      </c>
      <c r="O106" s="911"/>
      <c r="P106" s="911"/>
      <c r="Q106" s="911"/>
      <c r="R106" s="911"/>
      <c r="S106" s="911"/>
      <c r="T106" s="911"/>
      <c r="U106" s="911"/>
      <c r="V106" s="638"/>
      <c r="W106" s="934"/>
      <c r="X106" s="934"/>
      <c r="Y106" s="934"/>
      <c r="Z106" s="1075"/>
      <c r="AA106" s="327"/>
      <c r="AB106" s="326"/>
      <c r="AC106" s="326"/>
      <c r="AD106" s="326"/>
      <c r="AE106" s="325"/>
      <c r="AF106" s="325"/>
      <c r="AG106" s="325"/>
      <c r="AH106" s="325"/>
      <c r="AI106" s="325"/>
      <c r="AJ106" s="325"/>
      <c r="AK106" s="325"/>
      <c r="AL106" s="325"/>
      <c r="AM106" s="325"/>
      <c r="AN106" s="325"/>
      <c r="AO106" s="325"/>
      <c r="AP106" s="325"/>
      <c r="AQ106" s="325"/>
      <c r="AR106" s="325"/>
      <c r="AS106" s="325"/>
      <c r="AT106" s="325"/>
      <c r="AU106" s="325"/>
      <c r="AV106" s="325"/>
      <c r="AW106" s="325"/>
      <c r="AX106" s="325"/>
      <c r="AY106" s="325"/>
      <c r="AZ106" s="325"/>
      <c r="BA106" s="325"/>
      <c r="BB106" s="325"/>
      <c r="BC106" s="325"/>
      <c r="BD106" s="325"/>
      <c r="BE106" s="325"/>
      <c r="BF106" s="325"/>
      <c r="BG106" s="325"/>
      <c r="BH106" s="325"/>
      <c r="BI106" s="325"/>
      <c r="BJ106" s="325"/>
      <c r="BK106" s="325"/>
      <c r="BL106" s="325"/>
      <c r="BM106" s="325"/>
      <c r="BN106" s="325"/>
      <c r="BO106" s="325"/>
      <c r="BP106" s="325"/>
      <c r="BQ106" s="325"/>
      <c r="BR106" s="325"/>
      <c r="BS106" s="325"/>
      <c r="BT106" s="325"/>
      <c r="BU106" s="325"/>
      <c r="BV106" s="325"/>
    </row>
    <row r="107" spans="1:74" s="324" customFormat="1" ht="13.5" thickBot="1">
      <c r="A107" s="992"/>
      <c r="B107" s="1011"/>
      <c r="C107" s="1063"/>
      <c r="D107" s="599" t="s">
        <v>171</v>
      </c>
      <c r="E107" s="328">
        <v>0</v>
      </c>
      <c r="F107" s="328">
        <v>0</v>
      </c>
      <c r="G107" s="328">
        <v>0</v>
      </c>
      <c r="H107" s="357"/>
      <c r="I107" s="357"/>
      <c r="J107" s="78">
        <f t="shared" si="1"/>
        <v>0</v>
      </c>
      <c r="K107" s="328">
        <v>0</v>
      </c>
      <c r="L107" s="362"/>
      <c r="M107" s="357">
        <v>0</v>
      </c>
      <c r="N107" s="365">
        <v>0</v>
      </c>
      <c r="O107" s="911"/>
      <c r="P107" s="911"/>
      <c r="Q107" s="911"/>
      <c r="R107" s="911"/>
      <c r="S107" s="911"/>
      <c r="T107" s="911"/>
      <c r="U107" s="911"/>
      <c r="V107" s="638"/>
      <c r="W107" s="934"/>
      <c r="X107" s="934"/>
      <c r="Y107" s="934"/>
      <c r="Z107" s="1075"/>
      <c r="AA107" s="327"/>
      <c r="AB107" s="326"/>
      <c r="AC107" s="326"/>
      <c r="AD107" s="326"/>
      <c r="AE107" s="325"/>
      <c r="AF107" s="325"/>
      <c r="AG107" s="325"/>
      <c r="AH107" s="325"/>
      <c r="AI107" s="325"/>
      <c r="AJ107" s="325"/>
      <c r="AK107" s="325"/>
      <c r="AL107" s="325"/>
      <c r="AM107" s="325"/>
      <c r="AN107" s="325"/>
      <c r="AO107" s="325"/>
      <c r="AP107" s="325"/>
      <c r="AQ107" s="325"/>
      <c r="AR107" s="325"/>
      <c r="AS107" s="325"/>
      <c r="AT107" s="325"/>
      <c r="AU107" s="325"/>
      <c r="AV107" s="325"/>
      <c r="AW107" s="325"/>
      <c r="AX107" s="325"/>
      <c r="AY107" s="325"/>
      <c r="AZ107" s="325"/>
      <c r="BA107" s="325"/>
      <c r="BB107" s="325"/>
      <c r="BC107" s="325"/>
      <c r="BD107" s="325"/>
      <c r="BE107" s="325"/>
      <c r="BF107" s="325"/>
      <c r="BG107" s="325"/>
      <c r="BH107" s="325"/>
      <c r="BI107" s="325"/>
      <c r="BJ107" s="325"/>
      <c r="BK107" s="325"/>
      <c r="BL107" s="325"/>
      <c r="BM107" s="325"/>
      <c r="BN107" s="325"/>
      <c r="BO107" s="325"/>
      <c r="BP107" s="325"/>
      <c r="BQ107" s="325"/>
      <c r="BR107" s="325"/>
      <c r="BS107" s="325"/>
      <c r="BT107" s="325"/>
      <c r="BU107" s="325"/>
      <c r="BV107" s="325"/>
    </row>
    <row r="108" spans="1:74" s="324" customFormat="1" ht="23.25" thickBot="1">
      <c r="A108" s="992"/>
      <c r="B108" s="1011"/>
      <c r="C108" s="1064"/>
      <c r="D108" s="600" t="s">
        <v>172</v>
      </c>
      <c r="E108" s="351">
        <v>0</v>
      </c>
      <c r="F108" s="351">
        <v>0</v>
      </c>
      <c r="G108" s="351">
        <v>0</v>
      </c>
      <c r="H108" s="363"/>
      <c r="I108" s="363"/>
      <c r="J108" s="78">
        <f t="shared" si="1"/>
        <v>0</v>
      </c>
      <c r="K108" s="351">
        <v>0</v>
      </c>
      <c r="L108" s="364"/>
      <c r="M108" s="363">
        <v>0</v>
      </c>
      <c r="N108" s="366">
        <v>0</v>
      </c>
      <c r="O108" s="912"/>
      <c r="P108" s="912"/>
      <c r="Q108" s="912"/>
      <c r="R108" s="912"/>
      <c r="S108" s="912"/>
      <c r="T108" s="912"/>
      <c r="U108" s="912"/>
      <c r="V108" s="639"/>
      <c r="W108" s="937"/>
      <c r="X108" s="937"/>
      <c r="Y108" s="937"/>
      <c r="Z108" s="1098"/>
      <c r="AA108" s="327"/>
      <c r="AB108" s="326"/>
      <c r="AC108" s="326"/>
      <c r="AD108" s="326"/>
      <c r="AE108" s="325"/>
      <c r="AF108" s="325"/>
      <c r="AG108" s="325"/>
      <c r="AH108" s="325"/>
      <c r="AI108" s="325"/>
      <c r="AJ108" s="325"/>
      <c r="AK108" s="325"/>
      <c r="AL108" s="325"/>
      <c r="AM108" s="325"/>
      <c r="AN108" s="325"/>
      <c r="AO108" s="325"/>
      <c r="AP108" s="325"/>
      <c r="AQ108" s="325"/>
      <c r="AR108" s="325"/>
      <c r="AS108" s="325"/>
      <c r="AT108" s="325"/>
      <c r="AU108" s="325"/>
      <c r="AV108" s="325"/>
      <c r="AW108" s="325"/>
      <c r="AX108" s="325"/>
      <c r="AY108" s="325"/>
      <c r="AZ108" s="325"/>
      <c r="BA108" s="325"/>
      <c r="BB108" s="325"/>
      <c r="BC108" s="325"/>
      <c r="BD108" s="325"/>
      <c r="BE108" s="325"/>
      <c r="BF108" s="325"/>
      <c r="BG108" s="325"/>
      <c r="BH108" s="325"/>
      <c r="BI108" s="325"/>
      <c r="BJ108" s="325"/>
      <c r="BK108" s="325"/>
      <c r="BL108" s="325"/>
      <c r="BM108" s="325"/>
      <c r="BN108" s="325"/>
      <c r="BO108" s="325"/>
      <c r="BP108" s="325"/>
      <c r="BQ108" s="325"/>
      <c r="BR108" s="325"/>
      <c r="BS108" s="325"/>
      <c r="BT108" s="325"/>
      <c r="BU108" s="325"/>
      <c r="BV108" s="325"/>
    </row>
    <row r="109" spans="1:27" ht="15">
      <c r="A109" s="992"/>
      <c r="B109" s="1011"/>
      <c r="C109" s="992" t="s">
        <v>21</v>
      </c>
      <c r="D109" s="601" t="s">
        <v>161</v>
      </c>
      <c r="E109" s="602">
        <v>8.43</v>
      </c>
      <c r="F109" s="602">
        <v>8</v>
      </c>
      <c r="G109" s="602">
        <v>8</v>
      </c>
      <c r="H109" s="602">
        <v>8</v>
      </c>
      <c r="I109" s="603">
        <v>8</v>
      </c>
      <c r="J109" s="603">
        <v>8</v>
      </c>
      <c r="K109" s="603">
        <v>0</v>
      </c>
      <c r="L109" s="604">
        <v>0</v>
      </c>
      <c r="M109" s="603">
        <v>0</v>
      </c>
      <c r="N109" s="603">
        <v>0</v>
      </c>
      <c r="O109" s="919"/>
      <c r="P109" s="919"/>
      <c r="Q109" s="919"/>
      <c r="R109" s="919"/>
      <c r="S109" s="919"/>
      <c r="T109" s="919"/>
      <c r="U109" s="919"/>
      <c r="V109" s="627"/>
      <c r="W109" s="919"/>
      <c r="X109" s="919"/>
      <c r="Y109" s="919"/>
      <c r="Z109" s="1078"/>
      <c r="AA109" s="74"/>
    </row>
    <row r="110" spans="1:27" ht="15">
      <c r="A110" s="992"/>
      <c r="B110" s="1011"/>
      <c r="C110" s="992"/>
      <c r="D110" s="605" t="s">
        <v>170</v>
      </c>
      <c r="E110" s="606">
        <v>245565655</v>
      </c>
      <c r="F110" s="606">
        <v>180131055</v>
      </c>
      <c r="G110" s="606">
        <v>180131055</v>
      </c>
      <c r="H110" s="606">
        <v>143137264</v>
      </c>
      <c r="I110" s="607">
        <v>189876264</v>
      </c>
      <c r="J110" s="607">
        <v>189876264</v>
      </c>
      <c r="K110" s="607">
        <v>54580000</v>
      </c>
      <c r="L110" s="608">
        <v>93478000</v>
      </c>
      <c r="M110" s="607">
        <v>93478000</v>
      </c>
      <c r="N110" s="607">
        <v>185776243</v>
      </c>
      <c r="O110" s="919"/>
      <c r="P110" s="919"/>
      <c r="Q110" s="919"/>
      <c r="R110" s="919"/>
      <c r="S110" s="919"/>
      <c r="T110" s="919"/>
      <c r="U110" s="919"/>
      <c r="V110" s="627"/>
      <c r="W110" s="919"/>
      <c r="X110" s="919"/>
      <c r="Y110" s="919"/>
      <c r="Z110" s="1078"/>
      <c r="AA110" s="74"/>
    </row>
    <row r="111" spans="1:27" ht="15">
      <c r="A111" s="992"/>
      <c r="B111" s="1011"/>
      <c r="C111" s="992"/>
      <c r="D111" s="605" t="s">
        <v>171</v>
      </c>
      <c r="E111" s="602">
        <v>0</v>
      </c>
      <c r="F111" s="602">
        <v>0</v>
      </c>
      <c r="G111" s="602"/>
      <c r="H111" s="602"/>
      <c r="I111" s="603"/>
      <c r="J111" s="603"/>
      <c r="K111" s="603">
        <v>0</v>
      </c>
      <c r="L111" s="609">
        <v>0</v>
      </c>
      <c r="M111" s="603">
        <v>0</v>
      </c>
      <c r="N111" s="603">
        <v>0</v>
      </c>
      <c r="O111" s="919"/>
      <c r="P111" s="919"/>
      <c r="Q111" s="919"/>
      <c r="R111" s="919"/>
      <c r="S111" s="919"/>
      <c r="T111" s="919"/>
      <c r="U111" s="919"/>
      <c r="V111" s="627"/>
      <c r="W111" s="919"/>
      <c r="X111" s="919"/>
      <c r="Y111" s="919"/>
      <c r="Z111" s="1078"/>
      <c r="AA111" s="74"/>
    </row>
    <row r="112" spans="1:27" ht="23.25" thickBot="1">
      <c r="A112" s="993"/>
      <c r="B112" s="1012"/>
      <c r="C112" s="993"/>
      <c r="D112" s="610" t="s">
        <v>172</v>
      </c>
      <c r="E112" s="611">
        <v>17781040</v>
      </c>
      <c r="F112" s="611">
        <v>17781040</v>
      </c>
      <c r="G112" s="611">
        <v>17781040</v>
      </c>
      <c r="H112" s="611">
        <v>17781040</v>
      </c>
      <c r="I112" s="612">
        <v>17781040</v>
      </c>
      <c r="J112" s="612">
        <v>17781040</v>
      </c>
      <c r="K112" s="612">
        <v>17781040</v>
      </c>
      <c r="L112" s="613">
        <v>17781040</v>
      </c>
      <c r="M112" s="612">
        <v>17781040</v>
      </c>
      <c r="N112" s="612">
        <v>17781040</v>
      </c>
      <c r="O112" s="920"/>
      <c r="P112" s="920"/>
      <c r="Q112" s="920"/>
      <c r="R112" s="920"/>
      <c r="S112" s="920"/>
      <c r="T112" s="920"/>
      <c r="U112" s="920"/>
      <c r="V112" s="628"/>
      <c r="W112" s="920"/>
      <c r="X112" s="920"/>
      <c r="Y112" s="920"/>
      <c r="Z112" s="1082"/>
      <c r="AA112" s="74"/>
    </row>
    <row r="113" spans="1:74" s="293" customFormat="1" ht="15">
      <c r="A113" s="991"/>
      <c r="B113" s="1010" t="s">
        <v>223</v>
      </c>
      <c r="C113" s="1055"/>
      <c r="D113" s="1065" t="s">
        <v>224</v>
      </c>
      <c r="E113" s="1049">
        <v>8795300000</v>
      </c>
      <c r="F113" s="1049">
        <v>8795300000</v>
      </c>
      <c r="G113" s="1057">
        <v>8795300000</v>
      </c>
      <c r="H113" s="1052">
        <v>7712420000</v>
      </c>
      <c r="I113" s="1057">
        <v>7712420000</v>
      </c>
      <c r="J113" s="630"/>
      <c r="K113" s="1060">
        <v>352220000</v>
      </c>
      <c r="L113" s="1060">
        <v>937709000</v>
      </c>
      <c r="M113" s="1068">
        <v>1096209000</v>
      </c>
      <c r="N113" s="1068">
        <v>7356162028.666666</v>
      </c>
      <c r="O113" s="929"/>
      <c r="P113" s="929"/>
      <c r="Q113" s="929"/>
      <c r="R113" s="929"/>
      <c r="S113" s="929"/>
      <c r="T113" s="929"/>
      <c r="U113" s="929"/>
      <c r="V113" s="1071"/>
      <c r="W113" s="929"/>
      <c r="X113" s="929"/>
      <c r="Y113" s="929"/>
      <c r="Z113" s="1094"/>
      <c r="AA113" s="288"/>
      <c r="AB113" s="290"/>
      <c r="AC113" s="290"/>
      <c r="AD113" s="290"/>
      <c r="AE113" s="291"/>
      <c r="AF113" s="291"/>
      <c r="AG113" s="291"/>
      <c r="AH113" s="291"/>
      <c r="AI113" s="291"/>
      <c r="AJ113" s="291"/>
      <c r="AK113" s="291"/>
      <c r="AL113" s="291"/>
      <c r="AM113" s="291"/>
      <c r="AN113" s="291"/>
      <c r="AO113" s="291"/>
      <c r="AP113" s="291"/>
      <c r="AQ113" s="291"/>
      <c r="AR113" s="291"/>
      <c r="AS113" s="291"/>
      <c r="AT113" s="291"/>
      <c r="AU113" s="291"/>
      <c r="AV113" s="291"/>
      <c r="AW113" s="291"/>
      <c r="AX113" s="291"/>
      <c r="AY113" s="291"/>
      <c r="AZ113" s="291"/>
      <c r="BA113" s="291"/>
      <c r="BB113" s="291"/>
      <c r="BC113" s="291"/>
      <c r="BD113" s="291"/>
      <c r="BE113" s="291"/>
      <c r="BF113" s="291"/>
      <c r="BG113" s="291"/>
      <c r="BH113" s="291"/>
      <c r="BI113" s="291"/>
      <c r="BJ113" s="291"/>
      <c r="BK113" s="291"/>
      <c r="BL113" s="291"/>
      <c r="BM113" s="291"/>
      <c r="BN113" s="291"/>
      <c r="BO113" s="292"/>
      <c r="BP113" s="292"/>
      <c r="BQ113" s="292"/>
      <c r="BR113" s="292"/>
      <c r="BS113" s="292"/>
      <c r="BT113" s="292"/>
      <c r="BU113" s="292"/>
      <c r="BV113" s="292"/>
    </row>
    <row r="114" spans="1:74" s="293" customFormat="1" ht="13.5" thickBot="1">
      <c r="A114" s="992"/>
      <c r="B114" s="1012"/>
      <c r="C114" s="1056"/>
      <c r="D114" s="1066" t="s">
        <v>225</v>
      </c>
      <c r="E114" s="1050"/>
      <c r="F114" s="1050"/>
      <c r="G114" s="1058"/>
      <c r="H114" s="1053"/>
      <c r="I114" s="1058"/>
      <c r="J114" s="631"/>
      <c r="K114" s="1061"/>
      <c r="L114" s="1061"/>
      <c r="M114" s="1069"/>
      <c r="N114" s="1069"/>
      <c r="O114" s="930"/>
      <c r="P114" s="930"/>
      <c r="Q114" s="930"/>
      <c r="R114" s="930"/>
      <c r="S114" s="930"/>
      <c r="T114" s="930"/>
      <c r="U114" s="930"/>
      <c r="V114" s="1072"/>
      <c r="W114" s="930"/>
      <c r="X114" s="930"/>
      <c r="Y114" s="930"/>
      <c r="Z114" s="1095"/>
      <c r="AA114" s="288"/>
      <c r="AB114" s="290"/>
      <c r="AC114" s="290"/>
      <c r="AD114" s="290"/>
      <c r="AE114" s="291"/>
      <c r="AF114" s="291"/>
      <c r="AG114" s="291"/>
      <c r="AH114" s="291"/>
      <c r="AI114" s="291"/>
      <c r="AJ114" s="291"/>
      <c r="AK114" s="291"/>
      <c r="AL114" s="291"/>
      <c r="AM114" s="291"/>
      <c r="AN114" s="291"/>
      <c r="AO114" s="291"/>
      <c r="AP114" s="291"/>
      <c r="AQ114" s="291"/>
      <c r="AR114" s="291"/>
      <c r="AS114" s="291"/>
      <c r="AT114" s="291"/>
      <c r="AU114" s="291"/>
      <c r="AV114" s="291"/>
      <c r="AW114" s="291"/>
      <c r="AX114" s="291"/>
      <c r="AY114" s="291"/>
      <c r="AZ114" s="291"/>
      <c r="BA114" s="291"/>
      <c r="BB114" s="291"/>
      <c r="BC114" s="291"/>
      <c r="BD114" s="291"/>
      <c r="BE114" s="291"/>
      <c r="BF114" s="291"/>
      <c r="BG114" s="291"/>
      <c r="BH114" s="291"/>
      <c r="BI114" s="291"/>
      <c r="BJ114" s="291"/>
      <c r="BK114" s="291"/>
      <c r="BL114" s="291"/>
      <c r="BM114" s="291"/>
      <c r="BN114" s="291"/>
      <c r="BO114" s="292"/>
      <c r="BP114" s="292"/>
      <c r="BQ114" s="292"/>
      <c r="BR114" s="292"/>
      <c r="BS114" s="292"/>
      <c r="BT114" s="292"/>
      <c r="BU114" s="292"/>
      <c r="BV114" s="292"/>
    </row>
    <row r="115" spans="1:74" s="296" customFormat="1" ht="13.5" thickBot="1">
      <c r="A115" s="1044" t="s">
        <v>226</v>
      </c>
      <c r="B115" s="1045"/>
      <c r="C115" s="1045"/>
      <c r="D115" s="1067" t="s">
        <v>227</v>
      </c>
      <c r="E115" s="1051"/>
      <c r="F115" s="1051"/>
      <c r="G115" s="1059"/>
      <c r="H115" s="1054"/>
      <c r="I115" s="1059"/>
      <c r="J115" s="632"/>
      <c r="K115" s="1062"/>
      <c r="L115" s="1062"/>
      <c r="M115" s="1070"/>
      <c r="N115" s="1070"/>
      <c r="O115" s="931"/>
      <c r="P115" s="931"/>
      <c r="Q115" s="931"/>
      <c r="R115" s="931"/>
      <c r="S115" s="931"/>
      <c r="T115" s="931"/>
      <c r="U115" s="931"/>
      <c r="V115" s="1073"/>
      <c r="W115" s="931"/>
      <c r="X115" s="931"/>
      <c r="Y115" s="931"/>
      <c r="Z115" s="1096"/>
      <c r="AA115" s="294"/>
      <c r="AB115" s="290"/>
      <c r="AC115" s="290"/>
      <c r="AD115" s="290"/>
      <c r="AE115" s="291"/>
      <c r="AF115" s="291"/>
      <c r="AG115" s="291"/>
      <c r="AH115" s="291"/>
      <c r="AI115" s="291"/>
      <c r="AJ115" s="291"/>
      <c r="AK115" s="291"/>
      <c r="AL115" s="291"/>
      <c r="AM115" s="291"/>
      <c r="AN115" s="291"/>
      <c r="AO115" s="291"/>
      <c r="AP115" s="291"/>
      <c r="AQ115" s="291"/>
      <c r="AR115" s="291"/>
      <c r="AS115" s="291"/>
      <c r="AT115" s="291"/>
      <c r="AU115" s="291"/>
      <c r="AV115" s="291"/>
      <c r="AW115" s="291"/>
      <c r="AX115" s="291"/>
      <c r="AY115" s="291"/>
      <c r="AZ115" s="291"/>
      <c r="BA115" s="291"/>
      <c r="BB115" s="291"/>
      <c r="BC115" s="291"/>
      <c r="BD115" s="291"/>
      <c r="BE115" s="291"/>
      <c r="BF115" s="291"/>
      <c r="BG115" s="291"/>
      <c r="BH115" s="291"/>
      <c r="BI115" s="291"/>
      <c r="BJ115" s="291"/>
      <c r="BK115" s="291"/>
      <c r="BL115" s="291"/>
      <c r="BM115" s="291"/>
      <c r="BN115" s="291"/>
      <c r="BO115" s="295"/>
      <c r="BP115" s="295"/>
      <c r="BQ115" s="295"/>
      <c r="BR115" s="295"/>
      <c r="BS115" s="295"/>
      <c r="BT115" s="295"/>
      <c r="BU115" s="295"/>
      <c r="BV115" s="295"/>
    </row>
    <row r="116" spans="1:74" s="296" customFormat="1" ht="34.5" thickBot="1">
      <c r="A116" s="1046"/>
      <c r="B116" s="1047"/>
      <c r="C116" s="1048"/>
      <c r="D116" s="614" t="s">
        <v>228</v>
      </c>
      <c r="E116" s="615">
        <v>730212885</v>
      </c>
      <c r="F116" s="615">
        <v>730212885</v>
      </c>
      <c r="G116" s="616">
        <v>730212885</v>
      </c>
      <c r="H116" s="615">
        <v>730212884</v>
      </c>
      <c r="I116" s="615">
        <v>730212884</v>
      </c>
      <c r="J116" s="615"/>
      <c r="K116" s="615">
        <v>146424963</v>
      </c>
      <c r="L116" s="615">
        <v>442721884</v>
      </c>
      <c r="M116" s="629">
        <v>683427809.3333333</v>
      </c>
      <c r="N116" s="629">
        <v>730212884.3333333</v>
      </c>
      <c r="O116" s="299"/>
      <c r="P116" s="299"/>
      <c r="Q116" s="299"/>
      <c r="R116" s="299"/>
      <c r="S116" s="299"/>
      <c r="T116" s="299"/>
      <c r="U116" s="299"/>
      <c r="V116" s="299"/>
      <c r="W116" s="299"/>
      <c r="X116" s="299"/>
      <c r="Y116" s="299"/>
      <c r="Z116" s="354"/>
      <c r="AA116" s="294"/>
      <c r="AB116" s="290"/>
      <c r="AC116" s="290"/>
      <c r="AD116" s="290"/>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c r="BM116" s="291"/>
      <c r="BN116" s="291"/>
      <c r="BO116" s="295"/>
      <c r="BP116" s="295"/>
      <c r="BQ116" s="295"/>
      <c r="BR116" s="295"/>
      <c r="BS116" s="295"/>
      <c r="BT116" s="295"/>
      <c r="BU116" s="295"/>
      <c r="BV116" s="295"/>
    </row>
    <row r="117" spans="1:26" ht="18.75" thickBot="1">
      <c r="A117" s="894" t="s">
        <v>238</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895"/>
      <c r="Z117" s="896"/>
    </row>
    <row r="118" spans="5:26" ht="18.75" thickBot="1">
      <c r="E118" s="321"/>
      <c r="F118" s="321"/>
      <c r="G118" s="321"/>
      <c r="H118" s="321"/>
      <c r="I118" s="321"/>
      <c r="J118" s="321"/>
      <c r="K118" s="321"/>
      <c r="L118" s="322"/>
      <c r="M118" s="321"/>
      <c r="N118" s="321"/>
      <c r="T118" s="352"/>
      <c r="X118" s="320"/>
      <c r="Y118" s="320"/>
      <c r="Z118" s="323"/>
    </row>
    <row r="119" spans="5:26" ht="18">
      <c r="E119" s="321"/>
      <c r="F119" s="321"/>
      <c r="G119" s="321"/>
      <c r="H119" s="321"/>
      <c r="I119" s="321"/>
      <c r="J119" s="321"/>
      <c r="K119" s="321"/>
      <c r="L119" s="322"/>
      <c r="M119" s="321"/>
      <c r="N119" s="321"/>
      <c r="X119" s="320"/>
      <c r="Y119" s="320"/>
      <c r="Z119" s="323"/>
    </row>
    <row r="120" spans="5:26" ht="18">
      <c r="E120" s="321"/>
      <c r="F120" s="321"/>
      <c r="G120" s="321"/>
      <c r="H120" s="321"/>
      <c r="I120" s="321"/>
      <c r="J120" s="321"/>
      <c r="K120" s="321"/>
      <c r="L120" s="322"/>
      <c r="M120" s="321"/>
      <c r="N120" s="321"/>
      <c r="X120" s="320"/>
      <c r="Y120" s="320"/>
      <c r="Z120" s="320"/>
    </row>
  </sheetData>
  <mergeCells count="502">
    <mergeCell ref="A115:C116"/>
    <mergeCell ref="A117:Z117"/>
    <mergeCell ref="U113:U115"/>
    <mergeCell ref="V113:V115"/>
    <mergeCell ref="W113:W115"/>
    <mergeCell ref="X113:X115"/>
    <mergeCell ref="Y113:Y115"/>
    <mergeCell ref="Z113:Z115"/>
    <mergeCell ref="O113:O115"/>
    <mergeCell ref="P113:P115"/>
    <mergeCell ref="Q113:Q115"/>
    <mergeCell ref="R113:R115"/>
    <mergeCell ref="S113:S115"/>
    <mergeCell ref="T113:T115"/>
    <mergeCell ref="H113:H115"/>
    <mergeCell ref="I113:I115"/>
    <mergeCell ref="K113:K115"/>
    <mergeCell ref="L113:L115"/>
    <mergeCell ref="M113:M115"/>
    <mergeCell ref="N113:N115"/>
    <mergeCell ref="W109:W112"/>
    <mergeCell ref="X109:X112"/>
    <mergeCell ref="Y109:Y112"/>
    <mergeCell ref="Z109:Z112"/>
    <mergeCell ref="A113:A114"/>
    <mergeCell ref="B113:C114"/>
    <mergeCell ref="D113:D115"/>
    <mergeCell ref="E113:E115"/>
    <mergeCell ref="F113:F115"/>
    <mergeCell ref="G113:G115"/>
    <mergeCell ref="Y105:Y108"/>
    <mergeCell ref="Z105:Z108"/>
    <mergeCell ref="C109:C112"/>
    <mergeCell ref="O109:O112"/>
    <mergeCell ref="P109:P112"/>
    <mergeCell ref="Q109:Q112"/>
    <mergeCell ref="R109:R112"/>
    <mergeCell ref="S109:S112"/>
    <mergeCell ref="T109:T112"/>
    <mergeCell ref="U109:U112"/>
    <mergeCell ref="R105:R108"/>
    <mergeCell ref="S105:S108"/>
    <mergeCell ref="T105:T108"/>
    <mergeCell ref="U105:U108"/>
    <mergeCell ref="W105:W108"/>
    <mergeCell ref="X105:X108"/>
    <mergeCell ref="U101:U104"/>
    <mergeCell ref="V101:V104"/>
    <mergeCell ref="W101:W104"/>
    <mergeCell ref="X101:X104"/>
    <mergeCell ref="Y101:Y104"/>
    <mergeCell ref="Z101:Z104"/>
    <mergeCell ref="X97:X100"/>
    <mergeCell ref="Y97:Y100"/>
    <mergeCell ref="Z97:Z100"/>
    <mergeCell ref="C101:C104"/>
    <mergeCell ref="O101:O104"/>
    <mergeCell ref="P101:P104"/>
    <mergeCell ref="Q101:Q104"/>
    <mergeCell ref="R101:R104"/>
    <mergeCell ref="S101:S104"/>
    <mergeCell ref="T101:T104"/>
    <mergeCell ref="R97:R100"/>
    <mergeCell ref="S97:S100"/>
    <mergeCell ref="T97:T100"/>
    <mergeCell ref="U97:U100"/>
    <mergeCell ref="V97:V100"/>
    <mergeCell ref="W97:W100"/>
    <mergeCell ref="A97:A112"/>
    <mergeCell ref="B97:B112"/>
    <mergeCell ref="C97:C100"/>
    <mergeCell ref="O97:O100"/>
    <mergeCell ref="P97:P100"/>
    <mergeCell ref="Q97:Q100"/>
    <mergeCell ref="C105:C108"/>
    <mergeCell ref="O105:O108"/>
    <mergeCell ref="P105:P108"/>
    <mergeCell ref="Q105:Q108"/>
    <mergeCell ref="X92:X96"/>
    <mergeCell ref="Y92:Y96"/>
    <mergeCell ref="Z92:Z96"/>
    <mergeCell ref="D95:D96"/>
    <mergeCell ref="E95:E96"/>
    <mergeCell ref="F95:F96"/>
    <mergeCell ref="G95:G96"/>
    <mergeCell ref="H95:H96"/>
    <mergeCell ref="I95:I96"/>
    <mergeCell ref="K95:K96"/>
    <mergeCell ref="R92:R96"/>
    <mergeCell ref="S92:S96"/>
    <mergeCell ref="T92:T96"/>
    <mergeCell ref="U92:U96"/>
    <mergeCell ref="V92:V96"/>
    <mergeCell ref="W92:W96"/>
    <mergeCell ref="A92:A96"/>
    <mergeCell ref="B92:B96"/>
    <mergeCell ref="C92:C96"/>
    <mergeCell ref="O92:O96"/>
    <mergeCell ref="P92:P96"/>
    <mergeCell ref="Q92:Q96"/>
    <mergeCell ref="L95:L96"/>
    <mergeCell ref="M95:M96"/>
    <mergeCell ref="N95:N96"/>
    <mergeCell ref="H90:H91"/>
    <mergeCell ref="I90:I91"/>
    <mergeCell ref="K90:K91"/>
    <mergeCell ref="L90:L91"/>
    <mergeCell ref="M90:M91"/>
    <mergeCell ref="N90:N91"/>
    <mergeCell ref="U87:U91"/>
    <mergeCell ref="V87:V91"/>
    <mergeCell ref="W87:W91"/>
    <mergeCell ref="X87:X91"/>
    <mergeCell ref="Y87:Y91"/>
    <mergeCell ref="Z87:Z91"/>
    <mergeCell ref="O87:O91"/>
    <mergeCell ref="P87:P91"/>
    <mergeCell ref="Q87:Q91"/>
    <mergeCell ref="R87:R91"/>
    <mergeCell ref="S87:S91"/>
    <mergeCell ref="T87:T91"/>
    <mergeCell ref="L85:L86"/>
    <mergeCell ref="M85:M86"/>
    <mergeCell ref="N85:N86"/>
    <mergeCell ref="A87:A91"/>
    <mergeCell ref="B87:B91"/>
    <mergeCell ref="C87:C91"/>
    <mergeCell ref="D90:D91"/>
    <mergeCell ref="E90:E91"/>
    <mergeCell ref="F90:F91"/>
    <mergeCell ref="G90:G91"/>
    <mergeCell ref="N80:N81"/>
    <mergeCell ref="C82:C86"/>
    <mergeCell ref="V82:V86"/>
    <mergeCell ref="D85:D86"/>
    <mergeCell ref="E85:E86"/>
    <mergeCell ref="F85:F86"/>
    <mergeCell ref="G85:G86"/>
    <mergeCell ref="H85:H86"/>
    <mergeCell ref="I85:I86"/>
    <mergeCell ref="K85:K86"/>
    <mergeCell ref="V77:V81"/>
    <mergeCell ref="W77:W81"/>
    <mergeCell ref="X77:X81"/>
    <mergeCell ref="Y77:Y81"/>
    <mergeCell ref="Z77:Z81"/>
    <mergeCell ref="D80:D81"/>
    <mergeCell ref="E80:E81"/>
    <mergeCell ref="F80:F81"/>
    <mergeCell ref="G80:G81"/>
    <mergeCell ref="H80:H81"/>
    <mergeCell ref="P77:P81"/>
    <mergeCell ref="Q77:Q81"/>
    <mergeCell ref="R77:R81"/>
    <mergeCell ref="S77:S81"/>
    <mergeCell ref="T77:T81"/>
    <mergeCell ref="U77:U81"/>
    <mergeCell ref="K75:K76"/>
    <mergeCell ref="L75:L76"/>
    <mergeCell ref="M75:M76"/>
    <mergeCell ref="N75:N76"/>
    <mergeCell ref="C77:C81"/>
    <mergeCell ref="O77:O81"/>
    <mergeCell ref="I80:I81"/>
    <mergeCell ref="K80:K81"/>
    <mergeCell ref="L80:L81"/>
    <mergeCell ref="M80:M81"/>
    <mergeCell ref="D75:D76"/>
    <mergeCell ref="E75:E76"/>
    <mergeCell ref="F75:F76"/>
    <mergeCell ref="G75:G76"/>
    <mergeCell ref="H75:H76"/>
    <mergeCell ref="I75:I76"/>
    <mergeCell ref="U72:U76"/>
    <mergeCell ref="V72:V76"/>
    <mergeCell ref="W72:W76"/>
    <mergeCell ref="X72:X76"/>
    <mergeCell ref="Y72:Y76"/>
    <mergeCell ref="Z72:Z76"/>
    <mergeCell ref="O72:O76"/>
    <mergeCell ref="P72:P76"/>
    <mergeCell ref="Q72:Q76"/>
    <mergeCell ref="R72:R76"/>
    <mergeCell ref="S72:S76"/>
    <mergeCell ref="T72:T76"/>
    <mergeCell ref="X67:X71"/>
    <mergeCell ref="Y67:Y71"/>
    <mergeCell ref="Z67:Z71"/>
    <mergeCell ref="D70:D71"/>
    <mergeCell ref="E70:E71"/>
    <mergeCell ref="F70:F71"/>
    <mergeCell ref="G70:G71"/>
    <mergeCell ref="H70:H71"/>
    <mergeCell ref="I70:I71"/>
    <mergeCell ref="K70:K71"/>
    <mergeCell ref="R67:R71"/>
    <mergeCell ref="S67:S71"/>
    <mergeCell ref="T67:T71"/>
    <mergeCell ref="U67:U71"/>
    <mergeCell ref="V67:V71"/>
    <mergeCell ref="W67:W71"/>
    <mergeCell ref="A67:A86"/>
    <mergeCell ref="B67:B86"/>
    <mergeCell ref="C67:C71"/>
    <mergeCell ref="O67:O71"/>
    <mergeCell ref="P67:P71"/>
    <mergeCell ref="Q67:Q71"/>
    <mergeCell ref="L70:L71"/>
    <mergeCell ref="M70:M71"/>
    <mergeCell ref="N70:N71"/>
    <mergeCell ref="C72:C76"/>
    <mergeCell ref="H65:H66"/>
    <mergeCell ref="I65:I66"/>
    <mergeCell ref="K65:K66"/>
    <mergeCell ref="L65:L66"/>
    <mergeCell ref="M65:M66"/>
    <mergeCell ref="N65:N66"/>
    <mergeCell ref="Q62:Q66"/>
    <mergeCell ref="R62:R66"/>
    <mergeCell ref="S62:S66"/>
    <mergeCell ref="T62:T66"/>
    <mergeCell ref="U62:U66"/>
    <mergeCell ref="V62:V66"/>
    <mergeCell ref="N60:N61"/>
    <mergeCell ref="A62:A66"/>
    <mergeCell ref="B62:B66"/>
    <mergeCell ref="C62:C66"/>
    <mergeCell ref="O62:O66"/>
    <mergeCell ref="P62:P66"/>
    <mergeCell ref="D65:D66"/>
    <mergeCell ref="E65:E66"/>
    <mergeCell ref="F65:F66"/>
    <mergeCell ref="G65:G66"/>
    <mergeCell ref="R57:R61"/>
    <mergeCell ref="S57:S61"/>
    <mergeCell ref="T57:T61"/>
    <mergeCell ref="U57:U61"/>
    <mergeCell ref="V57:V61"/>
    <mergeCell ref="D60:D61"/>
    <mergeCell ref="E60:E61"/>
    <mergeCell ref="F60:F61"/>
    <mergeCell ref="G60:G61"/>
    <mergeCell ref="H60:H61"/>
    <mergeCell ref="A57:A61"/>
    <mergeCell ref="B57:B61"/>
    <mergeCell ref="C57:C61"/>
    <mergeCell ref="O57:O61"/>
    <mergeCell ref="P57:P61"/>
    <mergeCell ref="Q57:Q61"/>
    <mergeCell ref="I60:I61"/>
    <mergeCell ref="K60:K61"/>
    <mergeCell ref="L60:L61"/>
    <mergeCell ref="M60:M61"/>
    <mergeCell ref="Z52:Z56"/>
    <mergeCell ref="D55:D56"/>
    <mergeCell ref="E55:E56"/>
    <mergeCell ref="F55:F56"/>
    <mergeCell ref="G55:G56"/>
    <mergeCell ref="H55:H56"/>
    <mergeCell ref="I55:I56"/>
    <mergeCell ref="K55:K56"/>
    <mergeCell ref="L55:L56"/>
    <mergeCell ref="M55:M56"/>
    <mergeCell ref="T52:T56"/>
    <mergeCell ref="U52:U56"/>
    <mergeCell ref="V52:V56"/>
    <mergeCell ref="W52:W56"/>
    <mergeCell ref="X52:X56"/>
    <mergeCell ref="Y52:Y56"/>
    <mergeCell ref="C52:C56"/>
    <mergeCell ref="O52:O56"/>
    <mergeCell ref="P52:P56"/>
    <mergeCell ref="Q52:Q56"/>
    <mergeCell ref="R52:R56"/>
    <mergeCell ref="S52:S56"/>
    <mergeCell ref="N55:N56"/>
    <mergeCell ref="Z47:Z51"/>
    <mergeCell ref="D50:D51"/>
    <mergeCell ref="E50:E51"/>
    <mergeCell ref="F50:F51"/>
    <mergeCell ref="G50:G51"/>
    <mergeCell ref="H50:H51"/>
    <mergeCell ref="I50:I51"/>
    <mergeCell ref="K50:K51"/>
    <mergeCell ref="L50:L51"/>
    <mergeCell ref="M50:M51"/>
    <mergeCell ref="T47:T51"/>
    <mergeCell ref="U47:U51"/>
    <mergeCell ref="V47:V51"/>
    <mergeCell ref="W47:W51"/>
    <mergeCell ref="X47:X51"/>
    <mergeCell ref="Y47:Y51"/>
    <mergeCell ref="C47:C51"/>
    <mergeCell ref="O47:O51"/>
    <mergeCell ref="P47:P51"/>
    <mergeCell ref="Q47:Q51"/>
    <mergeCell ref="R47:R51"/>
    <mergeCell ref="S47:S51"/>
    <mergeCell ref="N50:N51"/>
    <mergeCell ref="W42:W46"/>
    <mergeCell ref="X42:X46"/>
    <mergeCell ref="Y42:Y46"/>
    <mergeCell ref="Z42:Z46"/>
    <mergeCell ref="D45:D46"/>
    <mergeCell ref="E45:E46"/>
    <mergeCell ref="F45:F46"/>
    <mergeCell ref="G45:G46"/>
    <mergeCell ref="H45:H46"/>
    <mergeCell ref="I45:I46"/>
    <mergeCell ref="Q42:Q46"/>
    <mergeCell ref="R42:R46"/>
    <mergeCell ref="S42:S46"/>
    <mergeCell ref="T42:T46"/>
    <mergeCell ref="U42:U46"/>
    <mergeCell ref="V42:V46"/>
    <mergeCell ref="L40:L41"/>
    <mergeCell ref="M40:M41"/>
    <mergeCell ref="N40:N41"/>
    <mergeCell ref="C42:C46"/>
    <mergeCell ref="O42:O46"/>
    <mergeCell ref="P42:P46"/>
    <mergeCell ref="K45:K46"/>
    <mergeCell ref="L45:L46"/>
    <mergeCell ref="M45:M46"/>
    <mergeCell ref="N45:N46"/>
    <mergeCell ref="D40:D41"/>
    <mergeCell ref="F40:F41"/>
    <mergeCell ref="G40:G41"/>
    <mergeCell ref="H40:H41"/>
    <mergeCell ref="I40:I41"/>
    <mergeCell ref="K40:K41"/>
    <mergeCell ref="U37:U41"/>
    <mergeCell ref="V37:V41"/>
    <mergeCell ref="W37:W41"/>
    <mergeCell ref="X37:X41"/>
    <mergeCell ref="Y37:Y41"/>
    <mergeCell ref="Z37:Z41"/>
    <mergeCell ref="O37:O41"/>
    <mergeCell ref="P37:P41"/>
    <mergeCell ref="Q37:Q41"/>
    <mergeCell ref="R37:R41"/>
    <mergeCell ref="S37:S41"/>
    <mergeCell ref="T37:T41"/>
    <mergeCell ref="X32:X36"/>
    <mergeCell ref="Y32:Y36"/>
    <mergeCell ref="Z32:Z36"/>
    <mergeCell ref="D35:D36"/>
    <mergeCell ref="E35:E36"/>
    <mergeCell ref="F35:F36"/>
    <mergeCell ref="G35:G36"/>
    <mergeCell ref="H35:H36"/>
    <mergeCell ref="I35:I36"/>
    <mergeCell ref="K35:K36"/>
    <mergeCell ref="R32:R36"/>
    <mergeCell ref="S32:S36"/>
    <mergeCell ref="T32:T36"/>
    <mergeCell ref="U32:U36"/>
    <mergeCell ref="V32:V36"/>
    <mergeCell ref="W32:W36"/>
    <mergeCell ref="A32:A56"/>
    <mergeCell ref="B32:B56"/>
    <mergeCell ref="C32:C36"/>
    <mergeCell ref="O32:O36"/>
    <mergeCell ref="P32:P36"/>
    <mergeCell ref="Q32:Q36"/>
    <mergeCell ref="L35:L36"/>
    <mergeCell ref="M35:M36"/>
    <mergeCell ref="N35:N36"/>
    <mergeCell ref="C37:C41"/>
    <mergeCell ref="Z27:Z31"/>
    <mergeCell ref="D30:D31"/>
    <mergeCell ref="E30:E31"/>
    <mergeCell ref="F30:F31"/>
    <mergeCell ref="G30:G31"/>
    <mergeCell ref="H30:H31"/>
    <mergeCell ref="I30:I31"/>
    <mergeCell ref="K30:K31"/>
    <mergeCell ref="L30:L31"/>
    <mergeCell ref="M30:M31"/>
    <mergeCell ref="T27:T31"/>
    <mergeCell ref="U27:U31"/>
    <mergeCell ref="V27:V31"/>
    <mergeCell ref="W27:W31"/>
    <mergeCell ref="X27:X31"/>
    <mergeCell ref="Y27:Y31"/>
    <mergeCell ref="C27:C31"/>
    <mergeCell ref="O27:O31"/>
    <mergeCell ref="P27:P31"/>
    <mergeCell ref="Q27:Q31"/>
    <mergeCell ref="R27:R31"/>
    <mergeCell ref="S27:S31"/>
    <mergeCell ref="N30:N31"/>
    <mergeCell ref="Z22:Z26"/>
    <mergeCell ref="D25:D26"/>
    <mergeCell ref="E25:E26"/>
    <mergeCell ref="F25:F26"/>
    <mergeCell ref="G25:G26"/>
    <mergeCell ref="H25:H26"/>
    <mergeCell ref="I25:I26"/>
    <mergeCell ref="K25:K26"/>
    <mergeCell ref="L25:L26"/>
    <mergeCell ref="M25:M26"/>
    <mergeCell ref="T22:T26"/>
    <mergeCell ref="U22:U26"/>
    <mergeCell ref="V22:V26"/>
    <mergeCell ref="W22:W26"/>
    <mergeCell ref="X22:X26"/>
    <mergeCell ref="Y22:Y26"/>
    <mergeCell ref="C22:C26"/>
    <mergeCell ref="O22:O26"/>
    <mergeCell ref="P22:P26"/>
    <mergeCell ref="Q22:Q26"/>
    <mergeCell ref="R22:R26"/>
    <mergeCell ref="S22:S26"/>
    <mergeCell ref="N25:N26"/>
    <mergeCell ref="Z17:Z21"/>
    <mergeCell ref="D20:D21"/>
    <mergeCell ref="E20:E21"/>
    <mergeCell ref="F20:F21"/>
    <mergeCell ref="G20:G21"/>
    <mergeCell ref="H20:H21"/>
    <mergeCell ref="I20:I21"/>
    <mergeCell ref="K20:K21"/>
    <mergeCell ref="L20:L21"/>
    <mergeCell ref="M20:M21"/>
    <mergeCell ref="T17:T21"/>
    <mergeCell ref="U17:U21"/>
    <mergeCell ref="V17:V21"/>
    <mergeCell ref="W17:W21"/>
    <mergeCell ref="X17:X21"/>
    <mergeCell ref="Y17:Y21"/>
    <mergeCell ref="C17:C21"/>
    <mergeCell ref="O17:O21"/>
    <mergeCell ref="P17:P21"/>
    <mergeCell ref="Q17:Q21"/>
    <mergeCell ref="R17:R21"/>
    <mergeCell ref="S17:S21"/>
    <mergeCell ref="N20:N21"/>
    <mergeCell ref="X12:X16"/>
    <mergeCell ref="Y12:Y16"/>
    <mergeCell ref="Z12:Z16"/>
    <mergeCell ref="D15:D16"/>
    <mergeCell ref="E15:E16"/>
    <mergeCell ref="F15:F16"/>
    <mergeCell ref="G15:G16"/>
    <mergeCell ref="H15:H16"/>
    <mergeCell ref="I15:I16"/>
    <mergeCell ref="K15:K16"/>
    <mergeCell ref="R12:R16"/>
    <mergeCell ref="S12:S16"/>
    <mergeCell ref="T12:T16"/>
    <mergeCell ref="U12:U16"/>
    <mergeCell ref="V12:V16"/>
    <mergeCell ref="W12:W16"/>
    <mergeCell ref="M10:M11"/>
    <mergeCell ref="N10:N11"/>
    <mergeCell ref="C12:C16"/>
    <mergeCell ref="O12:O16"/>
    <mergeCell ref="P12:P16"/>
    <mergeCell ref="Q12:Q16"/>
    <mergeCell ref="L15:L16"/>
    <mergeCell ref="M15:M16"/>
    <mergeCell ref="N15:N16"/>
    <mergeCell ref="Y7:Y11"/>
    <mergeCell ref="Z7:Z11"/>
    <mergeCell ref="D10:D11"/>
    <mergeCell ref="E10:E11"/>
    <mergeCell ref="F10:F11"/>
    <mergeCell ref="G10:G11"/>
    <mergeCell ref="H10:H11"/>
    <mergeCell ref="I10:I11"/>
    <mergeCell ref="K10:K11"/>
    <mergeCell ref="L10:L11"/>
    <mergeCell ref="S7:S11"/>
    <mergeCell ref="T7:T11"/>
    <mergeCell ref="U7:U11"/>
    <mergeCell ref="V7:V11"/>
    <mergeCell ref="W7:W11"/>
    <mergeCell ref="X7:X11"/>
    <mergeCell ref="K5:N5"/>
    <mergeCell ref="O5:S5"/>
    <mergeCell ref="T5:Z5"/>
    <mergeCell ref="A7:A31"/>
    <mergeCell ref="B7:B31"/>
    <mergeCell ref="C7:C11"/>
    <mergeCell ref="O7:O11"/>
    <mergeCell ref="P7:P11"/>
    <mergeCell ref="Q7:Q11"/>
    <mergeCell ref="R7:R11"/>
    <mergeCell ref="A5:A6"/>
    <mergeCell ref="B5:B6"/>
    <mergeCell ref="C5:C6"/>
    <mergeCell ref="D5:D6"/>
    <mergeCell ref="E5:E6"/>
    <mergeCell ref="F5:I5"/>
    <mergeCell ref="A1:D4"/>
    <mergeCell ref="E1:Z1"/>
    <mergeCell ref="E2:Z2"/>
    <mergeCell ref="E3:F3"/>
    <mergeCell ref="G3:Z3"/>
    <mergeCell ref="E4:F4"/>
    <mergeCell ref="G4:Z4"/>
  </mergeCells>
  <printOptions/>
  <pageMargins left="0.7086614173228347" right="0.7086614173228347" top="0.7480314960629921" bottom="0.7480314960629921" header="0.31496062992125984" footer="0.31496062992125984"/>
  <pageSetup horizontalDpi="600" verticalDpi="600" orientation="portrait" scale="24" r:id="rId4"/>
  <headerFooter>
    <oddFooter>&amp;C&amp;G</oddFooter>
  </headerFooter>
  <colBreaks count="1" manualBreakCount="1">
    <brk id="22" max="16383" man="1"/>
  </colBreaks>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16"/>
  <sheetViews>
    <sheetView view="pageBreakPreview" zoomScale="85" zoomScaleSheetLayoutView="85" workbookViewId="0" topLeftCell="A88">
      <selection activeCell="D107" sqref="D107"/>
    </sheetView>
  </sheetViews>
  <sheetFormatPr defaultColWidth="11.421875" defaultRowHeight="15"/>
  <cols>
    <col min="1" max="1" width="8.7109375" style="61" customWidth="1"/>
    <col min="2" max="2" width="16.28125" style="61" customWidth="1"/>
    <col min="3" max="3" width="21.28125" style="61" customWidth="1"/>
    <col min="4" max="4" width="16.00390625" style="61" customWidth="1"/>
    <col min="5" max="5" width="21.140625" style="61" customWidth="1"/>
    <col min="6" max="6" width="18.421875" style="61" customWidth="1"/>
    <col min="7" max="7" width="23.140625" style="61" customWidth="1"/>
    <col min="8" max="9" width="16.00390625" style="61" bestFit="1" customWidth="1"/>
    <col min="10" max="11" width="16.57421875" style="308" bestFit="1" customWidth="1"/>
    <col min="12" max="12" width="16.57421875" style="309" bestFit="1" customWidth="1"/>
    <col min="13" max="15" width="11.57421875" style="61" customWidth="1"/>
    <col min="16" max="22" width="8.421875" style="61" customWidth="1"/>
    <col min="23" max="23" width="32.00390625" style="61" hidden="1" customWidth="1"/>
    <col min="24" max="24" width="22.28125" style="308" hidden="1" customWidth="1"/>
    <col min="25" max="25" width="15.57421875" style="61" customWidth="1"/>
    <col min="26" max="26" width="14.28125" style="58" customWidth="1"/>
    <col min="27" max="27" width="1.8515625" style="58" customWidth="1"/>
    <col min="28" max="28" width="16.8515625" style="58" customWidth="1"/>
    <col min="29" max="30" width="1.8515625" style="58" customWidth="1"/>
    <col min="31" max="31" width="14.140625" style="58" customWidth="1"/>
    <col min="32" max="34" width="11.421875" style="59" customWidth="1"/>
    <col min="35" max="78" width="11.421875" style="60" customWidth="1"/>
    <col min="79" max="16384" width="11.421875" style="61" customWidth="1"/>
  </cols>
  <sheetData>
    <row r="1" spans="1:25" ht="27.75" customHeight="1">
      <c r="A1" s="1015"/>
      <c r="B1" s="1016"/>
      <c r="C1" s="1016"/>
      <c r="D1" s="1017"/>
      <c r="E1" s="1031" t="s">
        <v>0</v>
      </c>
      <c r="F1" s="1032"/>
      <c r="G1" s="1032"/>
      <c r="H1" s="1032"/>
      <c r="I1" s="1032"/>
      <c r="J1" s="1032"/>
      <c r="K1" s="1032"/>
      <c r="L1" s="1032"/>
      <c r="M1" s="1032"/>
      <c r="N1" s="1032"/>
      <c r="O1" s="1032"/>
      <c r="P1" s="1032"/>
      <c r="Q1" s="1032"/>
      <c r="R1" s="1032"/>
      <c r="S1" s="1032"/>
      <c r="T1" s="1032"/>
      <c r="U1" s="1032"/>
      <c r="V1" s="1032"/>
      <c r="W1" s="1032"/>
      <c r="X1" s="1032"/>
      <c r="Y1" s="1033"/>
    </row>
    <row r="2" spans="1:25" ht="36" customHeight="1">
      <c r="A2" s="1018"/>
      <c r="B2" s="1019"/>
      <c r="C2" s="1019"/>
      <c r="D2" s="1020"/>
      <c r="E2" s="1034" t="s">
        <v>126</v>
      </c>
      <c r="F2" s="1035"/>
      <c r="G2" s="1035"/>
      <c r="H2" s="1035"/>
      <c r="I2" s="1035"/>
      <c r="J2" s="1035"/>
      <c r="K2" s="1035"/>
      <c r="L2" s="1035"/>
      <c r="M2" s="1035"/>
      <c r="N2" s="1035"/>
      <c r="O2" s="1035"/>
      <c r="P2" s="1035"/>
      <c r="Q2" s="1035"/>
      <c r="R2" s="1035"/>
      <c r="S2" s="1035"/>
      <c r="T2" s="1035"/>
      <c r="U2" s="1035"/>
      <c r="V2" s="1035"/>
      <c r="W2" s="1035"/>
      <c r="X2" s="1035"/>
      <c r="Y2" s="1036"/>
    </row>
    <row r="3" spans="1:25" ht="35.25" customHeight="1">
      <c r="A3" s="1018"/>
      <c r="B3" s="1019"/>
      <c r="C3" s="1019"/>
      <c r="D3" s="1020"/>
      <c r="E3" s="1027" t="s">
        <v>127</v>
      </c>
      <c r="F3" s="1028"/>
      <c r="G3" s="1037" t="s">
        <v>89</v>
      </c>
      <c r="H3" s="1037"/>
      <c r="I3" s="1037"/>
      <c r="J3" s="1037"/>
      <c r="K3" s="1037"/>
      <c r="L3" s="1037"/>
      <c r="M3" s="1037"/>
      <c r="N3" s="1037"/>
      <c r="O3" s="1037"/>
      <c r="P3" s="1037"/>
      <c r="Q3" s="1037"/>
      <c r="R3" s="1037"/>
      <c r="S3" s="1037"/>
      <c r="T3" s="1037"/>
      <c r="U3" s="1037"/>
      <c r="V3" s="1037"/>
      <c r="W3" s="1037"/>
      <c r="X3" s="1037"/>
      <c r="Y3" s="1038"/>
    </row>
    <row r="4" spans="1:25" ht="23.25" customHeight="1" thickBot="1">
      <c r="A4" s="1018"/>
      <c r="B4" s="1019"/>
      <c r="C4" s="1019"/>
      <c r="D4" s="1020"/>
      <c r="E4" s="1029" t="s">
        <v>128</v>
      </c>
      <c r="F4" s="1030"/>
      <c r="G4" s="1039" t="s">
        <v>129</v>
      </c>
      <c r="H4" s="1039"/>
      <c r="I4" s="1039"/>
      <c r="J4" s="1039"/>
      <c r="K4" s="1039"/>
      <c r="L4" s="1039"/>
      <c r="M4" s="1039"/>
      <c r="N4" s="1039"/>
      <c r="O4" s="1039"/>
      <c r="P4" s="1039"/>
      <c r="Q4" s="1039"/>
      <c r="R4" s="1039"/>
      <c r="S4" s="1039"/>
      <c r="T4" s="1039"/>
      <c r="U4" s="1039"/>
      <c r="V4" s="1039"/>
      <c r="W4" s="1039"/>
      <c r="X4" s="1039"/>
      <c r="Y4" s="1040"/>
    </row>
    <row r="5" spans="1:78" s="66" customFormat="1" ht="12" customHeight="1" thickBot="1">
      <c r="A5" s="1021" t="s">
        <v>130</v>
      </c>
      <c r="B5" s="1021" t="s">
        <v>131</v>
      </c>
      <c r="C5" s="1021" t="s">
        <v>132</v>
      </c>
      <c r="D5" s="1024" t="s">
        <v>133</v>
      </c>
      <c r="E5" s="1014" t="s">
        <v>134</v>
      </c>
      <c r="F5" s="1014" t="s">
        <v>135</v>
      </c>
      <c r="G5" s="1014"/>
      <c r="H5" s="1014"/>
      <c r="I5" s="1014"/>
      <c r="J5" s="1014" t="s">
        <v>136</v>
      </c>
      <c r="K5" s="1014"/>
      <c r="L5" s="1014"/>
      <c r="M5" s="1014"/>
      <c r="N5" s="1014"/>
      <c r="O5" s="1041" t="s">
        <v>137</v>
      </c>
      <c r="P5" s="1041"/>
      <c r="Q5" s="1041"/>
      <c r="R5" s="1041"/>
      <c r="S5" s="1042"/>
      <c r="T5" s="1043" t="s">
        <v>138</v>
      </c>
      <c r="U5" s="1041"/>
      <c r="V5" s="1041"/>
      <c r="W5" s="1041"/>
      <c r="X5" s="1041"/>
      <c r="Y5" s="1042"/>
      <c r="Z5" s="62"/>
      <c r="AA5" s="63"/>
      <c r="AB5" s="63"/>
      <c r="AC5" s="63"/>
      <c r="AD5" s="63"/>
      <c r="AE5" s="63"/>
      <c r="AF5" s="64"/>
      <c r="AG5" s="64"/>
      <c r="AH5" s="64"/>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row>
    <row r="6" spans="1:78" s="66" customFormat="1" ht="33" customHeight="1" thickBot="1">
      <c r="A6" s="1022" t="s">
        <v>139</v>
      </c>
      <c r="B6" s="1022"/>
      <c r="C6" s="1023"/>
      <c r="D6" s="1025"/>
      <c r="E6" s="1026"/>
      <c r="F6" s="67" t="s">
        <v>140</v>
      </c>
      <c r="G6" s="67" t="s">
        <v>141</v>
      </c>
      <c r="H6" s="67" t="s">
        <v>142</v>
      </c>
      <c r="I6" s="67" t="s">
        <v>143</v>
      </c>
      <c r="J6" s="68" t="s">
        <v>144</v>
      </c>
      <c r="K6" s="68" t="s">
        <v>145</v>
      </c>
      <c r="L6" s="68" t="s">
        <v>146</v>
      </c>
      <c r="M6" s="67" t="s">
        <v>147</v>
      </c>
      <c r="N6" s="67" t="s">
        <v>148</v>
      </c>
      <c r="O6" s="69" t="s">
        <v>149</v>
      </c>
      <c r="P6" s="70" t="s">
        <v>150</v>
      </c>
      <c r="Q6" s="70" t="s">
        <v>151</v>
      </c>
      <c r="R6" s="70" t="s">
        <v>152</v>
      </c>
      <c r="S6" s="70" t="s">
        <v>153</v>
      </c>
      <c r="T6" s="71" t="s">
        <v>154</v>
      </c>
      <c r="U6" s="71" t="s">
        <v>155</v>
      </c>
      <c r="V6" s="69" t="s">
        <v>156</v>
      </c>
      <c r="W6" s="69" t="s">
        <v>157</v>
      </c>
      <c r="X6" s="72" t="s">
        <v>158</v>
      </c>
      <c r="Y6" s="73" t="s">
        <v>159</v>
      </c>
      <c r="Z6" s="74"/>
      <c r="AA6" s="75"/>
      <c r="AB6" s="62"/>
      <c r="AC6" s="63"/>
      <c r="AD6" s="63"/>
      <c r="AE6" s="76"/>
      <c r="AF6" s="64"/>
      <c r="AG6" s="64"/>
      <c r="AH6" s="64"/>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row>
    <row r="7" spans="1:31" ht="13.5" customHeight="1">
      <c r="A7" s="1110">
        <v>1</v>
      </c>
      <c r="B7" s="1110" t="s">
        <v>79</v>
      </c>
      <c r="C7" s="1110" t="s">
        <v>160</v>
      </c>
      <c r="D7" s="77" t="s">
        <v>161</v>
      </c>
      <c r="E7" s="78">
        <v>20</v>
      </c>
      <c r="F7" s="78">
        <f>+F27/4</f>
        <v>12.5</v>
      </c>
      <c r="G7" s="79">
        <v>12</v>
      </c>
      <c r="H7" s="80"/>
      <c r="I7" s="78"/>
      <c r="J7" s="81">
        <v>0</v>
      </c>
      <c r="K7" s="81">
        <v>5</v>
      </c>
      <c r="L7" s="82">
        <v>8</v>
      </c>
      <c r="M7" s="83"/>
      <c r="N7" s="83"/>
      <c r="O7" s="950" t="s">
        <v>162</v>
      </c>
      <c r="P7" s="950" t="s">
        <v>163</v>
      </c>
      <c r="Q7" s="915" t="s">
        <v>164</v>
      </c>
      <c r="R7" s="1178" t="s">
        <v>165</v>
      </c>
      <c r="S7" s="915" t="s">
        <v>166</v>
      </c>
      <c r="T7" s="923">
        <v>53381.28</v>
      </c>
      <c r="U7" s="923">
        <v>57829.72</v>
      </c>
      <c r="V7" s="923" t="s">
        <v>167</v>
      </c>
      <c r="W7" s="923" t="s">
        <v>168</v>
      </c>
      <c r="X7" s="923" t="s">
        <v>169</v>
      </c>
      <c r="Y7" s="1208">
        <v>111211</v>
      </c>
      <c r="Z7" s="74"/>
      <c r="AA7" s="74"/>
      <c r="AB7" s="84"/>
      <c r="AC7" s="74"/>
      <c r="AD7" s="74"/>
      <c r="AE7" s="74"/>
    </row>
    <row r="8" spans="1:31" ht="13.5" customHeight="1">
      <c r="A8" s="1111"/>
      <c r="B8" s="1111"/>
      <c r="C8" s="1111"/>
      <c r="D8" s="215" t="s">
        <v>170</v>
      </c>
      <c r="E8" s="85">
        <v>27574097.25</v>
      </c>
      <c r="F8" s="85">
        <f>+F28/4</f>
        <v>27574097.25</v>
      </c>
      <c r="G8" s="86">
        <v>27574097.25</v>
      </c>
      <c r="H8" s="87"/>
      <c r="I8" s="85"/>
      <c r="J8" s="88">
        <f>+J28/4</f>
        <v>17545000</v>
      </c>
      <c r="K8" s="88">
        <f>+K28/4</f>
        <v>18798250</v>
      </c>
      <c r="L8" s="89">
        <v>18798250</v>
      </c>
      <c r="M8" s="85"/>
      <c r="N8" s="85"/>
      <c r="O8" s="919"/>
      <c r="P8" s="919"/>
      <c r="Q8" s="916"/>
      <c r="R8" s="1179"/>
      <c r="S8" s="916"/>
      <c r="T8" s="924"/>
      <c r="U8" s="924"/>
      <c r="V8" s="924"/>
      <c r="W8" s="924"/>
      <c r="X8" s="924"/>
      <c r="Y8" s="1209"/>
      <c r="AA8" s="74"/>
      <c r="AB8" s="84"/>
      <c r="AC8" s="74"/>
      <c r="AD8" s="74"/>
      <c r="AE8" s="74"/>
    </row>
    <row r="9" spans="1:31" ht="14.25" customHeight="1">
      <c r="A9" s="1111"/>
      <c r="B9" s="1111"/>
      <c r="C9" s="1111"/>
      <c r="D9" s="215" t="s">
        <v>171</v>
      </c>
      <c r="E9" s="90"/>
      <c r="F9" s="91">
        <f>+F29/4</f>
        <v>0</v>
      </c>
      <c r="G9" s="92"/>
      <c r="H9" s="7"/>
      <c r="I9" s="91"/>
      <c r="J9" s="93">
        <v>0</v>
      </c>
      <c r="K9" s="93">
        <v>0</v>
      </c>
      <c r="L9" s="94">
        <v>0</v>
      </c>
      <c r="M9" s="95"/>
      <c r="N9" s="95"/>
      <c r="O9" s="919"/>
      <c r="P9" s="919"/>
      <c r="Q9" s="916"/>
      <c r="R9" s="1179"/>
      <c r="S9" s="916"/>
      <c r="T9" s="924"/>
      <c r="U9" s="924"/>
      <c r="V9" s="924"/>
      <c r="W9" s="924"/>
      <c r="X9" s="924"/>
      <c r="Y9" s="1209"/>
      <c r="Z9" s="74"/>
      <c r="AA9" s="74"/>
      <c r="AB9" s="84"/>
      <c r="AC9" s="74"/>
      <c r="AD9" s="74"/>
      <c r="AE9" s="74"/>
    </row>
    <row r="10" spans="1:31" ht="11.25" customHeight="1">
      <c r="A10" s="1111"/>
      <c r="B10" s="1111"/>
      <c r="C10" s="1111"/>
      <c r="D10" s="1140" t="s">
        <v>172</v>
      </c>
      <c r="E10" s="997">
        <v>32677550.5</v>
      </c>
      <c r="F10" s="946">
        <f>+F30/4</f>
        <v>32677550.5</v>
      </c>
      <c r="G10" s="142">
        <v>32677550</v>
      </c>
      <c r="H10" s="944"/>
      <c r="I10" s="141"/>
      <c r="J10" s="1146">
        <f>+J30/4</f>
        <v>1002550.5</v>
      </c>
      <c r="K10" s="1146">
        <f>+K30/4</f>
        <v>1002550.5</v>
      </c>
      <c r="L10" s="1218">
        <v>1002550.5</v>
      </c>
      <c r="M10" s="955"/>
      <c r="N10" s="955"/>
      <c r="O10" s="919"/>
      <c r="P10" s="919"/>
      <c r="Q10" s="916"/>
      <c r="R10" s="1179"/>
      <c r="S10" s="916"/>
      <c r="T10" s="924"/>
      <c r="U10" s="924"/>
      <c r="V10" s="924"/>
      <c r="W10" s="924"/>
      <c r="X10" s="924"/>
      <c r="Y10" s="1209"/>
      <c r="Z10" s="74"/>
      <c r="AA10" s="74"/>
      <c r="AB10" s="84"/>
      <c r="AC10" s="74"/>
      <c r="AD10" s="74"/>
      <c r="AE10" s="74"/>
    </row>
    <row r="11" spans="1:31" ht="15.75" customHeight="1" thickBot="1">
      <c r="A11" s="1111"/>
      <c r="B11" s="1111"/>
      <c r="C11" s="1128"/>
      <c r="D11" s="1141"/>
      <c r="E11" s="998"/>
      <c r="F11" s="947"/>
      <c r="G11" s="145"/>
      <c r="H11" s="945"/>
      <c r="I11" s="144"/>
      <c r="J11" s="1147"/>
      <c r="K11" s="1147"/>
      <c r="L11" s="1219"/>
      <c r="M11" s="956"/>
      <c r="N11" s="956"/>
      <c r="O11" s="920"/>
      <c r="P11" s="920"/>
      <c r="Q11" s="917"/>
      <c r="R11" s="1180"/>
      <c r="S11" s="917"/>
      <c r="T11" s="928"/>
      <c r="U11" s="928"/>
      <c r="V11" s="928"/>
      <c r="W11" s="928"/>
      <c r="X11" s="928"/>
      <c r="Y11" s="1210"/>
      <c r="Z11" s="74"/>
      <c r="AA11" s="74"/>
      <c r="AB11" s="84"/>
      <c r="AC11" s="74"/>
      <c r="AD11" s="74"/>
      <c r="AE11" s="74"/>
    </row>
    <row r="12" spans="1:31" ht="14.25" customHeight="1">
      <c r="A12" s="1111"/>
      <c r="B12" s="1111"/>
      <c r="C12" s="1110" t="str">
        <f>+O12</f>
        <v>Candelaria y Santafe</v>
      </c>
      <c r="D12" s="77" t="s">
        <v>161</v>
      </c>
      <c r="E12" s="80">
        <v>10</v>
      </c>
      <c r="F12" s="96">
        <v>12.5</v>
      </c>
      <c r="G12" s="97">
        <v>12.5</v>
      </c>
      <c r="H12" s="80"/>
      <c r="I12" s="78"/>
      <c r="J12" s="81">
        <v>0</v>
      </c>
      <c r="K12" s="81">
        <v>0</v>
      </c>
      <c r="L12" s="82">
        <v>5</v>
      </c>
      <c r="M12" s="83"/>
      <c r="N12" s="83"/>
      <c r="O12" s="950" t="s">
        <v>173</v>
      </c>
      <c r="P12" s="950" t="s">
        <v>174</v>
      </c>
      <c r="Q12" s="915" t="s">
        <v>175</v>
      </c>
      <c r="R12" s="950" t="s">
        <v>165</v>
      </c>
      <c r="S12" s="915" t="s">
        <v>166</v>
      </c>
      <c r="T12" s="923">
        <v>7236</v>
      </c>
      <c r="U12" s="923">
        <v>7839</v>
      </c>
      <c r="V12" s="923" t="s">
        <v>167</v>
      </c>
      <c r="W12" s="923" t="s">
        <v>168</v>
      </c>
      <c r="X12" s="923" t="s">
        <v>169</v>
      </c>
      <c r="Y12" s="1208">
        <v>15075</v>
      </c>
      <c r="Z12" s="74"/>
      <c r="AA12" s="74"/>
      <c r="AB12" s="84"/>
      <c r="AC12" s="74"/>
      <c r="AD12" s="74"/>
      <c r="AE12" s="74"/>
    </row>
    <row r="13" spans="1:31" ht="14.25" customHeight="1">
      <c r="A13" s="1111"/>
      <c r="B13" s="1111"/>
      <c r="C13" s="1111"/>
      <c r="D13" s="215" t="s">
        <v>170</v>
      </c>
      <c r="E13" s="85">
        <f>+E8</f>
        <v>27574097.25</v>
      </c>
      <c r="F13" s="85">
        <v>27574097.25</v>
      </c>
      <c r="G13" s="86">
        <v>27574097.25</v>
      </c>
      <c r="H13" s="87"/>
      <c r="I13" s="85"/>
      <c r="J13" s="88">
        <f>+J8</f>
        <v>17545000</v>
      </c>
      <c r="K13" s="88">
        <f>+K8</f>
        <v>18798250</v>
      </c>
      <c r="L13" s="89">
        <v>18798250</v>
      </c>
      <c r="M13" s="95"/>
      <c r="N13" s="95"/>
      <c r="O13" s="919"/>
      <c r="P13" s="919"/>
      <c r="Q13" s="916"/>
      <c r="R13" s="919"/>
      <c r="S13" s="916"/>
      <c r="T13" s="924"/>
      <c r="U13" s="924"/>
      <c r="V13" s="924"/>
      <c r="W13" s="924"/>
      <c r="X13" s="924"/>
      <c r="Y13" s="1209"/>
      <c r="Z13" s="74"/>
      <c r="AA13" s="74"/>
      <c r="AB13" s="84"/>
      <c r="AC13" s="74"/>
      <c r="AD13" s="74"/>
      <c r="AE13" s="74"/>
    </row>
    <row r="14" spans="1:31" ht="14.25" customHeight="1">
      <c r="A14" s="1111"/>
      <c r="B14" s="1111"/>
      <c r="C14" s="1111"/>
      <c r="D14" s="215" t="s">
        <v>171</v>
      </c>
      <c r="E14" s="7"/>
      <c r="F14" s="91">
        <v>0</v>
      </c>
      <c r="G14" s="92"/>
      <c r="H14" s="7"/>
      <c r="I14" s="91"/>
      <c r="J14" s="93">
        <v>0</v>
      </c>
      <c r="K14" s="93">
        <v>0</v>
      </c>
      <c r="L14" s="94">
        <v>0</v>
      </c>
      <c r="M14" s="95"/>
      <c r="N14" s="95"/>
      <c r="O14" s="919"/>
      <c r="P14" s="919"/>
      <c r="Q14" s="916"/>
      <c r="R14" s="919"/>
      <c r="S14" s="916"/>
      <c r="T14" s="924"/>
      <c r="U14" s="924"/>
      <c r="V14" s="924"/>
      <c r="W14" s="924"/>
      <c r="X14" s="924"/>
      <c r="Y14" s="1209"/>
      <c r="Z14" s="74"/>
      <c r="AA14" s="74"/>
      <c r="AB14" s="84"/>
      <c r="AC14" s="74"/>
      <c r="AD14" s="74"/>
      <c r="AE14" s="74"/>
    </row>
    <row r="15" spans="1:31" ht="13.5" customHeight="1">
      <c r="A15" s="1111"/>
      <c r="B15" s="1111"/>
      <c r="C15" s="1111"/>
      <c r="D15" s="1140" t="s">
        <v>172</v>
      </c>
      <c r="E15" s="946">
        <f>+E10</f>
        <v>32677550.5</v>
      </c>
      <c r="F15" s="946">
        <v>32677550.5</v>
      </c>
      <c r="G15" s="142">
        <v>32677552</v>
      </c>
      <c r="H15" s="944"/>
      <c r="I15" s="141"/>
      <c r="J15" s="1146">
        <f>+J10</f>
        <v>1002550.5</v>
      </c>
      <c r="K15" s="1146">
        <f>+K10</f>
        <v>1002550.5</v>
      </c>
      <c r="L15" s="1218">
        <v>1002550.5</v>
      </c>
      <c r="M15" s="955"/>
      <c r="N15" s="955"/>
      <c r="O15" s="919"/>
      <c r="P15" s="919"/>
      <c r="Q15" s="916"/>
      <c r="R15" s="919"/>
      <c r="S15" s="916"/>
      <c r="T15" s="924"/>
      <c r="U15" s="924"/>
      <c r="V15" s="924"/>
      <c r="W15" s="924"/>
      <c r="X15" s="924"/>
      <c r="Y15" s="1209"/>
      <c r="Z15" s="74"/>
      <c r="AA15" s="74"/>
      <c r="AB15" s="84"/>
      <c r="AC15" s="74"/>
      <c r="AD15" s="74"/>
      <c r="AE15" s="74"/>
    </row>
    <row r="16" spans="1:31" ht="12.75" customHeight="1" thickBot="1">
      <c r="A16" s="1111"/>
      <c r="B16" s="1111"/>
      <c r="C16" s="1111"/>
      <c r="D16" s="1173"/>
      <c r="E16" s="947"/>
      <c r="F16" s="947"/>
      <c r="G16" s="160"/>
      <c r="H16" s="948"/>
      <c r="I16" s="159"/>
      <c r="J16" s="1216"/>
      <c r="K16" s="1216"/>
      <c r="L16" s="1219"/>
      <c r="M16" s="990"/>
      <c r="N16" s="990"/>
      <c r="O16" s="919"/>
      <c r="P16" s="919"/>
      <c r="Q16" s="916"/>
      <c r="R16" s="920"/>
      <c r="S16" s="917"/>
      <c r="T16" s="924"/>
      <c r="U16" s="924"/>
      <c r="V16" s="928"/>
      <c r="W16" s="928"/>
      <c r="X16" s="928"/>
      <c r="Y16" s="1209"/>
      <c r="Z16" s="74"/>
      <c r="AA16" s="74"/>
      <c r="AB16" s="84"/>
      <c r="AC16" s="74"/>
      <c r="AD16" s="74"/>
      <c r="AE16" s="74"/>
    </row>
    <row r="17" spans="1:31" ht="13.5" customHeight="1">
      <c r="A17" s="1111"/>
      <c r="B17" s="1111"/>
      <c r="C17" s="1110" t="str">
        <f>+O17</f>
        <v>San Cristobal</v>
      </c>
      <c r="D17" s="77" t="s">
        <v>161</v>
      </c>
      <c r="E17" s="98">
        <v>10</v>
      </c>
      <c r="F17" s="96">
        <v>12.5</v>
      </c>
      <c r="G17" s="97">
        <v>12.5</v>
      </c>
      <c r="H17" s="99"/>
      <c r="I17" s="78"/>
      <c r="J17" s="100">
        <v>0</v>
      </c>
      <c r="K17" s="100">
        <v>0</v>
      </c>
      <c r="L17" s="101">
        <v>5</v>
      </c>
      <c r="M17" s="102"/>
      <c r="N17" s="102"/>
      <c r="O17" s="950" t="s">
        <v>176</v>
      </c>
      <c r="P17" s="950" t="s">
        <v>177</v>
      </c>
      <c r="Q17" s="950" t="s">
        <v>178</v>
      </c>
      <c r="R17" s="950" t="s">
        <v>165</v>
      </c>
      <c r="S17" s="915" t="s">
        <v>166</v>
      </c>
      <c r="T17" s="923">
        <v>13002.72</v>
      </c>
      <c r="U17" s="923">
        <v>14086.28</v>
      </c>
      <c r="V17" s="923" t="s">
        <v>167</v>
      </c>
      <c r="W17" s="923" t="s">
        <v>168</v>
      </c>
      <c r="X17" s="923" t="s">
        <v>169</v>
      </c>
      <c r="Y17" s="1206">
        <v>27089</v>
      </c>
      <c r="Z17" s="74"/>
      <c r="AA17" s="74"/>
      <c r="AB17" s="84"/>
      <c r="AC17" s="74"/>
      <c r="AD17" s="74"/>
      <c r="AE17" s="74"/>
    </row>
    <row r="18" spans="1:31" ht="13.5" customHeight="1">
      <c r="A18" s="1111"/>
      <c r="B18" s="1111"/>
      <c r="C18" s="1111"/>
      <c r="D18" s="215" t="s">
        <v>170</v>
      </c>
      <c r="E18" s="85">
        <f>+E13</f>
        <v>27574097.25</v>
      </c>
      <c r="F18" s="86">
        <v>27574097.25</v>
      </c>
      <c r="G18" s="86">
        <v>27574097.25</v>
      </c>
      <c r="H18" s="103"/>
      <c r="I18" s="104"/>
      <c r="J18" s="105">
        <f>+J13</f>
        <v>17545000</v>
      </c>
      <c r="K18" s="105">
        <f>+K13</f>
        <v>18798250</v>
      </c>
      <c r="L18" s="106">
        <v>18798250</v>
      </c>
      <c r="M18" s="218"/>
      <c r="N18" s="218"/>
      <c r="O18" s="919"/>
      <c r="P18" s="919"/>
      <c r="Q18" s="919"/>
      <c r="R18" s="919"/>
      <c r="S18" s="916"/>
      <c r="T18" s="924"/>
      <c r="U18" s="924"/>
      <c r="V18" s="924"/>
      <c r="W18" s="924"/>
      <c r="X18" s="924"/>
      <c r="Y18" s="1199"/>
      <c r="Z18" s="74"/>
      <c r="AA18" s="74"/>
      <c r="AB18" s="84"/>
      <c r="AC18" s="74"/>
      <c r="AD18" s="74"/>
      <c r="AE18" s="74"/>
    </row>
    <row r="19" spans="1:31" ht="13.5" customHeight="1">
      <c r="A19" s="1111"/>
      <c r="B19" s="1111"/>
      <c r="C19" s="1111"/>
      <c r="D19" s="215" t="s">
        <v>171</v>
      </c>
      <c r="E19" s="107"/>
      <c r="F19" s="92">
        <v>0</v>
      </c>
      <c r="G19" s="92"/>
      <c r="H19" s="107"/>
      <c r="I19" s="91"/>
      <c r="J19" s="217">
        <v>0</v>
      </c>
      <c r="K19" s="217">
        <v>0</v>
      </c>
      <c r="L19" s="108">
        <v>0</v>
      </c>
      <c r="M19" s="218"/>
      <c r="N19" s="218"/>
      <c r="O19" s="919"/>
      <c r="P19" s="919"/>
      <c r="Q19" s="919"/>
      <c r="R19" s="919"/>
      <c r="S19" s="916"/>
      <c r="T19" s="924"/>
      <c r="U19" s="924"/>
      <c r="V19" s="924"/>
      <c r="W19" s="924"/>
      <c r="X19" s="924"/>
      <c r="Y19" s="1199"/>
      <c r="Z19" s="74"/>
      <c r="AA19" s="74"/>
      <c r="AB19" s="84"/>
      <c r="AC19" s="74"/>
      <c r="AD19" s="74"/>
      <c r="AE19" s="74"/>
    </row>
    <row r="20" spans="1:31" ht="13.5" customHeight="1">
      <c r="A20" s="1111"/>
      <c r="B20" s="1111"/>
      <c r="C20" s="1111"/>
      <c r="D20" s="1140" t="s">
        <v>172</v>
      </c>
      <c r="E20" s="946">
        <f>+E15</f>
        <v>32677550.5</v>
      </c>
      <c r="F20" s="1214">
        <v>32677550.5</v>
      </c>
      <c r="G20" s="92">
        <v>32677550</v>
      </c>
      <c r="H20" s="107"/>
      <c r="I20" s="91"/>
      <c r="J20" s="1146">
        <f>+J15</f>
        <v>1002550.5</v>
      </c>
      <c r="K20" s="1146">
        <f>+K15</f>
        <v>1002550.5</v>
      </c>
      <c r="L20" s="1218">
        <v>1002550.5</v>
      </c>
      <c r="M20" s="218"/>
      <c r="N20" s="218"/>
      <c r="O20" s="919"/>
      <c r="P20" s="919"/>
      <c r="Q20" s="919"/>
      <c r="R20" s="919"/>
      <c r="S20" s="916"/>
      <c r="T20" s="924"/>
      <c r="U20" s="924"/>
      <c r="V20" s="924"/>
      <c r="W20" s="924"/>
      <c r="X20" s="924"/>
      <c r="Y20" s="1199"/>
      <c r="Z20" s="74"/>
      <c r="AA20" s="74"/>
      <c r="AB20" s="84"/>
      <c r="AC20" s="74"/>
      <c r="AD20" s="74"/>
      <c r="AE20" s="74"/>
    </row>
    <row r="21" spans="1:31" ht="13.5" customHeight="1" thickBot="1">
      <c r="A21" s="1111"/>
      <c r="B21" s="1111"/>
      <c r="C21" s="1128"/>
      <c r="D21" s="1141"/>
      <c r="E21" s="947"/>
      <c r="F21" s="1217"/>
      <c r="G21" s="109"/>
      <c r="H21" s="110"/>
      <c r="I21" s="111"/>
      <c r="J21" s="1147"/>
      <c r="K21" s="1147"/>
      <c r="L21" s="1219"/>
      <c r="M21" s="219"/>
      <c r="N21" s="219"/>
      <c r="O21" s="919"/>
      <c r="P21" s="919"/>
      <c r="Q21" s="919"/>
      <c r="R21" s="920"/>
      <c r="S21" s="917"/>
      <c r="T21" s="924"/>
      <c r="U21" s="924"/>
      <c r="V21" s="928"/>
      <c r="W21" s="928"/>
      <c r="X21" s="928"/>
      <c r="Y21" s="1199"/>
      <c r="Z21" s="74"/>
      <c r="AA21" s="74"/>
      <c r="AB21" s="84"/>
      <c r="AC21" s="74"/>
      <c r="AD21" s="74"/>
      <c r="AE21" s="74"/>
    </row>
    <row r="22" spans="1:31" ht="13.5" customHeight="1">
      <c r="A22" s="1111"/>
      <c r="B22" s="1111"/>
      <c r="C22" s="1110" t="str">
        <f>+O22</f>
        <v>Usme</v>
      </c>
      <c r="D22" s="77" t="s">
        <v>161</v>
      </c>
      <c r="E22" s="80">
        <v>10</v>
      </c>
      <c r="F22" s="79">
        <v>12.5</v>
      </c>
      <c r="G22" s="79">
        <v>13</v>
      </c>
      <c r="H22" s="80"/>
      <c r="I22" s="78"/>
      <c r="J22" s="81">
        <v>0</v>
      </c>
      <c r="K22" s="81">
        <v>5</v>
      </c>
      <c r="L22" s="82">
        <v>17</v>
      </c>
      <c r="M22" s="83"/>
      <c r="N22" s="83"/>
      <c r="O22" s="950" t="s">
        <v>179</v>
      </c>
      <c r="P22" s="950" t="s">
        <v>180</v>
      </c>
      <c r="Q22" s="950" t="s">
        <v>181</v>
      </c>
      <c r="R22" s="950" t="s">
        <v>165</v>
      </c>
      <c r="S22" s="915" t="s">
        <v>166</v>
      </c>
      <c r="T22" s="923">
        <v>3060.48</v>
      </c>
      <c r="U22" s="923">
        <v>3315.52</v>
      </c>
      <c r="V22" s="923" t="s">
        <v>167</v>
      </c>
      <c r="W22" s="923" t="s">
        <v>168</v>
      </c>
      <c r="X22" s="923" t="s">
        <v>169</v>
      </c>
      <c r="Y22" s="1206">
        <v>6376</v>
      </c>
      <c r="Z22" s="74"/>
      <c r="AA22" s="74"/>
      <c r="AB22" s="84"/>
      <c r="AC22" s="74"/>
      <c r="AD22" s="74"/>
      <c r="AE22" s="74"/>
    </row>
    <row r="23" spans="1:31" ht="13.5" customHeight="1">
      <c r="A23" s="1111"/>
      <c r="B23" s="1111"/>
      <c r="C23" s="1111"/>
      <c r="D23" s="215" t="s">
        <v>170</v>
      </c>
      <c r="E23" s="85">
        <f>+E18</f>
        <v>27574097.25</v>
      </c>
      <c r="F23" s="86">
        <v>27574097.25</v>
      </c>
      <c r="G23" s="86">
        <f>G28/4</f>
        <v>27574097.25</v>
      </c>
      <c r="H23" s="87"/>
      <c r="I23" s="85"/>
      <c r="J23" s="88">
        <f>+J18</f>
        <v>17545000</v>
      </c>
      <c r="K23" s="88">
        <f>+K18</f>
        <v>18798250</v>
      </c>
      <c r="L23" s="89">
        <v>18798250</v>
      </c>
      <c r="M23" s="95"/>
      <c r="N23" s="95"/>
      <c r="O23" s="919"/>
      <c r="P23" s="919"/>
      <c r="Q23" s="919"/>
      <c r="R23" s="919"/>
      <c r="S23" s="916"/>
      <c r="T23" s="924"/>
      <c r="U23" s="924"/>
      <c r="V23" s="924"/>
      <c r="W23" s="924"/>
      <c r="X23" s="924"/>
      <c r="Y23" s="1199"/>
      <c r="Z23" s="74"/>
      <c r="AA23" s="74"/>
      <c r="AB23" s="84"/>
      <c r="AC23" s="74"/>
      <c r="AD23" s="74"/>
      <c r="AE23" s="74"/>
    </row>
    <row r="24" spans="1:31" ht="14.25" customHeight="1">
      <c r="A24" s="1111"/>
      <c r="B24" s="1111"/>
      <c r="C24" s="1111"/>
      <c r="D24" s="215" t="s">
        <v>171</v>
      </c>
      <c r="E24" s="7"/>
      <c r="F24" s="92">
        <v>0</v>
      </c>
      <c r="G24" s="92"/>
      <c r="H24" s="7"/>
      <c r="I24" s="91"/>
      <c r="J24" s="93">
        <v>0</v>
      </c>
      <c r="K24" s="93"/>
      <c r="L24" s="94">
        <v>0</v>
      </c>
      <c r="M24" s="95"/>
      <c r="N24" s="95"/>
      <c r="O24" s="919"/>
      <c r="P24" s="919"/>
      <c r="Q24" s="919"/>
      <c r="R24" s="919"/>
      <c r="S24" s="916"/>
      <c r="T24" s="924"/>
      <c r="U24" s="924"/>
      <c r="V24" s="924"/>
      <c r="W24" s="924"/>
      <c r="X24" s="924"/>
      <c r="Y24" s="1199"/>
      <c r="Z24" s="74"/>
      <c r="AA24" s="74"/>
      <c r="AB24" s="84"/>
      <c r="AC24" s="74"/>
      <c r="AD24" s="74"/>
      <c r="AE24" s="74"/>
    </row>
    <row r="25" spans="1:31" ht="12" customHeight="1">
      <c r="A25" s="1111"/>
      <c r="B25" s="1111"/>
      <c r="C25" s="1111"/>
      <c r="D25" s="1140" t="s">
        <v>172</v>
      </c>
      <c r="E25" s="946">
        <f>+E20</f>
        <v>32677550.5</v>
      </c>
      <c r="F25" s="1214">
        <v>32677550.5</v>
      </c>
      <c r="G25" s="142">
        <v>32677550</v>
      </c>
      <c r="H25" s="944"/>
      <c r="I25" s="141"/>
      <c r="J25" s="1146">
        <f>+J20</f>
        <v>1002550.5</v>
      </c>
      <c r="K25" s="1146">
        <f>+K20</f>
        <v>1002550.5</v>
      </c>
      <c r="L25" s="1218">
        <v>1002550.5</v>
      </c>
      <c r="M25" s="955"/>
      <c r="N25" s="955"/>
      <c r="O25" s="919"/>
      <c r="P25" s="919"/>
      <c r="Q25" s="919"/>
      <c r="R25" s="919"/>
      <c r="S25" s="916"/>
      <c r="T25" s="924"/>
      <c r="U25" s="924"/>
      <c r="V25" s="924"/>
      <c r="W25" s="924"/>
      <c r="X25" s="924"/>
      <c r="Y25" s="1199"/>
      <c r="Z25" s="74"/>
      <c r="AA25" s="74"/>
      <c r="AB25" s="84"/>
      <c r="AC25" s="74"/>
      <c r="AD25" s="74"/>
      <c r="AE25" s="74"/>
    </row>
    <row r="26" spans="1:31" ht="12" customHeight="1" thickBot="1">
      <c r="A26" s="1111"/>
      <c r="B26" s="1111"/>
      <c r="C26" s="1128"/>
      <c r="D26" s="1141"/>
      <c r="E26" s="947"/>
      <c r="F26" s="1217"/>
      <c r="G26" s="145"/>
      <c r="H26" s="945"/>
      <c r="I26" s="144"/>
      <c r="J26" s="1147"/>
      <c r="K26" s="1147"/>
      <c r="L26" s="1219"/>
      <c r="M26" s="956"/>
      <c r="N26" s="956"/>
      <c r="O26" s="920"/>
      <c r="P26" s="920"/>
      <c r="Q26" s="920"/>
      <c r="R26" s="920"/>
      <c r="S26" s="917"/>
      <c r="T26" s="928"/>
      <c r="U26" s="928"/>
      <c r="V26" s="928"/>
      <c r="W26" s="928"/>
      <c r="X26" s="928"/>
      <c r="Y26" s="1200"/>
      <c r="Z26" s="74"/>
      <c r="AA26" s="74"/>
      <c r="AB26" s="84"/>
      <c r="AC26" s="74"/>
      <c r="AD26" s="74"/>
      <c r="AE26" s="74"/>
    </row>
    <row r="27" spans="1:31" ht="13.5" customHeight="1">
      <c r="A27" s="1111"/>
      <c r="B27" s="1111"/>
      <c r="C27" s="1111" t="s">
        <v>21</v>
      </c>
      <c r="D27" s="112" t="s">
        <v>161</v>
      </c>
      <c r="E27" s="113">
        <f>E22+E17+E12+E7</f>
        <v>50</v>
      </c>
      <c r="F27" s="114">
        <v>50</v>
      </c>
      <c r="G27" s="114">
        <f>G7+G12+G17+G22</f>
        <v>50</v>
      </c>
      <c r="H27" s="113"/>
      <c r="I27" s="115"/>
      <c r="J27" s="116">
        <v>0</v>
      </c>
      <c r="K27" s="117">
        <v>28</v>
      </c>
      <c r="L27" s="118">
        <f>L7+L12+L17+L22</f>
        <v>35</v>
      </c>
      <c r="M27" s="119"/>
      <c r="N27" s="120"/>
      <c r="O27" s="950"/>
      <c r="P27" s="950"/>
      <c r="Q27" s="950"/>
      <c r="R27" s="950"/>
      <c r="S27" s="915"/>
      <c r="T27" s="904"/>
      <c r="U27" s="904"/>
      <c r="V27" s="904"/>
      <c r="W27" s="904"/>
      <c r="X27" s="904"/>
      <c r="Y27" s="1198"/>
      <c r="Z27" s="74"/>
      <c r="AA27" s="74"/>
      <c r="AB27" s="84"/>
      <c r="AC27" s="74"/>
      <c r="AD27" s="74"/>
      <c r="AE27" s="74"/>
    </row>
    <row r="28" spans="1:31" ht="11.25" customHeight="1">
      <c r="A28" s="1111"/>
      <c r="B28" s="1111"/>
      <c r="C28" s="1111"/>
      <c r="D28" s="121" t="s">
        <v>170</v>
      </c>
      <c r="E28" s="85">
        <f>E23+E18+E13+E8</f>
        <v>110296389</v>
      </c>
      <c r="F28" s="86">
        <v>110296389</v>
      </c>
      <c r="G28" s="92">
        <v>110296389</v>
      </c>
      <c r="H28" s="107"/>
      <c r="I28" s="91"/>
      <c r="J28" s="88">
        <v>70180000</v>
      </c>
      <c r="K28" s="88">
        <v>75193000</v>
      </c>
      <c r="L28" s="89">
        <f>L23+L18+L13</f>
        <v>56394750</v>
      </c>
      <c r="M28" s="218"/>
      <c r="N28" s="122"/>
      <c r="O28" s="919"/>
      <c r="P28" s="919"/>
      <c r="Q28" s="919"/>
      <c r="R28" s="919"/>
      <c r="S28" s="916"/>
      <c r="T28" s="905"/>
      <c r="U28" s="905"/>
      <c r="V28" s="905"/>
      <c r="W28" s="905"/>
      <c r="X28" s="905"/>
      <c r="Y28" s="1199"/>
      <c r="Z28" s="74"/>
      <c r="AA28" s="74"/>
      <c r="AB28" s="84"/>
      <c r="AC28" s="74"/>
      <c r="AD28" s="74"/>
      <c r="AE28" s="74"/>
    </row>
    <row r="29" spans="1:31" ht="12" customHeight="1">
      <c r="A29" s="1111"/>
      <c r="B29" s="1111"/>
      <c r="C29" s="1111"/>
      <c r="D29" s="121" t="s">
        <v>171</v>
      </c>
      <c r="E29" s="107"/>
      <c r="F29" s="92">
        <v>0</v>
      </c>
      <c r="G29" s="92"/>
      <c r="H29" s="107"/>
      <c r="I29" s="91"/>
      <c r="J29" s="123">
        <v>0</v>
      </c>
      <c r="K29" s="123">
        <v>0</v>
      </c>
      <c r="L29" s="124">
        <v>0</v>
      </c>
      <c r="M29" s="218"/>
      <c r="N29" s="125"/>
      <c r="O29" s="919"/>
      <c r="P29" s="919"/>
      <c r="Q29" s="919"/>
      <c r="R29" s="919"/>
      <c r="S29" s="916"/>
      <c r="T29" s="905"/>
      <c r="U29" s="905"/>
      <c r="V29" s="905"/>
      <c r="W29" s="905"/>
      <c r="X29" s="905"/>
      <c r="Y29" s="1199"/>
      <c r="Z29" s="74"/>
      <c r="AA29" s="74"/>
      <c r="AB29" s="84"/>
      <c r="AC29" s="74"/>
      <c r="AD29" s="74"/>
      <c r="AE29" s="74"/>
    </row>
    <row r="30" spans="1:31" ht="9" customHeight="1">
      <c r="A30" s="1111"/>
      <c r="B30" s="1111"/>
      <c r="C30" s="1111"/>
      <c r="D30" s="1191" t="s">
        <v>172</v>
      </c>
      <c r="E30" s="1212">
        <f>+E25+E20+E15+E10</f>
        <v>130710202</v>
      </c>
      <c r="F30" s="1214">
        <v>130710202</v>
      </c>
      <c r="G30" s="92">
        <v>130710202</v>
      </c>
      <c r="H30" s="107"/>
      <c r="I30" s="91"/>
      <c r="J30" s="1146">
        <v>4010202</v>
      </c>
      <c r="K30" s="1146">
        <v>4010202</v>
      </c>
      <c r="L30" s="1218">
        <f>L10+L15+L20</f>
        <v>3007651.5</v>
      </c>
      <c r="M30" s="218"/>
      <c r="N30" s="125"/>
      <c r="O30" s="919"/>
      <c r="P30" s="919"/>
      <c r="Q30" s="919"/>
      <c r="R30" s="919"/>
      <c r="S30" s="916"/>
      <c r="T30" s="905"/>
      <c r="U30" s="905"/>
      <c r="V30" s="905"/>
      <c r="W30" s="905"/>
      <c r="X30" s="905"/>
      <c r="Y30" s="1199"/>
      <c r="Z30" s="74"/>
      <c r="AA30" s="74"/>
      <c r="AB30" s="84"/>
      <c r="AC30" s="74"/>
      <c r="AD30" s="74"/>
      <c r="AE30" s="74"/>
    </row>
    <row r="31" spans="1:31" ht="15" customHeight="1" thickBot="1">
      <c r="A31" s="1111"/>
      <c r="B31" s="1111"/>
      <c r="C31" s="1128"/>
      <c r="D31" s="1211"/>
      <c r="E31" s="1213"/>
      <c r="F31" s="1215"/>
      <c r="G31" s="142"/>
      <c r="H31" s="126"/>
      <c r="I31" s="141"/>
      <c r="J31" s="1216"/>
      <c r="K31" s="1216"/>
      <c r="L31" s="1219"/>
      <c r="M31" s="127"/>
      <c r="N31" s="128"/>
      <c r="O31" s="920"/>
      <c r="P31" s="920"/>
      <c r="Q31" s="920"/>
      <c r="R31" s="920"/>
      <c r="S31" s="917"/>
      <c r="T31" s="906"/>
      <c r="U31" s="906"/>
      <c r="V31" s="906"/>
      <c r="W31" s="906"/>
      <c r="X31" s="906"/>
      <c r="Y31" s="1200"/>
      <c r="Z31" s="74"/>
      <c r="AA31" s="74"/>
      <c r="AB31" s="84"/>
      <c r="AC31" s="74"/>
      <c r="AD31" s="74"/>
      <c r="AE31" s="74"/>
    </row>
    <row r="32" spans="1:31" ht="18" customHeight="1">
      <c r="A32" s="1110">
        <v>2</v>
      </c>
      <c r="B32" s="1110" t="s">
        <v>80</v>
      </c>
      <c r="C32" s="1110" t="s">
        <v>160</v>
      </c>
      <c r="D32" s="77" t="s">
        <v>161</v>
      </c>
      <c r="E32" s="96">
        <f>+E52/4</f>
        <v>2.5</v>
      </c>
      <c r="F32" s="129">
        <f>+E32</f>
        <v>2.5</v>
      </c>
      <c r="G32" s="129">
        <v>2.5</v>
      </c>
      <c r="H32" s="80"/>
      <c r="I32" s="78"/>
      <c r="J32" s="130">
        <v>0</v>
      </c>
      <c r="K32" s="130">
        <v>0</v>
      </c>
      <c r="L32" s="131">
        <v>0</v>
      </c>
      <c r="M32" s="83"/>
      <c r="N32" s="83"/>
      <c r="O32" s="950" t="s">
        <v>162</v>
      </c>
      <c r="P32" s="950" t="s">
        <v>163</v>
      </c>
      <c r="Q32" s="915" t="s">
        <v>164</v>
      </c>
      <c r="R32" s="950" t="s">
        <v>165</v>
      </c>
      <c r="S32" s="915" t="s">
        <v>166</v>
      </c>
      <c r="T32" s="923">
        <v>53381.28</v>
      </c>
      <c r="U32" s="923">
        <v>57829.72</v>
      </c>
      <c r="V32" s="923" t="s">
        <v>167</v>
      </c>
      <c r="W32" s="923" t="s">
        <v>168</v>
      </c>
      <c r="X32" s="923" t="s">
        <v>169</v>
      </c>
      <c r="Y32" s="1208">
        <v>111211</v>
      </c>
      <c r="Z32" s="74"/>
      <c r="AA32" s="74"/>
      <c r="AB32" s="84"/>
      <c r="AC32" s="74"/>
      <c r="AD32" s="74"/>
      <c r="AE32" s="74"/>
    </row>
    <row r="33" spans="1:31" ht="18" customHeight="1">
      <c r="A33" s="1111"/>
      <c r="B33" s="1111"/>
      <c r="C33" s="1111"/>
      <c r="D33" s="215" t="s">
        <v>170</v>
      </c>
      <c r="E33" s="132">
        <f>+E53/4</f>
        <v>270000000</v>
      </c>
      <c r="F33" s="133">
        <f>+E33</f>
        <v>270000000</v>
      </c>
      <c r="G33" s="134">
        <v>270000000</v>
      </c>
      <c r="H33" s="135"/>
      <c r="I33" s="132"/>
      <c r="J33" s="136">
        <v>0</v>
      </c>
      <c r="K33" s="136">
        <v>0</v>
      </c>
      <c r="L33" s="137">
        <v>0</v>
      </c>
      <c r="M33" s="95"/>
      <c r="N33" s="95"/>
      <c r="O33" s="919"/>
      <c r="P33" s="919"/>
      <c r="Q33" s="916"/>
      <c r="R33" s="919"/>
      <c r="S33" s="916"/>
      <c r="T33" s="924"/>
      <c r="U33" s="924"/>
      <c r="V33" s="924"/>
      <c r="W33" s="924"/>
      <c r="X33" s="924"/>
      <c r="Y33" s="1209"/>
      <c r="Z33" s="74"/>
      <c r="AA33" s="74"/>
      <c r="AB33" s="84"/>
      <c r="AC33" s="74"/>
      <c r="AD33" s="74"/>
      <c r="AE33" s="74"/>
    </row>
    <row r="34" spans="1:31" ht="18" customHeight="1">
      <c r="A34" s="1111"/>
      <c r="B34" s="1111"/>
      <c r="C34" s="1111"/>
      <c r="D34" s="215" t="s">
        <v>171</v>
      </c>
      <c r="E34" s="90"/>
      <c r="F34" s="92">
        <f>+E34</f>
        <v>0</v>
      </c>
      <c r="G34" s="138">
        <v>0</v>
      </c>
      <c r="H34" s="7"/>
      <c r="I34" s="91"/>
      <c r="J34" s="139">
        <v>0</v>
      </c>
      <c r="K34" s="139">
        <v>0</v>
      </c>
      <c r="L34" s="140">
        <v>0</v>
      </c>
      <c r="M34" s="95"/>
      <c r="N34" s="95"/>
      <c r="O34" s="919"/>
      <c r="P34" s="919"/>
      <c r="Q34" s="916"/>
      <c r="R34" s="919"/>
      <c r="S34" s="916"/>
      <c r="T34" s="924"/>
      <c r="U34" s="924"/>
      <c r="V34" s="924"/>
      <c r="W34" s="924"/>
      <c r="X34" s="924"/>
      <c r="Y34" s="1209"/>
      <c r="Z34" s="74"/>
      <c r="AA34" s="74"/>
      <c r="AB34" s="84"/>
      <c r="AC34" s="74"/>
      <c r="AD34" s="74"/>
      <c r="AE34" s="74"/>
    </row>
    <row r="35" spans="1:31" ht="18" customHeight="1">
      <c r="A35" s="1111"/>
      <c r="B35" s="1111"/>
      <c r="C35" s="1111"/>
      <c r="D35" s="1140" t="s">
        <v>172</v>
      </c>
      <c r="E35" s="938">
        <v>0</v>
      </c>
      <c r="F35" s="1144">
        <f>+E35</f>
        <v>0</v>
      </c>
      <c r="G35" s="143">
        <v>0</v>
      </c>
      <c r="H35" s="944"/>
      <c r="I35" s="141"/>
      <c r="J35" s="1202">
        <v>0</v>
      </c>
      <c r="K35" s="1202">
        <v>0</v>
      </c>
      <c r="L35" s="1204">
        <v>0</v>
      </c>
      <c r="M35" s="955"/>
      <c r="N35" s="955"/>
      <c r="O35" s="919"/>
      <c r="P35" s="919"/>
      <c r="Q35" s="916"/>
      <c r="R35" s="919"/>
      <c r="S35" s="916"/>
      <c r="T35" s="924"/>
      <c r="U35" s="924"/>
      <c r="V35" s="924"/>
      <c r="W35" s="924"/>
      <c r="X35" s="924"/>
      <c r="Y35" s="1209"/>
      <c r="Z35" s="74"/>
      <c r="AA35" s="74"/>
      <c r="AB35" s="84"/>
      <c r="AC35" s="74"/>
      <c r="AD35" s="74"/>
      <c r="AE35" s="74"/>
    </row>
    <row r="36" spans="1:31" ht="9" customHeight="1" thickBot="1">
      <c r="A36" s="1111"/>
      <c r="B36" s="1111"/>
      <c r="C36" s="1128"/>
      <c r="D36" s="1141"/>
      <c r="E36" s="943"/>
      <c r="F36" s="1145"/>
      <c r="G36" s="146"/>
      <c r="H36" s="945"/>
      <c r="I36" s="144"/>
      <c r="J36" s="1207"/>
      <c r="K36" s="1207"/>
      <c r="L36" s="1205"/>
      <c r="M36" s="956"/>
      <c r="N36" s="956"/>
      <c r="O36" s="920"/>
      <c r="P36" s="920"/>
      <c r="Q36" s="917"/>
      <c r="R36" s="920"/>
      <c r="S36" s="917"/>
      <c r="T36" s="928"/>
      <c r="U36" s="928"/>
      <c r="V36" s="928"/>
      <c r="W36" s="928"/>
      <c r="X36" s="928"/>
      <c r="Y36" s="1210"/>
      <c r="Z36" s="74"/>
      <c r="AA36" s="74"/>
      <c r="AB36" s="84"/>
      <c r="AC36" s="74"/>
      <c r="AD36" s="74"/>
      <c r="AE36" s="74"/>
    </row>
    <row r="37" spans="1:31" ht="13.5" customHeight="1">
      <c r="A37" s="1111"/>
      <c r="B37" s="1111"/>
      <c r="C37" s="1110" t="s">
        <v>173</v>
      </c>
      <c r="D37" s="77" t="s">
        <v>161</v>
      </c>
      <c r="E37" s="147">
        <f>+E32</f>
        <v>2.5</v>
      </c>
      <c r="F37" s="129">
        <f>+E37</f>
        <v>2.5</v>
      </c>
      <c r="G37" s="129">
        <v>2.5</v>
      </c>
      <c r="H37" s="80"/>
      <c r="I37" s="78"/>
      <c r="J37" s="130">
        <v>0</v>
      </c>
      <c r="K37" s="130">
        <v>0</v>
      </c>
      <c r="L37" s="131">
        <v>0</v>
      </c>
      <c r="M37" s="83"/>
      <c r="N37" s="83"/>
      <c r="O37" s="950" t="s">
        <v>173</v>
      </c>
      <c r="P37" s="950" t="s">
        <v>174</v>
      </c>
      <c r="Q37" s="915" t="s">
        <v>175</v>
      </c>
      <c r="R37" s="950" t="s">
        <v>165</v>
      </c>
      <c r="S37" s="915" t="s">
        <v>166</v>
      </c>
      <c r="T37" s="923">
        <v>7236</v>
      </c>
      <c r="U37" s="923">
        <v>7839</v>
      </c>
      <c r="V37" s="923" t="s">
        <v>167</v>
      </c>
      <c r="W37" s="923" t="s">
        <v>168</v>
      </c>
      <c r="X37" s="923" t="s">
        <v>169</v>
      </c>
      <c r="Y37" s="1208">
        <v>15075</v>
      </c>
      <c r="Z37" s="74"/>
      <c r="AA37" s="74"/>
      <c r="AB37" s="84"/>
      <c r="AC37" s="74"/>
      <c r="AD37" s="74"/>
      <c r="AE37" s="74"/>
    </row>
    <row r="38" spans="1:31" ht="13.5" customHeight="1">
      <c r="A38" s="1111"/>
      <c r="B38" s="1111"/>
      <c r="C38" s="1111"/>
      <c r="D38" s="215" t="s">
        <v>170</v>
      </c>
      <c r="E38" s="132">
        <f>+E33</f>
        <v>270000000</v>
      </c>
      <c r="F38" s="133">
        <f>+E38</f>
        <v>270000000</v>
      </c>
      <c r="G38" s="134">
        <v>270000000</v>
      </c>
      <c r="H38" s="135"/>
      <c r="I38" s="132"/>
      <c r="J38" s="136">
        <v>0</v>
      </c>
      <c r="K38" s="136">
        <v>0</v>
      </c>
      <c r="L38" s="137">
        <v>0</v>
      </c>
      <c r="M38" s="95"/>
      <c r="N38" s="95"/>
      <c r="O38" s="919"/>
      <c r="P38" s="919"/>
      <c r="Q38" s="916"/>
      <c r="R38" s="919"/>
      <c r="S38" s="916"/>
      <c r="T38" s="924"/>
      <c r="U38" s="924"/>
      <c r="V38" s="924"/>
      <c r="W38" s="924"/>
      <c r="X38" s="924"/>
      <c r="Y38" s="1209"/>
      <c r="Z38" s="74"/>
      <c r="AA38" s="74"/>
      <c r="AB38" s="84"/>
      <c r="AC38" s="74"/>
      <c r="AD38" s="74"/>
      <c r="AE38" s="74"/>
    </row>
    <row r="39" spans="1:31" ht="12.75" customHeight="1">
      <c r="A39" s="1111"/>
      <c r="B39" s="1111"/>
      <c r="C39" s="1111"/>
      <c r="D39" s="215" t="s">
        <v>171</v>
      </c>
      <c r="E39" s="7"/>
      <c r="F39" s="92">
        <f>+E39</f>
        <v>0</v>
      </c>
      <c r="G39" s="138">
        <v>0</v>
      </c>
      <c r="H39" s="7"/>
      <c r="I39" s="91"/>
      <c r="J39" s="139">
        <v>0</v>
      </c>
      <c r="K39" s="139">
        <v>0</v>
      </c>
      <c r="L39" s="140">
        <v>0</v>
      </c>
      <c r="M39" s="95"/>
      <c r="N39" s="95"/>
      <c r="O39" s="919"/>
      <c r="P39" s="919"/>
      <c r="Q39" s="916"/>
      <c r="R39" s="919"/>
      <c r="S39" s="916"/>
      <c r="T39" s="924"/>
      <c r="U39" s="924"/>
      <c r="V39" s="924"/>
      <c r="W39" s="924"/>
      <c r="X39" s="924"/>
      <c r="Y39" s="1209"/>
      <c r="Z39" s="74"/>
      <c r="AA39" s="74"/>
      <c r="AB39" s="84"/>
      <c r="AC39" s="74"/>
      <c r="AD39" s="74"/>
      <c r="AE39" s="74"/>
    </row>
    <row r="40" spans="1:31" ht="9" customHeight="1">
      <c r="A40" s="1111"/>
      <c r="B40" s="1111"/>
      <c r="C40" s="1111"/>
      <c r="D40" s="1140" t="s">
        <v>172</v>
      </c>
      <c r="E40" s="126"/>
      <c r="F40" s="1144">
        <f>+E40</f>
        <v>0</v>
      </c>
      <c r="G40" s="143">
        <v>0</v>
      </c>
      <c r="H40" s="944"/>
      <c r="I40" s="141"/>
      <c r="J40" s="1202">
        <v>0</v>
      </c>
      <c r="K40" s="148">
        <v>0</v>
      </c>
      <c r="L40" s="1204">
        <v>0</v>
      </c>
      <c r="M40" s="955"/>
      <c r="N40" s="955"/>
      <c r="O40" s="919"/>
      <c r="P40" s="919"/>
      <c r="Q40" s="916"/>
      <c r="R40" s="919"/>
      <c r="S40" s="916"/>
      <c r="T40" s="924"/>
      <c r="U40" s="924"/>
      <c r="V40" s="924"/>
      <c r="W40" s="924"/>
      <c r="X40" s="924"/>
      <c r="Y40" s="1209"/>
      <c r="Z40" s="74"/>
      <c r="AA40" s="74"/>
      <c r="AB40" s="84"/>
      <c r="AC40" s="74"/>
      <c r="AD40" s="74"/>
      <c r="AE40" s="74"/>
    </row>
    <row r="41" spans="1:31" ht="17.25" customHeight="1" thickBot="1">
      <c r="A41" s="1111"/>
      <c r="B41" s="1111"/>
      <c r="C41" s="1111"/>
      <c r="D41" s="1173"/>
      <c r="E41" s="149"/>
      <c r="F41" s="1145"/>
      <c r="G41" s="150"/>
      <c r="H41" s="948"/>
      <c r="I41" s="159"/>
      <c r="J41" s="1203"/>
      <c r="K41" s="151"/>
      <c r="L41" s="1205"/>
      <c r="M41" s="990"/>
      <c r="N41" s="990"/>
      <c r="O41" s="919"/>
      <c r="P41" s="919"/>
      <c r="Q41" s="916"/>
      <c r="R41" s="920"/>
      <c r="S41" s="917"/>
      <c r="T41" s="924"/>
      <c r="U41" s="924"/>
      <c r="V41" s="928"/>
      <c r="W41" s="928"/>
      <c r="X41" s="928"/>
      <c r="Y41" s="1209"/>
      <c r="Z41" s="74"/>
      <c r="AA41" s="74"/>
      <c r="AB41" s="84"/>
      <c r="AC41" s="74"/>
      <c r="AD41" s="74"/>
      <c r="AE41" s="74"/>
    </row>
    <row r="42" spans="1:31" ht="12.75" customHeight="1">
      <c r="A42" s="1111"/>
      <c r="B42" s="1111"/>
      <c r="C42" s="1110" t="s">
        <v>176</v>
      </c>
      <c r="D42" s="77" t="s">
        <v>161</v>
      </c>
      <c r="E42" s="152">
        <f>+E37</f>
        <v>2.5</v>
      </c>
      <c r="F42" s="129">
        <f>+E42</f>
        <v>2.5</v>
      </c>
      <c r="G42" s="129">
        <v>2.5</v>
      </c>
      <c r="H42" s="99"/>
      <c r="I42" s="78"/>
      <c r="J42" s="130">
        <v>0</v>
      </c>
      <c r="K42" s="130">
        <v>0</v>
      </c>
      <c r="L42" s="131">
        <v>0</v>
      </c>
      <c r="M42" s="102"/>
      <c r="N42" s="102"/>
      <c r="O42" s="950" t="s">
        <v>176</v>
      </c>
      <c r="P42" s="950" t="s">
        <v>177</v>
      </c>
      <c r="Q42" s="950" t="s">
        <v>178</v>
      </c>
      <c r="R42" s="950" t="s">
        <v>165</v>
      </c>
      <c r="S42" s="915" t="s">
        <v>166</v>
      </c>
      <c r="T42" s="923">
        <v>13002.72</v>
      </c>
      <c r="U42" s="923">
        <v>14086.28</v>
      </c>
      <c r="V42" s="923" t="s">
        <v>167</v>
      </c>
      <c r="W42" s="923" t="s">
        <v>168</v>
      </c>
      <c r="X42" s="923" t="s">
        <v>169</v>
      </c>
      <c r="Y42" s="1206">
        <v>27089</v>
      </c>
      <c r="Z42" s="74"/>
      <c r="AA42" s="74"/>
      <c r="AB42" s="84"/>
      <c r="AC42" s="74"/>
      <c r="AD42" s="74"/>
      <c r="AE42" s="74"/>
    </row>
    <row r="43" spans="1:31" ht="12" customHeight="1">
      <c r="A43" s="1111"/>
      <c r="B43" s="1111"/>
      <c r="C43" s="1111"/>
      <c r="D43" s="215" t="s">
        <v>170</v>
      </c>
      <c r="E43" s="132">
        <f>+E38</f>
        <v>270000000</v>
      </c>
      <c r="F43" s="133">
        <f>+E43</f>
        <v>270000000</v>
      </c>
      <c r="G43" s="138">
        <v>270000000</v>
      </c>
      <c r="H43" s="107"/>
      <c r="I43" s="91"/>
      <c r="J43" s="139">
        <v>0</v>
      </c>
      <c r="K43" s="139">
        <v>0</v>
      </c>
      <c r="L43" s="137">
        <v>0</v>
      </c>
      <c r="M43" s="218"/>
      <c r="N43" s="218"/>
      <c r="O43" s="919"/>
      <c r="P43" s="919"/>
      <c r="Q43" s="919"/>
      <c r="R43" s="919"/>
      <c r="S43" s="916"/>
      <c r="T43" s="924"/>
      <c r="U43" s="924"/>
      <c r="V43" s="924"/>
      <c r="W43" s="924"/>
      <c r="X43" s="924"/>
      <c r="Y43" s="1199"/>
      <c r="Z43" s="74"/>
      <c r="AA43" s="74"/>
      <c r="AB43" s="84"/>
      <c r="AC43" s="74"/>
      <c r="AD43" s="74"/>
      <c r="AE43" s="74"/>
    </row>
    <row r="44" spans="1:31" ht="12" customHeight="1">
      <c r="A44" s="1111"/>
      <c r="B44" s="1111"/>
      <c r="C44" s="1111"/>
      <c r="D44" s="215" t="s">
        <v>171</v>
      </c>
      <c r="E44" s="107"/>
      <c r="F44" s="92">
        <f>+E44</f>
        <v>0</v>
      </c>
      <c r="G44" s="138">
        <v>0</v>
      </c>
      <c r="H44" s="107"/>
      <c r="I44" s="91"/>
      <c r="J44" s="139">
        <v>0</v>
      </c>
      <c r="K44" s="139">
        <v>0</v>
      </c>
      <c r="L44" s="140">
        <v>0</v>
      </c>
      <c r="M44" s="218"/>
      <c r="N44" s="218"/>
      <c r="O44" s="919"/>
      <c r="P44" s="919"/>
      <c r="Q44" s="919"/>
      <c r="R44" s="919"/>
      <c r="S44" s="916"/>
      <c r="T44" s="924"/>
      <c r="U44" s="924"/>
      <c r="V44" s="924"/>
      <c r="W44" s="924"/>
      <c r="X44" s="924"/>
      <c r="Y44" s="1199"/>
      <c r="Z44" s="74"/>
      <c r="AA44" s="74"/>
      <c r="AB44" s="84"/>
      <c r="AC44" s="74"/>
      <c r="AD44" s="74"/>
      <c r="AE44" s="74"/>
    </row>
    <row r="45" spans="1:31" ht="12" customHeight="1">
      <c r="A45" s="1111"/>
      <c r="B45" s="1111"/>
      <c r="C45" s="1111"/>
      <c r="D45" s="1140" t="s">
        <v>172</v>
      </c>
      <c r="E45" s="938">
        <v>0</v>
      </c>
      <c r="F45" s="1144">
        <f>+E45</f>
        <v>0</v>
      </c>
      <c r="G45" s="138">
        <v>0</v>
      </c>
      <c r="H45" s="107"/>
      <c r="I45" s="91"/>
      <c r="J45" s="1202">
        <v>0</v>
      </c>
      <c r="K45" s="148">
        <v>0</v>
      </c>
      <c r="L45" s="1204">
        <v>0</v>
      </c>
      <c r="M45" s="218"/>
      <c r="N45" s="218"/>
      <c r="O45" s="919"/>
      <c r="P45" s="919"/>
      <c r="Q45" s="919"/>
      <c r="R45" s="919"/>
      <c r="S45" s="916"/>
      <c r="T45" s="924"/>
      <c r="U45" s="924"/>
      <c r="V45" s="924"/>
      <c r="W45" s="924"/>
      <c r="X45" s="924"/>
      <c r="Y45" s="1199"/>
      <c r="Z45" s="74"/>
      <c r="AA45" s="74"/>
      <c r="AB45" s="84"/>
      <c r="AC45" s="74"/>
      <c r="AD45" s="74"/>
      <c r="AE45" s="74"/>
    </row>
    <row r="46" spans="1:31" ht="12" customHeight="1" thickBot="1">
      <c r="A46" s="1111"/>
      <c r="B46" s="1111"/>
      <c r="C46" s="1128"/>
      <c r="D46" s="1141"/>
      <c r="E46" s="943"/>
      <c r="F46" s="1145"/>
      <c r="G46" s="153"/>
      <c r="H46" s="110"/>
      <c r="I46" s="111"/>
      <c r="J46" s="1207"/>
      <c r="K46" s="154"/>
      <c r="L46" s="1205"/>
      <c r="M46" s="219"/>
      <c r="N46" s="219"/>
      <c r="O46" s="919"/>
      <c r="P46" s="919"/>
      <c r="Q46" s="919"/>
      <c r="R46" s="920"/>
      <c r="S46" s="917"/>
      <c r="T46" s="924"/>
      <c r="U46" s="924"/>
      <c r="V46" s="928"/>
      <c r="W46" s="928"/>
      <c r="X46" s="928"/>
      <c r="Y46" s="1199"/>
      <c r="Z46" s="74"/>
      <c r="AA46" s="74"/>
      <c r="AB46" s="84"/>
      <c r="AC46" s="74"/>
      <c r="AD46" s="74"/>
      <c r="AE46" s="74"/>
    </row>
    <row r="47" spans="1:31" ht="12" customHeight="1">
      <c r="A47" s="1111"/>
      <c r="B47" s="1111"/>
      <c r="C47" s="1110" t="s">
        <v>179</v>
      </c>
      <c r="D47" s="77" t="s">
        <v>161</v>
      </c>
      <c r="E47" s="147">
        <f>+E42</f>
        <v>2.5</v>
      </c>
      <c r="F47" s="79">
        <f>+E47</f>
        <v>2.5</v>
      </c>
      <c r="G47" s="129">
        <v>2.5</v>
      </c>
      <c r="H47" s="80"/>
      <c r="I47" s="78"/>
      <c r="J47" s="130">
        <v>0</v>
      </c>
      <c r="K47" s="130">
        <v>0</v>
      </c>
      <c r="L47" s="131">
        <v>0</v>
      </c>
      <c r="M47" s="83"/>
      <c r="N47" s="83"/>
      <c r="O47" s="950" t="s">
        <v>179</v>
      </c>
      <c r="P47" s="950" t="s">
        <v>180</v>
      </c>
      <c r="Q47" s="950" t="s">
        <v>181</v>
      </c>
      <c r="R47" s="950" t="s">
        <v>165</v>
      </c>
      <c r="S47" s="915" t="s">
        <v>166</v>
      </c>
      <c r="T47" s="923">
        <v>3060.48</v>
      </c>
      <c r="U47" s="923">
        <v>3315.52</v>
      </c>
      <c r="V47" s="923" t="s">
        <v>167</v>
      </c>
      <c r="W47" s="923" t="s">
        <v>168</v>
      </c>
      <c r="X47" s="923" t="s">
        <v>169</v>
      </c>
      <c r="Y47" s="1206">
        <v>6376</v>
      </c>
      <c r="Z47" s="74"/>
      <c r="AA47" s="74"/>
      <c r="AB47" s="84"/>
      <c r="AC47" s="74"/>
      <c r="AD47" s="74"/>
      <c r="AE47" s="74"/>
    </row>
    <row r="48" spans="1:31" ht="15.75" customHeight="1">
      <c r="A48" s="1111"/>
      <c r="B48" s="1111"/>
      <c r="C48" s="1111"/>
      <c r="D48" s="215" t="s">
        <v>170</v>
      </c>
      <c r="E48" s="132">
        <f>+E43</f>
        <v>270000000</v>
      </c>
      <c r="F48" s="133">
        <f>+E48</f>
        <v>270000000</v>
      </c>
      <c r="G48" s="134">
        <v>270000000</v>
      </c>
      <c r="H48" s="135"/>
      <c r="I48" s="132"/>
      <c r="J48" s="136">
        <v>0</v>
      </c>
      <c r="K48" s="136">
        <v>0</v>
      </c>
      <c r="L48" s="137">
        <v>0</v>
      </c>
      <c r="M48" s="95"/>
      <c r="N48" s="95"/>
      <c r="O48" s="919"/>
      <c r="P48" s="919"/>
      <c r="Q48" s="919"/>
      <c r="R48" s="919"/>
      <c r="S48" s="916"/>
      <c r="T48" s="924"/>
      <c r="U48" s="924"/>
      <c r="V48" s="924"/>
      <c r="W48" s="924"/>
      <c r="X48" s="924"/>
      <c r="Y48" s="1199"/>
      <c r="Z48" s="74"/>
      <c r="AA48" s="74"/>
      <c r="AB48" s="84"/>
      <c r="AC48" s="74"/>
      <c r="AD48" s="74"/>
      <c r="AE48" s="74"/>
    </row>
    <row r="49" spans="1:31" ht="15.75" customHeight="1">
      <c r="A49" s="1111"/>
      <c r="B49" s="1111"/>
      <c r="C49" s="1111"/>
      <c r="D49" s="215" t="s">
        <v>171</v>
      </c>
      <c r="E49" s="7"/>
      <c r="F49" s="92">
        <f>+E49</f>
        <v>0</v>
      </c>
      <c r="G49" s="138">
        <v>0</v>
      </c>
      <c r="H49" s="7"/>
      <c r="I49" s="91"/>
      <c r="J49" s="139">
        <v>0</v>
      </c>
      <c r="K49" s="139">
        <v>0</v>
      </c>
      <c r="L49" s="140">
        <v>0</v>
      </c>
      <c r="M49" s="95"/>
      <c r="N49" s="95"/>
      <c r="O49" s="919"/>
      <c r="P49" s="919"/>
      <c r="Q49" s="919"/>
      <c r="R49" s="919"/>
      <c r="S49" s="916"/>
      <c r="T49" s="924"/>
      <c r="U49" s="924"/>
      <c r="V49" s="924"/>
      <c r="W49" s="924"/>
      <c r="X49" s="924"/>
      <c r="Y49" s="1199"/>
      <c r="Z49" s="74"/>
      <c r="AA49" s="74"/>
      <c r="AB49" s="84"/>
      <c r="AC49" s="74"/>
      <c r="AD49" s="74"/>
      <c r="AE49" s="74"/>
    </row>
    <row r="50" spans="1:31" ht="15.75" customHeight="1">
      <c r="A50" s="1111"/>
      <c r="B50" s="1111"/>
      <c r="C50" s="1111"/>
      <c r="D50" s="1140" t="s">
        <v>172</v>
      </c>
      <c r="E50" s="938">
        <v>0</v>
      </c>
      <c r="F50" s="1144">
        <f>+E50</f>
        <v>0</v>
      </c>
      <c r="G50" s="143">
        <v>0</v>
      </c>
      <c r="H50" s="944"/>
      <c r="I50" s="141"/>
      <c r="J50" s="1202">
        <v>0</v>
      </c>
      <c r="K50" s="148">
        <v>0</v>
      </c>
      <c r="L50" s="1204">
        <v>0</v>
      </c>
      <c r="M50" s="955"/>
      <c r="N50" s="955"/>
      <c r="O50" s="919"/>
      <c r="P50" s="919"/>
      <c r="Q50" s="919"/>
      <c r="R50" s="919"/>
      <c r="S50" s="916"/>
      <c r="T50" s="924"/>
      <c r="U50" s="924"/>
      <c r="V50" s="924"/>
      <c r="W50" s="924"/>
      <c r="X50" s="924"/>
      <c r="Y50" s="1199"/>
      <c r="Z50" s="74"/>
      <c r="AA50" s="74"/>
      <c r="AB50" s="84"/>
      <c r="AC50" s="74"/>
      <c r="AD50" s="74"/>
      <c r="AE50" s="74"/>
    </row>
    <row r="51" spans="1:31" ht="15.75" customHeight="1" thickBot="1">
      <c r="A51" s="1111"/>
      <c r="B51" s="1111"/>
      <c r="C51" s="1128"/>
      <c r="D51" s="1141" t="s">
        <v>161</v>
      </c>
      <c r="E51" s="943">
        <v>1080000000</v>
      </c>
      <c r="F51" s="1145"/>
      <c r="G51" s="145"/>
      <c r="H51" s="945"/>
      <c r="I51" s="144"/>
      <c r="J51" s="1207"/>
      <c r="K51" s="154"/>
      <c r="L51" s="1205"/>
      <c r="M51" s="956"/>
      <c r="N51" s="956"/>
      <c r="O51" s="920"/>
      <c r="P51" s="920"/>
      <c r="Q51" s="920"/>
      <c r="R51" s="920"/>
      <c r="S51" s="917"/>
      <c r="T51" s="928"/>
      <c r="U51" s="928"/>
      <c r="V51" s="928"/>
      <c r="W51" s="928"/>
      <c r="X51" s="928"/>
      <c r="Y51" s="1200"/>
      <c r="Z51" s="74"/>
      <c r="AA51" s="74"/>
      <c r="AB51" s="84"/>
      <c r="AC51" s="74"/>
      <c r="AD51" s="74"/>
      <c r="AE51" s="74"/>
    </row>
    <row r="52" spans="1:31" ht="15.75" customHeight="1">
      <c r="A52" s="1111"/>
      <c r="B52" s="1111"/>
      <c r="C52" s="1110" t="s">
        <v>21</v>
      </c>
      <c r="D52" s="155" t="s">
        <v>161</v>
      </c>
      <c r="E52" s="115">
        <v>10</v>
      </c>
      <c r="F52" s="114">
        <v>10</v>
      </c>
      <c r="G52" s="160">
        <v>10</v>
      </c>
      <c r="H52" s="156"/>
      <c r="I52" s="159"/>
      <c r="J52" s="117">
        <v>0</v>
      </c>
      <c r="K52" s="117">
        <v>0</v>
      </c>
      <c r="L52" s="131">
        <v>0</v>
      </c>
      <c r="M52" s="83"/>
      <c r="N52" s="83"/>
      <c r="O52" s="977"/>
      <c r="P52" s="950"/>
      <c r="Q52" s="950"/>
      <c r="R52" s="950"/>
      <c r="S52" s="915"/>
      <c r="T52" s="904"/>
      <c r="U52" s="904"/>
      <c r="V52" s="904"/>
      <c r="W52" s="904"/>
      <c r="X52" s="904"/>
      <c r="Y52" s="1198"/>
      <c r="Z52" s="74"/>
      <c r="AA52" s="74"/>
      <c r="AB52" s="84"/>
      <c r="AC52" s="74"/>
      <c r="AD52" s="74"/>
      <c r="AE52" s="74"/>
    </row>
    <row r="53" spans="1:31" ht="15.75" customHeight="1">
      <c r="A53" s="1111"/>
      <c r="B53" s="1111"/>
      <c r="C53" s="1111"/>
      <c r="D53" s="215" t="s">
        <v>170</v>
      </c>
      <c r="E53" s="132">
        <v>1080000000</v>
      </c>
      <c r="F53" s="133">
        <v>1080000000</v>
      </c>
      <c r="G53" s="160">
        <v>1080000000</v>
      </c>
      <c r="H53" s="156"/>
      <c r="I53" s="159"/>
      <c r="J53" s="139">
        <v>0</v>
      </c>
      <c r="K53" s="139">
        <v>0</v>
      </c>
      <c r="L53" s="137">
        <v>0</v>
      </c>
      <c r="M53" s="95"/>
      <c r="N53" s="95"/>
      <c r="O53" s="978"/>
      <c r="P53" s="919"/>
      <c r="Q53" s="919"/>
      <c r="R53" s="919"/>
      <c r="S53" s="916"/>
      <c r="T53" s="905"/>
      <c r="U53" s="905"/>
      <c r="V53" s="905"/>
      <c r="W53" s="905"/>
      <c r="X53" s="905"/>
      <c r="Y53" s="1199"/>
      <c r="Z53" s="74"/>
      <c r="AA53" s="74"/>
      <c r="AB53" s="84"/>
      <c r="AC53" s="74"/>
      <c r="AD53" s="74"/>
      <c r="AE53" s="74"/>
    </row>
    <row r="54" spans="1:31" ht="15.75" customHeight="1">
      <c r="A54" s="1111"/>
      <c r="B54" s="1111"/>
      <c r="C54" s="1111"/>
      <c r="D54" s="215" t="s">
        <v>171</v>
      </c>
      <c r="E54" s="90"/>
      <c r="F54" s="92">
        <v>0</v>
      </c>
      <c r="G54" s="114">
        <v>0</v>
      </c>
      <c r="H54" s="113"/>
      <c r="I54" s="115"/>
      <c r="J54" s="139">
        <v>0</v>
      </c>
      <c r="K54" s="139">
        <v>0</v>
      </c>
      <c r="L54" s="140">
        <v>0</v>
      </c>
      <c r="M54" s="95"/>
      <c r="N54" s="95"/>
      <c r="O54" s="978"/>
      <c r="P54" s="919"/>
      <c r="Q54" s="919"/>
      <c r="R54" s="919"/>
      <c r="S54" s="916"/>
      <c r="T54" s="905"/>
      <c r="U54" s="905"/>
      <c r="V54" s="905"/>
      <c r="W54" s="905"/>
      <c r="X54" s="905"/>
      <c r="Y54" s="1199"/>
      <c r="Z54" s="74"/>
      <c r="AA54" s="74"/>
      <c r="AB54" s="84"/>
      <c r="AC54" s="74"/>
      <c r="AD54" s="74"/>
      <c r="AE54" s="74"/>
    </row>
    <row r="55" spans="1:31" ht="7.5" customHeight="1">
      <c r="A55" s="1111"/>
      <c r="B55" s="1111"/>
      <c r="C55" s="1111"/>
      <c r="D55" s="1140" t="s">
        <v>172</v>
      </c>
      <c r="E55" s="938">
        <v>0</v>
      </c>
      <c r="F55" s="1144">
        <v>0</v>
      </c>
      <c r="G55" s="92">
        <v>0</v>
      </c>
      <c r="H55" s="107"/>
      <c r="I55" s="91"/>
      <c r="J55" s="1202">
        <v>0</v>
      </c>
      <c r="K55" s="1202">
        <v>0</v>
      </c>
      <c r="L55" s="1204">
        <v>0</v>
      </c>
      <c r="M55" s="955"/>
      <c r="N55" s="955"/>
      <c r="O55" s="978"/>
      <c r="P55" s="919"/>
      <c r="Q55" s="919"/>
      <c r="R55" s="919"/>
      <c r="S55" s="916"/>
      <c r="T55" s="905"/>
      <c r="U55" s="905"/>
      <c r="V55" s="905"/>
      <c r="W55" s="905"/>
      <c r="X55" s="905"/>
      <c r="Y55" s="1199"/>
      <c r="Z55" s="74"/>
      <c r="AA55" s="74"/>
      <c r="AB55" s="84"/>
      <c r="AC55" s="74"/>
      <c r="AD55" s="74"/>
      <c r="AE55" s="74"/>
    </row>
    <row r="56" spans="1:31" ht="17.25" customHeight="1" thickBot="1">
      <c r="A56" s="1128"/>
      <c r="B56" s="1128"/>
      <c r="C56" s="1111"/>
      <c r="D56" s="1173"/>
      <c r="E56" s="939">
        <f>+E51</f>
        <v>1080000000</v>
      </c>
      <c r="F56" s="1201"/>
      <c r="G56" s="142"/>
      <c r="H56" s="126"/>
      <c r="I56" s="141"/>
      <c r="J56" s="1203"/>
      <c r="K56" s="1203"/>
      <c r="L56" s="1205"/>
      <c r="M56" s="956"/>
      <c r="N56" s="956"/>
      <c r="O56" s="979"/>
      <c r="P56" s="920"/>
      <c r="Q56" s="920"/>
      <c r="R56" s="920"/>
      <c r="S56" s="917"/>
      <c r="T56" s="906"/>
      <c r="U56" s="906"/>
      <c r="V56" s="906"/>
      <c r="W56" s="906"/>
      <c r="X56" s="906"/>
      <c r="Y56" s="1200"/>
      <c r="Z56" s="74"/>
      <c r="AA56" s="74"/>
      <c r="AB56" s="84"/>
      <c r="AC56" s="74"/>
      <c r="AD56" s="74"/>
      <c r="AE56" s="74"/>
    </row>
    <row r="57" spans="1:31" ht="13.5" customHeight="1">
      <c r="A57" s="1152">
        <v>3</v>
      </c>
      <c r="B57" s="1152" t="s">
        <v>81</v>
      </c>
      <c r="C57" s="1110" t="str">
        <f>+O57</f>
        <v>5 usme
4 san cristobal</v>
      </c>
      <c r="D57" s="77" t="s">
        <v>161</v>
      </c>
      <c r="E57" s="161">
        <v>1.2</v>
      </c>
      <c r="F57" s="97">
        <v>1.2</v>
      </c>
      <c r="G57" s="129">
        <v>1.2</v>
      </c>
      <c r="H57" s="161"/>
      <c r="I57" s="78"/>
      <c r="J57" s="81">
        <v>0</v>
      </c>
      <c r="K57" s="162">
        <v>0</v>
      </c>
      <c r="L57" s="163">
        <v>0</v>
      </c>
      <c r="M57" s="83"/>
      <c r="N57" s="164"/>
      <c r="O57" s="950" t="s">
        <v>182</v>
      </c>
      <c r="P57" s="950" t="s">
        <v>183</v>
      </c>
      <c r="Q57" s="915" t="s">
        <v>184</v>
      </c>
      <c r="R57" s="950" t="s">
        <v>185</v>
      </c>
      <c r="S57" s="915" t="s">
        <v>186</v>
      </c>
      <c r="T57" s="980" t="s">
        <v>187</v>
      </c>
      <c r="U57" s="925">
        <v>207.629</v>
      </c>
      <c r="V57" s="165"/>
      <c r="W57" s="165"/>
      <c r="X57" s="165"/>
      <c r="Y57" s="166"/>
      <c r="Z57" s="74"/>
      <c r="AA57" s="74"/>
      <c r="AB57" s="84"/>
      <c r="AC57" s="74"/>
      <c r="AD57" s="74"/>
      <c r="AE57" s="74"/>
    </row>
    <row r="58" spans="1:31" ht="13.5" customHeight="1">
      <c r="A58" s="1153"/>
      <c r="B58" s="1153"/>
      <c r="C58" s="1111"/>
      <c r="D58" s="215" t="s">
        <v>170</v>
      </c>
      <c r="E58" s="132">
        <v>3979227588</v>
      </c>
      <c r="F58" s="133">
        <v>3979227588</v>
      </c>
      <c r="G58" s="133">
        <v>3979227588</v>
      </c>
      <c r="H58" s="135"/>
      <c r="I58" s="132"/>
      <c r="J58" s="167">
        <v>43220000</v>
      </c>
      <c r="K58" s="167">
        <v>174094000</v>
      </c>
      <c r="L58" s="168">
        <v>174094000</v>
      </c>
      <c r="M58" s="95"/>
      <c r="N58" s="95"/>
      <c r="O58" s="919"/>
      <c r="P58" s="919"/>
      <c r="Q58" s="916"/>
      <c r="R58" s="919"/>
      <c r="S58" s="916"/>
      <c r="T58" s="981"/>
      <c r="U58" s="926"/>
      <c r="V58" s="169"/>
      <c r="W58" s="169"/>
      <c r="X58" s="169"/>
      <c r="Y58" s="170"/>
      <c r="Z58" s="74"/>
      <c r="AA58" s="74"/>
      <c r="AB58" s="84"/>
      <c r="AC58" s="74"/>
      <c r="AD58" s="74"/>
      <c r="AE58" s="74"/>
    </row>
    <row r="59" spans="1:31" ht="14.25" customHeight="1">
      <c r="A59" s="1153"/>
      <c r="B59" s="1153"/>
      <c r="C59" s="1111"/>
      <c r="D59" s="215" t="s">
        <v>171</v>
      </c>
      <c r="E59" s="91"/>
      <c r="F59" s="92">
        <v>0</v>
      </c>
      <c r="G59" s="92"/>
      <c r="H59" s="91"/>
      <c r="I59" s="91"/>
      <c r="J59" s="93">
        <v>0</v>
      </c>
      <c r="K59" s="93">
        <v>0</v>
      </c>
      <c r="L59" s="168">
        <v>0</v>
      </c>
      <c r="M59" s="95"/>
      <c r="N59" s="95"/>
      <c r="O59" s="919"/>
      <c r="P59" s="919"/>
      <c r="Q59" s="916"/>
      <c r="R59" s="919"/>
      <c r="S59" s="916"/>
      <c r="T59" s="981"/>
      <c r="U59" s="926"/>
      <c r="V59" s="169" t="s">
        <v>188</v>
      </c>
      <c r="W59" s="169" t="s">
        <v>189</v>
      </c>
      <c r="X59" s="169" t="s">
        <v>190</v>
      </c>
      <c r="Y59" s="171">
        <v>406.025</v>
      </c>
      <c r="Z59" s="74"/>
      <c r="AA59" s="74"/>
      <c r="AB59" s="84"/>
      <c r="AC59" s="74"/>
      <c r="AD59" s="74"/>
      <c r="AE59" s="74"/>
    </row>
    <row r="60" spans="1:31" ht="36.75" customHeight="1">
      <c r="A60" s="1153"/>
      <c r="B60" s="1153"/>
      <c r="C60" s="1111"/>
      <c r="D60" s="1140" t="s">
        <v>172</v>
      </c>
      <c r="E60" s="900">
        <v>65502409</v>
      </c>
      <c r="F60" s="1193">
        <v>65502409</v>
      </c>
      <c r="G60" s="184">
        <v>65502409</v>
      </c>
      <c r="H60" s="900"/>
      <c r="I60" s="141"/>
      <c r="J60" s="1146">
        <v>2630924.75</v>
      </c>
      <c r="K60" s="1146">
        <v>9130925</v>
      </c>
      <c r="L60" s="184">
        <v>9130924.75</v>
      </c>
      <c r="M60" s="955"/>
      <c r="N60" s="955"/>
      <c r="O60" s="919"/>
      <c r="P60" s="919"/>
      <c r="Q60" s="916"/>
      <c r="R60" s="919"/>
      <c r="S60" s="916"/>
      <c r="T60" s="981"/>
      <c r="U60" s="926"/>
      <c r="V60" s="169"/>
      <c r="W60" s="169"/>
      <c r="X60" s="169"/>
      <c r="Y60" s="170"/>
      <c r="Z60" s="74"/>
      <c r="AA60" s="74"/>
      <c r="AB60" s="84"/>
      <c r="AC60" s="74"/>
      <c r="AD60" s="74"/>
      <c r="AE60" s="74"/>
    </row>
    <row r="61" spans="1:31" ht="24" customHeight="1" thickBot="1">
      <c r="A61" s="1154"/>
      <c r="B61" s="1154"/>
      <c r="C61" s="1128"/>
      <c r="D61" s="1197"/>
      <c r="E61" s="901"/>
      <c r="F61" s="1194"/>
      <c r="G61" s="187"/>
      <c r="H61" s="901"/>
      <c r="I61" s="144"/>
      <c r="J61" s="1147"/>
      <c r="K61" s="1147"/>
      <c r="L61" s="187"/>
      <c r="M61" s="956"/>
      <c r="N61" s="956"/>
      <c r="O61" s="920"/>
      <c r="P61" s="920"/>
      <c r="Q61" s="917"/>
      <c r="R61" s="920"/>
      <c r="S61" s="917"/>
      <c r="T61" s="982"/>
      <c r="U61" s="927"/>
      <c r="V61" s="172"/>
      <c r="W61" s="172"/>
      <c r="X61" s="172"/>
      <c r="Y61" s="173"/>
      <c r="Z61" s="74"/>
      <c r="AA61" s="74"/>
      <c r="AB61" s="84"/>
      <c r="AC61" s="74"/>
      <c r="AD61" s="74"/>
      <c r="AE61" s="74"/>
    </row>
    <row r="62" spans="1:31" ht="24" customHeight="1">
      <c r="A62" s="1110">
        <v>4</v>
      </c>
      <c r="B62" s="1110" t="s">
        <v>82</v>
      </c>
      <c r="C62" s="1110" t="s">
        <v>191</v>
      </c>
      <c r="D62" s="174" t="s">
        <v>161</v>
      </c>
      <c r="E62" s="175">
        <v>1</v>
      </c>
      <c r="F62" s="176">
        <v>1</v>
      </c>
      <c r="G62" s="176">
        <v>1</v>
      </c>
      <c r="H62" s="177"/>
      <c r="I62" s="177"/>
      <c r="J62" s="130">
        <v>0</v>
      </c>
      <c r="K62" s="130">
        <v>0</v>
      </c>
      <c r="L62" s="131">
        <v>0</v>
      </c>
      <c r="M62" s="178"/>
      <c r="N62" s="178"/>
      <c r="O62" s="950" t="s">
        <v>182</v>
      </c>
      <c r="P62" s="950" t="s">
        <v>183</v>
      </c>
      <c r="Q62" s="915" t="s">
        <v>184</v>
      </c>
      <c r="R62" s="950" t="s">
        <v>185</v>
      </c>
      <c r="S62" s="915" t="s">
        <v>186</v>
      </c>
      <c r="T62" s="980" t="s">
        <v>187</v>
      </c>
      <c r="U62" s="925">
        <v>207.629</v>
      </c>
      <c r="V62" s="165"/>
      <c r="W62" s="165"/>
      <c r="X62" s="165"/>
      <c r="Y62" s="166"/>
      <c r="Z62" s="74"/>
      <c r="AA62" s="74"/>
      <c r="AB62" s="84"/>
      <c r="AC62" s="74"/>
      <c r="AD62" s="74"/>
      <c r="AE62" s="74"/>
    </row>
    <row r="63" spans="1:31" ht="24" customHeight="1">
      <c r="A63" s="1111"/>
      <c r="B63" s="1111"/>
      <c r="C63" s="1111"/>
      <c r="D63" s="121" t="s">
        <v>170</v>
      </c>
      <c r="E63" s="179">
        <v>97000000</v>
      </c>
      <c r="F63" s="180">
        <v>97000000</v>
      </c>
      <c r="G63" s="180">
        <v>97000000</v>
      </c>
      <c r="H63" s="179"/>
      <c r="I63" s="91"/>
      <c r="J63" s="217">
        <v>0</v>
      </c>
      <c r="K63" s="217">
        <v>0</v>
      </c>
      <c r="L63" s="181">
        <v>0</v>
      </c>
      <c r="M63" s="157"/>
      <c r="N63" s="157"/>
      <c r="O63" s="919"/>
      <c r="P63" s="919"/>
      <c r="Q63" s="916"/>
      <c r="R63" s="919"/>
      <c r="S63" s="916"/>
      <c r="T63" s="981"/>
      <c r="U63" s="926"/>
      <c r="V63" s="169"/>
      <c r="W63" s="169"/>
      <c r="X63" s="169"/>
      <c r="Y63" s="170"/>
      <c r="Z63" s="74"/>
      <c r="AA63" s="74"/>
      <c r="AB63" s="84"/>
      <c r="AC63" s="74"/>
      <c r="AD63" s="74"/>
      <c r="AE63" s="74"/>
    </row>
    <row r="64" spans="1:31" ht="24" customHeight="1">
      <c r="A64" s="1111"/>
      <c r="B64" s="1111"/>
      <c r="C64" s="1111"/>
      <c r="D64" s="121" t="s">
        <v>171</v>
      </c>
      <c r="E64" s="182">
        <v>0</v>
      </c>
      <c r="F64" s="183">
        <v>0</v>
      </c>
      <c r="G64" s="183"/>
      <c r="H64" s="182"/>
      <c r="I64" s="182"/>
      <c r="J64" s="139">
        <v>0</v>
      </c>
      <c r="K64" s="139">
        <v>0</v>
      </c>
      <c r="L64" s="140">
        <v>0</v>
      </c>
      <c r="M64" s="157"/>
      <c r="N64" s="157"/>
      <c r="O64" s="919"/>
      <c r="P64" s="919"/>
      <c r="Q64" s="916"/>
      <c r="R64" s="919"/>
      <c r="S64" s="916"/>
      <c r="T64" s="981"/>
      <c r="U64" s="926"/>
      <c r="V64" s="169" t="s">
        <v>188</v>
      </c>
      <c r="W64" s="169" t="s">
        <v>189</v>
      </c>
      <c r="X64" s="169" t="s">
        <v>190</v>
      </c>
      <c r="Y64" s="171">
        <v>406.025</v>
      </c>
      <c r="Z64" s="74"/>
      <c r="AA64" s="74"/>
      <c r="AB64" s="84"/>
      <c r="AC64" s="74"/>
      <c r="AD64" s="74"/>
      <c r="AE64" s="74"/>
    </row>
    <row r="65" spans="1:31" ht="24" customHeight="1">
      <c r="A65" s="1111"/>
      <c r="B65" s="1111"/>
      <c r="C65" s="1111"/>
      <c r="D65" s="1191" t="s">
        <v>172</v>
      </c>
      <c r="E65" s="900">
        <v>0</v>
      </c>
      <c r="F65" s="1193">
        <v>0</v>
      </c>
      <c r="G65" s="180"/>
      <c r="H65" s="179"/>
      <c r="I65" s="91"/>
      <c r="J65" s="1146">
        <v>0</v>
      </c>
      <c r="K65" s="1146">
        <v>0</v>
      </c>
      <c r="L65" s="1195">
        <v>0</v>
      </c>
      <c r="M65" s="157"/>
      <c r="N65" s="157"/>
      <c r="O65" s="919"/>
      <c r="P65" s="919"/>
      <c r="Q65" s="916"/>
      <c r="R65" s="919"/>
      <c r="S65" s="916"/>
      <c r="T65" s="981"/>
      <c r="U65" s="926"/>
      <c r="V65" s="169"/>
      <c r="W65" s="169"/>
      <c r="X65" s="169"/>
      <c r="Y65" s="170"/>
      <c r="Z65" s="74"/>
      <c r="AA65" s="74"/>
      <c r="AB65" s="84"/>
      <c r="AC65" s="74"/>
      <c r="AD65" s="74"/>
      <c r="AE65" s="74"/>
    </row>
    <row r="66" spans="1:31" ht="24" customHeight="1" thickBot="1">
      <c r="A66" s="1128"/>
      <c r="B66" s="1128"/>
      <c r="C66" s="1128"/>
      <c r="D66" s="1192"/>
      <c r="E66" s="901"/>
      <c r="F66" s="1194"/>
      <c r="G66" s="185"/>
      <c r="H66" s="186"/>
      <c r="I66" s="111"/>
      <c r="J66" s="1147"/>
      <c r="K66" s="1147"/>
      <c r="L66" s="1196">
        <v>0</v>
      </c>
      <c r="M66" s="188"/>
      <c r="N66" s="188"/>
      <c r="O66" s="920"/>
      <c r="P66" s="920"/>
      <c r="Q66" s="917"/>
      <c r="R66" s="920"/>
      <c r="S66" s="917"/>
      <c r="T66" s="982"/>
      <c r="U66" s="927"/>
      <c r="V66" s="172"/>
      <c r="W66" s="172"/>
      <c r="X66" s="172"/>
      <c r="Y66" s="173"/>
      <c r="Z66" s="74"/>
      <c r="AA66" s="74"/>
      <c r="AB66" s="84"/>
      <c r="AC66" s="74"/>
      <c r="AD66" s="74"/>
      <c r="AE66" s="74"/>
    </row>
    <row r="67" spans="1:31" ht="13.5" customHeight="1">
      <c r="A67" s="1110">
        <v>5</v>
      </c>
      <c r="B67" s="1110" t="s">
        <v>192</v>
      </c>
      <c r="C67" s="1110" t="s">
        <v>160</v>
      </c>
      <c r="D67" s="77" t="s">
        <v>161</v>
      </c>
      <c r="E67" s="161">
        <v>2</v>
      </c>
      <c r="F67" s="79">
        <f>+E67</f>
        <v>2</v>
      </c>
      <c r="G67" s="97">
        <v>0.66</v>
      </c>
      <c r="H67" s="80"/>
      <c r="I67" s="78"/>
      <c r="J67" s="81">
        <v>0</v>
      </c>
      <c r="K67" s="189">
        <v>0</v>
      </c>
      <c r="L67" s="190">
        <v>0</v>
      </c>
      <c r="M67" s="83"/>
      <c r="N67" s="83"/>
      <c r="O67" s="950" t="s">
        <v>162</v>
      </c>
      <c r="P67" s="950" t="s">
        <v>193</v>
      </c>
      <c r="Q67" s="915" t="s">
        <v>194</v>
      </c>
      <c r="R67" s="950" t="s">
        <v>165</v>
      </c>
      <c r="S67" s="915" t="s">
        <v>195</v>
      </c>
      <c r="T67" s="904">
        <v>37445</v>
      </c>
      <c r="U67" s="904">
        <v>38908</v>
      </c>
      <c r="V67" s="904" t="s">
        <v>167</v>
      </c>
      <c r="W67" s="904" t="s">
        <v>168</v>
      </c>
      <c r="X67" s="904" t="s">
        <v>169</v>
      </c>
      <c r="Y67" s="1084">
        <v>76353</v>
      </c>
      <c r="Z67" s="74"/>
      <c r="AA67" s="74"/>
      <c r="AB67" s="84"/>
      <c r="AC67" s="74"/>
      <c r="AD67" s="74"/>
      <c r="AE67" s="74"/>
    </row>
    <row r="68" spans="1:31" ht="13.5" customHeight="1">
      <c r="A68" s="1111"/>
      <c r="B68" s="1111"/>
      <c r="C68" s="1111"/>
      <c r="D68" s="215" t="s">
        <v>170</v>
      </c>
      <c r="E68" s="132">
        <v>449112690</v>
      </c>
      <c r="F68" s="133">
        <f>+E68</f>
        <v>449112690</v>
      </c>
      <c r="G68" s="133">
        <v>149704230</v>
      </c>
      <c r="H68" s="135"/>
      <c r="I68" s="132"/>
      <c r="J68" s="167">
        <v>86440000</v>
      </c>
      <c r="K68" s="167">
        <v>43220000</v>
      </c>
      <c r="L68" s="168">
        <f>+G68</f>
        <v>149704230</v>
      </c>
      <c r="M68" s="95"/>
      <c r="N68" s="95"/>
      <c r="O68" s="919"/>
      <c r="P68" s="919"/>
      <c r="Q68" s="916"/>
      <c r="R68" s="919"/>
      <c r="S68" s="916"/>
      <c r="T68" s="905"/>
      <c r="U68" s="905"/>
      <c r="V68" s="905"/>
      <c r="W68" s="905"/>
      <c r="X68" s="905"/>
      <c r="Y68" s="1085"/>
      <c r="Z68" s="74"/>
      <c r="AA68" s="74"/>
      <c r="AB68" s="84"/>
      <c r="AC68" s="74"/>
      <c r="AD68" s="74"/>
      <c r="AE68" s="74"/>
    </row>
    <row r="69" spans="1:31" ht="27.75" customHeight="1">
      <c r="A69" s="1111"/>
      <c r="B69" s="1111"/>
      <c r="C69" s="1111"/>
      <c r="D69" s="215" t="s">
        <v>171</v>
      </c>
      <c r="E69" s="216">
        <v>0.5</v>
      </c>
      <c r="F69" s="92">
        <f>+E69</f>
        <v>0.5</v>
      </c>
      <c r="G69" s="191">
        <v>0.17</v>
      </c>
      <c r="H69" s="216"/>
      <c r="I69" s="91"/>
      <c r="J69" s="93">
        <v>0</v>
      </c>
      <c r="K69" s="93">
        <v>0.16</v>
      </c>
      <c r="L69" s="192">
        <v>0.3</v>
      </c>
      <c r="M69" s="95"/>
      <c r="N69" s="95"/>
      <c r="O69" s="919"/>
      <c r="P69" s="919"/>
      <c r="Q69" s="916"/>
      <c r="R69" s="919"/>
      <c r="S69" s="916"/>
      <c r="T69" s="905"/>
      <c r="U69" s="905"/>
      <c r="V69" s="905"/>
      <c r="W69" s="905"/>
      <c r="X69" s="905"/>
      <c r="Y69" s="1085"/>
      <c r="Z69" s="74"/>
      <c r="AA69" s="74"/>
      <c r="AB69" s="84"/>
      <c r="AC69" s="74"/>
      <c r="AD69" s="74"/>
      <c r="AE69" s="74"/>
    </row>
    <row r="70" spans="1:31" ht="15">
      <c r="A70" s="1111"/>
      <c r="B70" s="1111"/>
      <c r="C70" s="1111"/>
      <c r="D70" s="1140" t="s">
        <v>172</v>
      </c>
      <c r="E70" s="902">
        <v>15008539</v>
      </c>
      <c r="F70" s="1144">
        <f>+E70</f>
        <v>15008539</v>
      </c>
      <c r="G70" s="142">
        <v>5002846.33333333</v>
      </c>
      <c r="H70" s="1189"/>
      <c r="I70" s="141"/>
      <c r="J70" s="1146">
        <v>10480618</v>
      </c>
      <c r="K70" s="1146">
        <v>15008539</v>
      </c>
      <c r="L70" s="1176">
        <v>5002846</v>
      </c>
      <c r="M70" s="955"/>
      <c r="N70" s="955"/>
      <c r="O70" s="919"/>
      <c r="P70" s="919"/>
      <c r="Q70" s="916"/>
      <c r="R70" s="919"/>
      <c r="S70" s="916"/>
      <c r="T70" s="905"/>
      <c r="U70" s="905"/>
      <c r="V70" s="905"/>
      <c r="W70" s="905"/>
      <c r="X70" s="905"/>
      <c r="Y70" s="1085"/>
      <c r="Z70" s="74"/>
      <c r="AA70" s="74"/>
      <c r="AB70" s="84"/>
      <c r="AC70" s="74"/>
      <c r="AD70" s="74"/>
      <c r="AE70" s="74"/>
    </row>
    <row r="71" spans="1:31" ht="13.5" thickBot="1">
      <c r="A71" s="1111"/>
      <c r="B71" s="1111"/>
      <c r="C71" s="1128"/>
      <c r="D71" s="1141"/>
      <c r="E71" s="903"/>
      <c r="F71" s="1145"/>
      <c r="G71" s="145"/>
      <c r="H71" s="1190"/>
      <c r="I71" s="144"/>
      <c r="J71" s="1147"/>
      <c r="K71" s="1147"/>
      <c r="L71" s="1177"/>
      <c r="M71" s="956"/>
      <c r="N71" s="956"/>
      <c r="O71" s="920"/>
      <c r="P71" s="920"/>
      <c r="Q71" s="917"/>
      <c r="R71" s="920"/>
      <c r="S71" s="917"/>
      <c r="T71" s="906"/>
      <c r="U71" s="906"/>
      <c r="V71" s="906"/>
      <c r="W71" s="906"/>
      <c r="X71" s="906"/>
      <c r="Y71" s="1086"/>
      <c r="Z71" s="74"/>
      <c r="AA71" s="74"/>
      <c r="AB71" s="84"/>
      <c r="AC71" s="74"/>
      <c r="AD71" s="74"/>
      <c r="AE71" s="74"/>
    </row>
    <row r="72" spans="1:31" ht="12.75" customHeight="1">
      <c r="A72" s="1111"/>
      <c r="B72" s="1111"/>
      <c r="C72" s="1185" t="s">
        <v>196</v>
      </c>
      <c r="D72" s="77" t="s">
        <v>161</v>
      </c>
      <c r="E72" s="161">
        <v>0</v>
      </c>
      <c r="F72" s="193"/>
      <c r="G72" s="193">
        <v>0.6666666666666666</v>
      </c>
      <c r="H72" s="161"/>
      <c r="I72" s="161"/>
      <c r="J72" s="194"/>
      <c r="K72" s="194">
        <v>0</v>
      </c>
      <c r="L72" s="190">
        <v>0.336</v>
      </c>
      <c r="M72" s="178"/>
      <c r="N72" s="178"/>
      <c r="O72" s="918" t="s">
        <v>196</v>
      </c>
      <c r="P72" s="918" t="s">
        <v>197</v>
      </c>
      <c r="Q72" s="966" t="s">
        <v>198</v>
      </c>
      <c r="R72" s="1184" t="s">
        <v>165</v>
      </c>
      <c r="S72" s="966" t="s">
        <v>199</v>
      </c>
      <c r="T72" s="949">
        <v>48066</v>
      </c>
      <c r="U72" s="949">
        <v>47135</v>
      </c>
      <c r="V72" s="949" t="s">
        <v>167</v>
      </c>
      <c r="W72" s="949" t="s">
        <v>168</v>
      </c>
      <c r="X72" s="949" t="s">
        <v>169</v>
      </c>
      <c r="Y72" s="1181">
        <v>95201</v>
      </c>
      <c r="Z72" s="74"/>
      <c r="AA72" s="74"/>
      <c r="AB72" s="84"/>
      <c r="AC72" s="74"/>
      <c r="AD72" s="74"/>
      <c r="AE72" s="74"/>
    </row>
    <row r="73" spans="1:31" ht="12.75" customHeight="1">
      <c r="A73" s="1111"/>
      <c r="B73" s="1111"/>
      <c r="C73" s="1186"/>
      <c r="D73" s="215" t="s">
        <v>170</v>
      </c>
      <c r="E73" s="132">
        <v>0</v>
      </c>
      <c r="F73" s="133"/>
      <c r="G73" s="133">
        <v>149704230</v>
      </c>
      <c r="H73" s="132"/>
      <c r="I73" s="132"/>
      <c r="J73" s="167"/>
      <c r="K73" s="167">
        <v>43220000</v>
      </c>
      <c r="L73" s="168">
        <v>76553333.33333333</v>
      </c>
      <c r="M73" s="157"/>
      <c r="N73" s="157"/>
      <c r="O73" s="919"/>
      <c r="P73" s="919"/>
      <c r="Q73" s="916"/>
      <c r="R73" s="1179"/>
      <c r="S73" s="916"/>
      <c r="T73" s="905"/>
      <c r="U73" s="905"/>
      <c r="V73" s="905"/>
      <c r="W73" s="905"/>
      <c r="X73" s="905"/>
      <c r="Y73" s="1182"/>
      <c r="Z73" s="74"/>
      <c r="AA73" s="74"/>
      <c r="AB73" s="84"/>
      <c r="AC73" s="74"/>
      <c r="AD73" s="74"/>
      <c r="AE73" s="74"/>
    </row>
    <row r="74" spans="1:31" ht="12.75" customHeight="1">
      <c r="A74" s="1111"/>
      <c r="B74" s="1111"/>
      <c r="C74" s="1186"/>
      <c r="D74" s="215" t="s">
        <v>171</v>
      </c>
      <c r="E74" s="216">
        <v>0</v>
      </c>
      <c r="F74" s="195"/>
      <c r="G74" s="196">
        <v>0.17</v>
      </c>
      <c r="H74" s="216"/>
      <c r="I74" s="216"/>
      <c r="J74" s="197"/>
      <c r="K74" s="197">
        <v>0</v>
      </c>
      <c r="L74" s="198">
        <v>0</v>
      </c>
      <c r="M74" s="157"/>
      <c r="N74" s="157"/>
      <c r="O74" s="919"/>
      <c r="P74" s="919"/>
      <c r="Q74" s="916"/>
      <c r="R74" s="1179"/>
      <c r="S74" s="916"/>
      <c r="T74" s="905"/>
      <c r="U74" s="905"/>
      <c r="V74" s="905"/>
      <c r="W74" s="905"/>
      <c r="X74" s="905"/>
      <c r="Y74" s="1182"/>
      <c r="Z74" s="74"/>
      <c r="AA74" s="74"/>
      <c r="AB74" s="84"/>
      <c r="AC74" s="74"/>
      <c r="AD74" s="74"/>
      <c r="AE74" s="74"/>
    </row>
    <row r="75" spans="1:31" ht="12.75" customHeight="1">
      <c r="A75" s="1111"/>
      <c r="B75" s="1111"/>
      <c r="C75" s="1186"/>
      <c r="D75" s="1140" t="s">
        <v>172</v>
      </c>
      <c r="E75" s="902">
        <v>0</v>
      </c>
      <c r="F75" s="1174"/>
      <c r="G75" s="199">
        <v>5002846.333333333</v>
      </c>
      <c r="H75" s="902"/>
      <c r="I75" s="902"/>
      <c r="J75" s="1168"/>
      <c r="K75" s="1168">
        <v>0</v>
      </c>
      <c r="L75" s="1176">
        <v>0</v>
      </c>
      <c r="M75" s="157"/>
      <c r="N75" s="157"/>
      <c r="O75" s="919"/>
      <c r="P75" s="919"/>
      <c r="Q75" s="916"/>
      <c r="R75" s="1179"/>
      <c r="S75" s="916"/>
      <c r="T75" s="905"/>
      <c r="U75" s="905"/>
      <c r="V75" s="905"/>
      <c r="W75" s="905"/>
      <c r="X75" s="905"/>
      <c r="Y75" s="1182"/>
      <c r="Z75" s="74"/>
      <c r="AA75" s="74"/>
      <c r="AB75" s="84"/>
      <c r="AC75" s="74"/>
      <c r="AD75" s="74"/>
      <c r="AE75" s="74"/>
    </row>
    <row r="76" spans="1:31" ht="13.5" thickBot="1">
      <c r="A76" s="1111"/>
      <c r="B76" s="1111"/>
      <c r="C76" s="1187"/>
      <c r="D76" s="1141"/>
      <c r="E76" s="903"/>
      <c r="F76" s="1175"/>
      <c r="G76" s="200"/>
      <c r="H76" s="903"/>
      <c r="I76" s="903"/>
      <c r="J76" s="1169"/>
      <c r="K76" s="1169"/>
      <c r="L76" s="1177"/>
      <c r="M76" s="188"/>
      <c r="N76" s="188"/>
      <c r="O76" s="920"/>
      <c r="P76" s="920"/>
      <c r="Q76" s="917"/>
      <c r="R76" s="1180"/>
      <c r="S76" s="917"/>
      <c r="T76" s="906"/>
      <c r="U76" s="906"/>
      <c r="V76" s="906"/>
      <c r="W76" s="906"/>
      <c r="X76" s="906"/>
      <c r="Y76" s="1183"/>
      <c r="Z76" s="74"/>
      <c r="AA76" s="74"/>
      <c r="AB76" s="84"/>
      <c r="AC76" s="74"/>
      <c r="AD76" s="74"/>
      <c r="AE76" s="74"/>
    </row>
    <row r="77" spans="1:31" ht="12.75" customHeight="1">
      <c r="A77" s="1111"/>
      <c r="B77" s="1111"/>
      <c r="C77" s="1110" t="s">
        <v>200</v>
      </c>
      <c r="D77" s="77" t="s">
        <v>161</v>
      </c>
      <c r="E77" s="161">
        <v>0</v>
      </c>
      <c r="F77" s="193"/>
      <c r="G77" s="193">
        <v>0.6666666666666666</v>
      </c>
      <c r="H77" s="161"/>
      <c r="I77" s="161"/>
      <c r="J77" s="194"/>
      <c r="K77" s="194">
        <v>0</v>
      </c>
      <c r="L77" s="190">
        <v>0.22400000000000003</v>
      </c>
      <c r="M77" s="178"/>
      <c r="N77" s="201"/>
      <c r="O77" s="918" t="s">
        <v>200</v>
      </c>
      <c r="P77" s="977" t="s">
        <v>201</v>
      </c>
      <c r="Q77" s="915" t="s">
        <v>178</v>
      </c>
      <c r="R77" s="1178" t="s">
        <v>165</v>
      </c>
      <c r="S77" s="915" t="s">
        <v>202</v>
      </c>
      <c r="T77" s="904">
        <v>191535</v>
      </c>
      <c r="U77" s="904">
        <v>202823</v>
      </c>
      <c r="V77" s="949" t="s">
        <v>167</v>
      </c>
      <c r="W77" s="949" t="s">
        <v>168</v>
      </c>
      <c r="X77" s="949" t="s">
        <v>169</v>
      </c>
      <c r="Y77" s="1188">
        <v>394358</v>
      </c>
      <c r="Z77" s="74"/>
      <c r="AA77" s="74"/>
      <c r="AB77" s="84"/>
      <c r="AC77" s="74"/>
      <c r="AD77" s="74"/>
      <c r="AE77" s="74"/>
    </row>
    <row r="78" spans="1:31" ht="12.75" customHeight="1">
      <c r="A78" s="1111"/>
      <c r="B78" s="1111"/>
      <c r="C78" s="1111"/>
      <c r="D78" s="215" t="s">
        <v>170</v>
      </c>
      <c r="E78" s="132">
        <v>0</v>
      </c>
      <c r="F78" s="133"/>
      <c r="G78" s="133">
        <v>149704230</v>
      </c>
      <c r="H78" s="132"/>
      <c r="I78" s="132"/>
      <c r="J78" s="167"/>
      <c r="K78" s="167">
        <v>43220000</v>
      </c>
      <c r="L78" s="168">
        <v>76553333.33333333</v>
      </c>
      <c r="M78" s="157"/>
      <c r="N78" s="158"/>
      <c r="O78" s="919"/>
      <c r="P78" s="978"/>
      <c r="Q78" s="916"/>
      <c r="R78" s="1179"/>
      <c r="S78" s="916"/>
      <c r="T78" s="905"/>
      <c r="U78" s="905"/>
      <c r="V78" s="905"/>
      <c r="W78" s="905"/>
      <c r="X78" s="905"/>
      <c r="Y78" s="1182"/>
      <c r="Z78" s="74"/>
      <c r="AA78" s="74"/>
      <c r="AB78" s="84"/>
      <c r="AC78" s="74"/>
      <c r="AD78" s="74"/>
      <c r="AE78" s="74"/>
    </row>
    <row r="79" spans="1:31" ht="12.75" customHeight="1">
      <c r="A79" s="1111"/>
      <c r="B79" s="1111"/>
      <c r="C79" s="1111"/>
      <c r="D79" s="215" t="s">
        <v>171</v>
      </c>
      <c r="E79" s="216">
        <v>0</v>
      </c>
      <c r="F79" s="195"/>
      <c r="G79" s="196">
        <v>0.17</v>
      </c>
      <c r="H79" s="216"/>
      <c r="I79" s="216"/>
      <c r="J79" s="197"/>
      <c r="K79" s="197">
        <v>0</v>
      </c>
      <c r="L79" s="198">
        <v>0</v>
      </c>
      <c r="M79" s="157"/>
      <c r="N79" s="158"/>
      <c r="O79" s="919"/>
      <c r="P79" s="978"/>
      <c r="Q79" s="916"/>
      <c r="R79" s="1179"/>
      <c r="S79" s="916"/>
      <c r="T79" s="905"/>
      <c r="U79" s="905"/>
      <c r="V79" s="905"/>
      <c r="W79" s="905"/>
      <c r="X79" s="905"/>
      <c r="Y79" s="1182"/>
      <c r="Z79" s="74"/>
      <c r="AA79" s="74"/>
      <c r="AB79" s="84"/>
      <c r="AC79" s="74"/>
      <c r="AD79" s="74"/>
      <c r="AE79" s="74"/>
    </row>
    <row r="80" spans="1:31" ht="12.75" customHeight="1">
      <c r="A80" s="1111"/>
      <c r="B80" s="1111"/>
      <c r="C80" s="1111"/>
      <c r="D80" s="1140" t="s">
        <v>172</v>
      </c>
      <c r="E80" s="902">
        <v>0</v>
      </c>
      <c r="F80" s="1174"/>
      <c r="G80" s="199">
        <v>5002846.333333333</v>
      </c>
      <c r="H80" s="902"/>
      <c r="I80" s="902"/>
      <c r="J80" s="1168"/>
      <c r="K80" s="1168">
        <v>0</v>
      </c>
      <c r="L80" s="1176">
        <v>0</v>
      </c>
      <c r="M80" s="157"/>
      <c r="N80" s="158"/>
      <c r="O80" s="919"/>
      <c r="P80" s="978"/>
      <c r="Q80" s="916"/>
      <c r="R80" s="1179"/>
      <c r="S80" s="916"/>
      <c r="T80" s="905"/>
      <c r="U80" s="905"/>
      <c r="V80" s="905"/>
      <c r="W80" s="905"/>
      <c r="X80" s="905"/>
      <c r="Y80" s="1182"/>
      <c r="Z80" s="74"/>
      <c r="AA80" s="74"/>
      <c r="AB80" s="84"/>
      <c r="AC80" s="74"/>
      <c r="AD80" s="74"/>
      <c r="AE80" s="74"/>
    </row>
    <row r="81" spans="1:31" ht="13.5" thickBot="1">
      <c r="A81" s="1111"/>
      <c r="B81" s="1111"/>
      <c r="C81" s="1128"/>
      <c r="D81" s="1141"/>
      <c r="E81" s="903"/>
      <c r="F81" s="1175"/>
      <c r="G81" s="200"/>
      <c r="H81" s="903"/>
      <c r="I81" s="903"/>
      <c r="J81" s="1169"/>
      <c r="K81" s="1169"/>
      <c r="L81" s="1177"/>
      <c r="M81" s="188"/>
      <c r="N81" s="202"/>
      <c r="O81" s="920"/>
      <c r="P81" s="979"/>
      <c r="Q81" s="917"/>
      <c r="R81" s="1180"/>
      <c r="S81" s="917"/>
      <c r="T81" s="906"/>
      <c r="U81" s="906"/>
      <c r="V81" s="906"/>
      <c r="W81" s="906"/>
      <c r="X81" s="906"/>
      <c r="Y81" s="1183"/>
      <c r="Z81" s="74"/>
      <c r="AA81" s="74"/>
      <c r="AB81" s="84"/>
      <c r="AC81" s="74"/>
      <c r="AD81" s="74"/>
      <c r="AE81" s="74"/>
    </row>
    <row r="82" spans="1:31" ht="12" customHeight="1">
      <c r="A82" s="1111"/>
      <c r="B82" s="1111"/>
      <c r="C82" s="1111" t="s">
        <v>203</v>
      </c>
      <c r="D82" s="155" t="s">
        <v>161</v>
      </c>
      <c r="E82" s="161">
        <f>+E77+E72</f>
        <v>0</v>
      </c>
      <c r="F82" s="193"/>
      <c r="G82" s="193">
        <v>1.9933333333333332</v>
      </c>
      <c r="H82" s="161"/>
      <c r="I82" s="161"/>
      <c r="J82" s="194"/>
      <c r="K82" s="194">
        <f aca="true" t="shared" si="0" ref="K82">+K77+K72</f>
        <v>0</v>
      </c>
      <c r="L82" s="190">
        <f>L77+L72</f>
        <v>0.56</v>
      </c>
      <c r="M82" s="157"/>
      <c r="N82" s="157"/>
      <c r="O82" s="203"/>
      <c r="P82" s="203"/>
      <c r="Q82" s="204"/>
      <c r="R82" s="203"/>
      <c r="S82" s="204"/>
      <c r="T82" s="169"/>
      <c r="U82" s="169"/>
      <c r="V82" s="169"/>
      <c r="W82" s="169"/>
      <c r="X82" s="169"/>
      <c r="Y82" s="170"/>
      <c r="Z82" s="74"/>
      <c r="AA82" s="74"/>
      <c r="AB82" s="84"/>
      <c r="AC82" s="74"/>
      <c r="AD82" s="74"/>
      <c r="AE82" s="74"/>
    </row>
    <row r="83" spans="1:31" ht="12" customHeight="1">
      <c r="A83" s="1111"/>
      <c r="B83" s="1111"/>
      <c r="C83" s="1111"/>
      <c r="D83" s="215" t="s">
        <v>170</v>
      </c>
      <c r="E83" s="132">
        <f>+E78+E73+E68</f>
        <v>449112690</v>
      </c>
      <c r="F83" s="133">
        <f aca="true" t="shared" si="1" ref="F83:K83">+F78+F73+F68</f>
        <v>449112690</v>
      </c>
      <c r="G83" s="133">
        <v>449112690</v>
      </c>
      <c r="H83" s="132">
        <f t="shared" si="1"/>
        <v>0</v>
      </c>
      <c r="I83" s="132">
        <f t="shared" si="1"/>
        <v>0</v>
      </c>
      <c r="J83" s="167">
        <f t="shared" si="1"/>
        <v>86440000</v>
      </c>
      <c r="K83" s="167">
        <f t="shared" si="1"/>
        <v>129660000</v>
      </c>
      <c r="L83" s="168">
        <f>L78+L73+L68</f>
        <v>302810896.6666666</v>
      </c>
      <c r="M83" s="157"/>
      <c r="N83" s="157"/>
      <c r="O83" s="203"/>
      <c r="P83" s="203"/>
      <c r="Q83" s="204"/>
      <c r="R83" s="203"/>
      <c r="S83" s="204"/>
      <c r="T83" s="169"/>
      <c r="U83" s="169"/>
      <c r="V83" s="169"/>
      <c r="W83" s="169"/>
      <c r="X83" s="169"/>
      <c r="Y83" s="170"/>
      <c r="Z83" s="74"/>
      <c r="AA83" s="74"/>
      <c r="AB83" s="84"/>
      <c r="AC83" s="74"/>
      <c r="AD83" s="74"/>
      <c r="AE83" s="74"/>
    </row>
    <row r="84" spans="1:31" ht="12" customHeight="1">
      <c r="A84" s="1111"/>
      <c r="B84" s="1111"/>
      <c r="C84" s="1111"/>
      <c r="D84" s="215" t="s">
        <v>171</v>
      </c>
      <c r="E84" s="216">
        <f>+E79+E74</f>
        <v>0</v>
      </c>
      <c r="F84" s="195"/>
      <c r="G84" s="205">
        <f>G69+G74+G79</f>
        <v>0.51</v>
      </c>
      <c r="H84" s="216"/>
      <c r="I84" s="216"/>
      <c r="J84" s="197"/>
      <c r="K84" s="197">
        <f aca="true" t="shared" si="2" ref="K84:K85">+K79+K74</f>
        <v>0</v>
      </c>
      <c r="L84" s="192">
        <v>0</v>
      </c>
      <c r="M84" s="157"/>
      <c r="N84" s="157"/>
      <c r="O84" s="203"/>
      <c r="P84" s="203"/>
      <c r="Q84" s="204"/>
      <c r="R84" s="203"/>
      <c r="S84" s="204"/>
      <c r="T84" s="169"/>
      <c r="U84" s="169"/>
      <c r="V84" s="169"/>
      <c r="W84" s="169"/>
      <c r="X84" s="169"/>
      <c r="Y84" s="170"/>
      <c r="Z84" s="74"/>
      <c r="AA84" s="74"/>
      <c r="AB84" s="84"/>
      <c r="AC84" s="74"/>
      <c r="AD84" s="74"/>
      <c r="AE84" s="74"/>
    </row>
    <row r="85" spans="1:31" ht="12" customHeight="1">
      <c r="A85" s="1111"/>
      <c r="B85" s="1111"/>
      <c r="C85" s="1111"/>
      <c r="D85" s="1140" t="s">
        <v>172</v>
      </c>
      <c r="E85" s="902">
        <f>+E80+E75</f>
        <v>0</v>
      </c>
      <c r="F85" s="1174"/>
      <c r="G85" s="206">
        <v>15008539</v>
      </c>
      <c r="H85" s="902"/>
      <c r="I85" s="902"/>
      <c r="J85" s="1168"/>
      <c r="K85" s="1168">
        <f t="shared" si="2"/>
        <v>0</v>
      </c>
      <c r="L85" s="206">
        <v>15008539</v>
      </c>
      <c r="M85" s="157"/>
      <c r="N85" s="157"/>
      <c r="O85" s="203"/>
      <c r="P85" s="203"/>
      <c r="Q85" s="204"/>
      <c r="R85" s="203"/>
      <c r="S85" s="204"/>
      <c r="T85" s="169"/>
      <c r="U85" s="169"/>
      <c r="V85" s="169"/>
      <c r="W85" s="169"/>
      <c r="X85" s="169"/>
      <c r="Y85" s="170"/>
      <c r="Z85" s="74"/>
      <c r="AA85" s="74"/>
      <c r="AB85" s="84"/>
      <c r="AC85" s="74"/>
      <c r="AD85" s="74"/>
      <c r="AE85" s="74"/>
    </row>
    <row r="86" spans="1:31" ht="12" customHeight="1" thickBot="1">
      <c r="A86" s="1128"/>
      <c r="B86" s="1128"/>
      <c r="C86" s="1128"/>
      <c r="D86" s="1173"/>
      <c r="E86" s="903"/>
      <c r="F86" s="1175"/>
      <c r="G86" s="207"/>
      <c r="H86" s="903"/>
      <c r="I86" s="903"/>
      <c r="J86" s="1169"/>
      <c r="K86" s="1169"/>
      <c r="L86" s="208"/>
      <c r="M86" s="157"/>
      <c r="N86" s="157"/>
      <c r="O86" s="203"/>
      <c r="P86" s="203"/>
      <c r="Q86" s="204"/>
      <c r="R86" s="203"/>
      <c r="S86" s="204"/>
      <c r="T86" s="169"/>
      <c r="U86" s="169"/>
      <c r="V86" s="169"/>
      <c r="W86" s="169"/>
      <c r="X86" s="169"/>
      <c r="Y86" s="170"/>
      <c r="Z86" s="74"/>
      <c r="AA86" s="74"/>
      <c r="AB86" s="84"/>
      <c r="AC86" s="74"/>
      <c r="AD86" s="74"/>
      <c r="AE86" s="74"/>
    </row>
    <row r="87" spans="1:31" ht="13.5" customHeight="1">
      <c r="A87" s="1152">
        <v>6</v>
      </c>
      <c r="B87" s="1136" t="s">
        <v>86</v>
      </c>
      <c r="C87" s="1170" t="s">
        <v>204</v>
      </c>
      <c r="D87" s="77" t="s">
        <v>161</v>
      </c>
      <c r="E87" s="80">
        <v>9.4</v>
      </c>
      <c r="F87" s="79">
        <v>9</v>
      </c>
      <c r="G87" s="79">
        <v>9</v>
      </c>
      <c r="H87" s="80"/>
      <c r="I87" s="78"/>
      <c r="J87" s="81">
        <v>0</v>
      </c>
      <c r="K87" s="209">
        <v>0.04</v>
      </c>
      <c r="L87" s="210">
        <v>0</v>
      </c>
      <c r="M87" s="83"/>
      <c r="N87" s="83"/>
      <c r="O87" s="940" t="s">
        <v>204</v>
      </c>
      <c r="P87" s="963" t="s">
        <v>205</v>
      </c>
      <c r="Q87" s="967" t="s">
        <v>206</v>
      </c>
      <c r="R87" s="963" t="s">
        <v>207</v>
      </c>
      <c r="S87" s="967" t="s">
        <v>208</v>
      </c>
      <c r="T87" s="933" t="s">
        <v>209</v>
      </c>
      <c r="U87" s="933" t="s">
        <v>210</v>
      </c>
      <c r="V87" s="933" t="s">
        <v>188</v>
      </c>
      <c r="W87" s="933" t="s">
        <v>189</v>
      </c>
      <c r="X87" s="933" t="s">
        <v>190</v>
      </c>
      <c r="Y87" s="1159">
        <v>34669</v>
      </c>
      <c r="Z87" s="74"/>
      <c r="AA87" s="74"/>
      <c r="AB87" s="84"/>
      <c r="AC87" s="74"/>
      <c r="AD87" s="74"/>
      <c r="AE87" s="74"/>
    </row>
    <row r="88" spans="1:31" ht="13.5" customHeight="1">
      <c r="A88" s="1153"/>
      <c r="B88" s="1137"/>
      <c r="C88" s="1171"/>
      <c r="D88" s="215" t="s">
        <v>170</v>
      </c>
      <c r="E88" s="135">
        <v>1194445933</v>
      </c>
      <c r="F88" s="133">
        <v>1194445933</v>
      </c>
      <c r="G88" s="133">
        <v>1194445933</v>
      </c>
      <c r="H88" s="135"/>
      <c r="I88" s="132"/>
      <c r="J88" s="167">
        <v>48900000</v>
      </c>
      <c r="K88" s="167">
        <v>92910000</v>
      </c>
      <c r="L88" s="211">
        <v>127486000</v>
      </c>
      <c r="M88" s="95"/>
      <c r="N88" s="95"/>
      <c r="O88" s="941"/>
      <c r="P88" s="911"/>
      <c r="Q88" s="968"/>
      <c r="R88" s="911"/>
      <c r="S88" s="968"/>
      <c r="T88" s="934"/>
      <c r="U88" s="934"/>
      <c r="V88" s="934"/>
      <c r="W88" s="934"/>
      <c r="X88" s="934"/>
      <c r="Y88" s="1160"/>
      <c r="Z88" s="74"/>
      <c r="AA88" s="74"/>
      <c r="AB88" s="84"/>
      <c r="AC88" s="74"/>
      <c r="AD88" s="74"/>
      <c r="AE88" s="74"/>
    </row>
    <row r="89" spans="1:31" ht="26.25" customHeight="1">
      <c r="A89" s="1153"/>
      <c r="B89" s="1137"/>
      <c r="C89" s="1171"/>
      <c r="D89" s="215" t="s">
        <v>171</v>
      </c>
      <c r="E89" s="212">
        <f>+F89</f>
        <v>0.4</v>
      </c>
      <c r="F89" s="138">
        <v>0.4</v>
      </c>
      <c r="G89" s="92">
        <v>0.4</v>
      </c>
      <c r="H89" s="213"/>
      <c r="I89" s="91"/>
      <c r="J89" s="93">
        <v>0</v>
      </c>
      <c r="K89" s="93">
        <v>0</v>
      </c>
      <c r="L89" s="214">
        <v>0</v>
      </c>
      <c r="M89" s="95"/>
      <c r="N89" s="95"/>
      <c r="O89" s="941"/>
      <c r="P89" s="911"/>
      <c r="Q89" s="968"/>
      <c r="R89" s="911"/>
      <c r="S89" s="968"/>
      <c r="T89" s="934"/>
      <c r="U89" s="934"/>
      <c r="V89" s="934"/>
      <c r="W89" s="934"/>
      <c r="X89" s="934"/>
      <c r="Y89" s="1160"/>
      <c r="Z89" s="74"/>
      <c r="AA89" s="74"/>
      <c r="AB89" s="84"/>
      <c r="AC89" s="74"/>
      <c r="AD89" s="74"/>
      <c r="AE89" s="74"/>
    </row>
    <row r="90" spans="1:31" ht="11.25" customHeight="1">
      <c r="A90" s="1153"/>
      <c r="B90" s="1137"/>
      <c r="C90" s="1171"/>
      <c r="D90" s="1162" t="s">
        <v>172</v>
      </c>
      <c r="E90" s="1164">
        <v>69871194</v>
      </c>
      <c r="F90" s="1144">
        <v>69871194</v>
      </c>
      <c r="G90" s="92">
        <v>69871194</v>
      </c>
      <c r="H90" s="1164"/>
      <c r="I90" s="91"/>
      <c r="J90" s="1166">
        <v>20475862.5</v>
      </c>
      <c r="K90" s="1146">
        <v>20475862.5</v>
      </c>
      <c r="L90" s="184">
        <v>20475862.5</v>
      </c>
      <c r="M90" s="907"/>
      <c r="N90" s="907"/>
      <c r="O90" s="941"/>
      <c r="P90" s="911"/>
      <c r="Q90" s="968"/>
      <c r="R90" s="911"/>
      <c r="S90" s="968"/>
      <c r="T90" s="934"/>
      <c r="U90" s="934"/>
      <c r="V90" s="934"/>
      <c r="W90" s="934"/>
      <c r="X90" s="934"/>
      <c r="Y90" s="1160"/>
      <c r="Z90" s="74"/>
      <c r="AA90" s="74"/>
      <c r="AB90" s="84"/>
      <c r="AC90" s="74"/>
      <c r="AD90" s="74"/>
      <c r="AE90" s="74"/>
    </row>
    <row r="91" spans="1:31" ht="37.5" customHeight="1" thickBot="1">
      <c r="A91" s="1154"/>
      <c r="B91" s="1138"/>
      <c r="C91" s="1172"/>
      <c r="D91" s="1163"/>
      <c r="E91" s="1165"/>
      <c r="F91" s="1145"/>
      <c r="G91" s="109"/>
      <c r="H91" s="1165"/>
      <c r="I91" s="111"/>
      <c r="J91" s="1167"/>
      <c r="K91" s="1147"/>
      <c r="L91" s="187">
        <v>0</v>
      </c>
      <c r="M91" s="908"/>
      <c r="N91" s="908"/>
      <c r="O91" s="942"/>
      <c r="P91" s="912"/>
      <c r="Q91" s="969"/>
      <c r="R91" s="912"/>
      <c r="S91" s="969"/>
      <c r="T91" s="937"/>
      <c r="U91" s="937"/>
      <c r="V91" s="937"/>
      <c r="W91" s="937"/>
      <c r="X91" s="937"/>
      <c r="Y91" s="1161"/>
      <c r="Z91" s="74"/>
      <c r="AA91" s="74"/>
      <c r="AB91" s="84"/>
      <c r="AC91" s="74"/>
      <c r="AD91" s="74"/>
      <c r="AE91" s="74"/>
    </row>
    <row r="92" spans="1:78" s="228" customFormat="1" ht="49.5" customHeight="1">
      <c r="A92" s="1152">
        <v>7</v>
      </c>
      <c r="B92" s="1152" t="s">
        <v>91</v>
      </c>
      <c r="C92" s="1111" t="s">
        <v>211</v>
      </c>
      <c r="D92" s="155" t="s">
        <v>161</v>
      </c>
      <c r="E92" s="220">
        <f>+F92</f>
        <v>20</v>
      </c>
      <c r="F92" s="221">
        <v>20</v>
      </c>
      <c r="G92" s="114">
        <v>20</v>
      </c>
      <c r="H92" s="222"/>
      <c r="I92" s="115"/>
      <c r="J92" s="223">
        <v>0</v>
      </c>
      <c r="K92" s="223">
        <v>0</v>
      </c>
      <c r="L92" s="210">
        <v>0</v>
      </c>
      <c r="M92" s="222"/>
      <c r="N92" s="222"/>
      <c r="O92" s="975" t="s">
        <v>211</v>
      </c>
      <c r="P92" s="1155" t="s">
        <v>212</v>
      </c>
      <c r="Q92" s="1157" t="s">
        <v>213</v>
      </c>
      <c r="R92" s="962" t="s">
        <v>214</v>
      </c>
      <c r="S92" s="971" t="s">
        <v>215</v>
      </c>
      <c r="T92" s="936">
        <f>92106+20477</f>
        <v>112583</v>
      </c>
      <c r="U92" s="936">
        <f>92641+20877</f>
        <v>113518</v>
      </c>
      <c r="V92" s="936" t="s">
        <v>216</v>
      </c>
      <c r="W92" s="936" t="s">
        <v>168</v>
      </c>
      <c r="X92" s="936" t="s">
        <v>169</v>
      </c>
      <c r="Y92" s="1130">
        <f>T92+U92</f>
        <v>226101</v>
      </c>
      <c r="Z92" s="224"/>
      <c r="AA92" s="224"/>
      <c r="AB92" s="225"/>
      <c r="AC92" s="224"/>
      <c r="AD92" s="224"/>
      <c r="AE92" s="224"/>
      <c r="AF92" s="226"/>
      <c r="AG92" s="226"/>
      <c r="AH92" s="226"/>
      <c r="AI92" s="227"/>
      <c r="AJ92" s="227"/>
      <c r="AK92" s="227"/>
      <c r="AL92" s="227"/>
      <c r="AM92" s="227"/>
      <c r="AN92" s="227"/>
      <c r="AO92" s="227"/>
      <c r="AP92" s="227"/>
      <c r="AQ92" s="227"/>
      <c r="AR92" s="227"/>
      <c r="AS92" s="227"/>
      <c r="AT92" s="227"/>
      <c r="AU92" s="227"/>
      <c r="AV92" s="227"/>
      <c r="AW92" s="227"/>
      <c r="AX92" s="227"/>
      <c r="AY92" s="227"/>
      <c r="AZ92" s="227"/>
      <c r="BA92" s="227"/>
      <c r="BB92" s="227"/>
      <c r="BC92" s="227"/>
      <c r="BD92" s="227"/>
      <c r="BE92" s="227"/>
      <c r="BF92" s="227"/>
      <c r="BG92" s="227"/>
      <c r="BH92" s="227"/>
      <c r="BI92" s="227"/>
      <c r="BJ92" s="227"/>
      <c r="BK92" s="227"/>
      <c r="BL92" s="227"/>
      <c r="BM92" s="227"/>
      <c r="BN92" s="227"/>
      <c r="BO92" s="227"/>
      <c r="BP92" s="227"/>
      <c r="BQ92" s="227"/>
      <c r="BR92" s="227"/>
      <c r="BS92" s="227"/>
      <c r="BT92" s="227"/>
      <c r="BU92" s="227"/>
      <c r="BV92" s="227"/>
      <c r="BW92" s="227"/>
      <c r="BX92" s="227"/>
      <c r="BY92" s="227"/>
      <c r="BZ92" s="227"/>
    </row>
    <row r="93" spans="1:78" s="228" customFormat="1" ht="49.5" customHeight="1">
      <c r="A93" s="1153"/>
      <c r="B93" s="1153"/>
      <c r="C93" s="1111"/>
      <c r="D93" s="215" t="s">
        <v>170</v>
      </c>
      <c r="E93" s="135">
        <v>1705086345</v>
      </c>
      <c r="F93" s="133">
        <v>1705086345</v>
      </c>
      <c r="G93" s="133">
        <v>1705086345</v>
      </c>
      <c r="H93" s="135"/>
      <c r="I93" s="132"/>
      <c r="J93" s="167">
        <v>48900000</v>
      </c>
      <c r="K93" s="167">
        <v>237798000</v>
      </c>
      <c r="L93" s="229">
        <v>237798000</v>
      </c>
      <c r="M93" s="135"/>
      <c r="N93" s="47"/>
      <c r="O93" s="975"/>
      <c r="P93" s="1155"/>
      <c r="Q93" s="1157"/>
      <c r="R93" s="962"/>
      <c r="S93" s="971"/>
      <c r="T93" s="936"/>
      <c r="U93" s="936"/>
      <c r="V93" s="936"/>
      <c r="W93" s="936"/>
      <c r="X93" s="936"/>
      <c r="Y93" s="1130"/>
      <c r="Z93" s="224"/>
      <c r="AA93" s="224"/>
      <c r="AB93" s="225"/>
      <c r="AC93" s="224"/>
      <c r="AD93" s="224"/>
      <c r="AE93" s="224"/>
      <c r="AF93" s="226"/>
      <c r="AG93" s="226"/>
      <c r="AH93" s="226"/>
      <c r="AI93" s="227"/>
      <c r="AJ93" s="227"/>
      <c r="AK93" s="227"/>
      <c r="AL93" s="227"/>
      <c r="AM93" s="227"/>
      <c r="AN93" s="227"/>
      <c r="AO93" s="227"/>
      <c r="AP93" s="227"/>
      <c r="AQ93" s="227"/>
      <c r="AR93" s="227"/>
      <c r="AS93" s="227"/>
      <c r="AT93" s="227"/>
      <c r="AU93" s="227"/>
      <c r="AV93" s="227"/>
      <c r="AW93" s="227"/>
      <c r="AX93" s="227"/>
      <c r="AY93" s="227"/>
      <c r="AZ93" s="227"/>
      <c r="BA93" s="227"/>
      <c r="BB93" s="227"/>
      <c r="BC93" s="227"/>
      <c r="BD93" s="227"/>
      <c r="BE93" s="227"/>
      <c r="BF93" s="227"/>
      <c r="BG93" s="227"/>
      <c r="BH93" s="227"/>
      <c r="BI93" s="227"/>
      <c r="BJ93" s="227"/>
      <c r="BK93" s="227"/>
      <c r="BL93" s="227"/>
      <c r="BM93" s="227"/>
      <c r="BN93" s="227"/>
      <c r="BO93" s="227"/>
      <c r="BP93" s="227"/>
      <c r="BQ93" s="227"/>
      <c r="BR93" s="227"/>
      <c r="BS93" s="227"/>
      <c r="BT93" s="227"/>
      <c r="BU93" s="227"/>
      <c r="BV93" s="227"/>
      <c r="BW93" s="227"/>
      <c r="BX93" s="227"/>
      <c r="BY93" s="227"/>
      <c r="BZ93" s="227"/>
    </row>
    <row r="94" spans="1:78" s="228" customFormat="1" ht="49.5" customHeight="1">
      <c r="A94" s="1153"/>
      <c r="B94" s="1153"/>
      <c r="C94" s="1111"/>
      <c r="D94" s="215" t="s">
        <v>171</v>
      </c>
      <c r="E94" s="230">
        <f>+F94</f>
        <v>29</v>
      </c>
      <c r="F94" s="191">
        <v>29</v>
      </c>
      <c r="G94" s="92">
        <v>29</v>
      </c>
      <c r="H94" s="7"/>
      <c r="I94" s="91"/>
      <c r="J94" s="231">
        <v>6.74</v>
      </c>
      <c r="K94" s="231"/>
      <c r="L94" s="229">
        <v>26.58</v>
      </c>
      <c r="M94" s="7"/>
      <c r="N94" s="232"/>
      <c r="O94" s="975"/>
      <c r="P94" s="1155"/>
      <c r="Q94" s="1157"/>
      <c r="R94" s="962"/>
      <c r="S94" s="971"/>
      <c r="T94" s="936"/>
      <c r="U94" s="936"/>
      <c r="V94" s="936"/>
      <c r="W94" s="936"/>
      <c r="X94" s="936"/>
      <c r="Y94" s="1130"/>
      <c r="Z94" s="224"/>
      <c r="AA94" s="224"/>
      <c r="AB94" s="225"/>
      <c r="AC94" s="224"/>
      <c r="AD94" s="224"/>
      <c r="AE94" s="224"/>
      <c r="AF94" s="226"/>
      <c r="AG94" s="226"/>
      <c r="AH94" s="226"/>
      <c r="AI94" s="227"/>
      <c r="AJ94" s="227"/>
      <c r="AK94" s="227"/>
      <c r="AL94" s="227"/>
      <c r="AM94" s="227"/>
      <c r="AN94" s="227"/>
      <c r="AO94" s="227"/>
      <c r="AP94" s="227"/>
      <c r="AQ94" s="227"/>
      <c r="AR94" s="227"/>
      <c r="AS94" s="227"/>
      <c r="AT94" s="227"/>
      <c r="AU94" s="227"/>
      <c r="AV94" s="227"/>
      <c r="AW94" s="227"/>
      <c r="AX94" s="227"/>
      <c r="AY94" s="227"/>
      <c r="AZ94" s="227"/>
      <c r="BA94" s="227"/>
      <c r="BB94" s="227"/>
      <c r="BC94" s="227"/>
      <c r="BD94" s="227"/>
      <c r="BE94" s="227"/>
      <c r="BF94" s="227"/>
      <c r="BG94" s="227"/>
      <c r="BH94" s="227"/>
      <c r="BI94" s="227"/>
      <c r="BJ94" s="227"/>
      <c r="BK94" s="227"/>
      <c r="BL94" s="227"/>
      <c r="BM94" s="227"/>
      <c r="BN94" s="227"/>
      <c r="BO94" s="227"/>
      <c r="BP94" s="227"/>
      <c r="BQ94" s="227"/>
      <c r="BR94" s="227"/>
      <c r="BS94" s="227"/>
      <c r="BT94" s="227"/>
      <c r="BU94" s="227"/>
      <c r="BV94" s="227"/>
      <c r="BW94" s="227"/>
      <c r="BX94" s="227"/>
      <c r="BY94" s="227"/>
      <c r="BZ94" s="227"/>
    </row>
    <row r="95" spans="1:78" s="228" customFormat="1" ht="40.5" customHeight="1">
      <c r="A95" s="1153"/>
      <c r="B95" s="1153"/>
      <c r="C95" s="1111"/>
      <c r="D95" s="1140" t="s">
        <v>172</v>
      </c>
      <c r="E95" s="1142">
        <v>431339501</v>
      </c>
      <c r="F95" s="1144">
        <v>431339501</v>
      </c>
      <c r="G95" s="142">
        <v>431339501</v>
      </c>
      <c r="H95" s="1142"/>
      <c r="I95" s="141"/>
      <c r="J95" s="1146">
        <v>91046315.75</v>
      </c>
      <c r="K95" s="1146">
        <v>229846315.75</v>
      </c>
      <c r="L95" s="233">
        <v>304096315.75</v>
      </c>
      <c r="M95" s="1142"/>
      <c r="N95" s="1148"/>
      <c r="O95" s="975"/>
      <c r="P95" s="1155"/>
      <c r="Q95" s="1157"/>
      <c r="R95" s="962"/>
      <c r="S95" s="971"/>
      <c r="T95" s="936"/>
      <c r="U95" s="936"/>
      <c r="V95" s="936"/>
      <c r="W95" s="936"/>
      <c r="X95" s="936"/>
      <c r="Y95" s="1130"/>
      <c r="Z95" s="224"/>
      <c r="AA95" s="224"/>
      <c r="AB95" s="225"/>
      <c r="AC95" s="224"/>
      <c r="AD95" s="224"/>
      <c r="AE95" s="224"/>
      <c r="AF95" s="226"/>
      <c r="AG95" s="226"/>
      <c r="AH95" s="226"/>
      <c r="AI95" s="227"/>
      <c r="AJ95" s="227"/>
      <c r="AK95" s="227"/>
      <c r="AL95" s="227"/>
      <c r="AM95" s="227"/>
      <c r="AN95" s="227"/>
      <c r="AO95" s="227"/>
      <c r="AP95" s="227"/>
      <c r="AQ95" s="227"/>
      <c r="AR95" s="227"/>
      <c r="AS95" s="227"/>
      <c r="AT95" s="227"/>
      <c r="AU95" s="227"/>
      <c r="AV95" s="227"/>
      <c r="AW95" s="227"/>
      <c r="AX95" s="227"/>
      <c r="AY95" s="227"/>
      <c r="AZ95" s="227"/>
      <c r="BA95" s="227"/>
      <c r="BB95" s="227"/>
      <c r="BC95" s="227"/>
      <c r="BD95" s="227"/>
      <c r="BE95" s="227"/>
      <c r="BF95" s="227"/>
      <c r="BG95" s="227"/>
      <c r="BH95" s="227"/>
      <c r="BI95" s="227"/>
      <c r="BJ95" s="227"/>
      <c r="BK95" s="227"/>
      <c r="BL95" s="227"/>
      <c r="BM95" s="227"/>
      <c r="BN95" s="227"/>
      <c r="BO95" s="227"/>
      <c r="BP95" s="227"/>
      <c r="BQ95" s="227"/>
      <c r="BR95" s="227"/>
      <c r="BS95" s="227"/>
      <c r="BT95" s="227"/>
      <c r="BU95" s="227"/>
      <c r="BV95" s="227"/>
      <c r="BW95" s="227"/>
      <c r="BX95" s="227"/>
      <c r="BY95" s="227"/>
      <c r="BZ95" s="227"/>
    </row>
    <row r="96" spans="1:78" s="228" customFormat="1" ht="42.75" customHeight="1" thickBot="1">
      <c r="A96" s="1154"/>
      <c r="B96" s="1154"/>
      <c r="C96" s="1128"/>
      <c r="D96" s="1141"/>
      <c r="E96" s="1143"/>
      <c r="F96" s="1145"/>
      <c r="G96" s="145"/>
      <c r="H96" s="1143"/>
      <c r="I96" s="144"/>
      <c r="J96" s="1147"/>
      <c r="K96" s="1147"/>
      <c r="L96" s="234"/>
      <c r="M96" s="1143"/>
      <c r="N96" s="1149"/>
      <c r="O96" s="1134"/>
      <c r="P96" s="1156"/>
      <c r="Q96" s="1158"/>
      <c r="R96" s="1150"/>
      <c r="S96" s="1151"/>
      <c r="T96" s="1121"/>
      <c r="U96" s="1121"/>
      <c r="V96" s="1121"/>
      <c r="W96" s="1121"/>
      <c r="X96" s="1121"/>
      <c r="Y96" s="1139"/>
      <c r="Z96" s="224"/>
      <c r="AA96" s="224"/>
      <c r="AB96" s="225"/>
      <c r="AC96" s="224"/>
      <c r="AD96" s="224"/>
      <c r="AE96" s="224"/>
      <c r="AF96" s="226"/>
      <c r="AG96" s="226"/>
      <c r="AH96" s="226"/>
      <c r="AI96" s="227"/>
      <c r="AJ96" s="227"/>
      <c r="AK96" s="227"/>
      <c r="AL96" s="227"/>
      <c r="AM96" s="227"/>
      <c r="AN96" s="227"/>
      <c r="AO96" s="227"/>
      <c r="AP96" s="227"/>
      <c r="AQ96" s="227"/>
      <c r="AR96" s="227"/>
      <c r="AS96" s="227"/>
      <c r="AT96" s="227"/>
      <c r="AU96" s="227"/>
      <c r="AV96" s="227"/>
      <c r="AW96" s="227"/>
      <c r="AX96" s="227"/>
      <c r="AY96" s="227"/>
      <c r="AZ96" s="227"/>
      <c r="BA96" s="227"/>
      <c r="BB96" s="227"/>
      <c r="BC96" s="227"/>
      <c r="BD96" s="227"/>
      <c r="BE96" s="227"/>
      <c r="BF96" s="227"/>
      <c r="BG96" s="227"/>
      <c r="BH96" s="227"/>
      <c r="BI96" s="227"/>
      <c r="BJ96" s="227"/>
      <c r="BK96" s="227"/>
      <c r="BL96" s="227"/>
      <c r="BM96" s="227"/>
      <c r="BN96" s="227"/>
      <c r="BO96" s="227"/>
      <c r="BP96" s="227"/>
      <c r="BQ96" s="227"/>
      <c r="BR96" s="227"/>
      <c r="BS96" s="227"/>
      <c r="BT96" s="227"/>
      <c r="BU96" s="227"/>
      <c r="BV96" s="227"/>
      <c r="BW96" s="227"/>
      <c r="BX96" s="227"/>
      <c r="BY96" s="227"/>
      <c r="BZ96" s="227"/>
    </row>
    <row r="97" spans="1:31" ht="13.5" customHeight="1">
      <c r="A97" s="1110">
        <v>8</v>
      </c>
      <c r="B97" s="1136" t="s">
        <v>87</v>
      </c>
      <c r="C97" s="1110" t="s">
        <v>160</v>
      </c>
      <c r="D97" s="235" t="s">
        <v>161</v>
      </c>
      <c r="E97" s="236">
        <v>8</v>
      </c>
      <c r="F97" s="79">
        <v>8</v>
      </c>
      <c r="G97" s="79">
        <v>4</v>
      </c>
      <c r="H97" s="80"/>
      <c r="I97" s="237"/>
      <c r="J97" s="81">
        <v>0</v>
      </c>
      <c r="K97" s="81">
        <v>0.12</v>
      </c>
      <c r="L97" s="210">
        <v>0.183</v>
      </c>
      <c r="M97" s="238"/>
      <c r="N97" s="239"/>
      <c r="O97" s="1133" t="s">
        <v>162</v>
      </c>
      <c r="P97" s="1133" t="s">
        <v>193</v>
      </c>
      <c r="Q97" s="1135" t="s">
        <v>217</v>
      </c>
      <c r="R97" s="1133" t="s">
        <v>165</v>
      </c>
      <c r="S97" s="1135" t="s">
        <v>218</v>
      </c>
      <c r="T97" s="935">
        <v>37445</v>
      </c>
      <c r="U97" s="935">
        <v>38908</v>
      </c>
      <c r="V97" s="935" t="s">
        <v>167</v>
      </c>
      <c r="W97" s="935" t="s">
        <v>168</v>
      </c>
      <c r="X97" s="935" t="s">
        <v>219</v>
      </c>
      <c r="Y97" s="1129">
        <v>76353</v>
      </c>
      <c r="Z97" s="74"/>
      <c r="AA97" s="74"/>
      <c r="AB97" s="84"/>
      <c r="AC97" s="74"/>
      <c r="AD97" s="74"/>
      <c r="AE97" s="74"/>
    </row>
    <row r="98" spans="1:31" ht="13.5" customHeight="1">
      <c r="A98" s="1111"/>
      <c r="B98" s="1137"/>
      <c r="C98" s="1111"/>
      <c r="D98" s="240" t="s">
        <v>170</v>
      </c>
      <c r="E98" s="241">
        <v>180131055</v>
      </c>
      <c r="F98" s="133">
        <v>180131055</v>
      </c>
      <c r="G98" s="133">
        <f>G106/2</f>
        <v>90065527.5</v>
      </c>
      <c r="H98" s="135"/>
      <c r="I98" s="242"/>
      <c r="J98" s="167">
        <v>54580000</v>
      </c>
      <c r="K98" s="167">
        <v>54580000</v>
      </c>
      <c r="L98" s="211">
        <v>28043400</v>
      </c>
      <c r="M98" s="243"/>
      <c r="N98" s="244"/>
      <c r="O98" s="975"/>
      <c r="P98" s="975"/>
      <c r="Q98" s="976"/>
      <c r="R98" s="975"/>
      <c r="S98" s="976"/>
      <c r="T98" s="936"/>
      <c r="U98" s="936"/>
      <c r="V98" s="936"/>
      <c r="W98" s="936"/>
      <c r="X98" s="936"/>
      <c r="Y98" s="1130"/>
      <c r="Z98" s="74"/>
      <c r="AA98" s="74"/>
      <c r="AB98" s="84"/>
      <c r="AC98" s="74"/>
      <c r="AD98" s="74"/>
      <c r="AE98" s="74"/>
    </row>
    <row r="99" spans="1:31" ht="18" customHeight="1">
      <c r="A99" s="1111"/>
      <c r="B99" s="1137"/>
      <c r="C99" s="1111"/>
      <c r="D99" s="240" t="s">
        <v>171</v>
      </c>
      <c r="E99" s="245">
        <v>0</v>
      </c>
      <c r="F99" s="191">
        <v>0</v>
      </c>
      <c r="G99" s="246"/>
      <c r="H99" s="247"/>
      <c r="I99" s="248"/>
      <c r="J99" s="231">
        <v>0</v>
      </c>
      <c r="K99" s="231">
        <v>0</v>
      </c>
      <c r="L99" s="249"/>
      <c r="M99" s="243"/>
      <c r="N99" s="244"/>
      <c r="O99" s="975"/>
      <c r="P99" s="975"/>
      <c r="Q99" s="976"/>
      <c r="R99" s="975"/>
      <c r="S99" s="976"/>
      <c r="T99" s="936"/>
      <c r="U99" s="936"/>
      <c r="V99" s="936"/>
      <c r="W99" s="936"/>
      <c r="X99" s="936"/>
      <c r="Y99" s="1130"/>
      <c r="Z99" s="74"/>
      <c r="AA99" s="74"/>
      <c r="AB99" s="84"/>
      <c r="AC99" s="74"/>
      <c r="AD99" s="74"/>
      <c r="AE99" s="74"/>
    </row>
    <row r="100" spans="1:31" ht="35.25" customHeight="1" thickBot="1">
      <c r="A100" s="1111"/>
      <c r="B100" s="1137"/>
      <c r="C100" s="1128"/>
      <c r="D100" s="250" t="s">
        <v>172</v>
      </c>
      <c r="E100" s="251">
        <v>17781040</v>
      </c>
      <c r="F100" s="252">
        <v>17781040</v>
      </c>
      <c r="G100" s="142">
        <v>17781040</v>
      </c>
      <c r="H100" s="126"/>
      <c r="I100" s="253"/>
      <c r="J100" s="254">
        <v>17781040</v>
      </c>
      <c r="K100" s="254">
        <v>17781040</v>
      </c>
      <c r="L100" s="184">
        <v>17781040</v>
      </c>
      <c r="M100" s="255"/>
      <c r="N100" s="256"/>
      <c r="O100" s="975"/>
      <c r="P100" s="975"/>
      <c r="Q100" s="976"/>
      <c r="R100" s="975"/>
      <c r="S100" s="976"/>
      <c r="T100" s="936"/>
      <c r="U100" s="936"/>
      <c r="V100" s="936"/>
      <c r="W100" s="936"/>
      <c r="X100" s="936"/>
      <c r="Y100" s="1130"/>
      <c r="Z100" s="74"/>
      <c r="AA100" s="74"/>
      <c r="AB100" s="84"/>
      <c r="AC100" s="74"/>
      <c r="AD100" s="74"/>
      <c r="AE100" s="74"/>
    </row>
    <row r="101" spans="1:31" ht="20.1" customHeight="1">
      <c r="A101" s="1111"/>
      <c r="B101" s="1137"/>
      <c r="C101" s="1110" t="s">
        <v>196</v>
      </c>
      <c r="D101" s="235" t="s">
        <v>161</v>
      </c>
      <c r="E101" s="257">
        <v>0</v>
      </c>
      <c r="F101" s="258"/>
      <c r="G101" s="259">
        <v>4</v>
      </c>
      <c r="H101" s="260"/>
      <c r="I101" s="260"/>
      <c r="J101" s="261"/>
      <c r="K101" s="261">
        <v>0</v>
      </c>
      <c r="L101" s="262">
        <v>0.427</v>
      </c>
      <c r="M101" s="263"/>
      <c r="N101" s="264"/>
      <c r="O101" s="1131" t="s">
        <v>196</v>
      </c>
      <c r="P101" s="1131" t="s">
        <v>220</v>
      </c>
      <c r="Q101" s="1131" t="s">
        <v>221</v>
      </c>
      <c r="R101" s="1133" t="s">
        <v>165</v>
      </c>
      <c r="S101" s="1131" t="s">
        <v>222</v>
      </c>
      <c r="T101" s="1131">
        <v>6968</v>
      </c>
      <c r="U101" s="1131">
        <v>7253</v>
      </c>
      <c r="V101" s="935" t="s">
        <v>167</v>
      </c>
      <c r="W101" s="935" t="s">
        <v>168</v>
      </c>
      <c r="X101" s="935" t="s">
        <v>219</v>
      </c>
      <c r="Y101" s="1122">
        <v>14221</v>
      </c>
      <c r="Z101" s="74"/>
      <c r="AA101" s="74"/>
      <c r="AB101" s="84"/>
      <c r="AC101" s="74"/>
      <c r="AD101" s="74"/>
      <c r="AE101" s="74"/>
    </row>
    <row r="102" spans="1:31" ht="20.1" customHeight="1">
      <c r="A102" s="1111"/>
      <c r="B102" s="1137"/>
      <c r="C102" s="1111"/>
      <c r="D102" s="240" t="s">
        <v>170</v>
      </c>
      <c r="E102" s="265">
        <v>0</v>
      </c>
      <c r="F102" s="266"/>
      <c r="G102" s="267">
        <v>90065527.5</v>
      </c>
      <c r="H102" s="268"/>
      <c r="I102" s="268"/>
      <c r="J102" s="269"/>
      <c r="K102" s="269">
        <v>0</v>
      </c>
      <c r="L102" s="270">
        <v>65434600</v>
      </c>
      <c r="M102" s="271"/>
      <c r="N102" s="272"/>
      <c r="O102" s="932"/>
      <c r="P102" s="932"/>
      <c r="Q102" s="932"/>
      <c r="R102" s="975"/>
      <c r="S102" s="932"/>
      <c r="T102" s="932"/>
      <c r="U102" s="932"/>
      <c r="V102" s="936"/>
      <c r="W102" s="936"/>
      <c r="X102" s="936"/>
      <c r="Y102" s="1123"/>
      <c r="Z102" s="74"/>
      <c r="AA102" s="74"/>
      <c r="AB102" s="84"/>
      <c r="AC102" s="74"/>
      <c r="AD102" s="74"/>
      <c r="AE102" s="74"/>
    </row>
    <row r="103" spans="1:31" ht="20.1" customHeight="1">
      <c r="A103" s="1111"/>
      <c r="B103" s="1137"/>
      <c r="C103" s="1111"/>
      <c r="D103" s="240" t="s">
        <v>171</v>
      </c>
      <c r="E103" s="265">
        <v>0</v>
      </c>
      <c r="F103" s="266"/>
      <c r="G103" s="267"/>
      <c r="H103" s="268"/>
      <c r="I103" s="268"/>
      <c r="J103" s="269"/>
      <c r="K103" s="269">
        <v>0</v>
      </c>
      <c r="L103" s="270">
        <v>0</v>
      </c>
      <c r="M103" s="271"/>
      <c r="N103" s="272"/>
      <c r="O103" s="932"/>
      <c r="P103" s="932"/>
      <c r="Q103" s="932"/>
      <c r="R103" s="975"/>
      <c r="S103" s="932"/>
      <c r="T103" s="932"/>
      <c r="U103" s="932"/>
      <c r="V103" s="936"/>
      <c r="W103" s="936"/>
      <c r="X103" s="936"/>
      <c r="Y103" s="1123"/>
      <c r="Z103" s="74"/>
      <c r="AA103" s="74"/>
      <c r="AB103" s="84"/>
      <c r="AC103" s="74"/>
      <c r="AD103" s="74"/>
      <c r="AE103" s="74"/>
    </row>
    <row r="104" spans="1:31" ht="20.1" customHeight="1" thickBot="1">
      <c r="A104" s="1111"/>
      <c r="B104" s="1137"/>
      <c r="C104" s="1128"/>
      <c r="D104" s="250" t="s">
        <v>172</v>
      </c>
      <c r="E104" s="273">
        <v>0</v>
      </c>
      <c r="F104" s="274"/>
      <c r="G104" s="275"/>
      <c r="H104" s="276"/>
      <c r="I104" s="276"/>
      <c r="J104" s="277"/>
      <c r="K104" s="277">
        <v>0</v>
      </c>
      <c r="L104" s="278">
        <v>0</v>
      </c>
      <c r="M104" s="279"/>
      <c r="N104" s="280"/>
      <c r="O104" s="1132"/>
      <c r="P104" s="1132"/>
      <c r="Q104" s="1132"/>
      <c r="R104" s="1134"/>
      <c r="S104" s="1132"/>
      <c r="T104" s="1132"/>
      <c r="U104" s="1132"/>
      <c r="V104" s="1121"/>
      <c r="W104" s="1121"/>
      <c r="X104" s="1121"/>
      <c r="Y104" s="1124"/>
      <c r="Z104" s="74"/>
      <c r="AA104" s="74"/>
      <c r="AB104" s="84"/>
      <c r="AC104" s="74"/>
      <c r="AD104" s="74"/>
      <c r="AE104" s="74"/>
    </row>
    <row r="105" spans="1:31" ht="20.1" customHeight="1">
      <c r="A105" s="1111"/>
      <c r="B105" s="1137"/>
      <c r="C105" s="1110" t="s">
        <v>21</v>
      </c>
      <c r="D105" s="235" t="s">
        <v>161</v>
      </c>
      <c r="E105" s="268">
        <f>+E101+E97</f>
        <v>8</v>
      </c>
      <c r="F105" s="266">
        <f aca="true" t="shared" si="3" ref="F105:K106">+F101+F97</f>
        <v>8</v>
      </c>
      <c r="G105" s="267">
        <v>8</v>
      </c>
      <c r="H105" s="268">
        <f t="shared" si="3"/>
        <v>0</v>
      </c>
      <c r="I105" s="268">
        <f t="shared" si="3"/>
        <v>0</v>
      </c>
      <c r="J105" s="281">
        <f t="shared" si="3"/>
        <v>0</v>
      </c>
      <c r="K105" s="281">
        <f t="shared" si="3"/>
        <v>0.12</v>
      </c>
      <c r="L105" s="282">
        <v>0.61</v>
      </c>
      <c r="M105" s="283"/>
      <c r="N105" s="157"/>
      <c r="O105" s="950"/>
      <c r="P105" s="950"/>
      <c r="Q105" s="950"/>
      <c r="R105" s="950"/>
      <c r="S105" s="950"/>
      <c r="T105" s="950"/>
      <c r="U105" s="950"/>
      <c r="V105" s="950"/>
      <c r="W105" s="950"/>
      <c r="X105" s="950"/>
      <c r="Y105" s="950"/>
      <c r="Z105" s="74"/>
      <c r="AA105" s="74"/>
      <c r="AB105" s="84"/>
      <c r="AC105" s="74"/>
      <c r="AD105" s="74"/>
      <c r="AE105" s="74"/>
    </row>
    <row r="106" spans="1:31" ht="20.1" customHeight="1">
      <c r="A106" s="1111"/>
      <c r="B106" s="1137"/>
      <c r="C106" s="1111"/>
      <c r="D106" s="240" t="s">
        <v>170</v>
      </c>
      <c r="E106" s="268">
        <f>+E102+E98</f>
        <v>180131055</v>
      </c>
      <c r="F106" s="268">
        <f t="shared" si="3"/>
        <v>180131055</v>
      </c>
      <c r="G106" s="284">
        <v>180131055</v>
      </c>
      <c r="H106" s="268">
        <f t="shared" si="3"/>
        <v>0</v>
      </c>
      <c r="I106" s="268">
        <f t="shared" si="3"/>
        <v>0</v>
      </c>
      <c r="J106" s="281">
        <f t="shared" si="3"/>
        <v>54580000</v>
      </c>
      <c r="K106" s="281">
        <f t="shared" si="3"/>
        <v>54580000</v>
      </c>
      <c r="L106" s="270">
        <v>93478000</v>
      </c>
      <c r="M106" s="283"/>
      <c r="N106" s="157"/>
      <c r="O106" s="919"/>
      <c r="P106" s="919"/>
      <c r="Q106" s="919"/>
      <c r="R106" s="919"/>
      <c r="S106" s="919"/>
      <c r="T106" s="919"/>
      <c r="U106" s="919"/>
      <c r="V106" s="919"/>
      <c r="W106" s="919"/>
      <c r="X106" s="919"/>
      <c r="Y106" s="919"/>
      <c r="Z106" s="74"/>
      <c r="AA106" s="74"/>
      <c r="AB106" s="84"/>
      <c r="AC106" s="74"/>
      <c r="AD106" s="74"/>
      <c r="AE106" s="74"/>
    </row>
    <row r="107" spans="1:31" ht="20.1" customHeight="1">
      <c r="A107" s="1111"/>
      <c r="B107" s="1137"/>
      <c r="C107" s="1111"/>
      <c r="D107" s="240" t="s">
        <v>171</v>
      </c>
      <c r="E107" s="268">
        <f>+E99+E103</f>
        <v>0</v>
      </c>
      <c r="F107" s="268">
        <f aca="true" t="shared" si="4" ref="F107:K107">+F99+F103</f>
        <v>0</v>
      </c>
      <c r="G107" s="284"/>
      <c r="H107" s="268">
        <f t="shared" si="4"/>
        <v>0</v>
      </c>
      <c r="I107" s="268">
        <f t="shared" si="4"/>
        <v>0</v>
      </c>
      <c r="J107" s="281">
        <f t="shared" si="4"/>
        <v>0</v>
      </c>
      <c r="K107" s="281">
        <f t="shared" si="4"/>
        <v>0</v>
      </c>
      <c r="L107" s="270">
        <v>0</v>
      </c>
      <c r="M107" s="283"/>
      <c r="N107" s="157"/>
      <c r="O107" s="919"/>
      <c r="P107" s="919"/>
      <c r="Q107" s="919"/>
      <c r="R107" s="919"/>
      <c r="S107" s="919"/>
      <c r="T107" s="919"/>
      <c r="U107" s="919"/>
      <c r="V107" s="919"/>
      <c r="W107" s="919"/>
      <c r="X107" s="919"/>
      <c r="Y107" s="919"/>
      <c r="Z107" s="74"/>
      <c r="AA107" s="74"/>
      <c r="AB107" s="84"/>
      <c r="AC107" s="74"/>
      <c r="AD107" s="74"/>
      <c r="AE107" s="74"/>
    </row>
    <row r="108" spans="1:31" ht="20.1" customHeight="1" thickBot="1">
      <c r="A108" s="1128"/>
      <c r="B108" s="1138"/>
      <c r="C108" s="1128"/>
      <c r="D108" s="250" t="s">
        <v>172</v>
      </c>
      <c r="E108" s="276">
        <f>+E104+E100</f>
        <v>17781040</v>
      </c>
      <c r="F108" s="276">
        <f aca="true" t="shared" si="5" ref="F108:K108">+F104+F100</f>
        <v>17781040</v>
      </c>
      <c r="G108" s="285">
        <v>17781040</v>
      </c>
      <c r="H108" s="276">
        <f t="shared" si="5"/>
        <v>0</v>
      </c>
      <c r="I108" s="276">
        <f t="shared" si="5"/>
        <v>0</v>
      </c>
      <c r="J108" s="286">
        <f t="shared" si="5"/>
        <v>17781040</v>
      </c>
      <c r="K108" s="286">
        <f t="shared" si="5"/>
        <v>17781040</v>
      </c>
      <c r="L108" s="287">
        <v>17781040</v>
      </c>
      <c r="M108" s="283"/>
      <c r="N108" s="157"/>
      <c r="O108" s="920"/>
      <c r="P108" s="920"/>
      <c r="Q108" s="920"/>
      <c r="R108" s="920"/>
      <c r="S108" s="920"/>
      <c r="T108" s="920"/>
      <c r="U108" s="920"/>
      <c r="V108" s="920"/>
      <c r="W108" s="920"/>
      <c r="X108" s="920"/>
      <c r="Y108" s="920"/>
      <c r="Z108" s="74"/>
      <c r="AA108" s="74"/>
      <c r="AB108" s="84"/>
      <c r="AC108" s="74"/>
      <c r="AD108" s="74"/>
      <c r="AE108" s="74"/>
    </row>
    <row r="109" spans="1:78" s="293" customFormat="1" ht="12" customHeight="1">
      <c r="A109" s="1110"/>
      <c r="B109" s="1010" t="s">
        <v>223</v>
      </c>
      <c r="C109" s="1055"/>
      <c r="D109" s="1112" t="s">
        <v>224</v>
      </c>
      <c r="E109" s="1115">
        <f>+E28+E58+E63+E68+E88+E93+E98+E53</f>
        <v>8795300000</v>
      </c>
      <c r="F109" s="1115">
        <f>+F28+F53+F58+F63+F68+F88+F93+F98</f>
        <v>8795300000</v>
      </c>
      <c r="G109" s="310"/>
      <c r="H109" s="1118"/>
      <c r="I109" s="310"/>
      <c r="J109" s="1104">
        <f>+J28+J58+J68+J88+J93+J98</f>
        <v>352220000</v>
      </c>
      <c r="K109" s="1104">
        <f>+K28+K58+K68+K88+K93+K98</f>
        <v>677795000</v>
      </c>
      <c r="L109" s="1104">
        <v>937709000</v>
      </c>
      <c r="M109" s="1107"/>
      <c r="N109" s="1107"/>
      <c r="O109" s="929"/>
      <c r="P109" s="929"/>
      <c r="Q109" s="929"/>
      <c r="R109" s="929"/>
      <c r="S109" s="929"/>
      <c r="T109" s="929"/>
      <c r="U109" s="929"/>
      <c r="V109" s="929"/>
      <c r="W109" s="929"/>
      <c r="X109" s="929"/>
      <c r="Y109" s="1125"/>
      <c r="Z109" s="288"/>
      <c r="AA109" s="288"/>
      <c r="AB109" s="289"/>
      <c r="AC109" s="288"/>
      <c r="AD109" s="288"/>
      <c r="AE109" s="288"/>
      <c r="AF109" s="290"/>
      <c r="AG109" s="290"/>
      <c r="AH109" s="290"/>
      <c r="AI109" s="291"/>
      <c r="AJ109" s="291"/>
      <c r="AK109" s="291"/>
      <c r="AL109" s="291"/>
      <c r="AM109" s="291"/>
      <c r="AN109" s="291"/>
      <c r="AO109" s="291"/>
      <c r="AP109" s="291"/>
      <c r="AQ109" s="291"/>
      <c r="AR109" s="291"/>
      <c r="AS109" s="291"/>
      <c r="AT109" s="291"/>
      <c r="AU109" s="291"/>
      <c r="AV109" s="291"/>
      <c r="AW109" s="291"/>
      <c r="AX109" s="291"/>
      <c r="AY109" s="291"/>
      <c r="AZ109" s="291"/>
      <c r="BA109" s="291"/>
      <c r="BB109" s="291"/>
      <c r="BC109" s="291"/>
      <c r="BD109" s="291"/>
      <c r="BE109" s="291"/>
      <c r="BF109" s="291"/>
      <c r="BG109" s="291"/>
      <c r="BH109" s="291"/>
      <c r="BI109" s="291"/>
      <c r="BJ109" s="291"/>
      <c r="BK109" s="291"/>
      <c r="BL109" s="291"/>
      <c r="BM109" s="291"/>
      <c r="BN109" s="291"/>
      <c r="BO109" s="291"/>
      <c r="BP109" s="291"/>
      <c r="BQ109" s="291"/>
      <c r="BR109" s="291"/>
      <c r="BS109" s="292"/>
      <c r="BT109" s="292"/>
      <c r="BU109" s="292"/>
      <c r="BV109" s="292"/>
      <c r="BW109" s="292"/>
      <c r="BX109" s="292"/>
      <c r="BY109" s="292"/>
      <c r="BZ109" s="292"/>
    </row>
    <row r="110" spans="1:78" s="293" customFormat="1" ht="12" customHeight="1" thickBot="1">
      <c r="A110" s="1111"/>
      <c r="B110" s="1012"/>
      <c r="C110" s="1056"/>
      <c r="D110" s="1113" t="s">
        <v>225</v>
      </c>
      <c r="E110" s="1116"/>
      <c r="F110" s="1116"/>
      <c r="G110" s="311"/>
      <c r="H110" s="1119"/>
      <c r="I110" s="311"/>
      <c r="J110" s="1105"/>
      <c r="K110" s="1105"/>
      <c r="L110" s="1105"/>
      <c r="M110" s="1108"/>
      <c r="N110" s="1108"/>
      <c r="O110" s="930"/>
      <c r="P110" s="930"/>
      <c r="Q110" s="930"/>
      <c r="R110" s="930"/>
      <c r="S110" s="930"/>
      <c r="T110" s="930"/>
      <c r="U110" s="930"/>
      <c r="V110" s="930"/>
      <c r="W110" s="930"/>
      <c r="X110" s="930"/>
      <c r="Y110" s="1126"/>
      <c r="Z110" s="288"/>
      <c r="AA110" s="288"/>
      <c r="AB110" s="289"/>
      <c r="AC110" s="288"/>
      <c r="AD110" s="288"/>
      <c r="AE110" s="288"/>
      <c r="AF110" s="290"/>
      <c r="AG110" s="290"/>
      <c r="AH110" s="290"/>
      <c r="AI110" s="291"/>
      <c r="AJ110" s="291"/>
      <c r="AK110" s="291"/>
      <c r="AL110" s="291"/>
      <c r="AM110" s="291"/>
      <c r="AN110" s="291"/>
      <c r="AO110" s="291"/>
      <c r="AP110" s="291"/>
      <c r="AQ110" s="291"/>
      <c r="AR110" s="291"/>
      <c r="AS110" s="291"/>
      <c r="AT110" s="291"/>
      <c r="AU110" s="291"/>
      <c r="AV110" s="291"/>
      <c r="AW110" s="291"/>
      <c r="AX110" s="291"/>
      <c r="AY110" s="291"/>
      <c r="AZ110" s="291"/>
      <c r="BA110" s="291"/>
      <c r="BB110" s="291"/>
      <c r="BC110" s="291"/>
      <c r="BD110" s="291"/>
      <c r="BE110" s="291"/>
      <c r="BF110" s="291"/>
      <c r="BG110" s="291"/>
      <c r="BH110" s="291"/>
      <c r="BI110" s="291"/>
      <c r="BJ110" s="291"/>
      <c r="BK110" s="291"/>
      <c r="BL110" s="291"/>
      <c r="BM110" s="291"/>
      <c r="BN110" s="291"/>
      <c r="BO110" s="291"/>
      <c r="BP110" s="291"/>
      <c r="BQ110" s="291"/>
      <c r="BR110" s="291"/>
      <c r="BS110" s="292"/>
      <c r="BT110" s="292"/>
      <c r="BU110" s="292"/>
      <c r="BV110" s="292"/>
      <c r="BW110" s="292"/>
      <c r="BX110" s="292"/>
      <c r="BY110" s="292"/>
      <c r="BZ110" s="292"/>
    </row>
    <row r="111" spans="1:78" s="296" customFormat="1" ht="52.5" customHeight="1" thickBot="1">
      <c r="A111" s="1024" t="s">
        <v>226</v>
      </c>
      <c r="B111" s="1099"/>
      <c r="C111" s="1099"/>
      <c r="D111" s="1114" t="s">
        <v>227</v>
      </c>
      <c r="E111" s="1117"/>
      <c r="F111" s="1117"/>
      <c r="G111" s="312"/>
      <c r="H111" s="1120"/>
      <c r="I111" s="312"/>
      <c r="J111" s="1106"/>
      <c r="K111" s="1106"/>
      <c r="L111" s="1106"/>
      <c r="M111" s="1109"/>
      <c r="N111" s="1109"/>
      <c r="O111" s="931"/>
      <c r="P111" s="931"/>
      <c r="Q111" s="931"/>
      <c r="R111" s="931"/>
      <c r="S111" s="931"/>
      <c r="T111" s="931"/>
      <c r="U111" s="931"/>
      <c r="V111" s="931"/>
      <c r="W111" s="931"/>
      <c r="X111" s="931"/>
      <c r="Y111" s="1127"/>
      <c r="Z111" s="294"/>
      <c r="AA111" s="294"/>
      <c r="AB111" s="294"/>
      <c r="AC111" s="294"/>
      <c r="AD111" s="294"/>
      <c r="AE111" s="294"/>
      <c r="AF111" s="290"/>
      <c r="AG111" s="290"/>
      <c r="AH111" s="290"/>
      <c r="AI111" s="291"/>
      <c r="AJ111" s="291"/>
      <c r="AK111" s="291"/>
      <c r="AL111" s="291"/>
      <c r="AM111" s="291"/>
      <c r="AN111" s="291"/>
      <c r="AO111" s="291"/>
      <c r="AP111" s="291"/>
      <c r="AQ111" s="291"/>
      <c r="AR111" s="291"/>
      <c r="AS111" s="291"/>
      <c r="AT111" s="291"/>
      <c r="AU111" s="291"/>
      <c r="AV111" s="291"/>
      <c r="AW111" s="291"/>
      <c r="AX111" s="291"/>
      <c r="AY111" s="291"/>
      <c r="AZ111" s="291"/>
      <c r="BA111" s="291"/>
      <c r="BB111" s="291"/>
      <c r="BC111" s="291"/>
      <c r="BD111" s="291"/>
      <c r="BE111" s="291"/>
      <c r="BF111" s="291"/>
      <c r="BG111" s="291"/>
      <c r="BH111" s="291"/>
      <c r="BI111" s="291"/>
      <c r="BJ111" s="291"/>
      <c r="BK111" s="291"/>
      <c r="BL111" s="291"/>
      <c r="BM111" s="291"/>
      <c r="BN111" s="291"/>
      <c r="BO111" s="291"/>
      <c r="BP111" s="291"/>
      <c r="BQ111" s="291"/>
      <c r="BR111" s="291"/>
      <c r="BS111" s="295"/>
      <c r="BT111" s="295"/>
      <c r="BU111" s="295"/>
      <c r="BV111" s="295"/>
      <c r="BW111" s="295"/>
      <c r="BX111" s="295"/>
      <c r="BY111" s="295"/>
      <c r="BZ111" s="295"/>
    </row>
    <row r="112" spans="1:78" s="296" customFormat="1" ht="35.45" customHeight="1" thickBot="1">
      <c r="A112" s="1100"/>
      <c r="B112" s="1101"/>
      <c r="C112" s="1102"/>
      <c r="D112" s="297" t="s">
        <v>228</v>
      </c>
      <c r="E112" s="313">
        <f>+E10+E15+E20+E25+E35+E60+E65+E70+E90+E95+E100</f>
        <v>730212885</v>
      </c>
      <c r="F112" s="313">
        <f>+F30+F55+F60+F65+F70+F90+F95+F100</f>
        <v>730212885</v>
      </c>
      <c r="G112" s="314"/>
      <c r="H112" s="314"/>
      <c r="I112" s="314"/>
      <c r="J112" s="315">
        <f>+J30+J35+J55+J60+J65+J70+J90+J95+J100</f>
        <v>146424963</v>
      </c>
      <c r="K112" s="315">
        <f>+K30+K35+K55+K60+K65+K70+K90+K95+K100</f>
        <v>296252884.25</v>
      </c>
      <c r="L112" s="315">
        <v>442721884</v>
      </c>
      <c r="M112" s="298"/>
      <c r="N112" s="298"/>
      <c r="O112" s="299"/>
      <c r="P112" s="299"/>
      <c r="Q112" s="299"/>
      <c r="R112" s="299"/>
      <c r="S112" s="299"/>
      <c r="T112" s="299"/>
      <c r="U112" s="299"/>
      <c r="V112" s="299"/>
      <c r="W112" s="299"/>
      <c r="X112" s="299"/>
      <c r="Y112" s="300"/>
      <c r="Z112" s="294"/>
      <c r="AA112" s="294"/>
      <c r="AB112" s="294"/>
      <c r="AC112" s="294"/>
      <c r="AD112" s="294"/>
      <c r="AE112" s="294"/>
      <c r="AF112" s="290"/>
      <c r="AG112" s="290"/>
      <c r="AH112" s="290"/>
      <c r="AI112" s="291"/>
      <c r="AJ112" s="291"/>
      <c r="AK112" s="291"/>
      <c r="AL112" s="291"/>
      <c r="AM112" s="291"/>
      <c r="AN112" s="291"/>
      <c r="AO112" s="291"/>
      <c r="AP112" s="291"/>
      <c r="AQ112" s="291"/>
      <c r="AR112" s="291"/>
      <c r="AS112" s="291"/>
      <c r="AT112" s="291"/>
      <c r="AU112" s="291"/>
      <c r="AV112" s="291"/>
      <c r="AW112" s="291"/>
      <c r="AX112" s="291"/>
      <c r="AY112" s="291"/>
      <c r="AZ112" s="291"/>
      <c r="BA112" s="291"/>
      <c r="BB112" s="291"/>
      <c r="BC112" s="291"/>
      <c r="BD112" s="291"/>
      <c r="BE112" s="291"/>
      <c r="BF112" s="291"/>
      <c r="BG112" s="291"/>
      <c r="BH112" s="291"/>
      <c r="BI112" s="291"/>
      <c r="BJ112" s="291"/>
      <c r="BK112" s="291"/>
      <c r="BL112" s="291"/>
      <c r="BM112" s="291"/>
      <c r="BN112" s="291"/>
      <c r="BO112" s="291"/>
      <c r="BP112" s="291"/>
      <c r="BQ112" s="291"/>
      <c r="BR112" s="291"/>
      <c r="BS112" s="295"/>
      <c r="BT112" s="295"/>
      <c r="BU112" s="295"/>
      <c r="BV112" s="295"/>
      <c r="BW112" s="295"/>
      <c r="BX112" s="295"/>
      <c r="BY112" s="295"/>
      <c r="BZ112" s="295"/>
    </row>
    <row r="113" spans="1:25" ht="18">
      <c r="A113" s="301"/>
      <c r="B113" s="301"/>
      <c r="C113" s="301"/>
      <c r="D113" s="301"/>
      <c r="E113" s="302"/>
      <c r="F113" s="303"/>
      <c r="G113" s="303"/>
      <c r="H113" s="303"/>
      <c r="I113" s="303"/>
      <c r="J113" s="304"/>
      <c r="K113" s="304"/>
      <c r="L113" s="305"/>
      <c r="M113" s="303"/>
      <c r="N113" s="303"/>
      <c r="O113" s="301"/>
      <c r="P113" s="301"/>
      <c r="Q113" s="301"/>
      <c r="R113" s="301"/>
      <c r="S113" s="301"/>
      <c r="T113" s="301"/>
      <c r="U113" s="301"/>
      <c r="V113" s="301"/>
      <c r="W113" s="306"/>
      <c r="X113" s="306"/>
      <c r="Y113" s="307"/>
    </row>
    <row r="114" spans="1:25" ht="15" customHeight="1">
      <c r="A114" s="301"/>
      <c r="B114" s="301"/>
      <c r="C114" s="301"/>
      <c r="D114" s="301"/>
      <c r="E114" s="303"/>
      <c r="F114" s="303"/>
      <c r="G114" s="303"/>
      <c r="H114" s="303"/>
      <c r="I114" s="303"/>
      <c r="J114" s="304"/>
      <c r="K114" s="304"/>
      <c r="L114" s="305"/>
      <c r="M114" s="303"/>
      <c r="N114" s="303"/>
      <c r="O114" s="301"/>
      <c r="P114" s="301"/>
      <c r="Q114" s="301"/>
      <c r="R114" s="301"/>
      <c r="S114" s="1103" t="s">
        <v>74</v>
      </c>
      <c r="T114" s="1103"/>
      <c r="U114" s="1103"/>
      <c r="V114" s="1103"/>
      <c r="W114" s="1103"/>
      <c r="X114" s="1103"/>
      <c r="Y114" s="1103"/>
    </row>
    <row r="115" spans="1:25" ht="18">
      <c r="A115" s="301"/>
      <c r="B115" s="301"/>
      <c r="C115" s="301"/>
      <c r="D115" s="301"/>
      <c r="E115" s="303"/>
      <c r="F115" s="303"/>
      <c r="G115" s="303"/>
      <c r="H115" s="303"/>
      <c r="I115" s="303"/>
      <c r="J115" s="304"/>
      <c r="K115" s="304"/>
      <c r="L115" s="305"/>
      <c r="M115" s="303"/>
      <c r="N115" s="303"/>
      <c r="O115" s="301"/>
      <c r="P115" s="301"/>
      <c r="Q115" s="301"/>
      <c r="R115" s="301"/>
      <c r="S115" s="301"/>
      <c r="T115" s="301"/>
      <c r="U115" s="301"/>
      <c r="V115" s="301"/>
      <c r="W115" s="306"/>
      <c r="X115" s="306"/>
      <c r="Y115" s="307"/>
    </row>
    <row r="116" spans="1:25" ht="18">
      <c r="A116" s="301"/>
      <c r="B116" s="301"/>
      <c r="C116" s="301"/>
      <c r="D116" s="301"/>
      <c r="E116" s="303"/>
      <c r="F116" s="303"/>
      <c r="G116" s="303"/>
      <c r="H116" s="303"/>
      <c r="I116" s="303"/>
      <c r="J116" s="304"/>
      <c r="K116" s="304"/>
      <c r="L116" s="305"/>
      <c r="M116" s="303"/>
      <c r="N116" s="303"/>
      <c r="O116" s="301"/>
      <c r="P116" s="301"/>
      <c r="Q116" s="301"/>
      <c r="R116" s="301"/>
      <c r="S116" s="301"/>
      <c r="T116" s="301"/>
      <c r="U116" s="301"/>
      <c r="V116" s="301"/>
      <c r="W116" s="306"/>
      <c r="X116" s="306"/>
      <c r="Y116" s="306"/>
    </row>
  </sheetData>
  <mergeCells count="427">
    <mergeCell ref="A1:D4"/>
    <mergeCell ref="E1:Y1"/>
    <mergeCell ref="E2:Y2"/>
    <mergeCell ref="E3:F3"/>
    <mergeCell ref="G3:Y3"/>
    <mergeCell ref="E4:F4"/>
    <mergeCell ref="G4:Y4"/>
    <mergeCell ref="J5:N5"/>
    <mergeCell ref="O5:S5"/>
    <mergeCell ref="T5:Y5"/>
    <mergeCell ref="A7:A31"/>
    <mergeCell ref="B7:B31"/>
    <mergeCell ref="C7:C11"/>
    <mergeCell ref="O7:O11"/>
    <mergeCell ref="P7:P11"/>
    <mergeCell ref="Q7:Q11"/>
    <mergeCell ref="R7:R11"/>
    <mergeCell ref="A5:A6"/>
    <mergeCell ref="B5:B6"/>
    <mergeCell ref="C5:C6"/>
    <mergeCell ref="D5:D6"/>
    <mergeCell ref="E5:E6"/>
    <mergeCell ref="F5:I5"/>
    <mergeCell ref="C17:C21"/>
    <mergeCell ref="L20:L21"/>
    <mergeCell ref="C27:C31"/>
    <mergeCell ref="L30:L31"/>
    <mergeCell ref="Y7:Y11"/>
    <mergeCell ref="D10:D11"/>
    <mergeCell ref="E10:E11"/>
    <mergeCell ref="F10:F11"/>
    <mergeCell ref="H10:H11"/>
    <mergeCell ref="J10:J11"/>
    <mergeCell ref="K10:K11"/>
    <mergeCell ref="L10:L11"/>
    <mergeCell ref="M10:M11"/>
    <mergeCell ref="N10:N11"/>
    <mergeCell ref="S7:S11"/>
    <mergeCell ref="T7:T11"/>
    <mergeCell ref="U7:U11"/>
    <mergeCell ref="V7:V11"/>
    <mergeCell ref="W7:W11"/>
    <mergeCell ref="X7:X11"/>
    <mergeCell ref="V12:V16"/>
    <mergeCell ref="W12:W16"/>
    <mergeCell ref="X12:X16"/>
    <mergeCell ref="Y12:Y16"/>
    <mergeCell ref="C12:C16"/>
    <mergeCell ref="O12:O16"/>
    <mergeCell ref="P12:P16"/>
    <mergeCell ref="Q12:Q16"/>
    <mergeCell ref="R12:R16"/>
    <mergeCell ref="S12:S16"/>
    <mergeCell ref="D15:D16"/>
    <mergeCell ref="E15:E16"/>
    <mergeCell ref="F15:F16"/>
    <mergeCell ref="H15:H16"/>
    <mergeCell ref="J15:J16"/>
    <mergeCell ref="K15:K16"/>
    <mergeCell ref="L15:L16"/>
    <mergeCell ref="M15:M16"/>
    <mergeCell ref="N15:N16"/>
    <mergeCell ref="T12:T16"/>
    <mergeCell ref="U12:U16"/>
    <mergeCell ref="U17:U21"/>
    <mergeCell ref="V17:V21"/>
    <mergeCell ref="W17:W21"/>
    <mergeCell ref="X17:X21"/>
    <mergeCell ref="Y17:Y21"/>
    <mergeCell ref="D20:D21"/>
    <mergeCell ref="E20:E21"/>
    <mergeCell ref="F20:F21"/>
    <mergeCell ref="J20:J21"/>
    <mergeCell ref="K20:K21"/>
    <mergeCell ref="O17:O21"/>
    <mergeCell ref="P17:P21"/>
    <mergeCell ref="Q17:Q21"/>
    <mergeCell ref="R17:R21"/>
    <mergeCell ref="S17:S21"/>
    <mergeCell ref="T17:T21"/>
    <mergeCell ref="V22:V26"/>
    <mergeCell ref="W22:W26"/>
    <mergeCell ref="X22:X26"/>
    <mergeCell ref="Y22:Y26"/>
    <mergeCell ref="C22:C26"/>
    <mergeCell ref="O22:O26"/>
    <mergeCell ref="P22:P26"/>
    <mergeCell ref="Q22:Q26"/>
    <mergeCell ref="R22:R26"/>
    <mergeCell ref="S22:S26"/>
    <mergeCell ref="D25:D26"/>
    <mergeCell ref="E25:E26"/>
    <mergeCell ref="F25:F26"/>
    <mergeCell ref="H25:H26"/>
    <mergeCell ref="J25:J26"/>
    <mergeCell ref="K25:K26"/>
    <mergeCell ref="L25:L26"/>
    <mergeCell ref="M25:M26"/>
    <mergeCell ref="N25:N26"/>
    <mergeCell ref="T22:T26"/>
    <mergeCell ref="U22:U26"/>
    <mergeCell ref="U27:U31"/>
    <mergeCell ref="V27:V31"/>
    <mergeCell ref="W27:W31"/>
    <mergeCell ref="X27:X31"/>
    <mergeCell ref="Y27:Y31"/>
    <mergeCell ref="D30:D31"/>
    <mergeCell ref="E30:E31"/>
    <mergeCell ref="F30:F31"/>
    <mergeCell ref="J30:J31"/>
    <mergeCell ref="K30:K31"/>
    <mergeCell ref="O27:O31"/>
    <mergeCell ref="P27:P31"/>
    <mergeCell ref="Q27:Q31"/>
    <mergeCell ref="R27:R31"/>
    <mergeCell ref="S27:S31"/>
    <mergeCell ref="T27:T31"/>
    <mergeCell ref="Y32:Y36"/>
    <mergeCell ref="D35:D36"/>
    <mergeCell ref="E35:E36"/>
    <mergeCell ref="F35:F36"/>
    <mergeCell ref="H35:H36"/>
    <mergeCell ref="J35:J36"/>
    <mergeCell ref="K35:K36"/>
    <mergeCell ref="L35:L36"/>
    <mergeCell ref="M35:M36"/>
    <mergeCell ref="R32:R36"/>
    <mergeCell ref="S32:S36"/>
    <mergeCell ref="T32:T36"/>
    <mergeCell ref="U32:U36"/>
    <mergeCell ref="V32:V36"/>
    <mergeCell ref="W32:W36"/>
    <mergeCell ref="O32:O36"/>
    <mergeCell ref="P32:P36"/>
    <mergeCell ref="Q32:Q36"/>
    <mergeCell ref="N35:N36"/>
    <mergeCell ref="Y37:Y41"/>
    <mergeCell ref="D40:D41"/>
    <mergeCell ref="F40:F41"/>
    <mergeCell ref="H40:H41"/>
    <mergeCell ref="J40:J41"/>
    <mergeCell ref="L40:L41"/>
    <mergeCell ref="M40:M41"/>
    <mergeCell ref="N40:N41"/>
    <mergeCell ref="Q37:Q41"/>
    <mergeCell ref="R37:R41"/>
    <mergeCell ref="S37:S41"/>
    <mergeCell ref="T37:T41"/>
    <mergeCell ref="U37:U41"/>
    <mergeCell ref="V37:V41"/>
    <mergeCell ref="O37:O41"/>
    <mergeCell ref="P37:P41"/>
    <mergeCell ref="Y42:Y46"/>
    <mergeCell ref="C42:C46"/>
    <mergeCell ref="O42:O46"/>
    <mergeCell ref="P42:P46"/>
    <mergeCell ref="Q42:Q46"/>
    <mergeCell ref="R42:R46"/>
    <mergeCell ref="S42:S46"/>
    <mergeCell ref="D45:D46"/>
    <mergeCell ref="E45:E46"/>
    <mergeCell ref="F45:F46"/>
    <mergeCell ref="J45:J46"/>
    <mergeCell ref="L45:L46"/>
    <mergeCell ref="Y47:Y51"/>
    <mergeCell ref="D50:D51"/>
    <mergeCell ref="E50:E51"/>
    <mergeCell ref="F50:F51"/>
    <mergeCell ref="H50:H51"/>
    <mergeCell ref="J50:J51"/>
    <mergeCell ref="L50:L51"/>
    <mergeCell ref="M50:M51"/>
    <mergeCell ref="N50:N51"/>
    <mergeCell ref="S47:S51"/>
    <mergeCell ref="T47:T51"/>
    <mergeCell ref="U47:U51"/>
    <mergeCell ref="V47:V51"/>
    <mergeCell ref="W47:W51"/>
    <mergeCell ref="X47:X51"/>
    <mergeCell ref="Y52:Y56"/>
    <mergeCell ref="C52:C56"/>
    <mergeCell ref="O52:O56"/>
    <mergeCell ref="P52:P56"/>
    <mergeCell ref="Q52:Q56"/>
    <mergeCell ref="R52:R56"/>
    <mergeCell ref="S52:S56"/>
    <mergeCell ref="D55:D56"/>
    <mergeCell ref="E55:E56"/>
    <mergeCell ref="F55:F56"/>
    <mergeCell ref="J55:J56"/>
    <mergeCell ref="K55:K56"/>
    <mergeCell ref="L55:L56"/>
    <mergeCell ref="M55:M56"/>
    <mergeCell ref="N55:N56"/>
    <mergeCell ref="T52:T56"/>
    <mergeCell ref="U52:U56"/>
    <mergeCell ref="A32:A56"/>
    <mergeCell ref="B32:B56"/>
    <mergeCell ref="C32:C36"/>
    <mergeCell ref="C37:C41"/>
    <mergeCell ref="V52:V56"/>
    <mergeCell ref="W52:W56"/>
    <mergeCell ref="X52:X56"/>
    <mergeCell ref="C47:C51"/>
    <mergeCell ref="O47:O51"/>
    <mergeCell ref="P47:P51"/>
    <mergeCell ref="Q47:Q51"/>
    <mergeCell ref="R47:R51"/>
    <mergeCell ref="T42:T46"/>
    <mergeCell ref="U42:U46"/>
    <mergeCell ref="V42:V46"/>
    <mergeCell ref="W42:W46"/>
    <mergeCell ref="X42:X46"/>
    <mergeCell ref="W37:W41"/>
    <mergeCell ref="X37:X41"/>
    <mergeCell ref="X32:X36"/>
    <mergeCell ref="A62:A66"/>
    <mergeCell ref="B62:B66"/>
    <mergeCell ref="C62:C66"/>
    <mergeCell ref="O62:O66"/>
    <mergeCell ref="P62:P66"/>
    <mergeCell ref="Q62:Q66"/>
    <mergeCell ref="U57:U61"/>
    <mergeCell ref="D60:D61"/>
    <mergeCell ref="E60:E61"/>
    <mergeCell ref="F60:F61"/>
    <mergeCell ref="H60:H61"/>
    <mergeCell ref="J60:J61"/>
    <mergeCell ref="K60:K61"/>
    <mergeCell ref="M60:M61"/>
    <mergeCell ref="N60:N61"/>
    <mergeCell ref="O57:O61"/>
    <mergeCell ref="P57:P61"/>
    <mergeCell ref="Q57:Q61"/>
    <mergeCell ref="R57:R61"/>
    <mergeCell ref="S57:S61"/>
    <mergeCell ref="T57:T61"/>
    <mergeCell ref="A57:A61"/>
    <mergeCell ref="B57:B61"/>
    <mergeCell ref="C57:C61"/>
    <mergeCell ref="R62:R66"/>
    <mergeCell ref="S62:S66"/>
    <mergeCell ref="T62:T66"/>
    <mergeCell ref="U62:U66"/>
    <mergeCell ref="D65:D66"/>
    <mergeCell ref="E65:E66"/>
    <mergeCell ref="F65:F66"/>
    <mergeCell ref="J65:J66"/>
    <mergeCell ref="K65:K66"/>
    <mergeCell ref="L65:L66"/>
    <mergeCell ref="C72:C76"/>
    <mergeCell ref="O72:O76"/>
    <mergeCell ref="Y77:Y81"/>
    <mergeCell ref="X67:X71"/>
    <mergeCell ref="Y67:Y71"/>
    <mergeCell ref="D70:D71"/>
    <mergeCell ref="E70:E71"/>
    <mergeCell ref="F70:F71"/>
    <mergeCell ref="H70:H71"/>
    <mergeCell ref="J70:J71"/>
    <mergeCell ref="K70:K71"/>
    <mergeCell ref="L70:L71"/>
    <mergeCell ref="M70:M71"/>
    <mergeCell ref="R67:R71"/>
    <mergeCell ref="S67:S71"/>
    <mergeCell ref="T67:T71"/>
    <mergeCell ref="U67:U71"/>
    <mergeCell ref="V67:V71"/>
    <mergeCell ref="W67:W71"/>
    <mergeCell ref="O67:O71"/>
    <mergeCell ref="P67:P71"/>
    <mergeCell ref="Q67:Q71"/>
    <mergeCell ref="N70:N71"/>
    <mergeCell ref="P72:P76"/>
    <mergeCell ref="W72:W76"/>
    <mergeCell ref="X72:X76"/>
    <mergeCell ref="Y72:Y76"/>
    <mergeCell ref="D75:D76"/>
    <mergeCell ref="E75:E76"/>
    <mergeCell ref="F75:F76"/>
    <mergeCell ref="H75:H76"/>
    <mergeCell ref="I75:I76"/>
    <mergeCell ref="J75:J76"/>
    <mergeCell ref="K75:K76"/>
    <mergeCell ref="Q72:Q76"/>
    <mergeCell ref="R72:R76"/>
    <mergeCell ref="S72:S76"/>
    <mergeCell ref="T72:T76"/>
    <mergeCell ref="U72:U76"/>
    <mergeCell ref="V72:V76"/>
    <mergeCell ref="L75:L76"/>
    <mergeCell ref="F80:F81"/>
    <mergeCell ref="H80:H81"/>
    <mergeCell ref="I80:I81"/>
    <mergeCell ref="J80:J81"/>
    <mergeCell ref="K80:K81"/>
    <mergeCell ref="L80:L81"/>
    <mergeCell ref="S77:S81"/>
    <mergeCell ref="C77:C81"/>
    <mergeCell ref="O77:O81"/>
    <mergeCell ref="P77:P81"/>
    <mergeCell ref="Q77:Q81"/>
    <mergeCell ref="R77:R81"/>
    <mergeCell ref="T77:T81"/>
    <mergeCell ref="U77:U81"/>
    <mergeCell ref="V77:V81"/>
    <mergeCell ref="W77:W81"/>
    <mergeCell ref="X77:X81"/>
    <mergeCell ref="J85:J86"/>
    <mergeCell ref="K85:K86"/>
    <mergeCell ref="A87:A91"/>
    <mergeCell ref="B87:B91"/>
    <mergeCell ref="C87:C91"/>
    <mergeCell ref="O87:O91"/>
    <mergeCell ref="M90:M91"/>
    <mergeCell ref="N90:N91"/>
    <mergeCell ref="C82:C86"/>
    <mergeCell ref="D85:D86"/>
    <mergeCell ref="E85:E86"/>
    <mergeCell ref="F85:F86"/>
    <mergeCell ref="H85:H86"/>
    <mergeCell ref="I85:I86"/>
    <mergeCell ref="A67:A86"/>
    <mergeCell ref="B67:B86"/>
    <mergeCell ref="C67:C71"/>
    <mergeCell ref="D80:D81"/>
    <mergeCell ref="E80:E81"/>
    <mergeCell ref="C92:C96"/>
    <mergeCell ref="O92:O96"/>
    <mergeCell ref="P92:P96"/>
    <mergeCell ref="Q92:Q96"/>
    <mergeCell ref="V87:V91"/>
    <mergeCell ref="W87:W91"/>
    <mergeCell ref="X87:X91"/>
    <mergeCell ref="Y87:Y91"/>
    <mergeCell ref="D90:D91"/>
    <mergeCell ref="E90:E91"/>
    <mergeCell ref="F90:F91"/>
    <mergeCell ref="H90:H91"/>
    <mergeCell ref="J90:J91"/>
    <mergeCell ref="K90:K91"/>
    <mergeCell ref="P87:P91"/>
    <mergeCell ref="Q87:Q91"/>
    <mergeCell ref="R87:R91"/>
    <mergeCell ref="S87:S91"/>
    <mergeCell ref="T87:T91"/>
    <mergeCell ref="U87:U91"/>
    <mergeCell ref="A97:A108"/>
    <mergeCell ref="B97:B108"/>
    <mergeCell ref="C97:C100"/>
    <mergeCell ref="O97:O100"/>
    <mergeCell ref="P97:P100"/>
    <mergeCell ref="Q97:Q100"/>
    <mergeCell ref="X92:X96"/>
    <mergeCell ref="Y92:Y96"/>
    <mergeCell ref="D95:D96"/>
    <mergeCell ref="E95:E96"/>
    <mergeCell ref="F95:F96"/>
    <mergeCell ref="H95:H96"/>
    <mergeCell ref="J95:J96"/>
    <mergeCell ref="K95:K96"/>
    <mergeCell ref="M95:M96"/>
    <mergeCell ref="N95:N96"/>
    <mergeCell ref="R92:R96"/>
    <mergeCell ref="S92:S96"/>
    <mergeCell ref="T92:T96"/>
    <mergeCell ref="U92:U96"/>
    <mergeCell ref="V92:V96"/>
    <mergeCell ref="W92:W96"/>
    <mergeCell ref="A92:A96"/>
    <mergeCell ref="B92:B96"/>
    <mergeCell ref="C105:C108"/>
    <mergeCell ref="O105:O108"/>
    <mergeCell ref="P105:P108"/>
    <mergeCell ref="Q105:Q108"/>
    <mergeCell ref="R105:R108"/>
    <mergeCell ref="S105:S108"/>
    <mergeCell ref="X97:X100"/>
    <mergeCell ref="Y97:Y100"/>
    <mergeCell ref="C101:C104"/>
    <mergeCell ref="O101:O104"/>
    <mergeCell ref="P101:P104"/>
    <mergeCell ref="Q101:Q104"/>
    <mergeCell ref="R101:R104"/>
    <mergeCell ref="S101:S104"/>
    <mergeCell ref="T101:T104"/>
    <mergeCell ref="U101:U104"/>
    <mergeCell ref="R97:R100"/>
    <mergeCell ref="S97:S100"/>
    <mergeCell ref="T97:T100"/>
    <mergeCell ref="U97:U100"/>
    <mergeCell ref="V97:V100"/>
    <mergeCell ref="W97:W100"/>
    <mergeCell ref="T105:T108"/>
    <mergeCell ref="U105:U108"/>
    <mergeCell ref="V105:V108"/>
    <mergeCell ref="W105:W108"/>
    <mergeCell ref="X105:X108"/>
    <mergeCell ref="Y105:Y108"/>
    <mergeCell ref="V101:V104"/>
    <mergeCell ref="W101:W104"/>
    <mergeCell ref="X101:X104"/>
    <mergeCell ref="Y101:Y104"/>
    <mergeCell ref="V109:V111"/>
    <mergeCell ref="W109:W111"/>
    <mergeCell ref="X109:X111"/>
    <mergeCell ref="Y109:Y111"/>
    <mergeCell ref="A111:C112"/>
    <mergeCell ref="S114:Y114"/>
    <mergeCell ref="P109:P111"/>
    <mergeCell ref="Q109:Q111"/>
    <mergeCell ref="R109:R111"/>
    <mergeCell ref="S109:S111"/>
    <mergeCell ref="T109:T111"/>
    <mergeCell ref="U109:U111"/>
    <mergeCell ref="J109:J111"/>
    <mergeCell ref="K109:K111"/>
    <mergeCell ref="L109:L111"/>
    <mergeCell ref="M109:M111"/>
    <mergeCell ref="N109:N111"/>
    <mergeCell ref="O109:O111"/>
    <mergeCell ref="A109:A110"/>
    <mergeCell ref="B109:C110"/>
    <mergeCell ref="D109:D111"/>
    <mergeCell ref="E109:E111"/>
    <mergeCell ref="F109:F111"/>
    <mergeCell ref="H109:H111"/>
  </mergeCells>
  <printOptions/>
  <pageMargins left="0.7086614173228347" right="0.7086614173228347" top="0.7480314960629921" bottom="0.7480314960629921" header="0.31496062992125984" footer="0.31496062992125984"/>
  <pageSetup horizontalDpi="600" verticalDpi="600" orientation="portrait" scale="24" r:id="rId2"/>
  <headerFooter>
    <oddFooter>&amp;C&amp;G</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2014-02-14T15:16:27Z</cp:lastPrinted>
  <dcterms:created xsi:type="dcterms:W3CDTF">2010-03-25T16:40:43Z</dcterms:created>
  <dcterms:modified xsi:type="dcterms:W3CDTF">2018-01-31T16:19:12Z</dcterms:modified>
  <cp:category/>
  <cp:version/>
  <cp:contentType/>
  <cp:contentStatus/>
</cp:coreProperties>
</file>