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19126"/>
  <workbookPr updateLinks="never" defaultThemeVersion="124226"/>
  <bookViews>
    <workbookView xWindow="0" yWindow="0" windowWidth="15330" windowHeight="4470" activeTab="1"/>
  </bookViews>
  <sheets>
    <sheet name="GESTIÓN " sheetId="10" r:id="rId1"/>
    <sheet name="INVERSIÓN" sheetId="6" r:id="rId2"/>
    <sheet name="ACTIVIDADES " sheetId="11" r:id="rId3"/>
    <sheet name="TERRITORIALIZACION" sheetId="18" r:id="rId4"/>
    <sheet name="TERRITORIALIZACIÓN" sheetId="13" state="hidden" r:id="rId5"/>
  </sheets>
  <externalReferences>
    <externalReference r:id="rId8"/>
    <externalReference r:id="rId9"/>
    <externalReference r:id="rId10"/>
  </externalReferences>
  <definedNames>
    <definedName name="_xlnm.Print_Area" localSheetId="2">'ACTIVIDADES '!$B$1:$N$78</definedName>
    <definedName name="_xlnm.Print_Area" localSheetId="0">'GESTIÓN '!$A$1:$AW$17</definedName>
    <definedName name="_xlnm.Print_Area" localSheetId="1">'INVERSIÓN'!$A$1:$AU$66</definedName>
    <definedName name="_xlnm.Print_Area" localSheetId="4">'TERRITORIALIZACIÓN'!$A$1:$Y$116</definedName>
    <definedName name="CONDICION_POBLACIONAL" localSheetId="2">'[1]Variables'!$C$1:$C$24</definedName>
    <definedName name="CONDICION_POBLACIONAL" localSheetId="0">'[1]Variables'!$C$1:$C$24</definedName>
    <definedName name="CONDICION_POBLACIONAL" localSheetId="4">'[1]Variables'!$C$1:$C$24</definedName>
    <definedName name="CONDICION_POBLACIONAL">'[2]Variables'!$C$1:$C$24</definedName>
    <definedName name="GRUPO_ETAREO" localSheetId="2">'[1]Variables'!$A$1:$A$8</definedName>
    <definedName name="GRUPO_ETAREO" localSheetId="0">'[1]Variables'!$A$1:$A$8</definedName>
    <definedName name="GRUPO_ETAREO" localSheetId="4">'[1]Variables'!$A$1:$A$8</definedName>
    <definedName name="GRUPO_ETAREO">'[2]Variables'!$A$1:$A$8</definedName>
    <definedName name="GRUPO_ETAREOS" localSheetId="2">#REF!</definedName>
    <definedName name="GRUPO_ETAREOS" localSheetId="0">#REF!</definedName>
    <definedName name="GRUPO_ETAREOS" localSheetId="3">#REF!</definedName>
    <definedName name="GRUPO_ETAREOS" localSheetId="4">#REF!</definedName>
    <definedName name="GRUPO_ETAREOS">#REF!</definedName>
    <definedName name="GRUPO_ETARIO" localSheetId="2">#REF!</definedName>
    <definedName name="GRUPO_ETARIO" localSheetId="0">#REF!</definedName>
    <definedName name="GRUPO_ETARIO" localSheetId="3">#REF!</definedName>
    <definedName name="GRUPO_ETARIO" localSheetId="4">#REF!</definedName>
    <definedName name="GRUPO_ETARIO">#REF!</definedName>
    <definedName name="GRUPO_ETNICO" localSheetId="2">#REF!</definedName>
    <definedName name="GRUPO_ETNICO" localSheetId="0">#REF!</definedName>
    <definedName name="GRUPO_ETNICO" localSheetId="3">#REF!</definedName>
    <definedName name="GRUPO_ETNICO" localSheetId="4">#REF!</definedName>
    <definedName name="GRUPO_ETNICO">#REF!</definedName>
    <definedName name="GRUPOETNICO" localSheetId="3">#REF!</definedName>
    <definedName name="GRUPOETNICO" localSheetId="4">#REF!</definedName>
    <definedName name="GRUPOETNICO">#REF!</definedName>
    <definedName name="GRUPOS_ETNICOS" localSheetId="2">'[1]Variables'!$H$1:$H$8</definedName>
    <definedName name="GRUPOS_ETNICOS" localSheetId="0">'[1]Variables'!$H$1:$H$8</definedName>
    <definedName name="GRUPOS_ETNICOS" localSheetId="4">'[1]Variables'!$H$1:$H$8</definedName>
    <definedName name="GRUPOS_ETNICOS">'[2]Variables'!$H$1:$H$8</definedName>
    <definedName name="LOCALIDAD" localSheetId="2">#REF!</definedName>
    <definedName name="LOCALIDAD" localSheetId="0">#REF!</definedName>
    <definedName name="LOCALIDAD" localSheetId="3">#REF!</definedName>
    <definedName name="LOCALIDAD" localSheetId="4">#REF!</definedName>
    <definedName name="LOCALIDAD">#REF!</definedName>
    <definedName name="LOCALIZACION" localSheetId="2">#REF!</definedName>
    <definedName name="LOCALIZACION" localSheetId="0">#REF!</definedName>
    <definedName name="LOCALIZACION" localSheetId="3">#REF!</definedName>
    <definedName name="LOCALIZACION" localSheetId="4">#REF!</definedName>
    <definedName name="LOCALIZACION">#REF!</definedName>
  </definedNames>
  <calcPr calcId="191029"/>
</workbook>
</file>

<file path=xl/comments2.xml><?xml version="1.0" encoding="utf-8"?>
<comments xmlns="http://schemas.openxmlformats.org/spreadsheetml/2006/main">
  <authors>
    <author>LINA.FORERO</author>
  </authors>
  <commentList>
    <comment ref="AQ21" authorId="0">
      <text>
        <r>
          <rPr>
            <b/>
            <sz val="9"/>
            <rFont val="Tahoma"/>
            <family val="2"/>
          </rPr>
          <t>LINA.FORERO:</t>
        </r>
        <r>
          <rPr>
            <sz val="9"/>
            <rFont val="Tahoma"/>
            <family val="2"/>
          </rPr>
          <t xml:space="preserve">
se suscribió el Convenio 20181473 cuya acta de inicio tiene como fecha el 21/12/2018. Por lo anterior, a la fecha no se presenta avance en el cumplimiento de la meta, no obstante, se iniciaron las actividades de visita y reconocimiento de áreas estimando la adecuación de senderos para finales del I semestre de 2019</t>
        </r>
      </text>
    </comment>
  </commentList>
</comments>
</file>

<file path=xl/comments3.xml><?xml version="1.0" encoding="utf-8"?>
<comments xmlns="http://schemas.openxmlformats.org/spreadsheetml/2006/main">
  <authors>
    <author>AURA.GUERRERO</author>
    <author>YULIED.PENARANDA</author>
  </authors>
  <commentList>
    <comment ref="C46" authorId="0">
      <text>
        <r>
          <rPr>
            <b/>
            <sz val="9"/>
            <rFont val="Tahoma"/>
            <family val="2"/>
          </rPr>
          <t>AURA.GUERRERO:</t>
        </r>
        <r>
          <rPr>
            <sz val="9"/>
            <rFont val="Tahoma"/>
            <family val="2"/>
          </rPr>
          <t xml:space="preserve">
Es ugual a la actividad 22</t>
        </r>
      </text>
    </comment>
    <comment ref="J47" authorId="1">
      <text>
        <r>
          <rPr>
            <b/>
            <sz val="9"/>
            <rFont val="Tahoma"/>
            <family val="2"/>
          </rPr>
          <t>AURA.GUERRERO:</t>
        </r>
        <r>
          <rPr>
            <sz val="9"/>
            <rFont val="Tahoma"/>
            <family val="2"/>
          </rPr>
          <t xml:space="preserve">
Las acciones desarrolladas no suman a la actividad?</t>
        </r>
      </text>
    </comment>
    <comment ref="C50" authorId="0">
      <text>
        <r>
          <rPr>
            <b/>
            <sz val="9"/>
            <rFont val="Tahoma"/>
            <family val="2"/>
          </rPr>
          <t>AURA.GUERRERO:</t>
        </r>
        <r>
          <rPr>
            <sz val="9"/>
            <rFont val="Tahoma"/>
            <family val="2"/>
          </rPr>
          <t xml:space="preserve">
Es ugual a la actividad 20</t>
        </r>
      </text>
    </comment>
  </commentList>
</comments>
</file>

<file path=xl/sharedStrings.xml><?xml version="1.0" encoding="utf-8"?>
<sst xmlns="http://schemas.openxmlformats.org/spreadsheetml/2006/main" count="1240" uniqueCount="400">
  <si>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</si>
  <si>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</si>
  <si>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</si>
  <si>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</si>
  <si>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</si>
  <si>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</si>
  <si>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</si>
  <si>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</si>
  <si>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</si>
  <si>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</si>
  <si>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</si>
  <si>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</si>
  <si>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</si>
  <si>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</si>
  <si>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</si>
  <si>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</si>
  <si>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</si>
  <si>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Mar</t>
  </si>
  <si>
    <t>Jun</t>
  </si>
  <si>
    <t>Sep</t>
  </si>
  <si>
    <t>Dic</t>
  </si>
  <si>
    <t>Total</t>
  </si>
  <si>
    <t>Programado</t>
  </si>
  <si>
    <t>Ejecutado</t>
  </si>
  <si>
    <t>TOTAL PONDERACIÓN</t>
  </si>
  <si>
    <t>EJECUTADO</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</si>
  <si>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</si>
  <si>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</si>
  <si>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</si>
  <si>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</si>
  <si>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</si>
  <si>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</si>
  <si>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</si>
  <si>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</si>
  <si>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</si>
  <si>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</si>
  <si>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</si>
  <si>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</si>
  <si>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</si>
  <si>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</si>
  <si>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</si>
  <si>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4, COD. META PROYECTO PRIORITARIO</t>
  </si>
  <si>
    <t>5, VARIABLE REQUERIDA</t>
  </si>
  <si>
    <t>6, MAGNITUD PD</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</si>
  <si>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</si>
  <si>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</si>
  <si>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</si>
  <si>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</si>
  <si>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</si>
  <si>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</si>
  <si>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</si>
  <si>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</si>
  <si>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</si>
  <si>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</si>
  <si>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</si>
  <si>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</si>
  <si>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</si>
  <si>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</si>
  <si>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</si>
  <si>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</si>
  <si>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</si>
  <si>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</si>
  <si>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</si>
  <si>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</si>
  <si>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</si>
  <si>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</si>
  <si>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</si>
  <si>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</si>
  <si>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</si>
  <si>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</si>
  <si>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</si>
  <si>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FORMATO ACTUALIZACIÓN Y SEGUIMIENTO A LAS ACTIVIDADES</t>
  </si>
  <si>
    <t>FORMATO DE ACTUALIZACIÓN Y SEGUIMIENTO AL COMPONENTE DE INVERSIÓN</t>
  </si>
  <si>
    <t xml:space="preserve">FORMATO DE ACTUALIZACIÓN Y SEGUIMIENTO AL COMPONENTE DE GESTIÓN 
</t>
  </si>
  <si>
    <t>126PG01-PR02-F-A5-V9.0</t>
  </si>
  <si>
    <t>Suma</t>
  </si>
  <si>
    <t>% de avance de los planes de manejo</t>
  </si>
  <si>
    <t>Porcentaje</t>
  </si>
  <si>
    <t>HABILITACIÓN DE ESPACIOS PARA EL DISFRUTE DE LA OFERTA NATURAL DE LOS CERROS ORIENTALES</t>
  </si>
  <si>
    <t>GESTIONAR  100% EL PLAN DE  ADQUISICIÓN DE PREDIOS PRIORIZADOS EN LOS CERROS ORIENTALES</t>
  </si>
  <si>
    <t>ADQUIRIR  25 HECTÁREAS DE PREDIOS PRIORIZADOS EN LOS CERROS ORIENTALES</t>
  </si>
  <si>
    <t xml:space="preserve">HABILITAR  4 HECTÁREAS   DE REDES DE SENDEROS ECOLÓGICOS SECUNDARIOS EN LOS CERROS ORIENTALES </t>
  </si>
  <si>
    <t>HABILITAR 5 HECTÁREAS DE UNA CANTERA EN LOS CERROS ORIENTALES PARA EL DISFRUTE DE LA OFERTA NATURAL</t>
  </si>
  <si>
    <t>APROPIACIÓN SOCIAL POR PARTE DE GRUPOS DE INTERÉS PARA LA CONSERVACIÓN DE LOS CERROS ORIENTALES</t>
  </si>
  <si>
    <t>VINCULAR 10 GRUPOS DE INTERÉS EN LA CONSERVACIÓN  CERROS IMPLEMENTANDO 5 INICIATIVAS  AMBIENTALES  PARA LA APROPIACIÓN SOCIAL.</t>
  </si>
  <si>
    <t xml:space="preserve">RESTAURACIÓN, MANEJO Y CONSERVACIÓN DE COBERTURAS VEGETALES </t>
  </si>
  <si>
    <t>RESTAURAR Y MANTENER   80 HA EN EL BOSQUE ORIENTAL DE BOGOTÁ CON PARTICIPACIÓN DEL SECTOR PRIVADO.</t>
  </si>
  <si>
    <t>DESARROLLAR EN 40 HA INCENTIVOS PARA LA CONSERVACIÓN DE COBERTURAS VEGETALES</t>
  </si>
  <si>
    <t>RESTAURACIÓN, MANEJO Y CONSERVACIÓN DE COBERTURAS VEGETALES</t>
  </si>
  <si>
    <t>1150 Implementación de acciones del plan de manejo de la franja de adecuación y la reserva forestal protectora de los cerros orientales en cumplimiento de la sentencia del Consejo De Estado</t>
  </si>
  <si>
    <t xml:space="preserve">Dirección de Gestión Ambiental </t>
  </si>
  <si>
    <t>MANEJAR 80 HA COMO ESTRATEGIA DE PREVENCIÓN Y MITIGACIÓN DE INCENDIOS FORESTALES</t>
  </si>
  <si>
    <t>MANEJAR 80 HA  COMO ESTRATEGIA DE PREVENCIÓN Y MITIGACIÓN DE INCENDIOS FORESTALES</t>
  </si>
  <si>
    <t>X</t>
  </si>
  <si>
    <t xml:space="preserve"> </t>
  </si>
  <si>
    <t>IMPLEMENTACIÓN DE ACCIONES DEL PLAN DE MANEJO DE LA FRANJA DE ADECUACIÓN Y LA RESERVA FORESTAL PROTECTORA DE LOS CERROS ORIENTALES</t>
  </si>
  <si>
    <t>Creciente</t>
  </si>
  <si>
    <t>Porcentaje de implementación del plan de manejo de la franja de adecuación y la Reserva Forestal Protectora de los cerros orientales</t>
  </si>
  <si>
    <t>Plan de manejo de la franja de adecuación y la Reserva Forestal Protectora de los cerros orientales en proceso de implementación</t>
  </si>
  <si>
    <t>RECUPERACIÓN Y PROTECCIÓN DEL RÍO BOGOTÁ Y CERROS ORIENTALES</t>
  </si>
  <si>
    <t>ADQUIRIR 25 HA DE PREDIOS PRIORIZADOS EN LOS CERROS ORIENTALES</t>
  </si>
  <si>
    <t>FORMATO DE  ACTUALIZACIÓN Y SEGUIMIENTO A LA TERRITORIALIZACIÓN DE LA INVERSIÓN</t>
  </si>
  <si>
    <t>PROYECTO:</t>
  </si>
  <si>
    <t>PERIODO:</t>
  </si>
  <si>
    <t>2 trimestre de 2017</t>
  </si>
  <si>
    <t>1, COD. META</t>
  </si>
  <si>
    <t>2, Meta Proyecto</t>
  </si>
  <si>
    <t>3, Nombre -Punto de inversión (Localidad, Especial, Distrital)</t>
  </si>
  <si>
    <t>4, Variable</t>
  </si>
  <si>
    <t>5, Programación-Actualización</t>
  </si>
  <si>
    <t>6, ACTUALIZACIÓN</t>
  </si>
  <si>
    <t>7, SEGUIMIENTO META</t>
  </si>
  <si>
    <t>8, LOCALIZACIÓN GEOGRÁFICA</t>
  </si>
  <si>
    <t>9,  POBLACIÓN</t>
  </si>
  <si>
    <t>ID Meta</t>
  </si>
  <si>
    <t>6,1 Actualización Marzo</t>
  </si>
  <si>
    <t>6,2 Actualización Junio</t>
  </si>
  <si>
    <t>6,3 Actualización Septiembre</t>
  </si>
  <si>
    <t>6,4 Actualización Diciembre</t>
  </si>
  <si>
    <t>7,1 Seguimiento Marzo</t>
  </si>
  <si>
    <t>Seguimiento Mayo</t>
  </si>
  <si>
    <t>7,2 Seguimiento Junio</t>
  </si>
  <si>
    <t>7,3 Seguimiento Septiembre</t>
  </si>
  <si>
    <t>7,4 Seguimiento Diciembre</t>
  </si>
  <si>
    <t>8,1 LOCALIDADES</t>
  </si>
  <si>
    <t>8,2 UPZ</t>
  </si>
  <si>
    <t>8,3 BARRIO</t>
  </si>
  <si>
    <t>8,4 PUNTO, LÍNEA O POLÍGONO</t>
  </si>
  <si>
    <t>8,5 ÁREA DE INFLUENCIA</t>
  </si>
  <si>
    <t>9,1 NUMERO DE HOMBRES</t>
  </si>
  <si>
    <t>9,2 NUMERO DE MUJERES</t>
  </si>
  <si>
    <t>9,3 GRUPO ETARIO</t>
  </si>
  <si>
    <t>9,4 CONDICION POBLACIONAL</t>
  </si>
  <si>
    <t>9,5 GRUPOS ETNICOS</t>
  </si>
  <si>
    <t>9,6 TOTAL POBLACIÓN
PERSONAS/CANTIDAD</t>
  </si>
  <si>
    <t>Usaquen</t>
  </si>
  <si>
    <t>Magnitud Vigencia</t>
  </si>
  <si>
    <t>Usaquén</t>
  </si>
  <si>
    <t>La Uribe (10), Los Cedros (13), San Cristobal Norte (11), zona rural</t>
  </si>
  <si>
    <t>BARRANCAS,LA GRANJA NORTE,BARRANCAS NORTE,SANTA TERESA,BOSQUE DE PINOS III, SANTA CECILIA PUENTE NORTE, CEDRO SALAZAR, BOSQUE DE PINOS III RURAL, EL REDIL, BOSQUE DE PINOS, SAN JOSE DE USAQUEN, TIBABITA RURAL I, BARRANCAS ORIENTAL, BARRANCAS ORIENTAL RURAL, LA CITA, SAN CRISTOBAL NORTE</t>
  </si>
  <si>
    <t>Polígono, se anexan archivos de intervención.</t>
  </si>
  <si>
    <t>Polígonos definidos dentro de la zonificación para adquisición predial del Plan de manejo de la Franja de adecuación como zonas de Alto Valor Ambiental y de prioridad de espacio público</t>
  </si>
  <si>
    <t>GRUPO SIN DEFINIR</t>
  </si>
  <si>
    <t>COMUNIDAD EN GENERAL</t>
  </si>
  <si>
    <t>NO IDENTIFICA GRUPOS ÉTNICOS</t>
  </si>
  <si>
    <t>Recursos Vigencia</t>
  </si>
  <si>
    <t>Magnitud Reservas</t>
  </si>
  <si>
    <t>Reservas Presupuestales</t>
  </si>
  <si>
    <t>Candelaria y Santafe</t>
  </si>
  <si>
    <t>La Candelaria (94), zona rural</t>
  </si>
  <si>
    <t>PARQUE NACIONAL URBANO, PARQUE NACIONAL ORIENTAL, EGIPTO, SAN FRANCISCO RURAL y LAS AGUAS</t>
  </si>
  <si>
    <t>San Cristobal</t>
  </si>
  <si>
    <t>La Gloria (50)  San Blas (32) y zona rural</t>
  </si>
  <si>
    <t>ALTOS DEL ZIPA, ALTOS DEL ZUQUE, AGUAS CLARAS, LA ARBOLEDA RURAL, LOS LAURELES I, TIBAQUE I, TIBAQUE, TIBAQUE URBANO, MORALBA, QUINDIO, EL TRIANGULO</t>
  </si>
  <si>
    <t>Usme</t>
  </si>
  <si>
    <t>La Flora (52), Ciudad Usme (61) y zona rural</t>
  </si>
  <si>
    <t xml:space="preserve">
LAS VIOLETAS, TIHUAQUE RURAL, LAS VIOLETAS RURAL, TIHUAQUE, LOS ARRAYANES, JUAN JOSE RONDON I
</t>
  </si>
  <si>
    <t>5 usme
4 san cristobal</t>
  </si>
  <si>
    <t xml:space="preserve">50, zuque
</t>
  </si>
  <si>
    <t xml:space="preserve">Corinto, Danubio, Alfonso Lopez, Comuneros, Parque Entrenubes, La Gloria, los libertadores, La belleza,  </t>
  </si>
  <si>
    <t>Sin polígono</t>
  </si>
  <si>
    <t>Aula Ambiental Entrenubes y sectores de Corinto y El Zuque.</t>
  </si>
  <si>
    <t xml:space="preserve">198,396
</t>
  </si>
  <si>
    <t>SIN DEFINIR</t>
  </si>
  <si>
    <t>POBLACIÓN GENERAL</t>
  </si>
  <si>
    <t>NO IDENTIFICADOS</t>
  </si>
  <si>
    <t>Usme y San Cristobal</t>
  </si>
  <si>
    <t>VINCULAR 10 GRUPOS DE INTERÉS EN LA CONSERVACIÓN  CERROS IMPLEMENTANDO 5 INICIATIVAS  AMBIENTALES  PARA LA APROPIACIÓN SOCIAL</t>
  </si>
  <si>
    <t>San Cristobal Norte</t>
  </si>
  <si>
    <t>Soratama 
La Cita</t>
  </si>
  <si>
    <t>Barrios colindantes desde la  calle 149 hasta la calle 180</t>
  </si>
  <si>
    <t>Santa Fé</t>
  </si>
  <si>
    <t>La macarena y aledaños</t>
  </si>
  <si>
    <t xml:space="preserve">Vereda Fatima
Vereda Los Cerezos, Bosque Izquierdo
Germania
La Macarena
La Paz Centro
La Perseverancia
</t>
  </si>
  <si>
    <t xml:space="preserve">Barrios colindantes desde y entre  Avenida Circunvalar, Monserrate, Calle 11 ; Via Bogotá Choachí, Universidad Externado de Colombia, Avenida Circunvalar,Teatro Media Torta, Universidad Externado de Colombia. </t>
  </si>
  <si>
    <t>San Cristóbal</t>
  </si>
  <si>
    <t xml:space="preserve"> La Gloria
San Blas
UPR San Cristóbal y aledaños</t>
  </si>
  <si>
    <t>Barrios colindantes desde y entre CL 14 S, KR 18 E,Camino Puente de Piedra, Camino  a Ubaqué, KR 19A E, Urbanización Moralba</t>
  </si>
  <si>
    <t>TOTAL</t>
  </si>
  <si>
    <t>Santa Fe  y  San Cristóbal</t>
  </si>
  <si>
    <t>92. La Macarena
50, La Gloria
32. San Blas
904. UPR San Cristóbal</t>
  </si>
  <si>
    <t xml:space="preserve">
Bosque Izquierdo
Germania
La Macarena
La Paz Centro
La Perseverancia
Altos Del Zipa
Altos Del Zuque
Moralba
Puente Colorado
Quindio
Chiguaza Urbana
La Arboleda Rural
Tibaque
</t>
  </si>
  <si>
    <t>Polígono 218, Parque Enrique Olaya Herrera. Con georreferenciación.
Serranía El Zuque</t>
  </si>
  <si>
    <t>En el bosque Oriental de Bogotá, la UPZ ubicada frente a zona afectada por incendio forestal ocurrido en el sector de Monserrate.
Cerros orientales, sur del Bosque Oriental de Bogotá</t>
  </si>
  <si>
    <t>6968
10020</t>
  </si>
  <si>
    <t>7253
10428</t>
  </si>
  <si>
    <t>Santa Fe
San Cristóbal
Chapinero</t>
  </si>
  <si>
    <t>Vereda Monserrate
UPZ 51 - Los Libertadores
Zona rural</t>
  </si>
  <si>
    <t>Vereda Monserrate
Barrio Juan Rey (La Paz)
Barrio Altos del Virrey
Zona rural</t>
  </si>
  <si>
    <t>Línea - Sendero a Monserrate (desde la estación del funicular hasta el punto de ascenso al Santuario No 7).
Polígono - Predio del Colegio Monseñor Bernardo Sánchez (Kr 14 Este 66 - 70 Sur)
Polígono - Parque La Arboleda (Tv 14 Este - Calle 64A Sur) .
Polìgono predio Altos del Virrey.
Polígono predio Ministerio de Defensa
Polígono predio Seminario de los Padres Píos</t>
  </si>
  <si>
    <t>Cerro de Monserrate
Área de la Localidad San Cristóbal ubicada a 1 km a la redonda  del Colegio Monseñor Bernardo Sánchez.
Área de la Localidad San Cristóbal ubicada a 1 km a la redonda  del Parque La Arboleda.  
Área de la Localidad San Cristóbal ubicada a 1 km a la redonda del predio Altos del Virrey. 
Área de la Localidad de Chapinero correspondiente a la UPZ Pardo Rubio</t>
  </si>
  <si>
    <t>TODOS LOS GRUPOS ETAREOS DE LAS DOS LOCALIDADES</t>
  </si>
  <si>
    <t>Cerro Norte</t>
  </si>
  <si>
    <t>Barrios colindantes desde la calle 149 hasta la calle 180</t>
  </si>
  <si>
    <t>NO SE IDENTIFICAN GRUPOS ÉTNICOS</t>
  </si>
  <si>
    <t>La Macarena</t>
  </si>
  <si>
    <t>Bosque Izquierdo
Germania
La Macarena
La Paz Centro
La Perseverancia</t>
  </si>
  <si>
    <t xml:space="preserve">
Parque del Agua y barrios colindantes</t>
  </si>
  <si>
    <t>TOTAL MP1</t>
  </si>
  <si>
    <t>Total Recursos Vigencia MP1</t>
  </si>
  <si>
    <t>Total Reservas MP1</t>
  </si>
  <si>
    <t>TOTALES - PROYECTO</t>
  </si>
  <si>
    <t>Total Recursos Vigencia - Proyecto</t>
  </si>
  <si>
    <t>Total  Recursos Reservas - Proyecto</t>
  </si>
  <si>
    <t>1, PRIMERA CATEGORIA</t>
  </si>
  <si>
    <t>PROGRAMA</t>
  </si>
  <si>
    <t>1.2 PROYECTO</t>
  </si>
  <si>
    <t>PROGRAMACIÓN INICIAL CUATRIENIO</t>
  </si>
  <si>
    <t>PROGR. ANUAL CORTE  SEPT</t>
  </si>
  <si>
    <t>PROGR. ANUAL CORTE DIC</t>
  </si>
  <si>
    <t>REPROGRAMACIÓN VIGENCIA</t>
  </si>
  <si>
    <t>PROGR. ANUAL CORTE  MAR</t>
  </si>
  <si>
    <t>PROGR. ANUAL CORTE  JUN</t>
  </si>
  <si>
    <t>126PG01-PR02-F-2-V10.0</t>
  </si>
  <si>
    <t>PROGRAMACIÓN ANUAL</t>
  </si>
  <si>
    <t>PROGR. ANUAL CORTE  DIC</t>
  </si>
  <si>
    <t>Cantera El Zuque, Barrio Corinto y barrios colindantes</t>
  </si>
  <si>
    <t>Usaquen:
Area piloto en el barrio Cerro Norte.
Descripción: Area piloto en el barrio Cerro Norte.</t>
  </si>
  <si>
    <t>Usme:
Predios priorizados para adquisicion en los cerros orientales ubicados en Zona rural de la localidad.
Descripción:  Predios priorizados  en los barrios: Las Violetas, Tihuaque Rural, Las Violetas Rural, Tihuaque, Los Arrayanes, Juan Jose Rondon I.</t>
  </si>
  <si>
    <t>NUMERO INTERSEXUAL</t>
  </si>
  <si>
    <t>5, PONDERACIÓN HORIZONTAL AÑO: _2018_</t>
  </si>
  <si>
    <t xml:space="preserve">HABILITAR  4 HECTÁREAS  DE REDES DE SENDEROS ECOLÓGICOS SECUNDARIOS EN LOS CERROS ORIENTALES </t>
  </si>
  <si>
    <t>52. La flora.
56. Danubio
57. Gran yomasa
58. comuneros
59. Alfonso López
60. Parque Entrenubes</t>
  </si>
  <si>
    <t>Chiniza, Tihuaque, Los Soches, Usminia, puerta al Llano.</t>
  </si>
  <si>
    <t>Reserva Forestal Protectora Bosque Oriental</t>
  </si>
  <si>
    <t>NO DISCRIMINA</t>
  </si>
  <si>
    <t>1, Elaboración de avaluos a predios seleccionados</t>
  </si>
  <si>
    <t xml:space="preserve">2, Gestión requerida para la adquisición predial de la SDA </t>
  </si>
  <si>
    <t>8, Realizar la intervención de manejo y adecuación de senderos y mejoramiento de accesos en  la Reserva Forestal Bosque Oriental de Bogotá.</t>
  </si>
  <si>
    <t>9, Identificar, diagnosticar, planear y elaborar los prediseños para acciones restauración, rehabilitación o recuperación ecológica.</t>
  </si>
  <si>
    <t>10, Realizar la intervención de manejo y adecuación de senderos y mejoramiento de accesos en  la Reserva Forestal Bosque Oriental de Bogotá.</t>
  </si>
  <si>
    <t>11, Identificar el área de cantera, diagnosticar, planear y elaborar los diseños para acciones restauración, rehabilitación o recuperación ecológica.</t>
  </si>
  <si>
    <t>12, Realizar la implementación de acciones de restauración, rehabilitación o recuperación ecológica.</t>
  </si>
  <si>
    <t>13, Identificar el área de cantera, diagnosticar, planear y elaborar los diseños para acciones restauración, rehabilitación o recuperación ecológica.</t>
  </si>
  <si>
    <t>4, Revisión y aprobación de los avalúos comerciales, para gestionar la solicitud del Certificado de Disponibilidad Presupuestal que respaldará la adquisición predial</t>
  </si>
  <si>
    <t>6, Adquisición predial</t>
  </si>
  <si>
    <t>7, Identificar, diagnosticar, planear y elaborar los prediseños para acciones restauración, rehabilitación o recuperación ecológica.</t>
  </si>
  <si>
    <t>14, Realizar la implementación de acciones de restauración, rehabilitación o recuperación ecológica.</t>
  </si>
  <si>
    <t>15, Actividades de diagnóstico, caracterización social, convocatoria  y diseño, con el grupo social vinculado,  de una (1) iniciativa socioambiental</t>
  </si>
  <si>
    <t>16, Realizar la implementación y seguimiento de  una (1)  iniciativa socioambiental</t>
  </si>
  <si>
    <t>17, Actividades en el espacio público como un escenario democrático, seguro y de calidad para la socialización, apropiación, conectividad, uso adecuado y disfrute de todas las personas.</t>
  </si>
  <si>
    <t>18, Realizar la implementación y seguimiento a dos (2) iniciativas socioambientales</t>
  </si>
  <si>
    <t>19, Elaborar  diagnósticos y diseños, con participación social y el sector privado, para  la planificación  en áreas priorizadas de intervención  en la reserva forestal Bosque Oriental de Bogotá.</t>
  </si>
  <si>
    <t>20, Intervenir de  manera directa con acciones  de restauración ecológica  en  áreas  definidas para restauración ecológica.</t>
  </si>
  <si>
    <t>21 Elaborar  diagnósticos y diseños, con participación social y el sector privado, para  la planificación  en áreas priorizadas de intervención  en la reserva forestal Bosque Oriental de Bogotá.</t>
  </si>
  <si>
    <t>22, Intervenir de  manera directa con acciones  de restauración ecológica  en  áreas  definidas para restauración ecológica.</t>
  </si>
  <si>
    <t>23, Ejecutar acciones de prevención y mitigación de incendios forestales, manejo adaptativo en áreas invadidas por retamo y recuperación de áreas afectadas por incendio forestal en el Distrito Capital.</t>
  </si>
  <si>
    <t>24, Actualización de la metodología de valoración económica y ambiental de los daños ocasionados por los incendios Forestales</t>
  </si>
  <si>
    <t>25, Identificación de las zonas de interfaz urbano forestales su tipología y las acciones de mitigación de incendios para cada tipo</t>
  </si>
  <si>
    <t>26, Elaborar el mapa del estado de la invasión del complejo de retamo en Bogotá</t>
  </si>
  <si>
    <t>27, Ejecutar acciones de prevención y mitigación de incendios forestales, manejo adaptativo en áreas invadidas por retamo y recuperación de áreas afectadas por incendio forestal en el Distrito Capital.</t>
  </si>
  <si>
    <t>28, Presidir y participar en la Comisión Distrital para la Prevención y Mitigación de Incendios Forestales.</t>
  </si>
  <si>
    <t>29, Implementar los incentivos y realizar el seguimiento y evaluación para los predios seleccionados.</t>
  </si>
  <si>
    <t>30, Caracterizar las áreas piloto con potencial para conservación, restauración y rehabilitación bajo el modelo de incentivos a la conservación.</t>
  </si>
  <si>
    <t>31, Selección predios implementación</t>
  </si>
  <si>
    <t>32, Diseñar un paquete de incentivos para los predios seleccionados en las áreas piloto.</t>
  </si>
  <si>
    <t xml:space="preserve">33, Implementar los incentivos y realizar el seguimiento y evaluación para los predios seleccionados.
</t>
  </si>
  <si>
    <t xml:space="preserve">De acuerdo a reunión sostenida el 31 de agosto de 2016 entre la Secretaria Distrital de Planeación-SDP  y la Secretaria Distrital de Ambiente-SDA, y por recomendación de la SDP;  a partir de la vigencia 2017 el proyecto de inversión 1150 denominado "Implementación de acciones del plan de manejo de la franja de adecuación y la reserva protectora de los cerros orientales en cumplimiento de la sentencia del Consejo de Estado", pasara del proyecto estratégico 179 " Ambiente Sano" al proyecto estratégico 180 "Recuperación y proyección del río Bogotá y cerros orientales". La anterior recomendación surge, debido a que se realizó una errónea asociación del proyecto de inversión frente a su proyecto estratégico y después de evaluarla nuevamente se encuentra que el proyecto estratégico 180,  fue creado con el fin de dar cuenta de las acciones y recursos asignados para dar respuesta a lo ordenado en la sentencia de cerros orientales. </t>
  </si>
  <si>
    <t xml:space="preserve">Apropiación del territorio por parte de las comunidades de las zonas piloto de la Franja de Adecuación y zonas aledañas; adicionalmente la implementación de las iniciativas se convierte en un incentivo que permite el mejoramiento de las condiciones socioeconómicas de los pobladores de la Franja. Incidir mediante  la búsqueda de financiación con el sector privado para el apoyo de iniciativas y emprendimientos sociales.
Las acciones adelantadas en el marco del procedimiento de adquisición predial contribuyen al cumplimiento de lo dispuesto en el Decreto 485 de 2015 por el cual se adopta el plan de manejo ambiental de la Franja de Adecuación, en concordancia con la sentencia del Consejo de Estado para la Protección de los Cerros orientales. 
Zonas intervenidas con acciones para evitar la ocurrencia de incendios forestales y mitigar los efectos en caso de que se presenten. Acciones para restaurar las zonas invadidas de retamo y afectadas por el fuego. 
Consolidación del Área de Ocupación Prioritaria de la Franja de Adecuación, aportando a la conservación y recuperación de Ecosistemas y cumplimiento del Plan de Manejo planteado en el Decreto 485 de 2015.
Conexión ecológica entre la franja de adecuación y reserva forestal bosque oriental.
</t>
  </si>
  <si>
    <t>N/A</t>
  </si>
  <si>
    <t>N.A</t>
  </si>
  <si>
    <t xml:space="preserve">Las acciones adelantadas contribuyen al cumplimiento de lo dispuesto en el decreto 485 de 2015 por el cual se adopta el plan de manejo ambiental de la Franja de Adecuación, en concordancia con la sentencia del Consejo de Estado para la Protección de los Cerros orientales 
Consolidar el área de ocupación público prioritaria de la franja de adecuación, como un espacio que amplié la oferta ambiental del Distrito Capital y permita una transición armónica entre la zona urbana y el área protegida. 
</t>
  </si>
  <si>
    <t>Apropiación del territorio, por parte de las comunidades asentadas en la Franja de Adecuación, de tal forma que se conviertan en  nuestros principales aliados en el cuidado y la conservación  de sus ecosistemas; además del establecimiento de una corresponsabilidad por los beneficios que les brindan los Cerros Orientales. La implementación de la iniciativa, se convierte en un incentivo que permite el mejoramiento de las condiciones socioeconómicas de los pobladores de la Franja.         
Incidir mediante  la búsqueda de financiación con el sector privado para el apoyo de iniciativas y emprendimientos sociales.</t>
  </si>
  <si>
    <t>Conectividad ecológica y disfrute ciudadano.</t>
  </si>
  <si>
    <t>Generar la conexión ecológica</t>
  </si>
  <si>
    <t xml:space="preserve">Consolidación del Área de Ocupación Prioritaria de la Franja de Adecuación, aportando a la conservación de Ecosistemas su recuperación y el cumplimiento del Plan de Manejo planteado en el Decreto 485 de 2015. </t>
  </si>
  <si>
    <t>Meta 2018</t>
  </si>
  <si>
    <t>Cumplimiento 2017</t>
  </si>
  <si>
    <t>% 2018 para cumplir</t>
  </si>
  <si>
    <t>5, Proceso de oferta de compraventa mediante enajenación voluntaria</t>
  </si>
  <si>
    <t>RESTAURAR Y MANTENER   80 ha EN EL BOSQUE ORIENTAL DE BOGOTÁ CON PARTICIPACIÓN DEL SECTOR PRIVADO.</t>
  </si>
  <si>
    <t>MANEJAR 80 ha COMO ESTRATEGIA DE PREVENCIÓN Y MITIGACIÓN DE INCENDIOS FORESTALES</t>
  </si>
  <si>
    <t>Polígono cantera Zuque</t>
  </si>
  <si>
    <t>Polígono Santa Isabel, polígono Quebrada Chuscal , polígono predio el Zuque y polígono tanque del agua.</t>
  </si>
  <si>
    <t xml:space="preserve">Dar cumplimiento a la sentencia del Consejo de Estado para la Protección de los Cerros orientales.
Consolidar la franja de adecuación de la Reserva forestal del Bosque oriental de Bogotá como un espacio que amplié la oferta de servicios medioambientales al Distrito Capital. </t>
  </si>
  <si>
    <t>Trim II</t>
  </si>
  <si>
    <t>1. Propuesta sendero Zuque</t>
  </si>
  <si>
    <t>Santa fe</t>
  </si>
  <si>
    <t>Pardo Rubio</t>
  </si>
  <si>
    <t>Bosque Calderón</t>
  </si>
  <si>
    <t>1. Trazado de sendero carreteable final (2,67 km).
2. Trazado del sendero Guadalupe - Aguanoso (1,67 km).</t>
  </si>
  <si>
    <t>Cerros Orientales</t>
  </si>
  <si>
    <t>Chapinero</t>
  </si>
  <si>
    <t>Lourdes</t>
  </si>
  <si>
    <t>Egipto Alto y Egipto</t>
  </si>
  <si>
    <t xml:space="preserve">1. Trazado del sendero Las Delicias Tramo 1 (0,57 km).
</t>
  </si>
  <si>
    <t>1. Trazado del sendero Las Delicias Tramo 3 (0,57 km)</t>
  </si>
  <si>
    <t>3, Proceso de selección de predios  y elaboración de estudios topográficos.</t>
  </si>
  <si>
    <t>Al corte no se reporta avance porque no se cuenta con el diagnóstico y diseño de las áreas priorizadas del sendero Zuque Corinto.</t>
  </si>
  <si>
    <t>Al corte no se reporta avance porque no se cuenta con el diagnóstico y diseño de las áreas priorizadas para la habilitación de cantera.</t>
  </si>
  <si>
    <t xml:space="preserve">Actividad finalizada
</t>
  </si>
  <si>
    <t>Informes de convenio, actas de comité de convenio.</t>
  </si>
  <si>
    <t>CARACTERES REMITIDOS</t>
  </si>
  <si>
    <t>LIMITE DE CARACTERES</t>
  </si>
  <si>
    <t>PREDIAL</t>
  </si>
  <si>
    <t>SOCIAL</t>
  </si>
  <si>
    <t>INCENDIOS</t>
  </si>
  <si>
    <t>INCENTIVOS</t>
  </si>
  <si>
    <t>RESTAURACIÓN</t>
  </si>
  <si>
    <t>PARRAFO INTRODUCTORIO</t>
  </si>
  <si>
    <t>COMPONENTE</t>
  </si>
  <si>
    <t xml:space="preserve">Informe tecnico de avalúos comerciales  entregados por parte de la Unidad Administrativa Especial Catastro Distrital
Formato de recibo de conformidad de los avaluos comerciales RT 30, RT 10, RT 17
</t>
  </si>
  <si>
    <t>Demoras en la implementación de la iniciativa ambiental de 2017, debido a la disparidad de criterios técnicos para la elaboración de documentos que permitirán determinar los diseños definitivos.</t>
  </si>
  <si>
    <t>Se viene adelantando la concertación y armonización de criterios técnicos en las reuniones del cómite técnico y directivo.</t>
  </si>
  <si>
    <t>Se presentan retrasos debido a la disparidad de criterios técnicos para la elaboración de documentos que permitirán determinar los diseños definitivos.</t>
  </si>
  <si>
    <t>Adelantar la concertación y armonización de criterios técnicos en las reuniones del cómite técnico y durectivo.</t>
  </si>
  <si>
    <t>Zonas intervenidas con acciones para evitar la ocurrencia de incendios forestales y para mitigar los efectos, en caso de que se presenten. Recuperación de los ecosistemas nativos, mediante las acciones para restaurar las zonas invadidas de retamo y afectadas por el fuego. 
Sensibilización en comunidades aledañas al proyecto, para evitar la ocurrencia de incendios forestales.</t>
  </si>
  <si>
    <t xml:space="preserve">1. Acta de reunión comité técnico (11 de jullio) Convenio 20171328.
2. Mesa técnica nuevo convenio de senderos (26 de julio).
3. Mesa técnica Convenio 20171328 (03 de agosto).
4. Acta de reunión comité técnico (08 de agosto) Convenio 20171328.
5. Mesa técnica nuevo convenio de senderos (22 de agosto).
</t>
  </si>
  <si>
    <t>Adelantar la concertación y armonización de criterios técnicos en las reuniones del cómite técnico y directivo.</t>
  </si>
  <si>
    <t xml:space="preserve">RT 30 Ajustado y actualizado en el informe del avaluo comercial 
Documento version actualizadad y sus respectivos anexos juridicos del proyecto de declaratoria de utilidad publica
</t>
  </si>
  <si>
    <t xml:space="preserve">
Se realizarón ajustes a  las actividades proyectadas del componente de dotación de infraestructura básica y señalización turistica para la habilitación de senderos ecológicos</t>
  </si>
  <si>
    <t xml:space="preserve">La Gloria
</t>
  </si>
  <si>
    <t>La Gloria</t>
  </si>
  <si>
    <t>Usme
San cristobal</t>
  </si>
  <si>
    <t>Barrio Juan Rey (La Paz)
Altos del Virrey
San Dionisio</t>
  </si>
  <si>
    <t>Polígono - Futuro Parque La Arboleda (Tv 14 Este - Calle 64A Sur).
Polígono - Parque Altos del Virrey.
Polígono - Sector La Cascada (predio San Dionisio de la EAB-ESP).</t>
  </si>
  <si>
    <t>Área de la Localidad San Cristóbal ubicada a 1 km a la redonda del Futuro Parque La Arboleda, 1 km a la redonda del sector La Cascada y 1 km a la redonda del Parque Altos del Virrey.</t>
  </si>
  <si>
    <r>
      <rPr>
        <b/>
        <sz val="8"/>
        <color indexed="8"/>
        <rFont val="Arial"/>
        <family val="2"/>
      </rPr>
      <t>San Cristóbal:</t>
    </r>
    <r>
      <rPr>
        <sz val="8"/>
        <color indexed="8"/>
        <rFont val="Arial"/>
        <family val="2"/>
      </rPr>
      <t xml:space="preserve">
Área afectada por incendio forestal con influencia en el predio La Cascada de la EAB-ESP. 
Área para control de retamo en el Futuro Parque La Arboleda.</t>
    </r>
  </si>
  <si>
    <t>UPZ 51 - Los Libertadores
UPZ 32 - San Blas</t>
  </si>
  <si>
    <r>
      <rPr>
        <b/>
        <sz val="8"/>
        <color indexed="8"/>
        <rFont val="Arial"/>
        <family val="2"/>
      </rPr>
      <t>Usme:</t>
    </r>
    <r>
      <rPr>
        <sz val="8"/>
        <color indexed="8"/>
        <rFont val="Arial"/>
        <family val="2"/>
      </rPr>
      <t xml:space="preserve">
Área para control de retamo en el Futuro Parque La Arboleda.</t>
    </r>
  </si>
  <si>
    <t>UPZ 905 - UPR Usme</t>
  </si>
  <si>
    <t xml:space="preserve">Se realiza la gestion pertinente ante Catastro Distrital con el fin de realizar los avaluos de referencia requisito indispensable para realizar las respectivas ofertas de compra </t>
  </si>
  <si>
    <t>7, OBSERVACIONES AVANCE TRIMESTRE_IV_  DE 2018</t>
  </si>
  <si>
    <t xml:space="preserve">Continúan las mesas de trabajo se viene desarrollando la conciliación de criterios técnicos para la implementación de actividades requeridas para la habilitación de senderos
</t>
  </si>
  <si>
    <t>Para el  IV trimestre continua con el diagnóstico, planeación y elaboración de diseños, actividades previas requeridas para la implementación.  Adicionalmente en las mesas de trabajo se viene trabajando en la conciliación de criterios técnicos para la implementación de actividades requeridas para la habilitación de cantera</t>
  </si>
  <si>
    <t xml:space="preserve">Se continúa con la elaboración de la caracterización socioeconómica de la zona prioritaria conexión entrenubes; esto con el fin de conocer la problemática socioambiental y las posibles iniciativas, susceptibles a ser implementadas en la zona. Adicionalmente se desarrolló  un espacio de trabajo con  líderes  y el presidente de la Junta de acción Comunal del barrio las Violetas, con el fin de orientar la estructuración de la iniciativa, suceptible a ser apoyada por la Secretaría Distrital de Ambiente. </t>
  </si>
  <si>
    <t xml:space="preserve">Se aprobaron los diseños de los paneles informativos requeridos para la implementación de la iniciativa "Nuestros cerros"; de igual forma,  se elaboró y aprobó el primero de estos  paneles. Por otro lado,  se desarrollaron espacios de trabajo entre los proponentes de la iniciativa, profesionales de la DGA y la oficina asesora de comunicaciones de la SDA, con el fin de establecer el cronograma para  realizar las salidas de campo necesarias para  adquirir el material audiovisal y  desarrollar los eventos a ejecutarse en el marco de su implementación. </t>
  </si>
  <si>
    <t>Se realizó seguimiento en la Serranía y se llevó a cabo taller de capacitación en mantenimiento para los trabajadores del predio</t>
  </si>
  <si>
    <t>Se inició el diseño de restauración para los predios La Arboleda y La Primavera</t>
  </si>
  <si>
    <t>Adelantar la concertación y armonización de criterios técnicos.</t>
  </si>
  <si>
    <t>No se reporta avance pues la implementación esta inicialmente sujeta a la estabilización del  acceso a la cantera, labor que se viene coordiando con el FDLSC.</t>
  </si>
  <si>
    <t>Se suscribe el convenio 031 de 2018, con el cual se implementaran acciones de restauración en 50 ha. Los diagnosticos presentan demora en su entrega, se espean los mismos en el primer trimestre de 2019.</t>
  </si>
  <si>
    <t>Se realizan visitas de seguimiento a las zonas  intervenidas en el marco de la implementación de la iniciativa "Recuperando el Corazón de la Mariposa. 
Se desarrollaron mesas de trabajo con los proponentes de la iniciativa Corinto Retazós de Amor, con el fin de   comenzar con la implementación del componente de capacitación. 
El inicio de las actividades se encuentra sujeto a la entrega de diagnostico y diseño, el cual debe ser entregado por la consultoria contratada para tal fin. Para tal efecto se espera como fecha de entrega el primer trimestre de 2019</t>
  </si>
  <si>
    <t>Desde el Convenio Interadministrativo 20171342 se realizó:
- Intervención inicial de 0,89 ha para controlar el retamo en un sector del futuro Parque La Arboleda.
- Plantación de 7.508 individuos vegetales, según módulos de restauración diseñados para el manejo adaptativo del sector donde se realiza el control de retamo en el futuro Parque La Arboleda.
- Culminación de las actividades para la restauración ecológica de 2 ha en el sector La Cascada, afectadas por incendio forestal; ello incluyó: plantación de 38 individuos vegetales en módulos de restauración.
- Finalización del seguimiento inicial a las unidades experimentales de 4 investigaciones iniciadas en 2017. Se terminó el proceso de digitación, depuración y análisis de la información. 
- Culminación de la elaboración del Plan Distrital de Control de Retamo.
- Desarrollo de la estrategia de participación comunitaria mediante a) 6 sesiones de aprendizaje en instituciones educativas; b) 1 mesa de trabajo con comunidades, para una iniciativa; c) 2 sesiones de divulgación del convenio.</t>
  </si>
  <si>
    <t>En el segundo trimestre de 2018 culminó el proceso de actualización de la metodología y se recibieron a satisfacción los productos del contrato SDA-CM-2017-SECOP II-E-0005 (52017), en el marco del cual se generó la misma.</t>
  </si>
  <si>
    <t>La consultoría que adelanta el contrato SDA-CM-2017-SECOP II-E-0006 (62017), en el cual se identifican las zonas de interfaz, continúa con el ajuste al documento relacionado con la identificación de acciones de prevención y mitigación para las zonas de interfaz.</t>
  </si>
  <si>
    <t xml:space="preserve">Se contrató la elaboración del mapa de la invasión del retamo espinoso para el área urbana de Bogotá D.C. </t>
  </si>
  <si>
    <t>En el Convenio Interadministrativo 20171342 (mencionado anteriormente), se determinó continuar con la realización de actividades, las cuales se ejecutarán con recursos de la vigencia 2018; por ello, se firmó una adición, prórroga y modificación al mismo. En dicho contexto, en el periodo se avanzó en:
- Intervención inicial de 1,1 ha para controlar el retamo en un sector del futuro Parque La Arboleda.
- Mantenimiento de 4 ha en proceso de control de retamo en el Parque Nacional Enrique Olaya Herrera - Etapa II.
- Estructuración de una propuesta metodológica para continuar con el seguimiento de las unidades experimentales de 4 investigaciones iniciadas en 2017.
- Actualización de la estrategia de participación comunitaria.</t>
  </si>
  <si>
    <t>La Secretaría Distrital de Ambiente presidió las sesiones mensuales de octubre y diciembre de 2018 de la Comisión Distrital para la Prevención y Mitigación de Incendios Forestales, realizó el reporte del avance del tercer trimestre de las actividades a su cargo, de acuerdo con el plan de acción de la Comisión y verificó el ajuste del reglamento interno de la Comisión, elaborado por la Secretaría Técnica (UAECOB). 
Por otra parte, en el marco de la Comisión, organizó y participó como conferencista en el curso libre de "Gestión del Riesgo por Incendio Forestal en Bogotá D.C." el día 6 de diciembre de 2018, en el que participaron 31 personas de la comunidad.
Adicionalmente, se contrató la producción de piezas divulgativas (agendas, libretas, esferos, imanes, llaveros, mugs, USB, entre otras) y presentaciones de sketch, como parte de la campaña de prevención de incendios forestales. Algunas piezas han sido entregadas en las jornadas de sensibilización dirigidas a la ciudadanía y se han presentado algunos sketch en diferentes lugares de Bogotá.</t>
  </si>
  <si>
    <t xml:space="preserve">Se elaboró el documento  de  caracterización socioeconómica y actores sociales de la zona prioritaria Conexión Entrenubes; esto con el fin de conocer la problemática socioambiental y las posibles iniciativas, susceptibles a ser implementadas en la zona. Por otro lado, se recibe la propuesta (Iniciativa Ciudadana) de la comunidad del barrio las Violetas - único barrio dentro de la zona en mención.
Se socializan los avances y la información obtenida en campo sobre proyectos y actores sociales de la zona prioritaria Conexión Entrenubes; Esto con el fin de proponer  el apoyo por parte de la SDA en la  implementación de la iniciativa ciudadana planteada por la comunidad del barrio las Violetas. Teniendo en cuenta esto, se accede a que la Dirección de Gestión Ambiental a través de la meta de Iniciativas Ciudadanas, realice el apoyo en la  implementación de la iniciativa antes mencionada.
</t>
  </si>
  <si>
    <t xml:space="preserve">Se inició la implementación de la iniciativa "Nuestros cerros",realizando la instalación de los 10 paneles de identificación taxonómica y las dos  vallas tipo 2, utilizadas para la  delimitación de la Franja y resaltar referentes culturales de la zona. 
Se  gestionó la adquisición de los demás insumos requeridos en la implementación de la iniciativa y adicionalmente,  se desarrollaron espacios de trabajo entre los proponentes de la iniciativa, profesionales de la DGA y la oficina asesora de comunicaciones de la SDA, con el fin de establecer el cronograma para  realizar las salidas de campo necesarias para  adquirir el material audiovisal y  desarrollar los eventos a ejecutarse en el marco de su implementación del otro componente de la inicativa. </t>
  </si>
  <si>
    <t xml:space="preserve">
Actividad Finalizada (Implementación del Túnel Ambiental).
Con los elementos tecnológicos adquiridos a través de la Ruta  ambiental, se vienen desarrollando actividades de educación ambiental en diferentes espacios entre los que se resaltan:  Corferias (Expopet, BiciGo y Feria Internacional del Automóbil); Plazoleta de la Universidad Jorge Tadeo Lozano (Evento Walk21); Ministerio de Hacienda; Semana Ecoempresarial en el Centro Comercial Calima y Centro Comercial Titan.</t>
  </si>
  <si>
    <t xml:space="preserve">Se realizaron visitas de seguimiento a las zonas  intervenidas en el marco de la implementación de la iniciativa "Recuperando el Corazón de la Maripos y se solicita la realización del mantenimiento a las zonas, a través del convenio entre la SDA e IDIPRON.  Por otro lado, se socializaron  los proyectos  adelantados por la Secretaría Distrital de Ambiente  y la Dirección de Gestión Ambiental en la Zona Prioritaria Gran Aula de  Soratama, resaltando la implementación de la  iniciativa "Recuperando el Corazón de la Mariposa" con el grupo de carabineros  Villa Nidia de la PONAL, con el fin obtener el apoyo seguimiento y vigilancia en las zonas intervenidas.
Se continua con las gestiones requeridas y necesarias para comenzar con la implementación de la iniciativa "Corinto Retazos de Amor"; adicionalmente, se realizaron mesas de trabajo con los proponentes de la iniciativa con el fin de  comenzar con la implementación del componente de capacitación. </t>
  </si>
  <si>
    <r>
      <rPr>
        <sz val="10"/>
        <rFont val="Arial"/>
        <family val="2"/>
      </rPr>
      <t xml:space="preserve">Predios: Informe tecnico de avalúos comerciales  entregados por parte de la Unidad Administrativa Espacial Catastro Distrital
Formato de recibo de conformidad de los avaluos comerciales RT 30, RT 10, RT 17.
Radicado Proyecto de Declaratoria de Utilidad Publica ante la Alcaldia mayor de Bogotá
Incendios: Informes mensuales y actas de comité del convenio en el que se ejecutan las acciones.
Restauración: </t>
    </r>
    <r>
      <rPr>
        <sz val="10"/>
        <color rgb="FFFF0000"/>
        <rFont val="Arial"/>
        <family val="2"/>
      </rPr>
      <t xml:space="preserve">
</t>
    </r>
    <r>
      <rPr>
        <sz val="10"/>
        <rFont val="Arial"/>
        <family val="2"/>
      </rPr>
      <t xml:space="preserve">- Acta de reunión comité técnico convenio 20171328 (11 de julio).
- Acta de reunión mesa técnica nuevo convenio de senderos (26 de julio).
- Acta de reunión mesa técnica convenio 20171328 (03 de agosto).
- Acta de reunión comité técnico convenio 20171328 (08 de agosto).
- Acta de reunión mesa técnica nuevo convenio de senderos (22 de agosto).
Social:Actas de reunión, informes y productos finales de las implementaciones, registros fotográficos y audiovisuales de los procesos.
Incentivos:Acta de capacitación, registro fotográfico, presentaciones mantenimiento. Listados visitas y reuniones </t>
    </r>
  </si>
  <si>
    <t>Actas de reuniones. Registros fotográfico y audiovisuales de la instalción de la señalética
 Productos fiinales de: Diseño  e implementación del  proceso  de formación en agricultura urbana; Implementación de la inicativa recuperando el corazón de la mariposa; Implementación túnel ambiental; (informe final de las actividades, publicaciones, Registros fotográficos y audiovisuales de las actividades desarrolladas, entre otros).   
Documento  de caracterización socioeconómica Entrenubes; Polígonos de instalación de vallas y ejecución de acciones de restauración.</t>
  </si>
  <si>
    <t xml:space="preserve">
Dificultad en contactar propietarios 7 hectáreas faltantes para la implementación de incentivos a la conservación.</t>
  </si>
  <si>
    <t>Aunar esfuerzos con la Alcaldía Local de San Cristobal para acercamiento con propietarios de los predios identificados con ellos.</t>
  </si>
  <si>
    <t xml:space="preserve">Se revisó segundo borrador de Caracterización biológica del Conexión Entrenubes - Cerros Orientales. Se revisó informe final Sector Parque del Agua
</t>
  </si>
  <si>
    <t>Los propietarios del predio La Arboleda establecieron su interés en participar y se definieron 3 ha. Se realizó visita a la zona de Zuque a 3 predios nuevos para completar las 15 hectáreas de la meta, en el marco del convenio con IDIPRON y con la Alcaldía de San Cristobal, se está revisando cartografía. Se están elaborando las Actas de Acuerdo de voluntades para los predios La Primavera y Arboleda (8 ha)</t>
  </si>
  <si>
    <t xml:space="preserve">Al corte no se reporta avance pues la actividad iniciará en el I Trimestre de la vigencia 2019, en el marco del Convenio con IDIPRON y la Alcaldía de San Cristóbal. </t>
  </si>
  <si>
    <t>Con la firma del convenio 031 de 2018, se incorpora el componente de cantera, y se establece la adecuación de 3 hectareas en la cantera del zuque.
Se generan los pre diseños de intervención.
Se adecúa del acceso a la cantera con la remosión de un derrumbe, se inicia la intervención en estabilización de talud y eliminación de exoticas invasoras.</t>
  </si>
  <si>
    <t>Dar mayor celeridad al proceso de adquisición predial</t>
  </si>
  <si>
    <t>Se presentó retraso para cumplir la meta de adquisicion dado que se requería contar con el documento del proyecto de declaratoria de utilidad publica firmado.</t>
  </si>
  <si>
    <t xml:space="preserve">Se anuncia mediante acto administrativo el Decreto Distrital 798 de 2018 del proyecto de declaratoria de utilidad pública. Por otra parte, se suscirbe contrato interadministrativo ante Catastro para realizar los avalúos de referencia de los predios RT 10, RT 17 y RT 30.
</t>
  </si>
  <si>
    <t xml:space="preserve">Se realiza la notificación formal de la oferta  de compraventa del RT 17 </t>
  </si>
  <si>
    <t>No se reporta avance.</t>
  </si>
  <si>
    <t>Conectividad ecológica y disfrute ciudadano.
Agilidad en el proceso de concertación.</t>
  </si>
  <si>
    <t xml:space="preserve">La implementación del plan de manejo de la franja de adecuación y la Reserva Forestal Protectora se desarrolla en 5 componentes principales así:
Para el IV trimestre2018.1.)SOCIAL:Inicia la implementación de 1 iniciativa.2) PREDIAL: Se anuncia la declaratoria de utilidad pública mediante Decreto Distrital 798 del 2018.  Se suscribe contrato para la realización de avaluos comerciales y de referencia, se adelanta notificación oferta de compraventa RT 17.3)INCENDIOS FTALES: 1,99ha control retamo.  4.)INCENTIVOS: Capacitación mantenimiento, Visita predios San Cristobal, reuniones Carabineros. 5.)RESTAURACIÓN:Implementación, con apoyo a la Alcaldía Local de San Cristóbal de 8,93 ha (5.22 ha Q. Aguas Claras y 3.71 ha predio Compensar), se identifican escenarios de restauración y se continúa con reconocimiento de senderos.
El avance en lo desarrollado del PDD es:1.) SOCIAL: 2016.Vinculación de 1grupo/1 iniciativa.2017. Vinculación de 2grupos/1iniciativa. Ecotravesía.2018: Implementación 1iniciativa. Implementación túnel ambiental, vinculación de 1grupo/1 iniciativa.Diseño/implementación de la formación en agricultura urbana.Inicia la implementación de 1 iniciativa.2.)PREDIAL: 2016 identificación técnica 44 predios.2017 Estudios títulos de 44 predios.2018.4 predios con levantamientos topográficos.3 predios priorizados (32,7 ha) con avalúo comercial. Declaratoria de utilidad pública mediante Decreto Distrital 798 del 2018. Se suscribe contrato interadministrativo para realizar avalúos de referencia. 3)INCENDIOS FTALES: 70,82ha: 2016: adecuación 1ha incendiada.2017:control inicial retamo 4ha; mantenim. retamo 53,66ha; restauración 3,09ha área incendiada.2018: 2ha restauración área incendiada; 7,1ha control inicial retamo; 58,02ha mantenimiento retamo.4.) INCENTIVOS: 2016, implementación en 2 ha. 2017, diseño incentivos 8 ha.2018.implementación y seguimiento 10 ha y capacitación mantenimiento, selección 2 predios, visita nuevos predios.5.) RESTAURACIÓN: 2016: restauración en 0.6 ha, 0.16 ha recuperación senderos. 2017: Apoyo a acciones de restauración en 0.6ha (CAR-Red de Colegios Cerros Orientales e IDIPRON). Acciones de identificación, priorización y prediseño de las actividades a implementar en 1ha de cantera en Zuque, 9,4ha de restauración y 1.2ha de senderos.2018: Continúa la estructuración del diagnóstico y elaboración de diseños, actividades previas a la intervención en campo. Se suscribió el convenio 312018 para la intervención de 3 Ha de cantera, de las cuales ya se encuentra una en ejecución. Adicionalmente, se suscribió el Convenio 20181473 con Aguas de Bogotá, la Empresa de Acueducto y Alcantarillo de Bogotá y el Instituto Distrital de Turismo para la intervención de al menos 1.64 ha de senderos.
</t>
  </si>
  <si>
    <t>Para el IV Trimestre de 2018 con recursos de vigencia se comienza la implementación de la iniciativa ""Nuestros Cerros"", realizando la instalación de la señalética (10 paneles de información taxonómica y 2 vallas tipo 2 para la delimitación de la Franja); de igual forma, se programan las salidas de campo para la recolección del material audiovisual. Por otro lado, se desarrollaron espacios de trabajo con los proponentes de la iniciativa Corinto, para concertar la firma del acuerdo de voluntades y planear la implementación del componente de capacitación. 
En 2016 se vinculó un grupo conformado por juntas de Acción Comunal de 4 Barrios, como proponentes iniciativas recuperando el corazón de la mariposa.
En 2017 se implementó 1 componente de la iniciativa Recuperando el Corazón de la Mariposa, desarrollando 3 talleres:  restauración, manejo y conservación de fuentes hídricas; manejo de residuos sólidos y separación en la fuente. Se realizó la caracterización socioeconómica del Parque del Agua y Zuque. Se seleccionaron 2 iniciativas en las zonas Parque del Agua y Zuque-Corinto, acompañando el proceso de ajuste y la espacialización de las áreas a intervenir.   Se realizó la Ecotravesía por los Cerros Orientales vinculando comunidad del Verjón. Se realizó el guion para el túnel ambiental en procura de la apropiación social de los cerros y se actualizó la matriz de actores sociales e iniciativas de las 4 zonas prioritarias.
En 2018 con recursos de reserva se terminó la implementación de la iniciativa Recuperando el Corazón de la Mariposa"", realizando acciones de restauración, mantenimiento y adopción de los árboles. Con recursos de vigencia, se diseñó e implementó un proceso de formación en agricultura urbana y se implementó el túnel ambiental. Se realiza caracterización socioeconómica zona Entrenubes y se inicia la implementación de iniciativa "Nuestros Cerros".</t>
  </si>
  <si>
    <t>Acta de capacitación, registro fotográfico, presentaciones mantenimiento y listados visitas y reuniones.</t>
  </si>
  <si>
    <t xml:space="preserve">1. Acta de reunión comité técnico (11 de jullio) Convenio 20171328.
2. Mesa técnica Convenio 20171328 (03 de agosto).
3. Acta de reunión comité técnico (08 de agosto) Convenio 20171328.
4 Minuta del convenio 031 de 2018.
</t>
  </si>
  <si>
    <t xml:space="preserve">1. Acta de reunión comité técnico (11 de jullio) Convenio 20171328.
2. Mesa técnica Convenio 20171328 (03 de agosto).
3. Acta de reunión comité técnico (08 de agosto) Convenio 20171328.
4. Minuta del convenio 031 de 2018
</t>
  </si>
  <si>
    <t>No se reporta avance pues no han finalizado las etapas previas a la implementación para la habilitación de senderos.</t>
  </si>
  <si>
    <t xml:space="preserve">Los retrasos presentados se deben a: 
- que se requirió más tiempo de lo estimado en el proceso de homogenización de criterios técnicos para los diseños definitivos.
- dificultad en el contacto y comunicación con los propietarios de los predios en los cuales se realizará la implementación de incentivos a la conservación.
- que se requirió más tiempo de lo estimado para contar con el anuncio del proyecto de declaratoria de utilidad pública firmado. 
</t>
  </si>
  <si>
    <r>
      <rPr>
        <sz val="10"/>
        <color theme="6" tint="-0.24997000396251678"/>
        <rFont val="Arial"/>
        <family val="2"/>
      </rPr>
      <t xml:space="preserve">
</t>
    </r>
    <r>
      <rPr>
        <sz val="10"/>
        <rFont val="Arial"/>
        <family val="2"/>
      </rPr>
      <t xml:space="preserve">Las soluciones a los retrasos corresponden a: 
- Acciones de concertación y armonización de criterios técnicos.  
-Aunar esfuerzos con la Alcaldía Local de San Cristobal para acercamiento con propietarios de los predios identificados y contactar a los propietarios a través del propietario del predio colindante.
-Realizar el seguimiento y gestión pertinente con el fin de contar con la version definitiva del documento de delcaratoria de utilidad pública para firma del Alcalde Mayor.
</t>
    </r>
  </si>
  <si>
    <t xml:space="preserve">En el IV trimestre de 2018 se gestionó la prórroga del convenio CAR- SDA-EAB con recursos de reserva. Con recursos de vigencia se suscribió el Convenio 20181473 cuya acta de inicio tiene como fecha el 21/12/2018. Por lo anterior, a la fecha no se presenta avance en el cumplimiento de la meta, no obstante, se iniciaron las actividades de visita y reconocimiento de áreas estimando la adecuación de senderos para finales del I semestre de 2019
Para la vigencia 2016, se adelantaron acciones de restauración en 0,16 ha ubicadas en el camino que conduce al aula ambiental Soratama.
Para la vigencia 2017, se identificó la red de senderos existentes en la cartografía de la franja de cerros para mantenimiento y adecuación. Se definió realizar el diagnóstico de 1 tramo de sendero para mantenimiento Parque del Agua (desde el río San Francisco-Vicachá hasta el circuito quebrada La Leona, 1.7 km) priorizado en la reunión interinstitucional con EAB y CAR. Se contrató la habilitación del sendero Zuque - Corinto en 1,2 ha. 
En lo corrido del año 2018, con recursos de vigencia se continuó realizando la articulación con IDT y EAAB; se realizó el reconocimiento de5.47 km (1.6 Ha) de los cuales 4.33 km (1.29 Ha) corresponden al sendero Guadalupe - Aguanoso y 1,14 km corresponden al sendero Las Delicias (0.34 Ha); y se descartó el sendero La Aguadora identificado en el primer trimestre por ser acceso contemplado en el futuro proyecto Sendero Panorámico. Con recursos de reserva se realizó la solicitud de una prórroga de adición basada en las necesidades técnicas que requiere la habilitación de senderos. Finalizaron las actividades de topografía en el sendero Zuque - Corinto para el convenio CAR-SDA-EAB, con recursos de reserva.
</t>
  </si>
  <si>
    <t xml:space="preserve">En el IV trimestre de 2018, con recursos de reserva se gestionó la prórroga del Convenio 20171328, debido al proceso de homogenización de criterios técnicos entre las entidades vinculadas (SDA-CAR-EAAB). Posterior al trabajo mencionado, se estima que la adecuación de senderos se iniciará a finales del I semestre de 2019. Con recursos de vigencia se suscribió el Convenio 20181473 cuya acta de inicio tiene como fecha el 21/12/2018. Por lo anterior, a la fecha no se presenta avance en el cumplimiento de la meta, no obstante, se iniciaron las actividades de visita y reconocimiento de áreas estimando la adecuación de senderos para finales del I semestre de 2019.
Para la vigencia 2016, se adelantaron acciones de restauración en 0,16 ha ubicadas en el camino que conduce al aula ambiental Soratama.
Para la vigencia 2017, se identificó la red de senderos existentes en la cartografía de la franja de cerros para mantenimiento y adecuación. Se definió realizar el diagnóstico de 1 tramo de sendero para mantenimiento Parque del Agua (desde el río San Francisco-Vicachá hasta el circuito quebrada La Leona, 1.7 km) priorizado en la reunión interinstitucional con EAB y CAR. Se contrató la habilitación del sendero Zuque - Corinto en 1,2 ha. 
En lo corrido del año 2018, con recursos de vigencia se continuó realizando la articulación con IDT y EAAB; se realizó el reconocimiento de5.47 km (1.6 Ha) de los cuales 4.33 km (1.29 Ha) corresponden al sendero Guadalupe - Aguanoso y 1,14 km corresponden al sendero Las Delicias (0.34 Ha); y se descartó el sendero La Aguadora identificado en el primer trimestre por ser acceso contemplado en el futuro proyecto Sendero Panorámico. Con recursos de reserva se realizó la solicitud de una prórroga de adición basada en las necesidades técnicas que requiere la habilitación de senderos. Finalizaron las actividades de topografía en el sendero Zuque - Corinto para el convenio CAR-SDA-EAB, con recursos de reserva.
</t>
  </si>
  <si>
    <t xml:space="preserve">En el IV trimestre de 2018, con recursos de reserva se suscribió la prórroga del Convenio 20171328, debido al proceso de armonización de criterios técnicos entre las entidades vinculadas (SDA-CAR-EAAB), no obstante, la implementación intervención en cantera se estima inicie en el I semestre de 2019. 
Con recursos de vigencia se suscribió el convenio 312018 para la intervención en la localidad de San Cristobal.Es de precisar que las acciones de implementación ya iniciaron con la adecuación de una vía de acceso, estabilización de taludes y control de exóticas invasoras en 1 hectarea de la Serrania del Zuque; ésta primera acción estará finalizada en el I trimestre de 2019. 
Para 2016, la meta no contaba con programación. 
Para la vigencia 2017 se realizó el proceso de identificación y priorización de 1 ha de cantera ubicada en la serranía del Zuque, como área de intervención para implementar las acciones de reconformación geomorfológica y revegetalización como parte del proceso de restauración ecológica y habilitación de la antigua cantera; el cual incluye un 1 hito paisajístico. Se suscribió convenio CAR-SDA-EAB para la restauración de 1ha de cantera.
En lo corrido del año 2018 con recursos de reserva se viene realizando el diagnostico, planeación y elaboración de diseños que hacen parte de la implementación, adicionalmente se cumplió con la identificación de 1ha. La gerencia del proyecto junto con las entidades que han realizado esfuerzos para la habilitación de cantera determinaron la solicitud de una prórroga de adición basado en las necesidades técnicas que requiere la habilitación de cantera. Con recursos de la vigencia la gerencia del proyecto decidió aunar esfuerzos técnicos con IDIPRON para el cumplimiento de la meta, planteándose la intervención en tres hectáreas de la cantera del Zuque, las cuales ya se encuentran identificadas, además de contar con un diseño de intervención y el inicio de la implementación en una de ellas.
</t>
  </si>
  <si>
    <t xml:space="preserve">En el IV trimestre de 2018, con recursos de reserva se suscribió la prórroga del Convenio 20171328, debido al proceso de armonización de criterios técnicos entre las entidades vinculadas (SDA-CAR-EAAB), no obstante, la implementación intervención de restauración se estima inicie en el I semestre de 2019. 
Con recursos de vigencia se suscribió el convenio 312018 para la intervención en la localidad de San Cristobal. Es de precisar que las acciones de implementación iniciarán una vez se cuente con los diagnosticos y diseños, los cuales se encuentran en elaboración, y se espera contar con el resualtado final de los mismos para el primer trimestre de 2019.  
En la vigencia 2016, se adelantaron acciones de restauración en 0,5 ha en la cantera del Zuque y 0,1 ha en el parque nacional Enrique Olaya Herrera. 
En 2017 se realizó la identificación y priorización de 9,4 hectáreas en franja de adecuación en los predios Serranía del Zuque (5 ha) y Tanque de los Alpes (5 ha), las cuales, se ejecutarán mediante Convenio CAR-SDA-EAB suscrito en la vigencia. Por otro lado, se iniciaron las estrategias de acercamiento con el sector privado (Automotores Toyota), para vincularlo en procesos de conservación, restauración y sostenibilidad ambiental de Franja de Adecuación; visitando un primer predio de 2ha de intervención y estableciendo los preacuerdos de las acciones a realizar.
En 2018, con recursos de reserva se realizó el inventario forestal para el Convenio CAR-SDA-EAB en el predio Hoya de San Cristóbal y sendero Parque del Agua, adicionalmente se está tramitando ante la autoridad competente (CAR) el permiso de intervención y tala de acuerdo con el plan de apeo previamente elaborado. Con recursos de vigencia se suscribió el convenio 312018 con el cual se aúnan esfuerzos técnicos con IDIPRON y el FDLSC, para el cumplimiento de la meta, proyectándose la intervención en 50 hectáreas ubicadas en la serranía del Zuque, las cuales ya se encuentran identificadas. Se espera la entrega de los diagnósticos y diseños para iniciar la intervención.
</t>
  </si>
  <si>
    <r>
      <rPr>
        <b/>
        <sz val="10"/>
        <rFont val="Arial"/>
        <family val="2"/>
      </rPr>
      <t>En el cuarto trimestre de 2018 se avanzó en</t>
    </r>
    <r>
      <rPr>
        <sz val="10"/>
        <rFont val="Arial"/>
        <family val="2"/>
      </rPr>
      <t xml:space="preserve">: la intervención inicial de </t>
    </r>
    <r>
      <rPr>
        <u val="single"/>
        <sz val="10"/>
        <rFont val="Arial"/>
        <family val="2"/>
      </rPr>
      <t xml:space="preserve">1,99 ha </t>
    </r>
    <r>
      <rPr>
        <sz val="10"/>
        <rFont val="Arial"/>
        <family val="2"/>
      </rPr>
      <t xml:space="preserve">para controlar el retamo en un sector del futuro Parque La Arboleda (0,89 ha con recursos de reserva y 1,1 ha con recursos de vigencia).
</t>
    </r>
    <r>
      <rPr>
        <b/>
        <sz val="10"/>
        <rFont val="Arial"/>
        <family val="2"/>
      </rPr>
      <t xml:space="preserve">En 2018, con recursos de reserva, </t>
    </r>
    <r>
      <rPr>
        <sz val="10"/>
        <rFont val="Arial"/>
        <family val="2"/>
      </rPr>
      <t>se ha avanzó en: a) Proceso de restauración ecológica en</t>
    </r>
    <r>
      <rPr>
        <u val="single"/>
        <sz val="10"/>
        <rFont val="Arial"/>
        <family val="2"/>
      </rPr>
      <t xml:space="preserve"> 2 ha </t>
    </r>
    <r>
      <rPr>
        <sz val="10"/>
        <rFont val="Arial"/>
        <family val="2"/>
      </rPr>
      <t xml:space="preserve">del sector La Cascada afectado por incendio forestal; b) Intervención inicial de </t>
    </r>
    <r>
      <rPr>
        <u val="single"/>
        <sz val="10"/>
        <rFont val="Arial"/>
        <family val="2"/>
      </rPr>
      <t xml:space="preserve">6 ha </t>
    </r>
    <r>
      <rPr>
        <sz val="10"/>
        <rFont val="Arial"/>
        <family val="2"/>
      </rPr>
      <t xml:space="preserve">para controlar el retamo en el futuro Parque La Arboleda; c) Plantación de 7.508 individuos vegetales para el manejo adaptativo en La Arboleda. d) Mantenimiento de 58,02 ha en control de retamo (23,55 ha en La Arboleda, 6,74 ha en el Colegio Monseñor Bernardo Sánchez, 24 ha en el Parque Nacional II Sector, 0,64 ha en el Parque Altos del Virrey, 2,96 ha en el predio del Ministerio de Defensa y 0,13 ha en el predio del Seminario de los Padres Píos); e) Despeje de 4,31 km de caminos (2,26 km del Sendero a Monserrate y 2,05 km del camino interno del Parque Nacional Enrique Olaya Herrera II Fase); f) plantación de 10.038 individuos arbóreos (445 en el Parque Nacional, 2.085 en La Cascada y 7.058 en La Arboleda). Con </t>
    </r>
    <r>
      <rPr>
        <b/>
        <sz val="10"/>
        <rFont val="Arial"/>
        <family val="2"/>
      </rPr>
      <t>recursos de vigencia</t>
    </r>
    <r>
      <rPr>
        <sz val="10"/>
        <rFont val="Arial"/>
        <family val="2"/>
      </rPr>
      <t xml:space="preserve">, se avanzó en: a) Intervención inicial de </t>
    </r>
    <r>
      <rPr>
        <u val="single"/>
        <sz val="10"/>
        <rFont val="Arial"/>
        <family val="2"/>
      </rPr>
      <t>1,1 ha</t>
    </r>
    <r>
      <rPr>
        <sz val="10"/>
        <rFont val="Arial"/>
        <family val="2"/>
      </rPr>
      <t xml:space="preserve"> para controlar el retamo en La Arboleda; b) Mantenimiento de 4 ha en control de retamo en el Parque Nacional II Sector. No se logró intervenir la totalidad de las 8 ha previstas para la vigencia, en razón a que los recursos fueron adicionados a un convenio (20171342) en noviembre y, por tanto, no se alcanzó a trabajar en toda el área en 2018.
</t>
    </r>
    <r>
      <rPr>
        <b/>
        <sz val="10"/>
        <rFont val="Arial"/>
        <family val="2"/>
      </rPr>
      <t>En 2016</t>
    </r>
    <r>
      <rPr>
        <sz val="10"/>
        <rFont val="Arial"/>
        <family val="2"/>
      </rPr>
      <t xml:space="preserve"> se adecuó 1 ha afectada por incendio forestal (Parque Nacional Enrique Olaya Herrera). 
</t>
    </r>
    <r>
      <rPr>
        <b/>
        <sz val="10"/>
        <rFont val="Arial"/>
        <family val="2"/>
      </rPr>
      <t>En 2017</t>
    </r>
    <r>
      <rPr>
        <sz val="10"/>
        <rFont val="Arial"/>
        <family val="2"/>
      </rPr>
      <t>, con reservas, se trabajó en 43,62 ha y con recursos de vigencia se intervinieron 17,13 ha. (total 2017: 60,75).</t>
    </r>
  </si>
  <si>
    <t xml:space="preserve">Las 6,9 ha programadas para manejo con recursos de 2018 serán intervenidas en 2019, de manera prioritaria. </t>
  </si>
  <si>
    <t>En 2018 no fue posible manejar la totalidad de las 8 ha programadas en la vigencia, debido a que los recursos fueron adicionados a finales del IV trimestre a un convenio y, en el marco del mismo, se logró avanzar en el manejo de 1,1 ha nuevas.</t>
  </si>
  <si>
    <t xml:space="preserve">Para el IV trimestre de 2018, con recursos de vigencia, y gracias a la gestión realizada se anuncia y expide el proyecto de declaratoria de utilidad pública mediante Decreto Distrital 798 del 2018. Se inicia el proceso pertinente para realizar los avalúos de referencia por parte de Catastro Distrital. Se inicia proceso formal de la oferta de compraventa del RT 17.
En 2016 se realizó la caracterización y priorización, generando un resultado de 44 predios para el estudio de títulos. 
Para la vigencia del 2017, con recursos de reserva se realizaron los estudios de títulos de los cuarenta y cuatro (44) predios priorizados. Así mismo, se realizó la priorización de estos mismos predios conforme a la viabilidad jurídica. En la vigencia 2017, se contó con el Informe técnico de afectación minera y/o pasivos ambientales) de 7 predios priorizados, ubicados en la Localidad de Usaquén, Santafé y Usme. Adicionalmente, se entregaron los insumos técnicos necesarios para realizar los levantamientos topográficos de cuatro predios priorizados. 
Para el 2018. Se reciben los avalúos comerciales de los RT 10-CHIP AAA0142LCOE, RT 17-CHIP AAA0142LCKL y RT 30-CHIP AAA0156LEMR equivalente a un área total de 32ha, en zona de franja de adecuación, lo anterior con recursos de reserva. Se anuncia y expide el proyecto de declaratoria de utilidad pública. Se inicia el proceso pertinente para realizar avalúos de referencia por parte de Catastro Distrital.
</t>
  </si>
  <si>
    <t xml:space="preserve">En el IV Trimestre de 2018, se inicia la gestión pertinente para realizar los respectivos avalúos de referencia de los predios priorizados RT 30, RT 10 y RT 17. Se anuncia y publica mediante acto administrativo el proyecto de declaratoria de utilidad pública mediante el Decreto Distrital 798 del 2018. Es de precisar, que la firma y publicacion en la oficina de secretaria juridica del acto administrativo mencionado, quedo con fecha del 28 de diciembre/2018, lo cual retraso el proceso de oferta formal de compraventa del RT 17 
En el 2017, con recursos de esta vigencia fueron entregados los productos técnicos necesarios para la realización de los levantamientos topográficos de los con CHIP: AAA0142LCOE de 22,5 ha, CHIP AAA0142LCKL de 6,2ha y el CHIP AAA0156KNUH de 7,1ha. 
En la vigencia 2018, con recursos de 2017 se reciben 4 levantamientos topográficos (38ha) para la gestión predial de los predios priorizados. Se realizan los avalúos comerciales de RT 30, Rt 10 y RT 17. Se reciben dichos productos para iniciar gestión predial con base en el proyecto de utilidad pública y se inicia contrato interadministrativo con el fin de realizar los respectivos avalúos de referencia por parte Catastro.
</t>
  </si>
  <si>
    <t xml:space="preserve">Durante el IV trimestre de 2018, se realizó seguimiento en predio La Serranía y se desarrolló taller de capacitación de mantenimiento. Con recursos de vigencia, se iniciaron diseños de restauración para los predios La Primavera y La Arboleda, y se realizó visita a 3 predios en San Cristobal. 3 reuniones con Carabineros Villa Nidia. Es de precisar que la implementación se realizará mediante el Convenio 0312018 cuya acta de inicio tiene como fecha el 21/12/2018; así, las acciones en terreno iniciarán en el I Trimestre de 2019. 
En la vigencia 2016, se identificaron, delimitaron y priorizaron 4 zonas en Franja; caracterización biológica de la zona de Soratama; se seleccionó predio; Jornada ambiental para revitalización de la franja. 
En la vigencia 2017, final polígonos zonas prioritarias. Salidas caracterización biológica de Parque del Agua, Zuque y Entrenubes. Modificación Acta de Acuerdo. Diseño de restauración y manejo. Jornadas lúdicas Parque del Agua y Zuque. Documento definitivo caracterización biológica Parque del Agua, borrador final caracterización de Zuque. Inicio contrato implementación incentivos. 
En la vigencia 2018, con recursos de reserva, 5 monitoreos 8 parcelas (6 ha restauración pasiva), cerramiento 400m, restauración activa 2 ha, manejo fauna, mantenimientos, seguimiento y capacitaciones. Con recursos de vigencia, 3 visitas reconocimiento predios potenciales Zuque, selección predios potenciales, reunión Alcaldía Local de San Cristóbal, se realizaron diseños restauración predios  La Primavera y La Arboleda, visita nuevos predios, acercamiento Carabineros, se suscribió Convenio No. 031 de 2018 con IDIPRON y la Alcaldía de San Cristóbal para la implementación, se están elaborando actas de acuerdo de voluntades.
</t>
  </si>
  <si>
    <t>PAGO VIGENCIAS ANTERIORES FENECIDAS</t>
  </si>
  <si>
    <t>PAGAR 100 % COMPROMISOS DE VIGENCIAS ANTERIORES FENECIDAS</t>
  </si>
  <si>
    <t>Constante</t>
  </si>
  <si>
    <t>No se reporta avance pues la meta está programada para la vigencia 2019</t>
  </si>
  <si>
    <t>34, Gestionar el pago de los pasivos exigibles</t>
  </si>
  <si>
    <t>20003
Especial: Territorios Supra e intralocales en Chapinero en los barrios Bosque Calderón y Bosque Calderón Tejada.</t>
  </si>
  <si>
    <t>990,646,704.00</t>
  </si>
  <si>
    <t>20002 
Especial: Territorios Supra e intralocales en Chapinero en los barrios Bosque Calderón y Bosque Calderón Tejada.</t>
  </si>
  <si>
    <t>Sendero guadalupe nuevo (sept)
200004</t>
  </si>
  <si>
    <t>Sendero Guadalupe 
20005
Territorios Supra e intralocales en Santa Fe en los barrios  Egipto y Egipto Alto</t>
  </si>
  <si>
    <t>Usaquen:
Zonas en cerros orientales de Alto Valor Ambiental y de prioridad de espacio publico en la Franja de Adecuacion del Bosque Oriental  ubicados en UPZ  10, 11, 13 y en zona rural de la localidad 1.
Descripción:  Delimitacion de poligonos y selecció</t>
  </si>
  <si>
    <t>BARRANCAS,LA GRANJA NORTE,BARRANCAS NORTE,SANTA TERESA,BOSQUE DE PINOS III, SANTA CECILIA PUENTE NORTE, CEDRO SALAZAR, BOSQUE DE PINOS III RURAL, EL REDIL, BOSQUE DE PINOS, SAN JOSE DE USAQUEN, TIBABITA RURAL I, BARRANCAS ORIENTAL, BARRANCAS ORIENTAL RURA</t>
  </si>
  <si>
    <t>Candelaria y Santafe:
 Zona de Alto Valor Ambiental y de prioridad de espacio publico en la Franja de Adecuación del Bosque Oriental ubicados en UPZ 94 Candelaria y en zona rural de la localidad de Santa fe.
Descripción:  Delimitación de polígonos y selec</t>
  </si>
  <si>
    <t>San Cristobal:
Zona de Alto Valor Ambiental y de prioridad de espacio publico en la Franja de Adecuación del Bosque Oriental en las UPZ  La Gloria (50)  San Blas (32)y en zona rural de la localidad 4.
Descripción:  Delimitación de polígonos y selección de</t>
  </si>
  <si>
    <t>Usme:
 Zona de Alto Valor Ambiental y de prioridad de espacio publico en la Franja de Adecuación del Bosque Oriental en las UPZ  La Flora (52), Ciudad Usme (61) y en zona rural de la localidad 5.
Descripción:  Delimitación de polígonos y selección de área</t>
  </si>
  <si>
    <t>Usaquén:
  Predios priorizados para adquisición en los cerros orientales ubicados en Zona rural de la localidad.
Descripción:  Predios en los barrios: Barrancas, La Granja Norte, Barrancas Norte, Santa Teresa, Bosque De Pinos III, Santa Cecilia Puente Nor</t>
  </si>
  <si>
    <t>Candelaria y Santafe:
Predios priorizados para adquisición en los cerros orientales ubicados en Zona rural de las localidades Santa fe y Candelaria. .
Descripción:  Predios en los barrios: Parque Nacional Urbano, Parque Nacional Oriental, Egipto, San Fran</t>
  </si>
  <si>
    <t>San Cristobal:
Predios priorizados para adquisicion en los cerros orientales ubicados en Zona rural de la localidad.
Descripción:  Predios priorizados  en los barrios: Altos del Zipa, Altos Del Zuque, Aguas Claras, La Arboleda Rural, Los Laureles I, Tibaq</t>
  </si>
  <si>
    <t xml:space="preserve">20001 - Especial: Territorios Supra e intralocales en  Usme y San Cristobal en los barrios Corinto, Danubio, Alfonso Lopez, Comuneros, Parque Entrenubes, La Gloria, los libertadores, La belleza.
Descripción:  Identificacion, diagnostico y planeacion para </t>
  </si>
  <si>
    <t>Especial: Territorios Supra e intralocales en  Usme y San Cristobal en Cerros surorientales en antigua Cantera Zuque.
Descripción:  Acciones para la restauracion, rehabilitación o recuperacion ecologica parte de la reserva forestal en el suroriente de Bog</t>
  </si>
  <si>
    <t>Usaquen: Franja de adecuacion y la reserva forestal protectora de los cerros orientales con iniciativas sociales-ambientales para la conservacion.
Descripción:  Definicion de zonas prioritarias para la identificación e implementación de criterios e inicia</t>
  </si>
  <si>
    <t>Santa Fé: 
 En la UPZ La macarena y área aledaña en Vereda Fatima, Vereda Los Cerezos, Bosque Izquierdo, Germania, La Macarena, La Paz Centro y La Perseverancia.
Descripción:  Acciones socio-ambientales en la zona prioritaria del Sector Parque del Agua. S</t>
  </si>
  <si>
    <t xml:space="preserve">San Cristóbal:
 La Gloria, San Blas y la UPR San Cristóbal. En Altos del Zipa, Altos del Zuque, Aguas claras, La arboleda rural, Los laureles I, Tibaque I, Tibaque, Tibaque urbano, Moralba, Quindío, El triangulo.
Descripción:  Area en la zona prioritaria </t>
  </si>
  <si>
    <t>USME :Zona de Alto Valor Ambiental en la Franja de Adecuación y la reserva forestal protectora Bosque Oriental en las UPZ La Flora (52), Ciudad Usme (61) , Danubio (56), Gran Yomasa (57), Comuneros (58), Alfonso López (59), Parque Entre Nubes(60) y en zon</t>
  </si>
  <si>
    <t xml:space="preserve">Santa Fe  y  San Cristóbal:
Areas priorizadas en la reserva forestal Bosque Oriental de Bogota en las localidades Santa fe y San Cristobal con acciones para restauracion ecologica y mantenimiento.
Descripción: Las areas priorizadas de intervención  en 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</si>
</sst>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41" formatCode="_-* #,##0_-;\-* #,##0_-;_-* &quot;-&quot;_-;_-@_-"/>
    <numFmt numFmtId="43" formatCode="_-* #,##0.00_-;\-* #,##0.00_-;_-* &quot;-&quot;??_-;_-@_-"/>
    <numFmt numFmtId="164" formatCode="_-&quot;$&quot;* #,##0.00_-;\-&quot;$&quot;* #,##0.00_-;_-&quot;$&quot;* &quot;-&quot;??_-;_-@_-"/>
    <numFmt numFmtId="165" formatCode="_-&quot;$&quot;\ * #,##0_-;\-&quot;$&quot;\ * #,##0_-;_-&quot;$&quot;\ * &quot;-&quot;_-;_-@_-"/>
    <numFmt numFmtId="166" formatCode="_(&quot;$&quot;\ * #,##0_);_(&quot;$&quot;\ * \(#,##0\);_(&quot;$&quot;\ *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_([$$-240A]\ * #,##0_);_([$$-240A]\ * \(#,##0\);_([$$-240A]\ * &quot;-&quot;??_);_(@_)"/>
    <numFmt numFmtId="174" formatCode="0.0%"/>
    <numFmt numFmtId="175" formatCode="_ * #,##0_ ;_ * \-#,##0_ ;_ * &quot;-&quot;??_ ;_ @_ "/>
    <numFmt numFmtId="176" formatCode="_(&quot;$&quot;* #,##0.00_);_(&quot;$&quot;* \(#,##0.00\);_(&quot;$&quot;* &quot;-&quot;??_);_(@_)"/>
    <numFmt numFmtId="177" formatCode="_-* #,##0\ _€_-;\-* #,##0\ _€_-;_-* &quot;-&quot;??\ _€_-;_-@_-"/>
    <numFmt numFmtId="178" formatCode="[$$-240A]\ #,##0"/>
    <numFmt numFmtId="179" formatCode="&quot;$&quot;\ #,##0.00"/>
    <numFmt numFmtId="180" formatCode="&quot;$&quot;\ #,##0"/>
    <numFmt numFmtId="181" formatCode="#,##0.0"/>
    <numFmt numFmtId="182" formatCode="#,##0.000"/>
    <numFmt numFmtId="183" formatCode="_(* #,##0_);_(* \(#,##0\);_(* &quot;-&quot;??_);_(@_)"/>
    <numFmt numFmtId="184" formatCode="_(&quot;$&quot;* #,##0_);_(&quot;$&quot;* \(#,##0\);_(&quot;$&quot;* &quot;-&quot;??_);_(@_)"/>
    <numFmt numFmtId="185" formatCode="&quot;$&quot;#,##0.00"/>
    <numFmt numFmtId="186" formatCode="[$$-240A]\ #,##0.00"/>
    <numFmt numFmtId="187" formatCode="_(* #,##0_);_(* \(#,##0\);_(* &quot;-&quot;_);_(@_)"/>
    <numFmt numFmtId="188" formatCode="_-&quot;$&quot;* #,##0_-;\-&quot;$&quot;* #,##0_-;_-&quot;$&quot;* &quot;-&quot;_-;_-@_-"/>
  </numFmts>
  <fonts count="62">
    <font>
      <sz val="11"/>
      <color theme="1"/>
      <name val="Calibri"/>
      <family val="2"/>
      <scheme val="minor"/>
    </font>
    <font>
      <sz val="10"/>
      <name val="Arial"/>
      <family val="2"/>
    </font>
    <font>
      <sz val="11"/>
      <color indexed="8"/>
      <name val="Calibri"/>
      <family val="2"/>
    </font>
    <font>
      <sz val="11"/>
      <name val="Arial"/>
      <family val="2"/>
    </font>
    <font>
      <sz val="12"/>
      <name val="Arial"/>
      <family val="2"/>
    </font>
    <font>
      <sz val="12"/>
      <color indexed="8"/>
      <name val="Arial"/>
      <family val="2"/>
    </font>
    <font>
      <b/>
      <sz val="14"/>
      <name val="Arial"/>
      <family val="2"/>
    </font>
    <font>
      <b/>
      <sz val="12"/>
      <name val="Arial"/>
      <family val="2"/>
    </font>
    <font>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b/>
      <sz val="12"/>
      <name val="Tahoma"/>
      <family val="2"/>
    </font>
    <font>
      <sz val="10"/>
      <color theme="1"/>
      <name val="Calibri"/>
      <family val="2"/>
      <scheme val="minor"/>
    </font>
    <font>
      <sz val="9"/>
      <name val="Calibri"/>
      <family val="2"/>
      <scheme val="minor"/>
    </font>
    <font>
      <sz val="10"/>
      <name val="Calibri"/>
      <family val="2"/>
      <scheme val="minor"/>
    </font>
    <font>
      <sz val="11"/>
      <color theme="1"/>
      <name val="Arial Narrow"/>
      <family val="2"/>
    </font>
    <font>
      <sz val="12"/>
      <color theme="1"/>
      <name val="Arial"/>
      <family val="2"/>
    </font>
    <font>
      <sz val="12"/>
      <name val="Arial Narrow"/>
      <family val="2"/>
    </font>
    <font>
      <sz val="12"/>
      <color rgb="FFFF0000"/>
      <name val="Arial"/>
      <family val="2"/>
    </font>
    <font>
      <sz val="9"/>
      <name val="Calibri"/>
      <family val="2"/>
    </font>
    <font>
      <sz val="9"/>
      <color theme="1"/>
      <name val="Arial"/>
      <family val="2"/>
    </font>
    <font>
      <b/>
      <sz val="9"/>
      <color theme="0" tint="-0.04997999966144562"/>
      <name val="Arial"/>
      <family val="2"/>
    </font>
    <font>
      <b/>
      <sz val="9"/>
      <color theme="1"/>
      <name val="Arial"/>
      <family val="2"/>
    </font>
    <font>
      <b/>
      <sz val="10"/>
      <color theme="1"/>
      <name val="Arial"/>
      <family val="2"/>
    </font>
    <font>
      <sz val="12"/>
      <color theme="0"/>
      <name val="Arial"/>
      <family val="2"/>
    </font>
    <font>
      <b/>
      <sz val="12"/>
      <color theme="1"/>
      <name val="Arial"/>
      <family val="2"/>
    </font>
    <font>
      <b/>
      <sz val="9"/>
      <name val="Calibri"/>
      <family val="2"/>
    </font>
    <font>
      <b/>
      <sz val="11"/>
      <color indexed="8"/>
      <name val="Arial"/>
      <family val="2"/>
    </font>
    <font>
      <b/>
      <sz val="10"/>
      <color indexed="8"/>
      <name val="Arial"/>
      <family val="2"/>
    </font>
    <font>
      <b/>
      <sz val="8"/>
      <name val="Arial"/>
      <family val="2"/>
    </font>
    <font>
      <sz val="8"/>
      <color indexed="8"/>
      <name val="Arial"/>
      <family val="2"/>
    </font>
    <font>
      <sz val="8"/>
      <color theme="1"/>
      <name val="Arial"/>
      <family val="2"/>
    </font>
    <font>
      <sz val="9"/>
      <color theme="1" tint="0.04998999834060669"/>
      <name val="Arial"/>
      <family val="2"/>
    </font>
    <font>
      <sz val="9"/>
      <color theme="6" tint="-0.4999699890613556"/>
      <name val="Arial"/>
      <family val="2"/>
    </font>
    <font>
      <sz val="9"/>
      <color rgb="FF002060"/>
      <name val="Arial"/>
      <family val="2"/>
    </font>
    <font>
      <sz val="8"/>
      <color theme="6" tint="-0.4999699890613556"/>
      <name val="Arial"/>
      <family val="2"/>
    </font>
    <font>
      <sz val="8"/>
      <color theme="1"/>
      <name val="Arial "/>
      <family val="2"/>
    </font>
    <font>
      <b/>
      <sz val="10"/>
      <name val="Arial"/>
      <family val="2"/>
    </font>
    <font>
      <b/>
      <sz val="8"/>
      <color indexed="8"/>
      <name val="Arial"/>
      <family val="2"/>
    </font>
    <font>
      <sz val="10"/>
      <color rgb="FFFF0000"/>
      <name val="Arial"/>
      <family val="2"/>
    </font>
    <font>
      <sz val="9"/>
      <name val="Tahoma"/>
      <family val="2"/>
    </font>
    <font>
      <b/>
      <sz val="9"/>
      <name val="Tahoma"/>
      <family val="2"/>
    </font>
    <font>
      <sz val="11"/>
      <color theme="0"/>
      <name val="Calibri"/>
      <family val="2"/>
      <scheme val="minor"/>
    </font>
    <font>
      <sz val="12"/>
      <color theme="1"/>
      <name val="Calibri"/>
      <family val="2"/>
      <scheme val="minor"/>
    </font>
    <font>
      <sz val="12"/>
      <color theme="0"/>
      <name val="Calibri"/>
      <family val="2"/>
      <scheme val="minor"/>
    </font>
    <font>
      <sz val="11"/>
      <color theme="0" tint="-0.24997000396251678"/>
      <name val="Calibri"/>
      <family val="2"/>
      <scheme val="minor"/>
    </font>
    <font>
      <sz val="10"/>
      <color theme="1"/>
      <name val="Arial"/>
      <family val="2"/>
    </font>
    <font>
      <sz val="9"/>
      <color theme="0" tint="-0.24997000396251678"/>
      <name val="Arial"/>
      <family val="2"/>
    </font>
    <font>
      <b/>
      <i/>
      <u val="single"/>
      <sz val="9"/>
      <color theme="1"/>
      <name val="Arial"/>
      <family val="2"/>
    </font>
    <font>
      <b/>
      <sz val="11"/>
      <color theme="1"/>
      <name val="Calibri"/>
      <family val="2"/>
      <scheme val="minor"/>
    </font>
    <font>
      <sz val="10"/>
      <color theme="6" tint="-0.24997000396251678"/>
      <name val="Arial"/>
      <family val="2"/>
    </font>
    <font>
      <u val="single"/>
      <sz val="10"/>
      <name val="Arial"/>
      <family val="2"/>
    </font>
    <font>
      <sz val="9"/>
      <color theme="9"/>
      <name val="Arial"/>
      <family val="2"/>
    </font>
    <font>
      <b/>
      <sz val="11"/>
      <name val="Calibri"/>
      <family val="2"/>
      <scheme val="minor"/>
    </font>
    <font>
      <sz val="11"/>
      <name val="Calibri"/>
      <family val="2"/>
      <scheme val="minor"/>
    </font>
    <font>
      <sz val="10"/>
      <color indexed="8"/>
      <name val="Arial"/>
      <family val="2"/>
    </font>
    <font>
      <sz val="10"/>
      <color indexed="10"/>
      <name val="Arial"/>
      <family val="2"/>
    </font>
    <font>
      <b/>
      <sz val="8"/>
      <color indexed="8"/>
      <name val="Arial "/>
      <family val="2"/>
    </font>
    <font>
      <b/>
      <sz val="8"/>
      <name val="Calibri"/>
      <family val="2"/>
    </font>
  </fonts>
  <fills count="16">
    <fill>
      <patternFill/>
    </fill>
    <fill>
      <patternFill patternType="gray125"/>
    </fill>
    <fill>
      <patternFill patternType="solid">
        <fgColor theme="4"/>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rgb="FF7BB800"/>
        <bgColor indexed="64"/>
      </patternFill>
    </fill>
    <fill>
      <patternFill patternType="solid">
        <fgColor indexed="9"/>
        <bgColor indexed="64"/>
      </patternFill>
    </fill>
    <fill>
      <patternFill patternType="solid">
        <fgColor rgb="FF00B050"/>
        <bgColor indexed="64"/>
      </patternFill>
    </fill>
    <fill>
      <patternFill patternType="solid">
        <fgColor theme="8" tint="0.7999799847602844"/>
        <bgColor indexed="64"/>
      </patternFill>
    </fill>
    <fill>
      <patternFill patternType="solid">
        <fgColor theme="6" tint="0.7999799847602844"/>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indexed="50"/>
        <bgColor indexed="64"/>
      </patternFill>
    </fill>
    <fill>
      <patternFill patternType="solid">
        <fgColor indexed="27"/>
        <bgColor indexed="64"/>
      </patternFill>
    </fill>
    <fill>
      <patternFill patternType="solid">
        <fgColor theme="0" tint="-0.3499799966812134"/>
        <bgColor indexed="64"/>
      </patternFill>
    </fill>
  </fills>
  <borders count="80">
    <border>
      <left/>
      <right/>
      <top/>
      <bottom/>
      <diagonal/>
    </border>
    <border>
      <left style="thin"/>
      <right style="thin"/>
      <top style="thin"/>
      <bottom style="thin"/>
    </border>
    <border>
      <left style="medium"/>
      <right/>
      <top/>
      <bottom/>
    </border>
    <border>
      <left/>
      <right style="medium"/>
      <top/>
      <bottom/>
    </border>
    <border>
      <left style="thin"/>
      <right style="thin"/>
      <top style="medium"/>
      <bottom style="thin"/>
    </border>
    <border>
      <left style="thin"/>
      <right style="thin"/>
      <top style="thin"/>
      <bottom style="medium"/>
    </border>
    <border>
      <left style="thin"/>
      <right style="thin"/>
      <top/>
      <bottom style="thin"/>
    </border>
    <border>
      <left/>
      <right/>
      <top/>
      <bottom style="medium"/>
    </border>
    <border>
      <left/>
      <right style="medium"/>
      <top/>
      <bottom style="medium"/>
    </border>
    <border>
      <left style="thin"/>
      <right style="thin"/>
      <top style="thin"/>
      <bottom/>
    </border>
    <border>
      <left style="thin"/>
      <right style="medium"/>
      <top/>
      <bottom style="medium"/>
    </border>
    <border>
      <left/>
      <right style="thin"/>
      <top/>
      <bottom/>
    </border>
    <border>
      <left style="thin"/>
      <right/>
      <top/>
      <bottom/>
    </border>
    <border>
      <left style="thin"/>
      <right style="thin"/>
      <top/>
      <bottom/>
    </border>
    <border>
      <left style="medium"/>
      <right style="thin"/>
      <top/>
      <bottom/>
    </border>
    <border>
      <left style="thin"/>
      <right style="medium"/>
      <top/>
      <bottom/>
    </border>
    <border>
      <left/>
      <right style="thin"/>
      <top style="medium"/>
      <bottom style="thin"/>
    </border>
    <border>
      <left/>
      <right/>
      <top/>
      <bottom style="thin"/>
    </border>
    <border>
      <left style="thin"/>
      <right style="medium"/>
      <top/>
      <bottom style="thin"/>
    </border>
    <border>
      <left/>
      <right/>
      <top style="thin"/>
      <bottom style="thin"/>
    </border>
    <border>
      <left style="thin"/>
      <right style="medium"/>
      <top style="thin"/>
      <bottom style="thin"/>
    </border>
    <border>
      <left style="thin"/>
      <right style="medium"/>
      <top style="thin"/>
      <bottom/>
    </border>
    <border>
      <left style="thin"/>
      <right style="thin"/>
      <top/>
      <bottom style="medium"/>
    </border>
    <border>
      <left/>
      <right style="thin"/>
      <top/>
      <bottom style="thin"/>
    </border>
    <border>
      <left style="thin"/>
      <right style="thin"/>
      <top style="medium"/>
      <bottom/>
    </border>
    <border>
      <left style="thin"/>
      <right/>
      <top style="medium"/>
      <bottom/>
    </border>
    <border>
      <left style="thin"/>
      <right/>
      <top/>
      <bottom style="medium"/>
    </border>
    <border>
      <left/>
      <right/>
      <top style="medium"/>
      <bottom style="thin"/>
    </border>
    <border>
      <left/>
      <right style="thin"/>
      <top style="thin"/>
      <bottom style="thin"/>
    </border>
    <border>
      <left style="medium"/>
      <right style="medium"/>
      <top style="medium"/>
      <bottom style="thin"/>
    </border>
    <border>
      <left style="thin"/>
      <right style="medium"/>
      <top style="medium"/>
      <bottom style="thin"/>
    </border>
    <border>
      <left style="medium"/>
      <right style="medium"/>
      <top style="thin"/>
      <bottom style="thin"/>
    </border>
    <border>
      <left style="medium"/>
      <right style="medium"/>
      <top style="thin"/>
      <bottom style="medium"/>
    </border>
    <border>
      <left/>
      <right style="thin"/>
      <top style="thin"/>
      <bottom/>
    </border>
    <border>
      <left style="medium"/>
      <right style="thin"/>
      <top style="medium"/>
      <bottom style="thin"/>
    </border>
    <border>
      <left/>
      <right style="thin"/>
      <top style="medium"/>
      <bottom/>
    </border>
    <border>
      <left style="medium"/>
      <right style="thin"/>
      <top/>
      <bottom style="thin"/>
    </border>
    <border>
      <left style="medium"/>
      <right style="thin"/>
      <top/>
      <bottom style="medium"/>
    </border>
    <border>
      <left/>
      <right style="thin"/>
      <top/>
      <bottom style="medium"/>
    </border>
    <border>
      <left style="medium"/>
      <right style="thin"/>
      <top style="medium"/>
      <bottom style="medium"/>
    </border>
    <border>
      <left/>
      <right/>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right/>
      <top style="medium"/>
      <bottom/>
    </border>
    <border>
      <left/>
      <right style="medium"/>
      <top style="medium"/>
      <bottom/>
    </border>
    <border>
      <left style="medium"/>
      <right style="medium"/>
      <top/>
      <bottom style="thin"/>
    </border>
    <border>
      <left style="medium"/>
      <right style="medium"/>
      <top style="thin"/>
      <bottom/>
    </border>
    <border>
      <left style="medium"/>
      <right style="medium"/>
      <top/>
      <bottom style="medium"/>
    </border>
    <border>
      <left style="thin"/>
      <right/>
      <top style="thin"/>
      <bottom style="thin"/>
    </border>
    <border>
      <left style="medium"/>
      <right style="thin"/>
      <top style="thin"/>
      <bottom style="thin"/>
    </border>
    <border>
      <left style="thin"/>
      <right/>
      <top style="medium"/>
      <bottom style="thin"/>
    </border>
    <border>
      <left style="thin"/>
      <right/>
      <top/>
      <bottom style="thin"/>
    </border>
    <border>
      <left style="thin"/>
      <right/>
      <top style="thin"/>
      <bottom style="medium"/>
    </border>
    <border>
      <left style="medium"/>
      <right style="thin"/>
      <top style="thin"/>
      <bottom style="medium"/>
    </border>
    <border>
      <left style="thin"/>
      <right/>
      <top style="thin"/>
      <bottom/>
    </border>
    <border>
      <left style="medium"/>
      <right style="thin"/>
      <top style="thin"/>
      <bottom/>
    </border>
    <border>
      <left style="thin"/>
      <right style="medium"/>
      <top style="thin"/>
      <bottom style="medium"/>
    </border>
    <border>
      <left/>
      <right style="thin"/>
      <top style="thin"/>
      <bottom style="medium"/>
    </border>
    <border>
      <left/>
      <right style="medium"/>
      <top style="thin"/>
      <bottom style="thin"/>
    </border>
    <border>
      <left style="thin"/>
      <right style="medium"/>
      <top style="medium"/>
      <bottom/>
    </border>
    <border>
      <left style="thin"/>
      <right style="medium"/>
      <top style="medium"/>
      <bottom style="medium"/>
    </border>
    <border>
      <left style="medium"/>
      <right/>
      <top style="medium"/>
      <bottom/>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style="medium"/>
      <bottom/>
    </border>
    <border>
      <left style="medium"/>
      <right style="medium"/>
      <top/>
      <bottom/>
    </border>
    <border>
      <left/>
      <right style="medium"/>
      <top style="medium"/>
      <bottom style="thin"/>
    </border>
    <border>
      <left style="medium"/>
      <right/>
      <top/>
      <bottom style="thin"/>
    </border>
    <border>
      <left style="medium"/>
      <right/>
      <top style="thin"/>
      <bottom/>
    </border>
    <border>
      <left style="medium"/>
      <right/>
      <top/>
      <bottom style="medium"/>
    </border>
    <border>
      <left style="medium"/>
      <right style="thin"/>
      <top style="medium"/>
      <bottom/>
    </border>
    <border>
      <left/>
      <right style="medium"/>
      <top style="thin"/>
      <bottom/>
    </border>
    <border>
      <left/>
      <right style="medium"/>
      <top/>
      <bottom style="thin"/>
    </border>
    <border>
      <left style="medium"/>
      <right/>
      <top style="medium"/>
      <bottom style="thin"/>
    </border>
    <border>
      <left/>
      <right/>
      <top style="thin"/>
      <bottom/>
    </border>
    <border>
      <left/>
      <right style="medium"/>
      <top style="medium"/>
      <bottom style="medium"/>
    </border>
    <border>
      <left style="medium"/>
      <right/>
      <top style="medium"/>
      <bottom style="medium"/>
    </border>
  </borders>
  <cellStyleXfs count="34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72" fontId="1" fillId="0" borderId="0" applyFont="0" applyFill="0" applyBorder="0" applyAlignment="0" applyProtection="0"/>
    <xf numFmtId="172" fontId="1" fillId="0" borderId="0" applyFont="0" applyFill="0" applyBorder="0" applyAlignment="0" applyProtection="0"/>
    <xf numFmtId="170" fontId="2" fillId="0" borderId="0" applyFont="0" applyFill="0" applyBorder="0" applyAlignment="0" applyProtection="0"/>
    <xf numFmtId="168" fontId="0"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169" fontId="1" fillId="0" borderId="0" applyFont="0" applyFill="0" applyBorder="0" applyAlignment="0" applyProtection="0"/>
    <xf numFmtId="170"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71" fontId="1" fillId="0" borderId="0" applyFont="0" applyFill="0" applyBorder="0" applyAlignment="0" applyProtection="0"/>
    <xf numFmtId="175" fontId="1" fillId="0" borderId="0" applyFont="0" applyFill="0" applyBorder="0" applyAlignment="0" applyProtection="0"/>
    <xf numFmtId="167" fontId="0" fillId="0" borderId="0" applyFont="0" applyFill="0" applyBorder="0" applyAlignment="0" applyProtection="0"/>
    <xf numFmtId="176" fontId="1" fillId="0" borderId="0" applyFont="0" applyFill="0" applyBorder="0" applyAlignment="0" applyProtection="0"/>
    <xf numFmtId="169" fontId="2"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1" fillId="0" borderId="0">
      <alignment/>
      <protection/>
    </xf>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9"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70"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0" fontId="46" fillId="0" borderId="0">
      <alignment/>
      <protection/>
    </xf>
    <xf numFmtId="164" fontId="46" fillId="0" borderId="0" applyFont="0" applyFill="0" applyBorder="0" applyAlignment="0" applyProtection="0"/>
    <xf numFmtId="43" fontId="46" fillId="0" borderId="0" applyFont="0" applyFill="0" applyBorder="0" applyAlignment="0" applyProtection="0"/>
    <xf numFmtId="0" fontId="45" fillId="2" borderId="0" applyNumberFormat="0" applyBorder="0" applyAlignment="0" applyProtection="0"/>
    <xf numFmtId="0" fontId="0" fillId="0" borderId="0">
      <alignment/>
      <protection/>
    </xf>
    <xf numFmtId="167" fontId="0" fillId="0" borderId="0" applyFont="0" applyFill="0" applyBorder="0" applyAlignment="0" applyProtection="0"/>
    <xf numFmtId="168"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0" fillId="0" borderId="0" applyFont="0" applyFill="0" applyBorder="0" applyAlignment="0" applyProtection="0"/>
    <xf numFmtId="0" fontId="47" fillId="2" borderId="0" applyNumberFormat="0" applyBorder="0" applyAlignment="0" applyProtection="0"/>
    <xf numFmtId="0" fontId="46" fillId="0" borderId="0">
      <alignment/>
      <protection/>
    </xf>
    <xf numFmtId="164" fontId="46"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1" fillId="0" borderId="0" applyFont="0" applyFill="0" applyBorder="0" applyAlignment="0" applyProtection="0"/>
    <xf numFmtId="169"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167" fontId="0" fillId="0" borderId="0" applyFont="0" applyFill="0" applyBorder="0" applyAlignment="0" applyProtection="0"/>
    <xf numFmtId="41" fontId="2" fillId="0" borderId="0" applyFont="0" applyFill="0" applyBorder="0" applyAlignment="0" applyProtection="0"/>
    <xf numFmtId="187" fontId="2" fillId="0" borderId="0" applyFont="0" applyFill="0" applyBorder="0" applyAlignment="0" applyProtection="0"/>
    <xf numFmtId="187"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188" fontId="2" fillId="0" borderId="0" applyFont="0" applyFill="0" applyBorder="0" applyAlignment="0" applyProtection="0"/>
    <xf numFmtId="169" fontId="2" fillId="0" borderId="0" applyFont="0" applyFill="0" applyBorder="0" applyAlignment="0" applyProtection="0"/>
    <xf numFmtId="164" fontId="2" fillId="0" borderId="0" applyFont="0" applyFill="0" applyBorder="0" applyAlignment="0" applyProtection="0"/>
    <xf numFmtId="0" fontId="2" fillId="0" borderId="0">
      <alignment/>
      <protection/>
    </xf>
    <xf numFmtId="0" fontId="2" fillId="0" borderId="0">
      <alignment/>
      <protection/>
    </xf>
    <xf numFmtId="0" fontId="58" fillId="0" borderId="0">
      <alignment/>
      <protection/>
    </xf>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548">
    <xf numFmtId="0" fontId="0" fillId="0" borderId="0" xfId="0"/>
    <xf numFmtId="0" fontId="0" fillId="0" borderId="0" xfId="0" applyFill="1"/>
    <xf numFmtId="0" fontId="4" fillId="0" borderId="0" xfId="35" applyFont="1" applyBorder="1" applyAlignment="1">
      <alignment vertical="center"/>
      <protection/>
    </xf>
    <xf numFmtId="0" fontId="5" fillId="0" borderId="0" xfId="0" applyFont="1"/>
    <xf numFmtId="0" fontId="0" fillId="3" borderId="0" xfId="0" applyFill="1"/>
    <xf numFmtId="0" fontId="0" fillId="0" borderId="0" xfId="0" applyFill="1" applyAlignment="1">
      <alignment horizontal="center" vertical="center"/>
    </xf>
    <xf numFmtId="0" fontId="15" fillId="0" borderId="0" xfId="0" applyFont="1" applyFill="1"/>
    <xf numFmtId="0" fontId="1" fillId="0" borderId="0" xfId="0" applyFont="1" applyFill="1"/>
    <xf numFmtId="0" fontId="4" fillId="0" borderId="0" xfId="0" applyFont="1" applyFill="1" applyAlignment="1">
      <alignment horizontal="center"/>
    </xf>
    <xf numFmtId="0" fontId="0" fillId="3" borderId="0" xfId="0" applyFill="1" applyAlignment="1">
      <alignment horizontal="center"/>
    </xf>
    <xf numFmtId="0" fontId="8" fillId="0" borderId="0" xfId="0" applyFont="1" applyFill="1"/>
    <xf numFmtId="177" fontId="0" fillId="0" borderId="0" xfId="0" applyNumberFormat="1" applyFill="1" applyAlignment="1">
      <alignment horizontal="center"/>
    </xf>
    <xf numFmtId="0" fontId="0" fillId="0" borderId="0" xfId="0" applyFill="1" applyAlignment="1">
      <alignment horizontal="center"/>
    </xf>
    <xf numFmtId="0" fontId="11" fillId="3" borderId="1" xfId="0" applyFont="1" applyFill="1" applyBorder="1" applyAlignment="1">
      <alignment horizontal="right" vertical="center"/>
    </xf>
    <xf numFmtId="0" fontId="18" fillId="0" borderId="0" xfId="0" applyFont="1" applyFill="1" applyAlignment="1">
      <alignment horizontal="center" vertical="center"/>
    </xf>
    <xf numFmtId="0" fontId="4" fillId="3" borderId="2" xfId="0" applyFont="1" applyFill="1" applyBorder="1" applyAlignment="1">
      <alignment vertical="top" wrapText="1"/>
    </xf>
    <xf numFmtId="0" fontId="4" fillId="3" borderId="0" xfId="0" applyFont="1" applyFill="1" applyBorder="1" applyAlignment="1">
      <alignment vertical="top" wrapText="1"/>
    </xf>
    <xf numFmtId="0" fontId="4" fillId="3" borderId="0" xfId="0" applyFont="1" applyFill="1" applyBorder="1" applyAlignment="1">
      <alignment horizontal="center" vertical="center" wrapText="1"/>
    </xf>
    <xf numFmtId="0" fontId="19" fillId="3" borderId="2" xfId="0" applyFont="1" applyFill="1" applyBorder="1"/>
    <xf numFmtId="0" fontId="19" fillId="3" borderId="0" xfId="0" applyFont="1" applyFill="1" applyBorder="1"/>
    <xf numFmtId="0" fontId="19" fillId="3" borderId="0" xfId="0" applyFont="1" applyFill="1" applyBorder="1" applyAlignment="1">
      <alignment horizontal="center"/>
    </xf>
    <xf numFmtId="0" fontId="19" fillId="3" borderId="3" xfId="0" applyFont="1" applyFill="1" applyBorder="1"/>
    <xf numFmtId="0" fontId="9" fillId="4" borderId="4" xfId="0" applyFont="1" applyFill="1" applyBorder="1" applyAlignment="1" applyProtection="1">
      <alignment horizontal="left" vertical="center" wrapText="1"/>
      <protection locked="0"/>
    </xf>
    <xf numFmtId="0" fontId="9" fillId="4" borderId="1" xfId="0" applyFont="1" applyFill="1" applyBorder="1" applyAlignment="1" applyProtection="1">
      <alignment horizontal="left" vertical="center" wrapText="1"/>
      <protection locked="0"/>
    </xf>
    <xf numFmtId="0" fontId="9" fillId="4" borderId="5" xfId="0" applyFont="1" applyFill="1" applyBorder="1" applyAlignment="1" applyProtection="1">
      <alignment horizontal="left" vertical="center" wrapText="1"/>
      <protection locked="0"/>
    </xf>
    <xf numFmtId="0" fontId="9" fillId="4" borderId="6" xfId="0" applyFont="1" applyFill="1" applyBorder="1" applyAlignment="1" applyProtection="1">
      <alignment horizontal="left" vertical="center" wrapText="1"/>
      <protection locked="0"/>
    </xf>
    <xf numFmtId="0" fontId="17" fillId="4" borderId="0" xfId="0" applyFont="1" applyFill="1" applyBorder="1" applyAlignment="1">
      <alignment/>
    </xf>
    <xf numFmtId="0" fontId="17" fillId="4" borderId="3" xfId="0" applyFont="1" applyFill="1" applyBorder="1" applyAlignment="1">
      <alignment/>
    </xf>
    <xf numFmtId="0" fontId="17" fillId="4" borderId="7" xfId="0" applyFont="1" applyFill="1" applyBorder="1" applyAlignment="1">
      <alignment/>
    </xf>
    <xf numFmtId="0" fontId="7" fillId="4" borderId="8" xfId="0" applyFont="1" applyFill="1" applyBorder="1" applyAlignment="1">
      <alignment horizontal="right"/>
    </xf>
    <xf numFmtId="3" fontId="4" fillId="0" borderId="0" xfId="0" applyNumberFormat="1" applyFont="1" applyFill="1" applyAlignment="1">
      <alignment horizontal="center"/>
    </xf>
    <xf numFmtId="37" fontId="4" fillId="0" borderId="0" xfId="0" applyNumberFormat="1" applyFont="1" applyFill="1" applyAlignment="1">
      <alignment horizontal="center"/>
    </xf>
    <xf numFmtId="3" fontId="0" fillId="0" borderId="0" xfId="0" applyNumberFormat="1" applyFill="1"/>
    <xf numFmtId="37" fontId="4" fillId="5" borderId="0" xfId="0" applyNumberFormat="1" applyFont="1" applyFill="1" applyAlignment="1">
      <alignment horizontal="center"/>
    </xf>
    <xf numFmtId="1" fontId="4" fillId="0" borderId="0" xfId="0" applyNumberFormat="1" applyFont="1" applyFill="1" applyAlignment="1">
      <alignment horizontal="center"/>
    </xf>
    <xf numFmtId="1" fontId="0" fillId="0" borderId="0" xfId="0" applyNumberFormat="1" applyFill="1"/>
    <xf numFmtId="1" fontId="0" fillId="0" borderId="0" xfId="0" applyNumberFormat="1" applyFill="1" applyAlignment="1">
      <alignment horizontal="center"/>
    </xf>
    <xf numFmtId="177" fontId="4" fillId="0" borderId="0" xfId="22" applyNumberFormat="1" applyFont="1" applyFill="1" applyAlignment="1">
      <alignment horizontal="center"/>
    </xf>
    <xf numFmtId="0" fontId="0" fillId="0" borderId="0" xfId="0" applyFill="1" applyAlignment="1">
      <alignment wrapText="1"/>
    </xf>
    <xf numFmtId="0" fontId="18" fillId="0" borderId="0" xfId="0" applyFont="1" applyFill="1" applyAlignment="1">
      <alignment horizontal="center" vertical="center" wrapText="1"/>
    </xf>
    <xf numFmtId="0" fontId="0" fillId="0" borderId="0" xfId="0" applyAlignment="1">
      <alignment wrapText="1"/>
    </xf>
    <xf numFmtId="0" fontId="0" fillId="0" borderId="0" xfId="0" applyFill="1" applyAlignment="1">
      <alignment horizontal="center" vertical="center" wrapText="1"/>
    </xf>
    <xf numFmtId="4" fontId="0" fillId="0" borderId="0" xfId="0" applyNumberFormat="1" applyFill="1" applyAlignment="1">
      <alignment horizontal="center" vertical="center" wrapText="1"/>
    </xf>
    <xf numFmtId="0" fontId="15" fillId="0" borderId="0" xfId="0" applyFont="1" applyFill="1" applyAlignment="1">
      <alignment wrapText="1"/>
    </xf>
    <xf numFmtId="0" fontId="0" fillId="0" borderId="0" xfId="0" applyAlignment="1">
      <alignment/>
    </xf>
    <xf numFmtId="177" fontId="4" fillId="0" borderId="0" xfId="24" applyNumberFormat="1" applyFont="1" applyFill="1" applyAlignment="1">
      <alignment horizontal="center"/>
    </xf>
    <xf numFmtId="2" fontId="0" fillId="0" borderId="0" xfId="0" applyNumberFormat="1" applyFill="1" applyAlignment="1">
      <alignment horizontal="center" vertical="center"/>
    </xf>
    <xf numFmtId="0" fontId="10" fillId="0" borderId="0" xfId="35" applyFont="1" applyBorder="1" applyAlignment="1">
      <alignment vertical="center"/>
      <protection/>
    </xf>
    <xf numFmtId="0" fontId="12" fillId="6" borderId="1" xfId="35" applyFont="1" applyFill="1" applyBorder="1" applyAlignment="1">
      <alignment horizontal="left" vertical="center" wrapText="1"/>
      <protection/>
    </xf>
    <xf numFmtId="0" fontId="12" fillId="6" borderId="5" xfId="35" applyFont="1" applyFill="1" applyBorder="1" applyAlignment="1">
      <alignment horizontal="left" vertical="center" wrapText="1"/>
      <protection/>
    </xf>
    <xf numFmtId="0" fontId="12" fillId="0" borderId="0" xfId="35" applyFont="1" applyAlignment="1">
      <alignment vertical="center"/>
      <protection/>
    </xf>
    <xf numFmtId="0" fontId="10" fillId="0" borderId="0" xfId="35" applyFont="1" applyAlignment="1">
      <alignment vertical="center"/>
      <protection/>
    </xf>
    <xf numFmtId="0" fontId="10" fillId="0" borderId="0" xfId="35" applyFont="1" applyFill="1" applyAlignment="1">
      <alignment horizontal="left" vertical="center"/>
      <protection/>
    </xf>
    <xf numFmtId="10" fontId="10" fillId="0" borderId="0" xfId="35" applyNumberFormat="1" applyFont="1" applyAlignment="1">
      <alignment vertical="center"/>
      <protection/>
    </xf>
    <xf numFmtId="10" fontId="10" fillId="0" borderId="0" xfId="35" applyNumberFormat="1" applyFont="1" applyAlignment="1">
      <alignment horizontal="center" vertical="center"/>
      <protection/>
    </xf>
    <xf numFmtId="0" fontId="10" fillId="7" borderId="0" xfId="35" applyFont="1" applyFill="1" applyBorder="1" applyAlignment="1">
      <alignment vertical="center"/>
      <protection/>
    </xf>
    <xf numFmtId="174" fontId="16" fillId="8" borderId="4" xfId="0" applyNumberFormat="1" applyFont="1" applyFill="1" applyBorder="1" applyAlignment="1">
      <alignment vertical="center"/>
    </xf>
    <xf numFmtId="0" fontId="10" fillId="7" borderId="0" xfId="35" applyFont="1" applyFill="1" applyAlignment="1">
      <alignment vertical="center"/>
      <protection/>
    </xf>
    <xf numFmtId="174" fontId="16" fillId="4" borderId="5" xfId="0" applyNumberFormat="1" applyFont="1" applyFill="1" applyBorder="1" applyAlignment="1">
      <alignment vertical="center"/>
    </xf>
    <xf numFmtId="174" fontId="16" fillId="4" borderId="1" xfId="0" applyNumberFormat="1" applyFont="1" applyFill="1" applyBorder="1" applyAlignment="1">
      <alignment vertical="center"/>
    </xf>
    <xf numFmtId="0" fontId="10" fillId="7" borderId="0" xfId="35" applyFont="1" applyFill="1" applyAlignment="1">
      <alignment horizontal="left" vertical="center"/>
      <protection/>
    </xf>
    <xf numFmtId="0" fontId="24" fillId="3" borderId="0" xfId="0" applyFont="1" applyFill="1" applyBorder="1" applyAlignment="1">
      <alignment horizontal="center" vertical="center" wrapText="1"/>
    </xf>
    <xf numFmtId="0" fontId="24" fillId="3" borderId="0" xfId="0" applyFont="1" applyFill="1" applyBorder="1" applyAlignment="1">
      <alignment horizontal="left" vertical="center" wrapText="1"/>
    </xf>
    <xf numFmtId="10" fontId="24" fillId="3" borderId="0" xfId="35" applyNumberFormat="1" applyFont="1" applyFill="1" applyBorder="1" applyAlignment="1">
      <alignment horizontal="center" vertical="center"/>
      <protection/>
    </xf>
    <xf numFmtId="10" fontId="12" fillId="3" borderId="0" xfId="35" applyNumberFormat="1" applyFont="1" applyFill="1" applyBorder="1" applyAlignment="1">
      <alignment horizontal="center" vertical="center"/>
      <protection/>
    </xf>
    <xf numFmtId="10" fontId="10" fillId="7" borderId="0" xfId="35" applyNumberFormat="1" applyFont="1" applyFill="1" applyAlignment="1">
      <alignment vertical="center"/>
      <protection/>
    </xf>
    <xf numFmtId="10" fontId="10" fillId="7" borderId="0" xfId="35" applyNumberFormat="1" applyFont="1" applyFill="1" applyAlignment="1">
      <alignment horizontal="center" vertical="center"/>
      <protection/>
    </xf>
    <xf numFmtId="0" fontId="10" fillId="0" borderId="0" xfId="35" applyFont="1" applyAlignment="1">
      <alignment horizontal="left" vertical="center"/>
      <protection/>
    </xf>
    <xf numFmtId="174" fontId="16" fillId="4" borderId="9" xfId="0" applyNumberFormat="1" applyFont="1" applyFill="1" applyBorder="1" applyAlignment="1">
      <alignment vertical="center"/>
    </xf>
    <xf numFmtId="0" fontId="12" fillId="6" borderId="10" xfId="35" applyFont="1" applyFill="1" applyBorder="1" applyAlignment="1">
      <alignment horizontal="center" vertical="center" wrapText="1"/>
      <protection/>
    </xf>
    <xf numFmtId="0" fontId="2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 xfId="0" applyFont="1" applyFill="1" applyBorder="1" applyAlignment="1">
      <alignment horizontal="center" vertical="center"/>
    </xf>
    <xf numFmtId="9" fontId="19" fillId="3" borderId="1" xfId="0" applyNumberFormat="1" applyFont="1" applyFill="1" applyBorder="1" applyAlignment="1">
      <alignment horizontal="center" vertical="center" wrapText="1"/>
    </xf>
    <xf numFmtId="10" fontId="0" fillId="0" borderId="0" xfId="0" applyNumberFormat="1" applyFill="1" applyAlignment="1">
      <alignment horizontal="center"/>
    </xf>
    <xf numFmtId="0" fontId="27" fillId="3" borderId="0" xfId="0" applyFont="1" applyFill="1"/>
    <xf numFmtId="37" fontId="10" fillId="3" borderId="1" xfId="29" applyNumberFormat="1" applyFont="1" applyFill="1" applyBorder="1" applyAlignment="1">
      <alignment horizontal="center" vertical="center"/>
    </xf>
    <xf numFmtId="10" fontId="24" fillId="3" borderId="0" xfId="0" applyNumberFormat="1" applyFont="1" applyFill="1" applyBorder="1" applyAlignment="1">
      <alignment horizontal="center" vertical="center" wrapText="1"/>
    </xf>
    <xf numFmtId="0" fontId="12" fillId="6" borderId="9" xfId="35" applyFont="1" applyFill="1" applyBorder="1" applyAlignment="1">
      <alignment horizontal="center" vertical="center" wrapText="1"/>
      <protection/>
    </xf>
    <xf numFmtId="10" fontId="10" fillId="6" borderId="9" xfId="35" applyNumberFormat="1" applyFont="1" applyFill="1" applyBorder="1" applyAlignment="1">
      <alignment horizontal="center" vertical="center" wrapText="1"/>
      <protection/>
    </xf>
    <xf numFmtId="0" fontId="12" fillId="6" borderId="9" xfId="35" applyFont="1" applyFill="1" applyBorder="1" applyAlignment="1">
      <alignment horizontal="center" vertical="center" textRotation="180" wrapText="1"/>
      <protection/>
    </xf>
    <xf numFmtId="2" fontId="23" fillId="3" borderId="1" xfId="0" applyNumberFormat="1" applyFont="1" applyFill="1" applyBorder="1" applyAlignment="1">
      <alignment horizontal="center" vertical="center" wrapText="1"/>
    </xf>
    <xf numFmtId="2" fontId="23" fillId="3" borderId="1" xfId="0" applyNumberFormat="1" applyFont="1" applyFill="1" applyBorder="1" applyAlignment="1">
      <alignment horizontal="center" vertical="center"/>
    </xf>
    <xf numFmtId="0" fontId="1" fillId="0" borderId="0" xfId="38" applyBorder="1" applyAlignment="1">
      <alignment vertical="center" wrapText="1"/>
      <protection/>
    </xf>
    <xf numFmtId="0" fontId="1" fillId="0" borderId="0" xfId="38" applyBorder="1" applyAlignment="1">
      <alignment wrapText="1"/>
      <protection/>
    </xf>
    <xf numFmtId="0" fontId="1" fillId="0" borderId="0" xfId="38" applyBorder="1">
      <alignment/>
      <protection/>
    </xf>
    <xf numFmtId="0" fontId="1" fillId="0" borderId="0" xfId="38">
      <alignment/>
      <protection/>
    </xf>
    <xf numFmtId="0" fontId="7" fillId="0" borderId="0" xfId="99" applyFont="1" applyBorder="1" applyAlignment="1">
      <alignment horizontal="center" vertical="center" wrapText="1"/>
      <protection/>
    </xf>
    <xf numFmtId="0" fontId="4" fillId="0" borderId="0" xfId="38" applyFont="1" applyBorder="1" applyAlignment="1">
      <alignment vertical="center" wrapText="1"/>
      <protection/>
    </xf>
    <xf numFmtId="0" fontId="4" fillId="0" borderId="0" xfId="38" applyFont="1" applyBorder="1" applyAlignment="1">
      <alignment wrapText="1"/>
      <protection/>
    </xf>
    <xf numFmtId="0" fontId="4" fillId="0" borderId="0" xfId="38" applyFont="1" applyBorder="1">
      <alignment/>
      <protection/>
    </xf>
    <xf numFmtId="0" fontId="4" fillId="0" borderId="0" xfId="38" applyFont="1">
      <alignment/>
      <protection/>
    </xf>
    <xf numFmtId="0" fontId="32" fillId="4" borderId="9" xfId="38" applyFont="1" applyFill="1" applyBorder="1" applyAlignment="1">
      <alignment horizontal="center" vertical="center" wrapText="1"/>
      <protection/>
    </xf>
    <xf numFmtId="0" fontId="32" fillId="4" borderId="9" xfId="38" applyFont="1" applyFill="1" applyBorder="1" applyAlignment="1">
      <alignment vertical="center" wrapText="1"/>
      <protection/>
    </xf>
    <xf numFmtId="0" fontId="32" fillId="4" borderId="11" xfId="38" applyFont="1" applyFill="1" applyBorder="1" applyAlignment="1">
      <alignment horizontal="center" vertical="center" wrapText="1"/>
      <protection/>
    </xf>
    <xf numFmtId="0" fontId="32" fillId="4" borderId="12" xfId="38" applyFont="1" applyFill="1" applyBorder="1" applyAlignment="1">
      <alignment horizontal="center" vertical="center" wrapText="1"/>
      <protection/>
    </xf>
    <xf numFmtId="0" fontId="32" fillId="4" borderId="13" xfId="38" applyFont="1" applyFill="1" applyBorder="1" applyAlignment="1">
      <alignment horizontal="center" vertical="center" wrapText="1"/>
      <protection/>
    </xf>
    <xf numFmtId="0" fontId="32" fillId="4" borderId="14" xfId="38" applyFont="1" applyFill="1" applyBorder="1" applyAlignment="1">
      <alignment horizontal="center" vertical="center"/>
      <protection/>
    </xf>
    <xf numFmtId="0" fontId="32" fillId="4" borderId="15" xfId="38" applyFont="1" applyFill="1" applyBorder="1" applyAlignment="1">
      <alignment horizontal="center" vertical="center" wrapText="1"/>
      <protection/>
    </xf>
    <xf numFmtId="0" fontId="8" fillId="0" borderId="0" xfId="38" applyFont="1" applyBorder="1" applyAlignment="1">
      <alignment vertical="center" wrapText="1"/>
      <protection/>
    </xf>
    <xf numFmtId="0" fontId="4" fillId="0" borderId="0" xfId="38" applyFont="1" applyBorder="1" applyAlignment="1">
      <alignment horizontal="center" vertical="center" wrapText="1"/>
      <protection/>
    </xf>
    <xf numFmtId="0" fontId="7" fillId="0" borderId="0" xfId="99" applyFont="1" applyBorder="1" applyAlignment="1">
      <alignment vertical="center" wrapText="1"/>
      <protection/>
    </xf>
    <xf numFmtId="0" fontId="33" fillId="4" borderId="16" xfId="38" applyFont="1" applyFill="1" applyBorder="1" applyAlignment="1">
      <alignment horizontal="left" vertical="center" wrapText="1"/>
      <protection/>
    </xf>
    <xf numFmtId="3" fontId="11" fillId="3" borderId="4" xfId="38" applyNumberFormat="1" applyFont="1" applyFill="1" applyBorder="1" applyAlignment="1">
      <alignment horizontal="center" vertical="center" wrapText="1"/>
      <protection/>
    </xf>
    <xf numFmtId="3" fontId="11" fillId="0" borderId="4" xfId="38" applyNumberFormat="1" applyFont="1" applyFill="1" applyBorder="1" applyAlignment="1">
      <alignment horizontal="center" vertical="center" wrapText="1"/>
      <protection/>
    </xf>
    <xf numFmtId="3" fontId="10" fillId="3" borderId="4" xfId="0" applyNumberFormat="1" applyFont="1" applyFill="1" applyBorder="1" applyAlignment="1">
      <alignment horizontal="center" vertical="center" wrapText="1"/>
    </xf>
    <xf numFmtId="3" fontId="11" fillId="3" borderId="4" xfId="38" applyNumberFormat="1" applyFont="1" applyFill="1" applyBorder="1" applyAlignment="1">
      <alignment vertical="center" wrapText="1"/>
      <protection/>
    </xf>
    <xf numFmtId="3" fontId="10" fillId="0" borderId="4" xfId="38" applyNumberFormat="1" applyFont="1" applyFill="1" applyBorder="1" applyAlignment="1">
      <alignment vertical="center" wrapText="1"/>
      <protection/>
    </xf>
    <xf numFmtId="3" fontId="33" fillId="3" borderId="4" xfId="38" applyNumberFormat="1" applyFont="1" applyFill="1" applyBorder="1" applyAlignment="1">
      <alignment horizontal="center" vertical="center" wrapText="1"/>
      <protection/>
    </xf>
    <xf numFmtId="0" fontId="8" fillId="0" borderId="0" xfId="99" applyFont="1" applyBorder="1" applyAlignment="1">
      <alignment vertical="center" wrapText="1"/>
      <protection/>
    </xf>
    <xf numFmtId="179" fontId="11" fillId="3" borderId="1" xfId="29" applyNumberFormat="1" applyFont="1" applyFill="1" applyBorder="1" applyAlignment="1">
      <alignment horizontal="center" vertical="center" wrapText="1"/>
    </xf>
    <xf numFmtId="179" fontId="11" fillId="0" borderId="1" xfId="29" applyNumberFormat="1" applyFont="1" applyFill="1" applyBorder="1" applyAlignment="1">
      <alignment horizontal="center" vertical="center" wrapText="1"/>
    </xf>
    <xf numFmtId="179" fontId="11" fillId="3" borderId="1" xfId="29" applyNumberFormat="1" applyFont="1" applyFill="1" applyBorder="1" applyAlignment="1">
      <alignment horizontal="center" vertical="center"/>
    </xf>
    <xf numFmtId="179" fontId="11" fillId="3" borderId="1" xfId="29" applyNumberFormat="1" applyFont="1" applyFill="1" applyBorder="1" applyAlignment="1">
      <alignment vertical="center" wrapText="1"/>
    </xf>
    <xf numFmtId="179" fontId="10" fillId="0" borderId="1" xfId="29" applyNumberFormat="1" applyFont="1" applyFill="1" applyBorder="1" applyAlignment="1">
      <alignment vertical="center" wrapText="1"/>
    </xf>
    <xf numFmtId="37" fontId="11" fillId="3" borderId="1" xfId="0" applyNumberFormat="1" applyFont="1" applyFill="1" applyBorder="1" applyAlignment="1">
      <alignment horizontal="right" vertical="center"/>
    </xf>
    <xf numFmtId="3" fontId="11" fillId="3" borderId="1" xfId="38" applyNumberFormat="1" applyFont="1" applyFill="1" applyBorder="1" applyAlignment="1">
      <alignment horizontal="center" vertical="center" wrapText="1"/>
      <protection/>
    </xf>
    <xf numFmtId="3" fontId="11" fillId="0" borderId="1" xfId="38" applyNumberFormat="1" applyFont="1" applyFill="1" applyBorder="1" applyAlignment="1">
      <alignment horizontal="center" vertical="center" wrapText="1"/>
      <protection/>
    </xf>
    <xf numFmtId="3" fontId="11" fillId="3" borderId="1" xfId="38" applyNumberFormat="1" applyFont="1" applyFill="1" applyBorder="1" applyAlignment="1">
      <alignment vertical="center" wrapText="1"/>
      <protection/>
    </xf>
    <xf numFmtId="3" fontId="10" fillId="0" borderId="1" xfId="38" applyNumberFormat="1" applyFont="1" applyFill="1" applyBorder="1" applyAlignment="1">
      <alignment vertical="center" wrapText="1"/>
      <protection/>
    </xf>
    <xf numFmtId="3" fontId="33" fillId="3" borderId="1" xfId="38" applyNumberFormat="1" applyFont="1" applyFill="1" applyBorder="1" applyAlignment="1">
      <alignment horizontal="center" vertical="center" wrapText="1"/>
      <protection/>
    </xf>
    <xf numFmtId="181" fontId="11" fillId="3" borderId="4" xfId="38" applyNumberFormat="1" applyFont="1" applyFill="1" applyBorder="1" applyAlignment="1">
      <alignment horizontal="center" vertical="center" wrapText="1"/>
      <protection/>
    </xf>
    <xf numFmtId="4" fontId="11" fillId="0" borderId="4" xfId="38" applyNumberFormat="1" applyFont="1" applyFill="1" applyBorder="1" applyAlignment="1">
      <alignment horizontal="center" vertical="center" wrapText="1"/>
      <protection/>
    </xf>
    <xf numFmtId="37" fontId="11" fillId="3" borderId="4" xfId="29" applyNumberFormat="1" applyFont="1" applyFill="1" applyBorder="1" applyAlignment="1">
      <alignment horizontal="center" vertical="center"/>
    </xf>
    <xf numFmtId="37" fontId="13" fillId="3" borderId="4" xfId="29" applyNumberFormat="1" applyFont="1" applyFill="1" applyBorder="1" applyAlignment="1">
      <alignment horizontal="center" vertical="center"/>
    </xf>
    <xf numFmtId="178" fontId="11" fillId="3" borderId="4" xfId="38" applyNumberFormat="1" applyFont="1" applyFill="1" applyBorder="1" applyAlignment="1">
      <alignment vertical="center" wrapText="1"/>
      <protection/>
    </xf>
    <xf numFmtId="178" fontId="10" fillId="0" borderId="4" xfId="38" applyNumberFormat="1" applyFont="1" applyFill="1" applyBorder="1" applyAlignment="1">
      <alignment vertical="center" wrapText="1"/>
      <protection/>
    </xf>
    <xf numFmtId="178" fontId="33" fillId="3" borderId="4" xfId="38" applyNumberFormat="1" applyFont="1" applyFill="1" applyBorder="1" applyAlignment="1">
      <alignment horizontal="center" vertical="center" wrapText="1"/>
      <protection/>
    </xf>
    <xf numFmtId="179" fontId="13" fillId="3" borderId="1" xfId="29" applyNumberFormat="1" applyFont="1" applyFill="1" applyBorder="1" applyAlignment="1">
      <alignment horizontal="center" vertical="center"/>
    </xf>
    <xf numFmtId="179" fontId="11" fillId="3" borderId="1" xfId="38" applyNumberFormat="1" applyFont="1" applyFill="1" applyBorder="1" applyAlignment="1">
      <alignment horizontal="center" vertical="center" wrapText="1"/>
      <protection/>
    </xf>
    <xf numFmtId="179" fontId="11" fillId="3" borderId="1" xfId="38" applyNumberFormat="1" applyFont="1" applyFill="1" applyBorder="1" applyAlignment="1">
      <alignment vertical="center" wrapText="1"/>
      <protection/>
    </xf>
    <xf numFmtId="179" fontId="10" fillId="0" borderId="1" xfId="38" applyNumberFormat="1" applyFont="1" applyFill="1" applyBorder="1" applyAlignment="1">
      <alignment vertical="center" wrapText="1"/>
      <protection/>
    </xf>
    <xf numFmtId="37" fontId="13" fillId="3" borderId="1" xfId="29" applyNumberFormat="1" applyFont="1" applyFill="1" applyBorder="1" applyAlignment="1">
      <alignment horizontal="center" vertical="center"/>
    </xf>
    <xf numFmtId="178" fontId="10" fillId="0" borderId="1" xfId="38" applyNumberFormat="1" applyFont="1" applyFill="1" applyBorder="1" applyAlignment="1">
      <alignment vertical="center" wrapText="1"/>
      <protection/>
    </xf>
    <xf numFmtId="3" fontId="11" fillId="0" borderId="5" xfId="38" applyNumberFormat="1" applyFont="1" applyFill="1" applyBorder="1" applyAlignment="1">
      <alignment horizontal="center" vertical="center" wrapText="1"/>
      <protection/>
    </xf>
    <xf numFmtId="37" fontId="13" fillId="3" borderId="5" xfId="29" applyNumberFormat="1" applyFont="1" applyFill="1" applyBorder="1" applyAlignment="1">
      <alignment horizontal="center" vertical="center"/>
    </xf>
    <xf numFmtId="3" fontId="11" fillId="3" borderId="5" xfId="38" applyNumberFormat="1" applyFont="1" applyFill="1" applyBorder="1" applyAlignment="1">
      <alignment horizontal="center" vertical="center" wrapText="1"/>
      <protection/>
    </xf>
    <xf numFmtId="0" fontId="33" fillId="4" borderId="17" xfId="38" applyFont="1" applyFill="1" applyBorder="1" applyAlignment="1">
      <alignment horizontal="left" vertical="center" wrapText="1"/>
      <protection/>
    </xf>
    <xf numFmtId="37" fontId="13" fillId="3" borderId="6" xfId="29" applyNumberFormat="1" applyFont="1" applyFill="1" applyBorder="1" applyAlignment="1">
      <alignment horizontal="center" vertical="center"/>
    </xf>
    <xf numFmtId="3" fontId="11" fillId="0" borderId="6" xfId="38" applyNumberFormat="1" applyFont="1" applyFill="1" applyBorder="1" applyAlignment="1">
      <alignment horizontal="center" vertical="center" wrapText="1"/>
      <protection/>
    </xf>
    <xf numFmtId="3" fontId="11" fillId="3" borderId="6" xfId="38" applyNumberFormat="1" applyFont="1" applyFill="1" applyBorder="1" applyAlignment="1">
      <alignment horizontal="center" vertical="center" wrapText="1"/>
      <protection/>
    </xf>
    <xf numFmtId="2" fontId="11" fillId="3" borderId="6" xfId="38" applyNumberFormat="1" applyFont="1" applyFill="1" applyBorder="1" applyAlignment="1">
      <alignment vertical="center" wrapText="1"/>
      <protection/>
    </xf>
    <xf numFmtId="1" fontId="11" fillId="3" borderId="6" xfId="38" applyNumberFormat="1" applyFont="1" applyFill="1" applyBorder="1" applyAlignment="1">
      <alignment vertical="center" wrapText="1"/>
      <protection/>
    </xf>
    <xf numFmtId="1" fontId="10" fillId="0" borderId="6" xfId="38" applyNumberFormat="1" applyFont="1" applyFill="1" applyBorder="1" applyAlignment="1">
      <alignment vertical="center" wrapText="1"/>
      <protection/>
    </xf>
    <xf numFmtId="178" fontId="33" fillId="3" borderId="6" xfId="38" applyNumberFormat="1" applyFont="1" applyFill="1" applyBorder="1" applyAlignment="1">
      <alignment horizontal="center" vertical="center" wrapText="1"/>
      <protection/>
    </xf>
    <xf numFmtId="37" fontId="13" fillId="3" borderId="18" xfId="29" applyNumberFormat="1" applyFont="1" applyFill="1" applyBorder="1" applyAlignment="1">
      <alignment horizontal="center" vertical="center"/>
    </xf>
    <xf numFmtId="178" fontId="33" fillId="4" borderId="19" xfId="38" applyNumberFormat="1" applyFont="1" applyFill="1" applyBorder="1" applyAlignment="1">
      <alignment horizontal="left" vertical="center" wrapText="1"/>
      <protection/>
    </xf>
    <xf numFmtId="37" fontId="13" fillId="3" borderId="20" xfId="29" applyNumberFormat="1" applyFont="1" applyFill="1" applyBorder="1" applyAlignment="1">
      <alignment horizontal="center" vertical="center"/>
    </xf>
    <xf numFmtId="2" fontId="11" fillId="3" borderId="1" xfId="38" applyNumberFormat="1" applyFont="1" applyFill="1" applyBorder="1" applyAlignment="1">
      <alignment vertical="center" wrapText="1"/>
      <protection/>
    </xf>
    <xf numFmtId="2" fontId="10" fillId="0" borderId="1" xfId="38" applyNumberFormat="1" applyFont="1" applyFill="1" applyBorder="1" applyAlignment="1">
      <alignment vertical="center" wrapText="1"/>
      <protection/>
    </xf>
    <xf numFmtId="178" fontId="33" fillId="3" borderId="20" xfId="38" applyNumberFormat="1" applyFont="1" applyFill="1" applyBorder="1" applyAlignment="1">
      <alignment horizontal="center" vertical="center" wrapText="1"/>
      <protection/>
    </xf>
    <xf numFmtId="37" fontId="13" fillId="3" borderId="9" xfId="29" applyNumberFormat="1" applyFont="1" applyFill="1" applyBorder="1" applyAlignment="1">
      <alignment horizontal="center" vertical="center"/>
    </xf>
    <xf numFmtId="178" fontId="33" fillId="3" borderId="9" xfId="38" applyNumberFormat="1" applyFont="1" applyFill="1" applyBorder="1" applyAlignment="1">
      <alignment horizontal="center" vertical="center" wrapText="1"/>
      <protection/>
    </xf>
    <xf numFmtId="178" fontId="33" fillId="3" borderId="21" xfId="38" applyNumberFormat="1" applyFont="1" applyFill="1" applyBorder="1" applyAlignment="1">
      <alignment horizontal="center" vertical="center" wrapText="1"/>
      <protection/>
    </xf>
    <xf numFmtId="181" fontId="11" fillId="0" borderId="4" xfId="38" applyNumberFormat="1" applyFont="1" applyFill="1" applyBorder="1" applyAlignment="1">
      <alignment horizontal="center" vertical="center" wrapText="1"/>
      <protection/>
    </xf>
    <xf numFmtId="1" fontId="11" fillId="3" borderId="4" xfId="38" applyNumberFormat="1" applyFont="1" applyFill="1" applyBorder="1" applyAlignment="1">
      <alignment vertical="center" wrapText="1"/>
      <protection/>
    </xf>
    <xf numFmtId="1" fontId="11" fillId="0" borderId="4" xfId="38" applyNumberFormat="1" applyFont="1" applyFill="1" applyBorder="1" applyAlignment="1">
      <alignment vertical="center" wrapText="1"/>
      <protection/>
    </xf>
    <xf numFmtId="173" fontId="11" fillId="3" borderId="1" xfId="29" applyNumberFormat="1" applyFont="1" applyFill="1" applyBorder="1" applyAlignment="1">
      <alignment horizontal="center" vertical="center" wrapText="1"/>
    </xf>
    <xf numFmtId="173" fontId="11" fillId="0" borderId="1" xfId="29" applyNumberFormat="1" applyFont="1" applyFill="1" applyBorder="1" applyAlignment="1">
      <alignment horizontal="center" vertical="center" wrapText="1"/>
    </xf>
    <xf numFmtId="181" fontId="11" fillId="0" borderId="1" xfId="29" applyNumberFormat="1" applyFont="1" applyFill="1" applyBorder="1" applyAlignment="1">
      <alignment horizontal="center" vertical="center" wrapText="1"/>
    </xf>
    <xf numFmtId="37" fontId="11" fillId="3" borderId="1" xfId="29" applyNumberFormat="1" applyFont="1" applyFill="1" applyBorder="1" applyAlignment="1">
      <alignment horizontal="center" vertical="center"/>
    </xf>
    <xf numFmtId="1" fontId="11" fillId="3" borderId="1" xfId="29" applyNumberFormat="1" applyFont="1" applyFill="1" applyBorder="1" applyAlignment="1">
      <alignment vertical="center" wrapText="1"/>
    </xf>
    <xf numFmtId="1" fontId="11" fillId="0" borderId="1" xfId="29" applyNumberFormat="1" applyFont="1" applyFill="1" applyBorder="1" applyAlignment="1">
      <alignment vertical="center" wrapText="1"/>
    </xf>
    <xf numFmtId="181" fontId="11" fillId="0" borderId="1" xfId="38" applyNumberFormat="1" applyFont="1" applyFill="1" applyBorder="1" applyAlignment="1">
      <alignment horizontal="center" vertical="center" wrapText="1"/>
      <protection/>
    </xf>
    <xf numFmtId="1" fontId="11" fillId="3" borderId="1" xfId="38" applyNumberFormat="1" applyFont="1" applyFill="1" applyBorder="1" applyAlignment="1">
      <alignment vertical="center" wrapText="1"/>
      <protection/>
    </xf>
    <xf numFmtId="1" fontId="11" fillId="0" borderId="1" xfId="38" applyNumberFormat="1" applyFont="1" applyFill="1" applyBorder="1" applyAlignment="1">
      <alignment vertical="center" wrapText="1"/>
      <protection/>
    </xf>
    <xf numFmtId="3" fontId="11" fillId="3" borderId="9" xfId="38" applyNumberFormat="1" applyFont="1" applyFill="1" applyBorder="1" applyAlignment="1">
      <alignment horizontal="center" vertical="center" wrapText="1"/>
      <protection/>
    </xf>
    <xf numFmtId="3" fontId="11" fillId="0" borderId="9" xfId="38" applyNumberFormat="1" applyFont="1" applyFill="1" applyBorder="1" applyAlignment="1">
      <alignment horizontal="center" vertical="center" wrapText="1"/>
      <protection/>
    </xf>
    <xf numFmtId="181" fontId="11" fillId="0" borderId="9" xfId="38" applyNumberFormat="1" applyFont="1" applyFill="1" applyBorder="1" applyAlignment="1">
      <alignment horizontal="center" vertical="center" wrapText="1"/>
      <protection/>
    </xf>
    <xf numFmtId="3" fontId="11" fillId="3" borderId="22" xfId="38" applyNumberFormat="1" applyFont="1" applyFill="1" applyBorder="1" applyAlignment="1">
      <alignment horizontal="center" vertical="center" wrapText="1"/>
      <protection/>
    </xf>
    <xf numFmtId="3" fontId="11" fillId="0" borderId="22" xfId="38" applyNumberFormat="1" applyFont="1" applyFill="1" applyBorder="1" applyAlignment="1">
      <alignment horizontal="center" vertical="center" wrapText="1"/>
      <protection/>
    </xf>
    <xf numFmtId="181" fontId="11" fillId="0" borderId="22" xfId="38" applyNumberFormat="1" applyFont="1" applyFill="1" applyBorder="1" applyAlignment="1">
      <alignment horizontal="center" vertical="center" wrapText="1"/>
      <protection/>
    </xf>
    <xf numFmtId="181" fontId="10" fillId="3" borderId="4" xfId="0" applyNumberFormat="1" applyFont="1" applyFill="1" applyBorder="1" applyAlignment="1">
      <alignment horizontal="center" vertical="center" wrapText="1"/>
    </xf>
    <xf numFmtId="1" fontId="11" fillId="3" borderId="9" xfId="38" applyNumberFormat="1" applyFont="1" applyFill="1" applyBorder="1" applyAlignment="1">
      <alignment vertical="center" wrapText="1"/>
      <protection/>
    </xf>
    <xf numFmtId="37" fontId="13" fillId="3" borderId="22" xfId="29" applyNumberFormat="1" applyFont="1" applyFill="1" applyBorder="1" applyAlignment="1">
      <alignment horizontal="center" vertical="center"/>
    </xf>
    <xf numFmtId="181" fontId="11" fillId="0" borderId="13" xfId="38" applyNumberFormat="1" applyFont="1" applyFill="1" applyBorder="1" applyAlignment="1">
      <alignment horizontal="center" vertical="center" wrapText="1"/>
      <protection/>
    </xf>
    <xf numFmtId="1" fontId="11" fillId="3" borderId="13" xfId="38" applyNumberFormat="1" applyFont="1" applyFill="1" applyBorder="1" applyAlignment="1">
      <alignment vertical="center" wrapText="1"/>
      <protection/>
    </xf>
    <xf numFmtId="181" fontId="11" fillId="3" borderId="4" xfId="29" applyNumberFormat="1" applyFont="1" applyFill="1" applyBorder="1" applyAlignment="1">
      <alignment horizontal="center" vertical="center"/>
    </xf>
    <xf numFmtId="181" fontId="11" fillId="0" borderId="5" xfId="38" applyNumberFormat="1" applyFont="1" applyFill="1" applyBorder="1" applyAlignment="1">
      <alignment horizontal="center" vertical="center" wrapText="1"/>
      <protection/>
    </xf>
    <xf numFmtId="1" fontId="11" fillId="3" borderId="22" xfId="38" applyNumberFormat="1" applyFont="1" applyFill="1" applyBorder="1" applyAlignment="1">
      <alignment vertical="center" wrapText="1"/>
      <protection/>
    </xf>
    <xf numFmtId="0" fontId="33" fillId="4" borderId="23" xfId="38" applyFont="1" applyFill="1" applyBorder="1" applyAlignment="1">
      <alignment horizontal="left" vertical="center" wrapText="1"/>
      <protection/>
    </xf>
    <xf numFmtId="37" fontId="13" fillId="3" borderId="13" xfId="29" applyNumberFormat="1" applyFont="1" applyFill="1" applyBorder="1" applyAlignment="1">
      <alignment horizontal="center" vertical="center"/>
    </xf>
    <xf numFmtId="178" fontId="33" fillId="3" borderId="13" xfId="38" applyNumberFormat="1" applyFont="1" applyFill="1" applyBorder="1" applyAlignment="1">
      <alignment horizontal="center" vertical="center" wrapText="1"/>
      <protection/>
    </xf>
    <xf numFmtId="178" fontId="33" fillId="3" borderId="12" xfId="38" applyNumberFormat="1" applyFont="1" applyFill="1" applyBorder="1" applyAlignment="1">
      <alignment horizontal="center" vertical="center" wrapText="1"/>
      <protection/>
    </xf>
    <xf numFmtId="3" fontId="11" fillId="3" borderId="13" xfId="38" applyNumberFormat="1" applyFont="1" applyFill="1" applyBorder="1" applyAlignment="1">
      <alignment horizontal="center" vertical="center" wrapText="1"/>
      <protection/>
    </xf>
    <xf numFmtId="3" fontId="11" fillId="0" borderId="13" xfId="38" applyNumberFormat="1" applyFont="1" applyFill="1" applyBorder="1" applyAlignment="1">
      <alignment horizontal="center" vertical="center" wrapText="1"/>
      <protection/>
    </xf>
    <xf numFmtId="4" fontId="10" fillId="3" borderId="4" xfId="0" applyNumberFormat="1" applyFont="1" applyFill="1" applyBorder="1" applyAlignment="1">
      <alignment horizontal="center" vertical="center" wrapText="1"/>
    </xf>
    <xf numFmtId="182" fontId="11" fillId="3" borderId="4" xfId="38" applyNumberFormat="1" applyFont="1" applyFill="1" applyBorder="1" applyAlignment="1">
      <alignment vertical="center" wrapText="1"/>
      <protection/>
    </xf>
    <xf numFmtId="182" fontId="10" fillId="0" borderId="4" xfId="38" applyNumberFormat="1" applyFont="1" applyFill="1" applyBorder="1" applyAlignment="1">
      <alignment vertical="center" wrapText="1"/>
      <protection/>
    </xf>
    <xf numFmtId="4" fontId="33" fillId="3" borderId="4" xfId="38" applyNumberFormat="1" applyFont="1" applyFill="1" applyBorder="1" applyAlignment="1">
      <alignment horizontal="center" vertical="center" wrapText="1"/>
      <protection/>
    </xf>
    <xf numFmtId="177" fontId="34" fillId="3" borderId="24" xfId="24" applyNumberFormat="1" applyFont="1" applyFill="1" applyBorder="1" applyAlignment="1">
      <alignment vertical="center" wrapText="1"/>
    </xf>
    <xf numFmtId="177" fontId="34" fillId="3" borderId="25" xfId="24" applyNumberFormat="1" applyFont="1" applyFill="1" applyBorder="1" applyAlignment="1">
      <alignment horizontal="left" vertical="center" wrapText="1"/>
    </xf>
    <xf numFmtId="173" fontId="11" fillId="3" borderId="1" xfId="29" applyNumberFormat="1" applyFont="1" applyFill="1" applyBorder="1" applyAlignment="1">
      <alignment vertical="center" wrapText="1"/>
    </xf>
    <xf numFmtId="173" fontId="10" fillId="0" borderId="1" xfId="29" applyNumberFormat="1" applyFont="1" applyFill="1" applyBorder="1" applyAlignment="1">
      <alignment vertical="center" wrapText="1"/>
    </xf>
    <xf numFmtId="177" fontId="34" fillId="3" borderId="13" xfId="24" applyNumberFormat="1" applyFont="1" applyFill="1" applyBorder="1" applyAlignment="1">
      <alignment vertical="center" wrapText="1"/>
    </xf>
    <xf numFmtId="177" fontId="34" fillId="3" borderId="12" xfId="24" applyNumberFormat="1" applyFont="1" applyFill="1" applyBorder="1" applyAlignment="1">
      <alignment horizontal="left" vertical="center" wrapText="1"/>
    </xf>
    <xf numFmtId="0" fontId="34" fillId="3" borderId="12" xfId="24" applyNumberFormat="1" applyFont="1" applyFill="1" applyBorder="1" applyAlignment="1">
      <alignment horizontal="right" vertical="center" wrapText="1"/>
    </xf>
    <xf numFmtId="177" fontId="34" fillId="3" borderId="22" xfId="24" applyNumberFormat="1" applyFont="1" applyFill="1" applyBorder="1" applyAlignment="1">
      <alignment vertical="center" wrapText="1"/>
    </xf>
    <xf numFmtId="177" fontId="34" fillId="3" borderId="26" xfId="24" applyNumberFormat="1" applyFont="1" applyFill="1" applyBorder="1" applyAlignment="1">
      <alignment horizontal="left" vertical="center" wrapText="1"/>
    </xf>
    <xf numFmtId="0" fontId="33" fillId="4" borderId="27" xfId="38" applyFont="1" applyFill="1" applyBorder="1" applyAlignment="1">
      <alignment horizontal="left" vertical="center" wrapText="1"/>
      <protection/>
    </xf>
    <xf numFmtId="2" fontId="11" fillId="3" borderId="4" xfId="38" applyNumberFormat="1" applyFont="1" applyFill="1" applyBorder="1" applyAlignment="1">
      <alignment horizontal="center" vertical="center" wrapText="1"/>
      <protection/>
    </xf>
    <xf numFmtId="1" fontId="11" fillId="0" borderId="4" xfId="38" applyNumberFormat="1" applyFont="1" applyFill="1" applyBorder="1" applyAlignment="1">
      <alignment horizontal="center" vertical="center" wrapText="1"/>
      <protection/>
    </xf>
    <xf numFmtId="1" fontId="11" fillId="3" borderId="4" xfId="38" applyNumberFormat="1" applyFont="1" applyFill="1" applyBorder="1" applyAlignment="1">
      <alignment horizontal="center" vertical="center" wrapText="1"/>
      <protection/>
    </xf>
    <xf numFmtId="178" fontId="33" fillId="3" borderId="24" xfId="38" applyNumberFormat="1" applyFont="1" applyFill="1" applyBorder="1" applyAlignment="1">
      <alignment horizontal="center" vertical="center" wrapText="1"/>
      <protection/>
    </xf>
    <xf numFmtId="178" fontId="11" fillId="3" borderId="1" xfId="38" applyNumberFormat="1" applyFont="1" applyFill="1" applyBorder="1" applyAlignment="1">
      <alignment horizontal="center" vertical="center" wrapText="1"/>
      <protection/>
    </xf>
    <xf numFmtId="178" fontId="11" fillId="0" borderId="1" xfId="38" applyNumberFormat="1" applyFont="1" applyFill="1" applyBorder="1" applyAlignment="1">
      <alignment horizontal="center" vertical="center" wrapText="1"/>
      <protection/>
    </xf>
    <xf numFmtId="178" fontId="11" fillId="0" borderId="1" xfId="38" applyNumberFormat="1" applyFont="1" applyFill="1" applyBorder="1" applyAlignment="1">
      <alignment vertical="center" wrapText="1"/>
      <protection/>
    </xf>
    <xf numFmtId="1" fontId="11" fillId="3" borderId="1" xfId="38" applyNumberFormat="1" applyFont="1" applyFill="1" applyBorder="1" applyAlignment="1">
      <alignment horizontal="center" vertical="center" wrapText="1"/>
      <protection/>
    </xf>
    <xf numFmtId="1" fontId="11" fillId="0" borderId="1" xfId="38" applyNumberFormat="1" applyFont="1" applyFill="1" applyBorder="1" applyAlignment="1">
      <alignment horizontal="center" vertical="center" wrapText="1"/>
      <protection/>
    </xf>
    <xf numFmtId="178" fontId="11" fillId="0" borderId="9" xfId="38" applyNumberFormat="1" applyFont="1" applyFill="1" applyBorder="1" applyAlignment="1">
      <alignment vertical="center" wrapText="1"/>
      <protection/>
    </xf>
    <xf numFmtId="178" fontId="11" fillId="0" borderId="5" xfId="38" applyNumberFormat="1" applyFont="1" applyFill="1" applyBorder="1" applyAlignment="1">
      <alignment horizontal="center" vertical="center" wrapText="1"/>
      <protection/>
    </xf>
    <xf numFmtId="178" fontId="11" fillId="3" borderId="5" xfId="38" applyNumberFormat="1" applyFont="1" applyFill="1" applyBorder="1" applyAlignment="1">
      <alignment horizontal="center" vertical="center" wrapText="1"/>
      <protection/>
    </xf>
    <xf numFmtId="178" fontId="11" fillId="0" borderId="22" xfId="38" applyNumberFormat="1" applyFont="1" applyFill="1" applyBorder="1" applyAlignment="1">
      <alignment vertical="center" wrapText="1"/>
      <protection/>
    </xf>
    <xf numFmtId="178" fontId="33" fillId="3" borderId="22" xfId="38" applyNumberFormat="1" applyFont="1" applyFill="1" applyBorder="1" applyAlignment="1">
      <alignment horizontal="center" vertical="center" wrapText="1"/>
      <protection/>
    </xf>
    <xf numFmtId="4" fontId="35" fillId="3" borderId="4" xfId="38" applyNumberFormat="1" applyFont="1" applyFill="1" applyBorder="1" applyAlignment="1">
      <alignment vertical="center" wrapText="1"/>
      <protection/>
    </xf>
    <xf numFmtId="4" fontId="10" fillId="0" borderId="4" xfId="0" applyNumberFormat="1" applyFont="1" applyFill="1" applyBorder="1" applyAlignment="1">
      <alignment vertical="center" wrapText="1"/>
    </xf>
    <xf numFmtId="4" fontId="11" fillId="0" borderId="1" xfId="38" applyNumberFormat="1" applyFont="1" applyFill="1" applyBorder="1" applyAlignment="1">
      <alignment horizontal="center" vertical="center" wrapText="1"/>
      <protection/>
    </xf>
    <xf numFmtId="4" fontId="10" fillId="0" borderId="1" xfId="29" applyNumberFormat="1" applyFont="1" applyFill="1" applyBorder="1" applyAlignment="1">
      <alignment vertical="center" wrapText="1"/>
    </xf>
    <xf numFmtId="4" fontId="10" fillId="0" borderId="4" xfId="0" applyNumberFormat="1" applyFont="1" applyFill="1" applyBorder="1" applyAlignment="1">
      <alignment horizontal="center" vertical="center" wrapText="1"/>
    </xf>
    <xf numFmtId="4" fontId="10" fillId="3" borderId="4" xfId="0" applyNumberFormat="1" applyFont="1" applyFill="1" applyBorder="1" applyAlignment="1">
      <alignment vertical="center" wrapText="1"/>
    </xf>
    <xf numFmtId="3" fontId="10" fillId="0" borderId="1" xfId="29" applyNumberFormat="1" applyFont="1" applyFill="1" applyBorder="1" applyAlignment="1">
      <alignment horizontal="center" vertical="center" wrapText="1"/>
    </xf>
    <xf numFmtId="4" fontId="10" fillId="0" borderId="1" xfId="29" applyNumberFormat="1" applyFont="1" applyFill="1" applyBorder="1" applyAlignment="1">
      <alignment horizontal="center" vertical="center" wrapText="1"/>
    </xf>
    <xf numFmtId="3" fontId="10" fillId="3" borderId="1" xfId="29" applyNumberFormat="1" applyFont="1" applyFill="1" applyBorder="1" applyAlignment="1">
      <alignment vertical="center" wrapText="1"/>
    </xf>
    <xf numFmtId="3" fontId="10" fillId="0" borderId="1" xfId="29" applyNumberFormat="1" applyFont="1" applyFill="1" applyBorder="1" applyAlignment="1">
      <alignment vertical="center" wrapText="1"/>
    </xf>
    <xf numFmtId="37" fontId="10" fillId="0" borderId="9" xfId="38" applyNumberFormat="1" applyFont="1" applyFill="1" applyBorder="1" applyAlignment="1">
      <alignment horizontal="center" vertical="center"/>
      <protection/>
    </xf>
    <xf numFmtId="37" fontId="10" fillId="0" borderId="22" xfId="38" applyNumberFormat="1" applyFont="1" applyFill="1" applyBorder="1" applyAlignment="1">
      <alignment horizontal="center" vertical="center"/>
      <protection/>
    </xf>
    <xf numFmtId="178" fontId="33" fillId="3" borderId="25" xfId="38" applyNumberFormat="1" applyFont="1" applyFill="1" applyBorder="1" applyAlignment="1">
      <alignment horizontal="center" vertical="center" wrapText="1"/>
      <protection/>
    </xf>
    <xf numFmtId="178" fontId="33" fillId="3" borderId="26" xfId="38" applyNumberFormat="1" applyFont="1" applyFill="1" applyBorder="1" applyAlignment="1">
      <alignment horizontal="center" vertical="center" wrapText="1"/>
      <protection/>
    </xf>
    <xf numFmtId="0" fontId="34" fillId="3" borderId="13" xfId="0" applyFont="1" applyFill="1" applyBorder="1" applyAlignment="1">
      <alignment horizontal="center" vertical="center" wrapText="1"/>
    </xf>
    <xf numFmtId="1" fontId="34" fillId="3" borderId="13" xfId="0" applyNumberFormat="1" applyFont="1" applyFill="1" applyBorder="1" applyAlignment="1">
      <alignment horizontal="center" vertical="center" wrapText="1"/>
    </xf>
    <xf numFmtId="181" fontId="10" fillId="0" borderId="1" xfId="29" applyNumberFormat="1" applyFont="1" applyFill="1" applyBorder="1" applyAlignment="1">
      <alignment horizontal="center" vertical="center" wrapText="1"/>
    </xf>
    <xf numFmtId="37" fontId="10" fillId="0" borderId="9" xfId="38" applyNumberFormat="1" applyFont="1" applyFill="1" applyBorder="1" applyAlignment="1">
      <alignment vertical="center"/>
      <protection/>
    </xf>
    <xf numFmtId="37" fontId="10" fillId="0" borderId="22" xfId="38" applyNumberFormat="1" applyFont="1" applyFill="1" applyBorder="1" applyAlignment="1">
      <alignment vertical="center"/>
      <protection/>
    </xf>
    <xf numFmtId="0" fontId="10" fillId="0" borderId="22" xfId="38" applyFont="1" applyFill="1" applyBorder="1" applyAlignment="1">
      <alignment vertical="center"/>
      <protection/>
    </xf>
    <xf numFmtId="4" fontId="11" fillId="0" borderId="4" xfId="38" applyNumberFormat="1" applyFont="1" applyFill="1" applyBorder="1" applyAlignment="1">
      <alignment vertical="center" wrapText="1"/>
      <protection/>
    </xf>
    <xf numFmtId="4" fontId="12" fillId="0" borderId="4" xfId="38" applyNumberFormat="1" applyFont="1" applyFill="1" applyBorder="1" applyAlignment="1">
      <alignment vertical="center" wrapText="1"/>
      <protection/>
    </xf>
    <xf numFmtId="173" fontId="11" fillId="0" borderId="1" xfId="29" applyNumberFormat="1" applyFont="1" applyFill="1" applyBorder="1" applyAlignment="1">
      <alignment vertical="center" wrapText="1"/>
    </xf>
    <xf numFmtId="181" fontId="11" fillId="3" borderId="1" xfId="38" applyNumberFormat="1" applyFont="1" applyFill="1" applyBorder="1" applyAlignment="1">
      <alignment horizontal="center" vertical="center" wrapText="1"/>
      <protection/>
    </xf>
    <xf numFmtId="173" fontId="11" fillId="3" borderId="1" xfId="0" applyNumberFormat="1" applyFont="1" applyFill="1" applyBorder="1" applyAlignment="1">
      <alignment horizontal="right" vertical="center"/>
    </xf>
    <xf numFmtId="3" fontId="11" fillId="0" borderId="1" xfId="38" applyNumberFormat="1" applyFont="1" applyFill="1" applyBorder="1" applyAlignment="1">
      <alignment vertical="center" wrapText="1"/>
      <protection/>
    </xf>
    <xf numFmtId="178" fontId="33" fillId="4" borderId="28" xfId="38" applyNumberFormat="1" applyFont="1" applyFill="1" applyBorder="1" applyAlignment="1">
      <alignment horizontal="left" vertical="center" wrapText="1"/>
      <protection/>
    </xf>
    <xf numFmtId="3" fontId="10" fillId="3" borderId="1" xfId="29" applyNumberFormat="1" applyFont="1" applyFill="1" applyBorder="1" applyAlignment="1">
      <alignment horizontal="center" vertical="center" wrapText="1"/>
    </xf>
    <xf numFmtId="178" fontId="11" fillId="3" borderId="1" xfId="38" applyNumberFormat="1" applyFont="1" applyFill="1" applyBorder="1" applyAlignment="1">
      <alignment vertical="center" wrapText="1"/>
      <protection/>
    </xf>
    <xf numFmtId="178" fontId="33" fillId="3" borderId="1" xfId="38" applyNumberFormat="1" applyFont="1" applyFill="1" applyBorder="1" applyAlignment="1">
      <alignment horizontal="center" vertical="center" wrapText="1"/>
      <protection/>
    </xf>
    <xf numFmtId="178" fontId="33" fillId="3" borderId="5" xfId="38" applyNumberFormat="1" applyFont="1" applyFill="1" applyBorder="1" applyAlignment="1">
      <alignment horizontal="center" vertical="center" wrapText="1"/>
      <protection/>
    </xf>
    <xf numFmtId="4" fontId="10" fillId="3" borderId="6" xfId="0" applyNumberFormat="1" applyFont="1" applyFill="1" applyBorder="1" applyAlignment="1">
      <alignment horizontal="center" vertical="center" wrapText="1"/>
    </xf>
    <xf numFmtId="4" fontId="11" fillId="0" borderId="6" xfId="38" applyNumberFormat="1" applyFont="1" applyFill="1" applyBorder="1" applyAlignment="1">
      <alignment horizontal="center" vertical="center" wrapText="1"/>
      <protection/>
    </xf>
    <xf numFmtId="3" fontId="10" fillId="3" borderId="6" xfId="0" applyNumberFormat="1" applyFont="1" applyFill="1" applyBorder="1" applyAlignment="1">
      <alignment horizontal="center" vertical="center" wrapText="1"/>
    </xf>
    <xf numFmtId="3" fontId="11" fillId="3" borderId="6" xfId="38" applyNumberFormat="1" applyFont="1" applyFill="1" applyBorder="1" applyAlignment="1">
      <alignment vertical="center" wrapText="1"/>
      <protection/>
    </xf>
    <xf numFmtId="0" fontId="8" fillId="5" borderId="0" xfId="38" applyFont="1" applyFill="1" applyBorder="1" applyAlignment="1">
      <alignment vertical="center" wrapText="1"/>
      <protection/>
    </xf>
    <xf numFmtId="0" fontId="8" fillId="5" borderId="0" xfId="99" applyFont="1" applyFill="1" applyBorder="1" applyAlignment="1">
      <alignment vertical="center" wrapText="1"/>
      <protection/>
    </xf>
    <xf numFmtId="0" fontId="1" fillId="5" borderId="0" xfId="38" applyFill="1" applyBorder="1" applyAlignment="1">
      <alignment wrapText="1"/>
      <protection/>
    </xf>
    <xf numFmtId="0" fontId="1" fillId="5" borderId="0" xfId="38" applyFill="1" applyBorder="1">
      <alignment/>
      <protection/>
    </xf>
    <xf numFmtId="0" fontId="1" fillId="5" borderId="0" xfId="38" applyFill="1">
      <alignment/>
      <protection/>
    </xf>
    <xf numFmtId="4" fontId="10" fillId="0" borderId="6" xfId="38" applyNumberFormat="1" applyFont="1" applyFill="1" applyBorder="1" applyAlignment="1">
      <alignment vertical="center" wrapText="1"/>
      <protection/>
    </xf>
    <xf numFmtId="4" fontId="11" fillId="3" borderId="1" xfId="0" applyNumberFormat="1" applyFont="1" applyFill="1" applyBorder="1" applyAlignment="1">
      <alignment horizontal="center" vertical="center"/>
    </xf>
    <xf numFmtId="4" fontId="11" fillId="3" borderId="1" xfId="38" applyNumberFormat="1" applyFont="1" applyFill="1" applyBorder="1" applyAlignment="1">
      <alignment vertical="center" wrapText="1"/>
      <protection/>
    </xf>
    <xf numFmtId="0" fontId="10" fillId="3" borderId="1" xfId="0" applyFont="1" applyFill="1" applyBorder="1" applyAlignment="1">
      <alignment horizontal="right" vertical="center"/>
    </xf>
    <xf numFmtId="4" fontId="10" fillId="0" borderId="9" xfId="38" applyNumberFormat="1" applyFont="1" applyFill="1" applyBorder="1" applyAlignment="1">
      <alignment vertical="center" wrapText="1"/>
      <protection/>
    </xf>
    <xf numFmtId="4" fontId="10" fillId="0" borderId="22" xfId="38" applyNumberFormat="1" applyFont="1" applyFill="1" applyBorder="1" applyAlignment="1">
      <alignment vertical="center" wrapText="1"/>
      <protection/>
    </xf>
    <xf numFmtId="0" fontId="33" fillId="4" borderId="29" xfId="38" applyFont="1" applyFill="1" applyBorder="1" applyAlignment="1">
      <alignment horizontal="left" vertical="center" wrapText="1"/>
      <protection/>
    </xf>
    <xf numFmtId="3" fontId="10" fillId="3" borderId="16" xfId="0" applyNumberFormat="1" applyFont="1" applyFill="1" applyBorder="1" applyAlignment="1">
      <alignment horizontal="center" vertical="center" wrapText="1"/>
    </xf>
    <xf numFmtId="3" fontId="11" fillId="3" borderId="30" xfId="38" applyNumberFormat="1" applyFont="1" applyFill="1" applyBorder="1" applyAlignment="1">
      <alignment horizontal="center" vertical="center" wrapText="1"/>
      <protection/>
    </xf>
    <xf numFmtId="3" fontId="33" fillId="3" borderId="16" xfId="38" applyNumberFormat="1" applyFont="1" applyFill="1" applyBorder="1" applyAlignment="1">
      <alignment horizontal="center" vertical="center" wrapText="1"/>
      <protection/>
    </xf>
    <xf numFmtId="3" fontId="8" fillId="3" borderId="4" xfId="38" applyNumberFormat="1" applyFont="1" applyFill="1" applyBorder="1" applyAlignment="1">
      <alignment horizontal="center" vertical="center" wrapText="1"/>
      <protection/>
    </xf>
    <xf numFmtId="178" fontId="33" fillId="4" borderId="31" xfId="38" applyNumberFormat="1" applyFont="1" applyFill="1" applyBorder="1" applyAlignment="1">
      <alignment horizontal="left" vertical="center" wrapText="1"/>
      <protection/>
    </xf>
    <xf numFmtId="37" fontId="11" fillId="3" borderId="28" xfId="29" applyNumberFormat="1" applyFont="1" applyFill="1" applyBorder="1" applyAlignment="1">
      <alignment horizontal="center" vertical="center"/>
    </xf>
    <xf numFmtId="173" fontId="11" fillId="3" borderId="20" xfId="29" applyNumberFormat="1" applyFont="1" applyFill="1" applyBorder="1" applyAlignment="1">
      <alignment horizontal="center" vertical="center" wrapText="1"/>
    </xf>
    <xf numFmtId="3" fontId="33" fillId="3" borderId="28" xfId="38" applyNumberFormat="1" applyFont="1" applyFill="1" applyBorder="1" applyAlignment="1">
      <alignment horizontal="center" vertical="center" wrapText="1"/>
      <protection/>
    </xf>
    <xf numFmtId="3" fontId="8" fillId="3" borderId="1" xfId="38" applyNumberFormat="1" applyFont="1" applyFill="1" applyBorder="1" applyAlignment="1">
      <alignment horizontal="center" vertical="center" wrapText="1"/>
      <protection/>
    </xf>
    <xf numFmtId="4" fontId="11" fillId="3" borderId="28" xfId="0" applyNumberFormat="1" applyFont="1" applyFill="1" applyBorder="1" applyAlignment="1">
      <alignment horizontal="center" vertical="center"/>
    </xf>
    <xf numFmtId="3" fontId="11" fillId="0" borderId="0" xfId="38" applyNumberFormat="1" applyFont="1" applyFill="1" applyBorder="1" applyAlignment="1">
      <alignment horizontal="center" vertical="center" wrapText="1"/>
      <protection/>
    </xf>
    <xf numFmtId="0" fontId="10" fillId="3" borderId="0" xfId="38" applyFont="1" applyFill="1" applyBorder="1">
      <alignment/>
      <protection/>
    </xf>
    <xf numFmtId="3" fontId="11" fillId="3" borderId="20" xfId="38" applyNumberFormat="1" applyFont="1" applyFill="1" applyBorder="1" applyAlignment="1">
      <alignment horizontal="center" vertical="center" wrapText="1"/>
      <protection/>
    </xf>
    <xf numFmtId="4" fontId="11" fillId="0" borderId="1" xfId="38" applyNumberFormat="1" applyFont="1" applyFill="1" applyBorder="1" applyAlignment="1">
      <alignment vertical="center" wrapText="1"/>
      <protection/>
    </xf>
    <xf numFmtId="178" fontId="33" fillId="4" borderId="32" xfId="38" applyNumberFormat="1" applyFont="1" applyFill="1" applyBorder="1" applyAlignment="1">
      <alignment horizontal="left" vertical="center" wrapText="1"/>
      <protection/>
    </xf>
    <xf numFmtId="173" fontId="10" fillId="3" borderId="11" xfId="29" applyNumberFormat="1" applyFont="1" applyFill="1" applyBorder="1" applyAlignment="1">
      <alignment horizontal="center" vertical="center"/>
    </xf>
    <xf numFmtId="173" fontId="10" fillId="0" borderId="13" xfId="29" applyNumberFormat="1" applyFont="1" applyFill="1" applyBorder="1" applyAlignment="1">
      <alignment horizontal="center" vertical="center"/>
    </xf>
    <xf numFmtId="3" fontId="11" fillId="3" borderId="21" xfId="38" applyNumberFormat="1" applyFont="1" applyFill="1" applyBorder="1" applyAlignment="1">
      <alignment horizontal="center" vertical="center" wrapText="1"/>
      <protection/>
    </xf>
    <xf numFmtId="178" fontId="11" fillId="3" borderId="9" xfId="38" applyNumberFormat="1" applyFont="1" applyFill="1" applyBorder="1" applyAlignment="1">
      <alignment vertical="center" wrapText="1"/>
      <protection/>
    </xf>
    <xf numFmtId="178" fontId="33" fillId="3" borderId="33" xfId="38" applyNumberFormat="1" applyFont="1" applyFill="1" applyBorder="1" applyAlignment="1">
      <alignment horizontal="center" vertical="center" wrapText="1"/>
      <protection/>
    </xf>
    <xf numFmtId="178" fontId="8" fillId="3" borderId="9" xfId="38" applyNumberFormat="1" applyFont="1" applyFill="1" applyBorder="1" applyAlignment="1">
      <alignment horizontal="center" vertical="center" wrapText="1"/>
      <protection/>
    </xf>
    <xf numFmtId="173" fontId="36" fillId="3" borderId="34" xfId="29" applyNumberFormat="1" applyFont="1" applyFill="1" applyBorder="1" applyAlignment="1">
      <alignment horizontal="center" vertical="center"/>
    </xf>
    <xf numFmtId="173" fontId="36" fillId="0" borderId="4" xfId="29" applyNumberFormat="1" applyFont="1" applyFill="1" applyBorder="1" applyAlignment="1">
      <alignment horizontal="center" vertical="center"/>
    </xf>
    <xf numFmtId="173" fontId="37" fillId="0" borderId="4" xfId="29" applyNumberFormat="1" applyFont="1" applyFill="1" applyBorder="1" applyAlignment="1">
      <alignment horizontal="center" vertical="center"/>
    </xf>
    <xf numFmtId="173" fontId="36" fillId="3" borderId="4" xfId="29" applyNumberFormat="1" applyFont="1" applyFill="1" applyBorder="1" applyAlignment="1">
      <alignment horizontal="center" vertical="center"/>
    </xf>
    <xf numFmtId="173" fontId="36" fillId="3" borderId="4" xfId="29" applyNumberFormat="1" applyFont="1" applyFill="1" applyBorder="1" applyAlignment="1">
      <alignment vertical="center"/>
    </xf>
    <xf numFmtId="2" fontId="10" fillId="0" borderId="30" xfId="29" applyNumberFormat="1" applyFont="1" applyFill="1" applyBorder="1" applyAlignment="1">
      <alignment vertical="center"/>
    </xf>
    <xf numFmtId="178" fontId="38" fillId="3" borderId="35" xfId="38" applyNumberFormat="1" applyFont="1" applyFill="1" applyBorder="1" applyAlignment="1">
      <alignment horizontal="center" vertical="center" wrapText="1"/>
      <protection/>
    </xf>
    <xf numFmtId="178" fontId="8" fillId="3" borderId="24" xfId="38" applyNumberFormat="1" applyFont="1" applyFill="1" applyBorder="1" applyAlignment="1">
      <alignment horizontal="center" vertical="center" wrapText="1"/>
      <protection/>
    </xf>
    <xf numFmtId="173" fontId="36" fillId="3" borderId="36" xfId="29" applyNumberFormat="1" applyFont="1" applyFill="1" applyBorder="1" applyAlignment="1">
      <alignment horizontal="center" vertical="center"/>
    </xf>
    <xf numFmtId="173" fontId="36" fillId="0" borderId="6" xfId="29" applyNumberFormat="1" applyFont="1" applyFill="1" applyBorder="1" applyAlignment="1">
      <alignment horizontal="center" vertical="center"/>
    </xf>
    <xf numFmtId="173" fontId="37" fillId="0" borderId="6" xfId="29" applyNumberFormat="1" applyFont="1" applyFill="1" applyBorder="1" applyAlignment="1">
      <alignment horizontal="center" vertical="center"/>
    </xf>
    <xf numFmtId="173" fontId="36" fillId="3" borderId="6" xfId="29" applyNumberFormat="1" applyFont="1" applyFill="1" applyBorder="1" applyAlignment="1">
      <alignment horizontal="center" vertical="center"/>
    </xf>
    <xf numFmtId="173" fontId="36" fillId="3" borderId="6" xfId="29" applyNumberFormat="1" applyFont="1" applyFill="1" applyBorder="1" applyAlignment="1">
      <alignment vertical="center"/>
    </xf>
    <xf numFmtId="173" fontId="10" fillId="0" borderId="18" xfId="29" applyNumberFormat="1" applyFont="1" applyFill="1" applyBorder="1" applyAlignment="1">
      <alignment vertical="center"/>
    </xf>
    <xf numFmtId="178" fontId="38" fillId="3" borderId="11" xfId="38" applyNumberFormat="1" applyFont="1" applyFill="1" applyBorder="1" applyAlignment="1">
      <alignment horizontal="center" vertical="center" wrapText="1"/>
      <protection/>
    </xf>
    <xf numFmtId="178" fontId="8" fillId="3" borderId="13" xfId="38" applyNumberFormat="1" applyFont="1" applyFill="1" applyBorder="1" applyAlignment="1">
      <alignment horizontal="center" vertical="center" wrapText="1"/>
      <protection/>
    </xf>
    <xf numFmtId="173" fontId="36" fillId="3" borderId="37" xfId="29" applyNumberFormat="1" applyFont="1" applyFill="1" applyBorder="1" applyAlignment="1">
      <alignment horizontal="center" vertical="center"/>
    </xf>
    <xf numFmtId="173" fontId="36" fillId="0" borderId="22" xfId="29" applyNumberFormat="1" applyFont="1" applyFill="1" applyBorder="1" applyAlignment="1">
      <alignment horizontal="center" vertical="center"/>
    </xf>
    <xf numFmtId="173" fontId="37" fillId="0" borderId="22" xfId="29" applyNumberFormat="1" applyFont="1" applyFill="1" applyBorder="1" applyAlignment="1">
      <alignment horizontal="center" vertical="center"/>
    </xf>
    <xf numFmtId="173" fontId="36" fillId="3" borderId="22" xfId="29" applyNumberFormat="1" applyFont="1" applyFill="1" applyBorder="1" applyAlignment="1">
      <alignment horizontal="center" vertical="center"/>
    </xf>
    <xf numFmtId="173" fontId="36" fillId="3" borderId="22" xfId="29" applyNumberFormat="1" applyFont="1" applyFill="1" applyBorder="1" applyAlignment="1">
      <alignment vertical="center"/>
    </xf>
    <xf numFmtId="173" fontId="10" fillId="0" borderId="10" xfId="29" applyNumberFormat="1" applyFont="1" applyFill="1" applyBorder="1" applyAlignment="1">
      <alignment vertical="center"/>
    </xf>
    <xf numFmtId="178" fontId="38" fillId="3" borderId="38" xfId="38" applyNumberFormat="1" applyFont="1" applyFill="1" applyBorder="1" applyAlignment="1">
      <alignment horizontal="center" vertical="center" wrapText="1"/>
      <protection/>
    </xf>
    <xf numFmtId="178" fontId="8" fillId="3" borderId="22" xfId="38" applyNumberFormat="1" applyFont="1" applyFill="1" applyBorder="1" applyAlignment="1">
      <alignment horizontal="center" vertical="center" wrapText="1"/>
      <protection/>
    </xf>
    <xf numFmtId="173" fontId="10" fillId="3" borderId="6" xfId="29" applyNumberFormat="1" applyFont="1" applyFill="1" applyBorder="1" applyAlignment="1">
      <alignment vertical="center"/>
    </xf>
    <xf numFmtId="2" fontId="10" fillId="0" borderId="18" xfId="29" applyNumberFormat="1" applyFont="1" applyFill="1" applyBorder="1" applyAlignment="1">
      <alignment vertical="center"/>
    </xf>
    <xf numFmtId="178" fontId="33" fillId="3" borderId="11" xfId="38" applyNumberFormat="1" applyFont="1" applyFill="1" applyBorder="1" applyAlignment="1">
      <alignment horizontal="center" vertical="center" wrapText="1"/>
      <protection/>
    </xf>
    <xf numFmtId="173" fontId="37" fillId="3" borderId="6" xfId="29" applyNumberFormat="1" applyFont="1" applyFill="1" applyBorder="1" applyAlignment="1">
      <alignment horizontal="center" vertical="center"/>
    </xf>
    <xf numFmtId="173" fontId="37" fillId="3" borderId="22" xfId="29" applyNumberFormat="1" applyFont="1" applyFill="1" applyBorder="1" applyAlignment="1">
      <alignment horizontal="center" vertical="center"/>
    </xf>
    <xf numFmtId="173" fontId="10" fillId="3" borderId="22" xfId="29" applyNumberFormat="1" applyFont="1" applyFill="1" applyBorder="1" applyAlignment="1">
      <alignment vertical="center"/>
    </xf>
    <xf numFmtId="173" fontId="10" fillId="3" borderId="10" xfId="29" applyNumberFormat="1" applyFont="1" applyFill="1" applyBorder="1" applyAlignment="1">
      <alignment vertical="center"/>
    </xf>
    <xf numFmtId="0" fontId="8" fillId="3" borderId="0" xfId="38" applyFont="1" applyFill="1" applyBorder="1" applyAlignment="1">
      <alignment vertical="center" wrapText="1"/>
      <protection/>
    </xf>
    <xf numFmtId="0" fontId="8" fillId="3" borderId="0" xfId="99" applyFont="1" applyFill="1" applyBorder="1" applyAlignment="1">
      <alignment vertical="center" wrapText="1"/>
      <protection/>
    </xf>
    <xf numFmtId="0" fontId="1" fillId="3" borderId="0" xfId="38" applyFill="1" applyBorder="1" applyAlignment="1">
      <alignment wrapText="1"/>
      <protection/>
    </xf>
    <xf numFmtId="0" fontId="1" fillId="3" borderId="0" xfId="38" applyFill="1" applyBorder="1">
      <alignment/>
      <protection/>
    </xf>
    <xf numFmtId="0" fontId="1" fillId="9" borderId="0" xfId="38" applyFill="1" applyBorder="1">
      <alignment/>
      <protection/>
    </xf>
    <xf numFmtId="0" fontId="1" fillId="9" borderId="0" xfId="38" applyFill="1">
      <alignment/>
      <protection/>
    </xf>
    <xf numFmtId="0" fontId="1" fillId="3" borderId="0" xfId="38" applyFill="1" applyBorder="1" applyAlignment="1">
      <alignment vertical="center" wrapText="1"/>
      <protection/>
    </xf>
    <xf numFmtId="0" fontId="1" fillId="10" borderId="0" xfId="38" applyFill="1" applyBorder="1">
      <alignment/>
      <protection/>
    </xf>
    <xf numFmtId="0" fontId="1" fillId="10" borderId="0" xfId="38" applyFill="1">
      <alignment/>
      <protection/>
    </xf>
    <xf numFmtId="0" fontId="33" fillId="4" borderId="39" xfId="38" applyFont="1" applyFill="1" applyBorder="1" applyAlignment="1">
      <alignment horizontal="left" vertical="center" wrapText="1"/>
      <protection/>
    </xf>
    <xf numFmtId="3" fontId="1" fillId="3" borderId="40" xfId="38" applyNumberFormat="1" applyFont="1" applyFill="1" applyBorder="1" applyAlignment="1">
      <alignment horizontal="center" vertical="center"/>
      <protection/>
    </xf>
    <xf numFmtId="0" fontId="11" fillId="3" borderId="41" xfId="0" applyFont="1" applyFill="1" applyBorder="1" applyAlignment="1">
      <alignment horizontal="right" vertical="center"/>
    </xf>
    <xf numFmtId="0" fontId="11" fillId="3" borderId="42" xfId="0" applyFont="1" applyFill="1" applyBorder="1" applyAlignment="1">
      <alignment horizontal="left" vertical="center"/>
    </xf>
    <xf numFmtId="0" fontId="1" fillId="3" borderId="0" xfId="38" applyFill="1">
      <alignment/>
      <protection/>
    </xf>
    <xf numFmtId="37" fontId="1" fillId="3" borderId="0" xfId="38" applyNumberFormat="1" applyFill="1">
      <alignment/>
      <protection/>
    </xf>
    <xf numFmtId="184" fontId="1" fillId="3" borderId="0" xfId="38" applyNumberFormat="1" applyFill="1">
      <alignment/>
      <protection/>
    </xf>
    <xf numFmtId="184" fontId="1" fillId="3" borderId="0" xfId="38" applyNumberFormat="1" applyFill="1" applyAlignment="1">
      <alignment/>
      <protection/>
    </xf>
    <xf numFmtId="184" fontId="1" fillId="3" borderId="0" xfId="38" applyNumberFormat="1" applyFont="1" applyFill="1" applyAlignment="1">
      <alignment/>
      <protection/>
    </xf>
    <xf numFmtId="0" fontId="6" fillId="3" borderId="0" xfId="38" applyFont="1" applyFill="1" applyBorder="1" applyAlignment="1">
      <alignment horizontal="center" vertical="center"/>
      <protection/>
    </xf>
    <xf numFmtId="0" fontId="6" fillId="3" borderId="0" xfId="38" applyFont="1" applyFill="1" applyBorder="1" applyAlignment="1">
      <alignment horizontal="left" vertical="center"/>
      <protection/>
    </xf>
    <xf numFmtId="0" fontId="1" fillId="0" borderId="0" xfId="38" applyAlignment="1">
      <alignment/>
      <protection/>
    </xf>
    <xf numFmtId="0" fontId="1" fillId="0" borderId="0" xfId="38" applyFont="1" applyAlignment="1">
      <alignment/>
      <protection/>
    </xf>
    <xf numFmtId="173" fontId="12" fillId="4" borderId="4" xfId="24" applyNumberFormat="1" applyFont="1" applyFill="1" applyBorder="1" applyAlignment="1">
      <alignment/>
    </xf>
    <xf numFmtId="173" fontId="13" fillId="4" borderId="1" xfId="38" applyNumberFormat="1" applyFont="1" applyFill="1" applyBorder="1" applyAlignment="1">
      <alignment vertical="center" wrapText="1"/>
      <protection/>
    </xf>
    <xf numFmtId="183" fontId="12" fillId="4" borderId="5" xfId="38" applyNumberFormat="1" applyFont="1" applyFill="1" applyBorder="1" applyAlignment="1">
      <alignment horizontal="center" vertical="center"/>
      <protection/>
    </xf>
    <xf numFmtId="173" fontId="13" fillId="4" borderId="1" xfId="29" applyNumberFormat="1" applyFont="1" applyFill="1" applyBorder="1" applyAlignment="1">
      <alignment horizontal="center" vertical="center" wrapText="1"/>
    </xf>
    <xf numFmtId="180" fontId="12" fillId="4" borderId="43" xfId="38" applyNumberFormat="1" applyFont="1" applyFill="1" applyBorder="1" applyAlignment="1">
      <alignment horizontal="center" vertical="center"/>
      <protection/>
    </xf>
    <xf numFmtId="173" fontId="13" fillId="4" borderId="1" xfId="29" applyNumberFormat="1" applyFont="1" applyFill="1" applyBorder="1" applyAlignment="1">
      <alignment vertical="center" wrapText="1"/>
    </xf>
    <xf numFmtId="0" fontId="4" fillId="4" borderId="28" xfId="0" applyFont="1" applyFill="1" applyBorder="1" applyAlignment="1">
      <alignment horizontal="center" vertical="center"/>
    </xf>
    <xf numFmtId="0" fontId="4" fillId="4" borderId="5" xfId="0" applyFont="1" applyFill="1" applyBorder="1" applyAlignment="1">
      <alignment horizontal="center" vertical="center" wrapText="1"/>
    </xf>
    <xf numFmtId="10" fontId="5" fillId="3" borderId="1" xfId="40" applyNumberFormat="1" applyFont="1" applyFill="1" applyBorder="1" applyAlignment="1">
      <alignment horizontal="center" vertical="center" wrapText="1"/>
    </xf>
    <xf numFmtId="0" fontId="6" fillId="0" borderId="0" xfId="38" applyFont="1" applyBorder="1" applyAlignment="1">
      <alignment horizontal="center" vertical="center"/>
      <protection/>
    </xf>
    <xf numFmtId="184" fontId="1" fillId="0" borderId="0" xfId="38" applyNumberFormat="1" applyAlignment="1">
      <alignment horizontal="center" vertical="center"/>
      <protection/>
    </xf>
    <xf numFmtId="184" fontId="1" fillId="0" borderId="0" xfId="38" applyNumberFormat="1" applyFont="1" applyAlignment="1">
      <alignment horizontal="center" vertical="center"/>
      <protection/>
    </xf>
    <xf numFmtId="180" fontId="11" fillId="0" borderId="1" xfId="29" applyNumberFormat="1" applyFont="1" applyFill="1" applyBorder="1" applyAlignment="1">
      <alignment horizontal="center" vertical="center"/>
    </xf>
    <xf numFmtId="180" fontId="11" fillId="0" borderId="1" xfId="29" applyNumberFormat="1" applyFont="1" applyFill="1" applyBorder="1" applyAlignment="1">
      <alignment horizontal="center" vertical="center" wrapText="1"/>
    </xf>
    <xf numFmtId="2" fontId="25" fillId="3" borderId="6" xfId="0" applyNumberFormat="1" applyFont="1" applyFill="1" applyBorder="1" applyAlignment="1">
      <alignment horizontal="center" vertical="center" wrapText="1"/>
    </xf>
    <xf numFmtId="0" fontId="17" fillId="4" borderId="44" xfId="0" applyFont="1" applyFill="1" applyBorder="1" applyAlignment="1">
      <alignment/>
    </xf>
    <xf numFmtId="0" fontId="17" fillId="4" borderId="45" xfId="0" applyFont="1" applyFill="1" applyBorder="1" applyAlignment="1">
      <alignment/>
    </xf>
    <xf numFmtId="180" fontId="10" fillId="0" borderId="5" xfId="29" applyNumberFormat="1" applyFont="1" applyFill="1" applyBorder="1" applyAlignment="1">
      <alignment horizontal="center" vertical="center"/>
    </xf>
    <xf numFmtId="2" fontId="10" fillId="7" borderId="0" xfId="35" applyNumberFormat="1" applyFont="1" applyFill="1" applyAlignment="1">
      <alignment vertical="center"/>
      <protection/>
    </xf>
    <xf numFmtId="0" fontId="10" fillId="3" borderId="2" xfId="35" applyFont="1" applyFill="1" applyBorder="1" applyAlignment="1">
      <alignment horizontal="center" vertical="center" wrapText="1"/>
      <protection/>
    </xf>
    <xf numFmtId="174" fontId="16" fillId="4" borderId="5" xfId="0" applyNumberFormat="1" applyFont="1" applyFill="1" applyBorder="1" applyAlignment="1">
      <alignment horizontal="left" vertical="center"/>
    </xf>
    <xf numFmtId="174" fontId="16" fillId="8" borderId="6" xfId="0" applyNumberFormat="1" applyFont="1" applyFill="1" applyBorder="1" applyAlignment="1">
      <alignment vertical="center"/>
    </xf>
    <xf numFmtId="174" fontId="16" fillId="4" borderId="4" xfId="0" applyNumberFormat="1" applyFont="1" applyFill="1" applyBorder="1" applyAlignment="1">
      <alignment horizontal="left" vertical="center"/>
    </xf>
    <xf numFmtId="174" fontId="16" fillId="4" borderId="22" xfId="0" applyNumberFormat="1" applyFont="1" applyFill="1" applyBorder="1" applyAlignment="1">
      <alignment horizontal="left" vertical="center"/>
    </xf>
    <xf numFmtId="174" fontId="16" fillId="8" borderId="29" xfId="0" applyNumberFormat="1" applyFont="1" applyFill="1" applyBorder="1" applyAlignment="1">
      <alignment horizontal="center" vertical="center"/>
    </xf>
    <xf numFmtId="174" fontId="16" fillId="4" borderId="32" xfId="0" applyNumberFormat="1" applyFont="1" applyFill="1" applyBorder="1" applyAlignment="1">
      <alignment horizontal="center" vertical="center"/>
    </xf>
    <xf numFmtId="174" fontId="16" fillId="8" borderId="46" xfId="0" applyNumberFormat="1" applyFont="1" applyFill="1" applyBorder="1" applyAlignment="1">
      <alignment horizontal="center" vertical="center"/>
    </xf>
    <xf numFmtId="174" fontId="16" fillId="4" borderId="47" xfId="0" applyNumberFormat="1" applyFont="1" applyFill="1" applyBorder="1" applyAlignment="1">
      <alignment horizontal="center" vertical="center"/>
    </xf>
    <xf numFmtId="174" fontId="16" fillId="4" borderId="48" xfId="0" applyNumberFormat="1" applyFont="1" applyFill="1" applyBorder="1" applyAlignment="1">
      <alignment horizontal="center" vertical="center"/>
    </xf>
    <xf numFmtId="0" fontId="22" fillId="3" borderId="12" xfId="0" applyFont="1" applyFill="1" applyBorder="1"/>
    <xf numFmtId="174" fontId="16" fillId="4" borderId="22" xfId="0" applyNumberFormat="1" applyFont="1" applyFill="1" applyBorder="1" applyAlignment="1">
      <alignment vertical="center"/>
    </xf>
    <xf numFmtId="0" fontId="22" fillId="3" borderId="6" xfId="0" applyFont="1" applyFill="1" applyBorder="1"/>
    <xf numFmtId="0" fontId="12" fillId="6" borderId="9" xfId="35" applyFont="1" applyFill="1" applyBorder="1" applyAlignment="1">
      <alignment horizontal="center" vertical="center" wrapText="1"/>
      <protection/>
    </xf>
    <xf numFmtId="9" fontId="4" fillId="3" borderId="1" xfId="0" applyNumberFormat="1" applyFont="1" applyFill="1" applyBorder="1" applyAlignment="1">
      <alignment vertical="center" wrapText="1"/>
    </xf>
    <xf numFmtId="0" fontId="4" fillId="4" borderId="5" xfId="0" applyFont="1" applyFill="1" applyBorder="1" applyAlignment="1">
      <alignment horizontal="center" vertical="center" wrapText="1"/>
    </xf>
    <xf numFmtId="179" fontId="23" fillId="3" borderId="1" xfId="0" applyNumberFormat="1" applyFont="1" applyFill="1" applyBorder="1" applyAlignment="1">
      <alignment horizontal="center" vertical="center"/>
    </xf>
    <xf numFmtId="2" fontId="25" fillId="4" borderId="4" xfId="0" applyNumberFormat="1" applyFont="1" applyFill="1" applyBorder="1" applyAlignment="1">
      <alignment horizontal="center" vertical="center" wrapText="1"/>
    </xf>
    <xf numFmtId="2" fontId="25" fillId="3" borderId="4" xfId="40" applyNumberFormat="1" applyFont="1" applyFill="1" applyBorder="1" applyAlignment="1">
      <alignment horizontal="center" vertical="center"/>
    </xf>
    <xf numFmtId="2" fontId="23" fillId="3" borderId="1" xfId="28" applyNumberFormat="1" applyFont="1" applyFill="1" applyBorder="1" applyAlignment="1">
      <alignment horizontal="center" vertical="center"/>
    </xf>
    <xf numFmtId="2" fontId="23" fillId="3" borderId="49" xfId="0" applyNumberFormat="1" applyFont="1" applyFill="1" applyBorder="1" applyAlignment="1">
      <alignment horizontal="center" vertical="center"/>
    </xf>
    <xf numFmtId="2" fontId="23" fillId="3" borderId="50" xfId="0" applyNumberFormat="1" applyFont="1" applyFill="1" applyBorder="1" applyAlignment="1">
      <alignment horizontal="center" vertical="center"/>
    </xf>
    <xf numFmtId="2" fontId="25" fillId="3" borderId="1" xfId="40" applyNumberFormat="1" applyFont="1" applyFill="1" applyBorder="1" applyAlignment="1">
      <alignment horizontal="center" vertical="center"/>
    </xf>
    <xf numFmtId="2" fontId="25" fillId="3" borderId="1" xfId="29" applyNumberFormat="1" applyFont="1" applyFill="1" applyBorder="1" applyAlignment="1">
      <alignment horizontal="center" vertical="center" wrapText="1"/>
    </xf>
    <xf numFmtId="2" fontId="25" fillId="3" borderId="1" xfId="40" applyNumberFormat="1" applyFont="1" applyFill="1" applyBorder="1" applyAlignment="1">
      <alignment horizontal="center" vertical="center" wrapText="1"/>
    </xf>
    <xf numFmtId="2" fontId="25" fillId="3" borderId="49" xfId="40" applyNumberFormat="1" applyFont="1" applyFill="1" applyBorder="1" applyAlignment="1">
      <alignment horizontal="center" vertical="center"/>
    </xf>
    <xf numFmtId="2" fontId="25" fillId="3" borderId="50" xfId="40" applyNumberFormat="1" applyFont="1" applyFill="1" applyBorder="1" applyAlignment="1">
      <alignment horizontal="center" vertical="center"/>
    </xf>
    <xf numFmtId="2" fontId="25" fillId="3" borderId="51" xfId="40" applyNumberFormat="1" applyFont="1" applyFill="1" applyBorder="1" applyAlignment="1">
      <alignment horizontal="center" vertical="center"/>
    </xf>
    <xf numFmtId="2" fontId="25" fillId="3" borderId="1" xfId="0" applyNumberFormat="1" applyFont="1" applyFill="1" applyBorder="1" applyAlignment="1">
      <alignment horizontal="center" vertical="center" wrapText="1"/>
    </xf>
    <xf numFmtId="2" fontId="23" fillId="3" borderId="1" xfId="29" applyNumberFormat="1" applyFont="1" applyFill="1" applyBorder="1" applyAlignment="1">
      <alignment horizontal="center" vertical="center" wrapText="1"/>
    </xf>
    <xf numFmtId="2" fontId="23" fillId="3" borderId="49" xfId="29" applyNumberFormat="1" applyFont="1" applyFill="1" applyBorder="1" applyAlignment="1">
      <alignment horizontal="center" vertical="center" wrapText="1"/>
    </xf>
    <xf numFmtId="2" fontId="23" fillId="3" borderId="49" xfId="0" applyNumberFormat="1" applyFont="1" applyFill="1" applyBorder="1" applyAlignment="1">
      <alignment horizontal="center" vertical="center" wrapText="1"/>
    </xf>
    <xf numFmtId="2" fontId="23" fillId="3" borderId="50" xfId="0" applyNumberFormat="1" applyFont="1" applyFill="1" applyBorder="1" applyAlignment="1">
      <alignment horizontal="center" vertical="center" wrapText="1"/>
    </xf>
    <xf numFmtId="2" fontId="23" fillId="3" borderId="28" xfId="0" applyNumberFormat="1" applyFont="1" applyFill="1" applyBorder="1" applyAlignment="1">
      <alignment horizontal="center" vertical="center"/>
    </xf>
    <xf numFmtId="2" fontId="23" fillId="3" borderId="28" xfId="29" applyNumberFormat="1" applyFont="1" applyFill="1" applyBorder="1" applyAlignment="1">
      <alignment horizontal="center" vertical="center" wrapText="1"/>
    </xf>
    <xf numFmtId="2" fontId="25" fillId="3" borderId="52" xfId="0" applyNumberFormat="1" applyFont="1" applyFill="1" applyBorder="1" applyAlignment="1">
      <alignment horizontal="center" vertical="center" wrapText="1"/>
    </xf>
    <xf numFmtId="2" fontId="25" fillId="3" borderId="36" xfId="0" applyNumberFormat="1" applyFont="1" applyFill="1" applyBorder="1" applyAlignment="1">
      <alignment horizontal="center" vertical="center" wrapText="1"/>
    </xf>
    <xf numFmtId="2" fontId="16" fillId="4" borderId="44" xfId="0" applyNumberFormat="1" applyFont="1" applyFill="1" applyBorder="1" applyAlignment="1">
      <alignment horizontal="center"/>
    </xf>
    <xf numFmtId="2" fontId="16" fillId="4" borderId="0" xfId="0" applyNumberFormat="1" applyFont="1" applyFill="1" applyBorder="1" applyAlignment="1">
      <alignment horizontal="center"/>
    </xf>
    <xf numFmtId="2" fontId="16" fillId="4" borderId="7" xfId="0" applyNumberFormat="1" applyFont="1" applyFill="1" applyBorder="1" applyAlignment="1">
      <alignment horizontal="center"/>
    </xf>
    <xf numFmtId="179" fontId="23" fillId="3" borderId="4" xfId="28" applyNumberFormat="1" applyFont="1" applyFill="1" applyBorder="1" applyAlignment="1">
      <alignment horizontal="center" vertical="center"/>
    </xf>
    <xf numFmtId="179" fontId="23" fillId="3" borderId="4" xfId="29" applyNumberFormat="1" applyFont="1" applyFill="1" applyBorder="1" applyAlignment="1">
      <alignment horizontal="center" vertical="center"/>
    </xf>
    <xf numFmtId="179" fontId="23" fillId="3" borderId="51" xfId="28" applyNumberFormat="1" applyFont="1" applyFill="1" applyBorder="1" applyAlignment="1">
      <alignment horizontal="center" vertical="center"/>
    </xf>
    <xf numFmtId="179" fontId="23" fillId="3" borderId="1" xfId="28" applyNumberFormat="1" applyFont="1" applyFill="1" applyBorder="1" applyAlignment="1">
      <alignment horizontal="center" vertical="center"/>
    </xf>
    <xf numFmtId="179" fontId="23" fillId="3" borderId="1" xfId="29" applyNumberFormat="1" applyFont="1" applyFill="1" applyBorder="1" applyAlignment="1">
      <alignment horizontal="center" vertical="center"/>
    </xf>
    <xf numFmtId="179" fontId="23" fillId="3" borderId="49" xfId="28" applyNumberFormat="1" applyFont="1" applyFill="1" applyBorder="1" applyAlignment="1">
      <alignment horizontal="center" vertical="center"/>
    </xf>
    <xf numFmtId="179" fontId="23" fillId="3" borderId="50" xfId="28" applyNumberFormat="1" applyFont="1" applyFill="1" applyBorder="1" applyAlignment="1">
      <alignment horizontal="center" vertical="center"/>
    </xf>
    <xf numFmtId="179" fontId="23" fillId="3" borderId="5" xfId="28" applyNumberFormat="1" applyFont="1" applyFill="1" applyBorder="1" applyAlignment="1">
      <alignment horizontal="center" vertical="center"/>
    </xf>
    <xf numFmtId="179" fontId="23" fillId="3" borderId="5" xfId="29" applyNumberFormat="1" applyFont="1" applyFill="1" applyBorder="1" applyAlignment="1">
      <alignment horizontal="center" vertical="center"/>
    </xf>
    <xf numFmtId="179" fontId="23" fillId="11" borderId="5" xfId="28" applyNumberFormat="1" applyFont="1" applyFill="1" applyBorder="1" applyAlignment="1">
      <alignment horizontal="center" vertical="center"/>
    </xf>
    <xf numFmtId="179" fontId="23" fillId="3" borderId="53" xfId="28" applyNumberFormat="1" applyFont="1" applyFill="1" applyBorder="1" applyAlignment="1">
      <alignment horizontal="center" vertical="center"/>
    </xf>
    <xf numFmtId="179" fontId="23" fillId="3" borderId="54" xfId="28" applyNumberFormat="1" applyFont="1" applyFill="1" applyBorder="1" applyAlignment="1">
      <alignment horizontal="center" vertical="center"/>
    </xf>
    <xf numFmtId="179" fontId="9" fillId="4" borderId="1" xfId="0" applyNumberFormat="1" applyFont="1" applyFill="1" applyBorder="1" applyAlignment="1" applyProtection="1">
      <alignment horizontal="left" vertical="center" wrapText="1"/>
      <protection locked="0"/>
    </xf>
    <xf numFmtId="179" fontId="0" fillId="0" borderId="0" xfId="0" applyNumberFormat="1" applyFill="1" applyAlignment="1">
      <alignment horizontal="center" vertical="center"/>
    </xf>
    <xf numFmtId="179" fontId="0" fillId="0" borderId="0" xfId="0" applyNumberFormat="1" applyAlignment="1">
      <alignment/>
    </xf>
    <xf numFmtId="179" fontId="0" fillId="0" borderId="0" xfId="0" applyNumberFormat="1"/>
    <xf numFmtId="179" fontId="9" fillId="4" borderId="5" xfId="0" applyNumberFormat="1" applyFont="1" applyFill="1" applyBorder="1" applyAlignment="1" applyProtection="1">
      <alignment horizontal="left" vertical="center" wrapText="1"/>
      <protection locked="0"/>
    </xf>
    <xf numFmtId="179" fontId="0" fillId="0" borderId="0" xfId="0" applyNumberFormat="1" applyFill="1" applyAlignment="1">
      <alignment horizontal="center" vertical="center" wrapText="1"/>
    </xf>
    <xf numFmtId="179" fontId="23" fillId="3" borderId="49" xfId="0" applyNumberFormat="1" applyFont="1" applyFill="1" applyBorder="1" applyAlignment="1">
      <alignment horizontal="center" vertical="center"/>
    </xf>
    <xf numFmtId="179" fontId="23" fillId="3" borderId="50" xfId="0" applyNumberFormat="1" applyFont="1" applyFill="1" applyBorder="1" applyAlignment="1">
      <alignment horizontal="center" vertical="center"/>
    </xf>
    <xf numFmtId="179" fontId="23" fillId="3" borderId="28" xfId="0" applyNumberFormat="1" applyFont="1" applyFill="1" applyBorder="1" applyAlignment="1">
      <alignment horizontal="center" vertical="center"/>
    </xf>
    <xf numFmtId="179" fontId="23" fillId="3" borderId="28" xfId="28" applyNumberFormat="1" applyFont="1" applyFill="1" applyBorder="1" applyAlignment="1">
      <alignment horizontal="center" vertical="center"/>
    </xf>
    <xf numFmtId="179" fontId="9" fillId="4" borderId="9" xfId="0" applyNumberFormat="1" applyFont="1" applyFill="1" applyBorder="1" applyAlignment="1" applyProtection="1">
      <alignment horizontal="left" vertical="center" wrapText="1"/>
      <protection locked="0"/>
    </xf>
    <xf numFmtId="179" fontId="23" fillId="11" borderId="9" xfId="28" applyNumberFormat="1" applyFont="1" applyFill="1" applyBorder="1" applyAlignment="1">
      <alignment horizontal="center" vertical="center"/>
    </xf>
    <xf numFmtId="179" fontId="23" fillId="11" borderId="9" xfId="29" applyNumberFormat="1" applyFont="1" applyFill="1" applyBorder="1" applyAlignment="1">
      <alignment horizontal="center" vertical="center"/>
    </xf>
    <xf numFmtId="179" fontId="23" fillId="3" borderId="9" xfId="28" applyNumberFormat="1" applyFont="1" applyFill="1" applyBorder="1" applyAlignment="1">
      <alignment horizontal="center" vertical="center"/>
    </xf>
    <xf numFmtId="179" fontId="23" fillId="3" borderId="55" xfId="28" applyNumberFormat="1" applyFont="1" applyFill="1" applyBorder="1" applyAlignment="1">
      <alignment horizontal="center" vertical="center"/>
    </xf>
    <xf numFmtId="179" fontId="23" fillId="3" borderId="56" xfId="28" applyNumberFormat="1" applyFont="1" applyFill="1" applyBorder="1" applyAlignment="1">
      <alignment horizontal="center" vertical="center"/>
    </xf>
    <xf numFmtId="2" fontId="25" fillId="3" borderId="4" xfId="0" applyNumberFormat="1" applyFont="1" applyFill="1" applyBorder="1" applyAlignment="1">
      <alignment horizontal="center" vertical="center" wrapText="1"/>
    </xf>
    <xf numFmtId="2" fontId="23" fillId="3" borderId="4" xfId="0" applyNumberFormat="1" applyFont="1" applyFill="1" applyBorder="1" applyAlignment="1">
      <alignment horizontal="center" vertical="center" wrapText="1"/>
    </xf>
    <xf numFmtId="2" fontId="23" fillId="3" borderId="51" xfId="0" applyNumberFormat="1" applyFont="1" applyFill="1" applyBorder="1" applyAlignment="1">
      <alignment horizontal="center" vertical="center" wrapText="1"/>
    </xf>
    <xf numFmtId="2" fontId="23" fillId="3" borderId="34" xfId="0" applyNumberFormat="1" applyFont="1" applyFill="1" applyBorder="1" applyAlignment="1">
      <alignment horizontal="center" vertical="center" wrapText="1"/>
    </xf>
    <xf numFmtId="2" fontId="25" fillId="3" borderId="4" xfId="29" applyNumberFormat="1" applyFont="1" applyFill="1" applyBorder="1" applyAlignment="1">
      <alignment horizontal="center" vertical="center" wrapText="1"/>
    </xf>
    <xf numFmtId="2" fontId="23" fillId="3" borderId="16" xfId="0" applyNumberFormat="1" applyFont="1" applyFill="1" applyBorder="1" applyAlignment="1">
      <alignment horizontal="center" vertical="center" wrapText="1"/>
    </xf>
    <xf numFmtId="2" fontId="25" fillId="3" borderId="51" xfId="0" applyNumberFormat="1" applyFont="1" applyFill="1" applyBorder="1" applyAlignment="1">
      <alignment horizontal="center" vertical="center" wrapText="1"/>
    </xf>
    <xf numFmtId="2" fontId="25" fillId="3" borderId="6" xfId="29" applyNumberFormat="1" applyFont="1" applyFill="1" applyBorder="1" applyAlignment="1">
      <alignment horizontal="center" vertical="center" wrapText="1"/>
    </xf>
    <xf numFmtId="2" fontId="12" fillId="3" borderId="6" xfId="0" applyNumberFormat="1" applyFont="1" applyFill="1" applyBorder="1" applyAlignment="1">
      <alignment horizontal="center" vertical="center" wrapText="1"/>
    </xf>
    <xf numFmtId="2" fontId="10" fillId="7" borderId="0" xfId="35" applyNumberFormat="1" applyFont="1" applyFill="1" applyAlignment="1">
      <alignment horizontal="center" vertical="center"/>
      <protection/>
    </xf>
    <xf numFmtId="2" fontId="11" fillId="0" borderId="4" xfId="38" applyNumberFormat="1" applyFont="1" applyFill="1" applyBorder="1" applyAlignment="1">
      <alignment horizontal="center" vertical="center" wrapText="1"/>
      <protection/>
    </xf>
    <xf numFmtId="180" fontId="23" fillId="3" borderId="50" xfId="0" applyNumberFormat="1" applyFont="1" applyFill="1" applyBorder="1" applyAlignment="1">
      <alignment horizontal="center" vertical="center"/>
    </xf>
    <xf numFmtId="0" fontId="48" fillId="0" borderId="0" xfId="0" applyFont="1" applyFill="1"/>
    <xf numFmtId="9" fontId="25" fillId="3" borderId="16" xfId="40" applyFont="1" applyFill="1" applyBorder="1" applyAlignment="1">
      <alignment horizontal="center" vertical="center"/>
    </xf>
    <xf numFmtId="9" fontId="25" fillId="3" borderId="23" xfId="40" applyFont="1" applyFill="1" applyBorder="1" applyAlignment="1">
      <alignment horizontal="center" vertical="center"/>
    </xf>
    <xf numFmtId="9" fontId="25" fillId="3" borderId="4" xfId="40" applyFont="1" applyFill="1" applyBorder="1" applyAlignment="1">
      <alignment horizontal="center" vertical="center"/>
    </xf>
    <xf numFmtId="9" fontId="25" fillId="3" borderId="28" xfId="40" applyFont="1" applyFill="1" applyBorder="1" applyAlignment="1">
      <alignment horizontal="center" vertical="center"/>
    </xf>
    <xf numFmtId="9" fontId="16" fillId="4" borderId="44" xfId="40" applyFont="1" applyFill="1" applyBorder="1" applyAlignment="1">
      <alignment horizontal="center" vertical="center"/>
    </xf>
    <xf numFmtId="9" fontId="16" fillId="4" borderId="0" xfId="40" applyFont="1" applyFill="1" applyBorder="1" applyAlignment="1">
      <alignment horizontal="center"/>
    </xf>
    <xf numFmtId="9" fontId="25" fillId="3" borderId="1" xfId="40" applyFont="1" applyFill="1" applyBorder="1" applyAlignment="1">
      <alignment horizontal="center" vertical="center"/>
    </xf>
    <xf numFmtId="9" fontId="25" fillId="3" borderId="6" xfId="40" applyFont="1" applyFill="1" applyBorder="1" applyAlignment="1">
      <alignment horizontal="center" vertical="center"/>
    </xf>
    <xf numFmtId="10" fontId="50" fillId="0" borderId="0" xfId="35" applyNumberFormat="1" applyFont="1" applyFill="1" applyAlignment="1">
      <alignment horizontal="center" vertical="center"/>
      <protection/>
    </xf>
    <xf numFmtId="2" fontId="50" fillId="0" borderId="0" xfId="35" applyNumberFormat="1" applyFont="1" applyFill="1" applyAlignment="1">
      <alignment vertical="center"/>
      <protection/>
    </xf>
    <xf numFmtId="2" fontId="50" fillId="0" borderId="0" xfId="35" applyNumberFormat="1" applyFont="1" applyFill="1" applyAlignment="1">
      <alignment horizontal="center" vertical="center"/>
      <protection/>
    </xf>
    <xf numFmtId="2" fontId="25" fillId="3" borderId="34" xfId="40" applyNumberFormat="1" applyFont="1" applyFill="1" applyBorder="1" applyAlignment="1">
      <alignment horizontal="center" vertical="center"/>
    </xf>
    <xf numFmtId="2" fontId="25" fillId="3" borderId="34" xfId="0" applyNumberFormat="1" applyFont="1" applyFill="1" applyBorder="1" applyAlignment="1">
      <alignment horizontal="center" vertical="center" wrapText="1"/>
    </xf>
    <xf numFmtId="2" fontId="25" fillId="3" borderId="4" xfId="40" applyNumberFormat="1" applyFont="1" applyFill="1" applyBorder="1" applyAlignment="1">
      <alignment horizontal="center" vertical="center" wrapText="1"/>
    </xf>
    <xf numFmtId="180" fontId="10" fillId="0" borderId="20" xfId="29" applyNumberFormat="1" applyFont="1" applyFill="1" applyBorder="1" applyAlignment="1">
      <alignment horizontal="center" vertical="center" wrapText="1"/>
    </xf>
    <xf numFmtId="4" fontId="10" fillId="0" borderId="20" xfId="29" applyNumberFormat="1" applyFont="1" applyFill="1" applyBorder="1" applyAlignment="1">
      <alignment horizontal="center" vertical="center" wrapText="1"/>
    </xf>
    <xf numFmtId="3" fontId="10" fillId="0" borderId="20" xfId="29" applyNumberFormat="1" applyFont="1" applyFill="1" applyBorder="1" applyAlignment="1">
      <alignment horizontal="center" vertical="center" wrapText="1"/>
    </xf>
    <xf numFmtId="37" fontId="13" fillId="0" borderId="5" xfId="29" applyNumberFormat="1" applyFont="1" applyFill="1" applyBorder="1" applyAlignment="1">
      <alignment horizontal="center" vertical="center"/>
    </xf>
    <xf numFmtId="37" fontId="10" fillId="0" borderId="5" xfId="38" applyNumberFormat="1" applyFont="1" applyFill="1" applyBorder="1" applyAlignment="1">
      <alignment horizontal="center" vertical="center"/>
      <protection/>
    </xf>
    <xf numFmtId="37" fontId="10" fillId="0" borderId="57" xfId="38" applyNumberFormat="1" applyFont="1" applyFill="1" applyBorder="1" applyAlignment="1">
      <alignment horizontal="center" vertical="center"/>
      <protection/>
    </xf>
    <xf numFmtId="180" fontId="10" fillId="0" borderId="5" xfId="38" applyNumberFormat="1" applyFont="1" applyFill="1" applyBorder="1" applyAlignment="1">
      <alignment horizontal="center" vertical="center"/>
      <protection/>
    </xf>
    <xf numFmtId="180" fontId="10" fillId="0" borderId="57" xfId="38" applyNumberFormat="1" applyFont="1" applyFill="1" applyBorder="1" applyAlignment="1">
      <alignment horizontal="center" vertical="center"/>
      <protection/>
    </xf>
    <xf numFmtId="180" fontId="10" fillId="0" borderId="20" xfId="29" applyNumberFormat="1" applyFont="1" applyFill="1" applyBorder="1" applyAlignment="1">
      <alignment horizontal="center" vertical="center"/>
    </xf>
    <xf numFmtId="10" fontId="51" fillId="0" borderId="0" xfId="35" applyNumberFormat="1" applyFont="1" applyFill="1" applyAlignment="1">
      <alignment horizontal="center" vertical="center"/>
      <protection/>
    </xf>
    <xf numFmtId="10" fontId="50" fillId="3" borderId="0" xfId="35" applyNumberFormat="1" applyFont="1" applyFill="1" applyAlignment="1">
      <alignment horizontal="center" vertical="center"/>
      <protection/>
    </xf>
    <xf numFmtId="10" fontId="23" fillId="3" borderId="0" xfId="35" applyNumberFormat="1" applyFont="1" applyFill="1" applyAlignment="1">
      <alignment horizontal="center" vertical="center"/>
      <protection/>
    </xf>
    <xf numFmtId="2" fontId="23" fillId="3" borderId="0" xfId="35" applyNumberFormat="1" applyFont="1" applyFill="1" applyAlignment="1">
      <alignment horizontal="center" vertical="center"/>
      <protection/>
    </xf>
    <xf numFmtId="2" fontId="50" fillId="3" borderId="0" xfId="35" applyNumberFormat="1" applyFont="1" applyFill="1" applyAlignment="1">
      <alignment vertical="center"/>
      <protection/>
    </xf>
    <xf numFmtId="2" fontId="50" fillId="3" borderId="0" xfId="35" applyNumberFormat="1" applyFont="1" applyFill="1" applyAlignment="1">
      <alignment horizontal="center" vertical="center"/>
      <protection/>
    </xf>
    <xf numFmtId="2" fontId="23" fillId="3" borderId="0" xfId="35" applyNumberFormat="1" applyFont="1" applyFill="1" applyAlignment="1">
      <alignment vertical="center"/>
      <protection/>
    </xf>
    <xf numFmtId="10" fontId="23" fillId="3" borderId="0" xfId="40" applyNumberFormat="1" applyFont="1" applyFill="1" applyAlignment="1">
      <alignment vertical="center"/>
    </xf>
    <xf numFmtId="9" fontId="23" fillId="3" borderId="0" xfId="40" applyFont="1" applyFill="1" applyAlignment="1">
      <alignment vertical="center"/>
    </xf>
    <xf numFmtId="174" fontId="23" fillId="3" borderId="0" xfId="40" applyNumberFormat="1" applyFont="1" applyFill="1" applyAlignment="1">
      <alignment vertical="center"/>
    </xf>
    <xf numFmtId="2" fontId="10" fillId="3" borderId="1" xfId="0" applyNumberFormat="1" applyFont="1" applyFill="1" applyBorder="1" applyAlignment="1">
      <alignment horizontal="center" vertical="center"/>
    </xf>
    <xf numFmtId="0" fontId="10" fillId="3" borderId="0" xfId="35" applyFont="1" applyFill="1" applyAlignment="1">
      <alignment vertical="center"/>
      <protection/>
    </xf>
    <xf numFmtId="0" fontId="10" fillId="3" borderId="0" xfId="35" applyFont="1" applyFill="1" applyAlignment="1">
      <alignment horizontal="left" vertical="center"/>
      <protection/>
    </xf>
    <xf numFmtId="2" fontId="25" fillId="3" borderId="4" xfId="45" applyNumberFormat="1" applyFont="1" applyFill="1" applyBorder="1" applyAlignment="1">
      <alignment horizontal="center" vertical="center"/>
    </xf>
    <xf numFmtId="185" fontId="0" fillId="0" borderId="0" xfId="0" applyNumberFormat="1" applyFill="1" applyAlignment="1">
      <alignment horizontal="center"/>
    </xf>
    <xf numFmtId="10" fontId="23" fillId="0" borderId="5" xfId="35" applyNumberFormat="1" applyFont="1" applyFill="1" applyBorder="1" applyAlignment="1">
      <alignment horizontal="center" vertical="center" wrapText="1"/>
      <protection/>
    </xf>
    <xf numFmtId="9" fontId="25" fillId="0" borderId="1" xfId="40" applyFont="1" applyFill="1" applyBorder="1" applyAlignment="1">
      <alignment horizontal="center" vertical="center"/>
    </xf>
    <xf numFmtId="9" fontId="25" fillId="0" borderId="28" xfId="40" applyFont="1" applyFill="1" applyBorder="1" applyAlignment="1">
      <alignment horizontal="center" vertical="center"/>
    </xf>
    <xf numFmtId="9" fontId="25" fillId="0" borderId="58" xfId="40" applyFont="1" applyFill="1" applyBorder="1" applyAlignment="1">
      <alignment horizontal="center" vertical="center"/>
    </xf>
    <xf numFmtId="9" fontId="25" fillId="0" borderId="5" xfId="40" applyFont="1" applyFill="1" applyBorder="1" applyAlignment="1">
      <alignment horizontal="center" vertical="center"/>
    </xf>
    <xf numFmtId="179" fontId="25" fillId="0" borderId="28" xfId="40" applyNumberFormat="1" applyFont="1" applyFill="1" applyBorder="1" applyAlignment="1">
      <alignment horizontal="center" vertical="center"/>
    </xf>
    <xf numFmtId="9" fontId="25" fillId="0" borderId="23" xfId="40" applyFont="1" applyFill="1" applyBorder="1" applyAlignment="1">
      <alignment horizontal="center" vertical="center"/>
    </xf>
    <xf numFmtId="9" fontId="25" fillId="0" borderId="6" xfId="40" applyFont="1" applyFill="1" applyBorder="1" applyAlignment="1">
      <alignment horizontal="center" vertical="center"/>
    </xf>
    <xf numFmtId="2" fontId="15" fillId="3" borderId="4" xfId="0" applyNumberFormat="1" applyFont="1" applyFill="1" applyBorder="1" applyAlignment="1">
      <alignment horizontal="center" vertical="center"/>
    </xf>
    <xf numFmtId="37" fontId="11" fillId="0" borderId="5" xfId="29" applyNumberFormat="1" applyFont="1" applyFill="1" applyBorder="1" applyAlignment="1">
      <alignment horizontal="center" vertical="center"/>
    </xf>
    <xf numFmtId="37" fontId="11" fillId="0" borderId="9" xfId="29" applyNumberFormat="1" applyFont="1" applyFill="1" applyBorder="1" applyAlignment="1">
      <alignment horizontal="center" vertical="center"/>
    </xf>
    <xf numFmtId="0" fontId="0" fillId="0" borderId="1" xfId="0" applyFill="1" applyBorder="1" applyAlignment="1">
      <alignment horizontal="center"/>
    </xf>
    <xf numFmtId="0" fontId="0" fillId="0" borderId="1" xfId="0" applyFill="1" applyBorder="1"/>
    <xf numFmtId="0" fontId="52" fillId="12" borderId="1" xfId="0" applyFont="1" applyFill="1" applyBorder="1"/>
    <xf numFmtId="0" fontId="52" fillId="12" borderId="1" xfId="0" applyFont="1" applyFill="1" applyBorder="1" applyAlignment="1">
      <alignment horizontal="center"/>
    </xf>
    <xf numFmtId="179" fontId="0" fillId="0" borderId="0" xfId="0" applyNumberFormat="1" applyFill="1" applyAlignment="1">
      <alignment horizontal="center"/>
    </xf>
    <xf numFmtId="0" fontId="56" fillId="0" borderId="1" xfId="0" applyFont="1" applyFill="1" applyBorder="1" applyAlignment="1">
      <alignment horizontal="center"/>
    </xf>
    <xf numFmtId="0" fontId="57" fillId="0" borderId="1" xfId="0" applyFont="1" applyFill="1" applyBorder="1" applyAlignment="1">
      <alignment horizontal="center"/>
    </xf>
    <xf numFmtId="0" fontId="56" fillId="12" borderId="1" xfId="0" applyFont="1" applyFill="1" applyBorder="1" applyAlignment="1">
      <alignment horizontal="center"/>
    </xf>
    <xf numFmtId="174" fontId="25" fillId="3" borderId="16" xfId="40" applyNumberFormat="1" applyFont="1" applyFill="1" applyBorder="1" applyAlignment="1">
      <alignment horizontal="center" vertical="center"/>
    </xf>
    <xf numFmtId="174" fontId="25" fillId="3" borderId="4" xfId="40" applyNumberFormat="1" applyFont="1" applyFill="1" applyBorder="1" applyAlignment="1">
      <alignment horizontal="center" vertical="center"/>
    </xf>
    <xf numFmtId="174" fontId="25" fillId="3" borderId="28" xfId="40" applyNumberFormat="1" applyFont="1" applyFill="1" applyBorder="1" applyAlignment="1">
      <alignment horizontal="center" vertical="center"/>
    </xf>
    <xf numFmtId="174" fontId="25" fillId="3" borderId="1" xfId="40" applyNumberFormat="1" applyFont="1" applyFill="1" applyBorder="1" applyAlignment="1">
      <alignment horizontal="center" vertical="center"/>
    </xf>
    <xf numFmtId="178" fontId="11" fillId="0" borderId="4" xfId="38" applyNumberFormat="1" applyFont="1" applyFill="1" applyBorder="1" applyAlignment="1">
      <alignment horizontal="center" vertical="center" wrapText="1"/>
      <protection/>
    </xf>
    <xf numFmtId="0" fontId="25" fillId="0" borderId="1" xfId="40" applyNumberFormat="1" applyFont="1" applyFill="1" applyBorder="1" applyAlignment="1">
      <alignment horizontal="center" vertical="center"/>
    </xf>
    <xf numFmtId="0" fontId="25" fillId="3" borderId="1" xfId="40" applyNumberFormat="1" applyFont="1" applyFill="1" applyBorder="1" applyAlignment="1">
      <alignment horizontal="center" vertical="center"/>
    </xf>
    <xf numFmtId="180" fontId="13" fillId="0" borderId="9" xfId="29" applyNumberFormat="1" applyFont="1" applyFill="1" applyBorder="1" applyAlignment="1">
      <alignment horizontal="center" vertical="center"/>
    </xf>
    <xf numFmtId="180" fontId="11" fillId="0" borderId="1" xfId="38" applyNumberFormat="1" applyFont="1" applyFill="1" applyBorder="1" applyAlignment="1">
      <alignment horizontal="center" vertical="center" wrapText="1"/>
      <protection/>
    </xf>
    <xf numFmtId="180" fontId="11" fillId="0" borderId="5" xfId="38" applyNumberFormat="1" applyFont="1" applyFill="1" applyBorder="1" applyAlignment="1">
      <alignment horizontal="center" vertical="center" wrapText="1"/>
      <protection/>
    </xf>
    <xf numFmtId="0" fontId="4" fillId="4" borderId="5"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0" fillId="4" borderId="5"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4" fillId="4" borderId="57" xfId="0" applyFont="1" applyFill="1" applyBorder="1" applyAlignment="1">
      <alignment horizontal="center" vertical="center" wrapText="1"/>
    </xf>
    <xf numFmtId="174" fontId="12" fillId="5" borderId="22" xfId="35" applyNumberFormat="1" applyFont="1" applyFill="1" applyBorder="1" applyAlignment="1">
      <alignment horizontal="center" vertical="center" wrapText="1"/>
      <protection/>
    </xf>
    <xf numFmtId="9" fontId="25" fillId="3" borderId="4" xfId="45" applyFont="1" applyFill="1" applyBorder="1" applyAlignment="1">
      <alignment horizontal="center" vertical="center"/>
    </xf>
    <xf numFmtId="9" fontId="25" fillId="3" borderId="16" xfId="45" applyFont="1" applyFill="1" applyBorder="1" applyAlignment="1">
      <alignment horizontal="center" vertical="center"/>
    </xf>
    <xf numFmtId="179" fontId="23" fillId="3" borderId="49" xfId="29" applyNumberFormat="1" applyFont="1" applyFill="1" applyBorder="1" applyAlignment="1">
      <alignment horizontal="center" vertical="center"/>
    </xf>
    <xf numFmtId="179" fontId="23" fillId="3" borderId="50" xfId="29" applyNumberFormat="1" applyFont="1" applyFill="1" applyBorder="1" applyAlignment="1">
      <alignment horizontal="center" vertical="center"/>
    </xf>
    <xf numFmtId="9" fontId="25" fillId="3" borderId="28" xfId="45" applyFont="1" applyFill="1" applyBorder="1" applyAlignment="1">
      <alignment horizontal="center" vertical="center"/>
    </xf>
    <xf numFmtId="9" fontId="25" fillId="3" borderId="1" xfId="45" applyFont="1" applyFill="1" applyBorder="1" applyAlignment="1">
      <alignment horizontal="center" vertical="center"/>
    </xf>
    <xf numFmtId="0" fontId="25" fillId="3" borderId="1" xfId="45" applyNumberFormat="1" applyFont="1" applyFill="1" applyBorder="1" applyAlignment="1">
      <alignment horizontal="center" vertical="center"/>
    </xf>
    <xf numFmtId="2" fontId="25" fillId="3" borderId="1" xfId="45" applyNumberFormat="1" applyFont="1" applyFill="1" applyBorder="1" applyAlignment="1">
      <alignment horizontal="center" vertical="center"/>
    </xf>
    <xf numFmtId="9" fontId="25" fillId="3" borderId="23" xfId="45" applyFont="1" applyFill="1" applyBorder="1" applyAlignment="1">
      <alignment horizontal="center" vertical="center"/>
    </xf>
    <xf numFmtId="9" fontId="25" fillId="3" borderId="6" xfId="45" applyFont="1" applyFill="1" applyBorder="1" applyAlignment="1">
      <alignment horizontal="center" vertical="center"/>
    </xf>
    <xf numFmtId="179" fontId="23" fillId="3" borderId="53" xfId="29" applyNumberFormat="1" applyFont="1" applyFill="1" applyBorder="1" applyAlignment="1">
      <alignment horizontal="center" vertical="center"/>
    </xf>
    <xf numFmtId="179" fontId="23" fillId="3" borderId="54" xfId="29" applyNumberFormat="1" applyFont="1" applyFill="1" applyBorder="1" applyAlignment="1">
      <alignment horizontal="center" vertical="center"/>
    </xf>
    <xf numFmtId="9" fontId="25" fillId="0" borderId="58" xfId="45" applyFont="1" applyFill="1" applyBorder="1" applyAlignment="1">
      <alignment horizontal="center" vertical="center"/>
    </xf>
    <xf numFmtId="9" fontId="25" fillId="0" borderId="5" xfId="45" applyFont="1" applyFill="1" applyBorder="1" applyAlignment="1">
      <alignment horizontal="center" vertical="center"/>
    </xf>
    <xf numFmtId="179" fontId="23" fillId="3" borderId="9" xfId="29" applyNumberFormat="1" applyFont="1" applyFill="1" applyBorder="1" applyAlignment="1">
      <alignment horizontal="center" vertical="center"/>
    </xf>
    <xf numFmtId="10"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wrapText="1"/>
    </xf>
    <xf numFmtId="0" fontId="19" fillId="3" borderId="1" xfId="0" applyFont="1" applyFill="1" applyBorder="1" applyAlignment="1">
      <alignment horizontal="center" vertical="center" wrapText="1"/>
    </xf>
    <xf numFmtId="10" fontId="19" fillId="3" borderId="1" xfId="0" applyNumberFormat="1" applyFont="1" applyFill="1" applyBorder="1" applyAlignment="1">
      <alignment horizontal="center" vertical="center" wrapText="1"/>
    </xf>
    <xf numFmtId="174" fontId="5" fillId="3" borderId="1" xfId="40" applyNumberFormat="1" applyFont="1" applyFill="1" applyBorder="1" applyAlignment="1">
      <alignment horizontal="center" vertical="center" wrapText="1"/>
    </xf>
    <xf numFmtId="3" fontId="11" fillId="0" borderId="9" xfId="38" applyNumberFormat="1" applyFont="1" applyFill="1" applyBorder="1" applyAlignment="1">
      <alignment horizontal="center" vertical="center" wrapText="1"/>
      <protection/>
    </xf>
    <xf numFmtId="178" fontId="11" fillId="0" borderId="9" xfId="38" applyNumberFormat="1" applyFont="1" applyFill="1" applyBorder="1" applyAlignment="1">
      <alignment horizontal="center" vertical="center" wrapText="1"/>
      <protection/>
    </xf>
    <xf numFmtId="180" fontId="11" fillId="0" borderId="9" xfId="38" applyNumberFormat="1" applyFont="1" applyFill="1" applyBorder="1" applyAlignment="1">
      <alignment horizontal="center" vertical="center" wrapText="1"/>
      <protection/>
    </xf>
    <xf numFmtId="49" fontId="1" fillId="0" borderId="1" xfId="0" applyNumberFormat="1" applyFont="1" applyFill="1" applyBorder="1" applyAlignment="1">
      <alignment horizontal="left" vertical="top" wrapText="1"/>
    </xf>
    <xf numFmtId="0" fontId="49" fillId="0" borderId="1" xfId="0" applyFont="1" applyFill="1" applyBorder="1" applyAlignment="1">
      <alignment horizontal="center" vertical="top" wrapText="1"/>
    </xf>
    <xf numFmtId="0" fontId="1" fillId="0" borderId="1" xfId="0" applyFont="1" applyFill="1" applyBorder="1" applyAlignment="1">
      <alignment horizontal="center" vertical="top" wrapText="1"/>
    </xf>
    <xf numFmtId="10" fontId="5" fillId="0" borderId="1" xfId="40" applyNumberFormat="1" applyFont="1" applyFill="1" applyBorder="1" applyAlignment="1">
      <alignment horizontal="center" vertical="center" wrapText="1"/>
    </xf>
    <xf numFmtId="179" fontId="23" fillId="0" borderId="1" xfId="28" applyNumberFormat="1" applyFont="1" applyFill="1" applyBorder="1" applyAlignment="1">
      <alignment horizontal="center" vertical="center"/>
    </xf>
    <xf numFmtId="2" fontId="23" fillId="0" borderId="1" xfId="0" applyNumberFormat="1" applyFont="1" applyFill="1" applyBorder="1" applyAlignment="1">
      <alignment horizontal="center" vertical="center"/>
    </xf>
    <xf numFmtId="179" fontId="23" fillId="0" borderId="1" xfId="0" applyNumberFormat="1" applyFont="1" applyFill="1" applyBorder="1" applyAlignment="1">
      <alignment horizontal="center" vertical="center"/>
    </xf>
    <xf numFmtId="2" fontId="23" fillId="0" borderId="1" xfId="0" applyNumberFormat="1" applyFont="1" applyFill="1" applyBorder="1" applyAlignment="1">
      <alignment horizontal="center" vertical="center" wrapText="1"/>
    </xf>
    <xf numFmtId="2" fontId="25" fillId="0" borderId="1" xfId="0" applyNumberFormat="1" applyFont="1" applyFill="1" applyBorder="1" applyAlignment="1">
      <alignment horizontal="center" vertical="center" wrapText="1"/>
    </xf>
    <xf numFmtId="179" fontId="23" fillId="0" borderId="5" xfId="28" applyNumberFormat="1" applyFont="1" applyFill="1" applyBorder="1" applyAlignment="1">
      <alignment horizontal="center" vertical="center"/>
    </xf>
    <xf numFmtId="2" fontId="25" fillId="0" borderId="4" xfId="0" applyNumberFormat="1" applyFont="1" applyFill="1" applyBorder="1" applyAlignment="1">
      <alignment horizontal="center" vertical="center" wrapText="1"/>
    </xf>
    <xf numFmtId="2" fontId="25" fillId="0" borderId="6" xfId="0" applyNumberFormat="1" applyFont="1" applyFill="1" applyBorder="1" applyAlignment="1">
      <alignment horizontal="center" vertical="center" wrapText="1"/>
    </xf>
    <xf numFmtId="179" fontId="23" fillId="0" borderId="9" xfId="28" applyNumberFormat="1" applyFont="1" applyFill="1" applyBorder="1" applyAlignment="1">
      <alignment horizontal="center" vertical="center"/>
    </xf>
    <xf numFmtId="179" fontId="23" fillId="0" borderId="1" xfId="29" applyNumberFormat="1" applyFont="1" applyFill="1" applyBorder="1" applyAlignment="1">
      <alignment horizontal="center" vertical="center"/>
    </xf>
    <xf numFmtId="179" fontId="23" fillId="0" borderId="5" xfId="29" applyNumberFormat="1" applyFont="1" applyFill="1" applyBorder="1" applyAlignment="1">
      <alignment horizontal="center" vertical="center"/>
    </xf>
    <xf numFmtId="179" fontId="23" fillId="0" borderId="4" xfId="28" applyNumberFormat="1" applyFont="1" applyFill="1" applyBorder="1" applyAlignment="1">
      <alignment horizontal="center" vertical="center"/>
    </xf>
    <xf numFmtId="2" fontId="25" fillId="0" borderId="4" xfId="40" applyNumberFormat="1" applyFont="1" applyFill="1" applyBorder="1" applyAlignment="1">
      <alignment horizontal="center" vertical="center"/>
    </xf>
    <xf numFmtId="2" fontId="25" fillId="0" borderId="1" xfId="40" applyNumberFormat="1" applyFont="1" applyFill="1" applyBorder="1" applyAlignment="1">
      <alignment horizontal="center" vertical="center"/>
    </xf>
    <xf numFmtId="2" fontId="15" fillId="0" borderId="4" xfId="0" applyNumberFormat="1" applyFont="1" applyFill="1" applyBorder="1" applyAlignment="1">
      <alignment horizontal="center" vertical="center"/>
    </xf>
    <xf numFmtId="2" fontId="0" fillId="0" borderId="4" xfId="0" applyNumberFormat="1" applyFont="1" applyFill="1" applyBorder="1" applyAlignment="1">
      <alignment horizontal="center" vertical="center"/>
    </xf>
    <xf numFmtId="2" fontId="23" fillId="0" borderId="4" xfId="0" applyNumberFormat="1" applyFont="1" applyFill="1" applyBorder="1" applyAlignment="1">
      <alignment horizontal="center" vertical="center" wrapText="1"/>
    </xf>
    <xf numFmtId="2" fontId="23" fillId="0" borderId="1" xfId="29" applyNumberFormat="1" applyFont="1" applyFill="1" applyBorder="1" applyAlignment="1">
      <alignment horizontal="center" vertical="center" wrapText="1"/>
    </xf>
    <xf numFmtId="2" fontId="26" fillId="0" borderId="4" xfId="0" applyNumberFormat="1" applyFont="1" applyFill="1" applyBorder="1" applyAlignment="1">
      <alignment horizontal="center" vertical="center"/>
    </xf>
    <xf numFmtId="2" fontId="26" fillId="0" borderId="1" xfId="0" applyNumberFormat="1" applyFont="1" applyFill="1" applyBorder="1" applyAlignment="1">
      <alignment horizontal="center" vertical="center"/>
    </xf>
    <xf numFmtId="2" fontId="10" fillId="0" borderId="1" xfId="0" applyNumberFormat="1" applyFont="1" applyFill="1" applyBorder="1" applyAlignment="1">
      <alignment horizontal="center" vertical="center"/>
    </xf>
    <xf numFmtId="9" fontId="25" fillId="0" borderId="4" xfId="45" applyFont="1" applyFill="1" applyBorder="1" applyAlignment="1">
      <alignment horizontal="center" vertical="center"/>
    </xf>
    <xf numFmtId="2" fontId="25" fillId="0" borderId="1" xfId="45" applyNumberFormat="1" applyFont="1" applyFill="1" applyBorder="1" applyAlignment="1">
      <alignment horizontal="center" vertical="center"/>
    </xf>
    <xf numFmtId="179" fontId="23" fillId="0" borderId="4" xfId="29" applyNumberFormat="1" applyFont="1" applyFill="1" applyBorder="1" applyAlignment="1">
      <alignment horizontal="center" vertical="center"/>
    </xf>
    <xf numFmtId="2" fontId="25" fillId="0" borderId="30" xfId="40" applyNumberFormat="1" applyFont="1" applyFill="1" applyBorder="1" applyAlignment="1">
      <alignment horizontal="center" vertical="center"/>
    </xf>
    <xf numFmtId="179" fontId="23" fillId="0" borderId="20" xfId="28" applyNumberFormat="1" applyFont="1" applyFill="1" applyBorder="1" applyAlignment="1">
      <alignment horizontal="center" vertical="center"/>
    </xf>
    <xf numFmtId="2" fontId="23" fillId="0" borderId="20" xfId="0" applyNumberFormat="1" applyFont="1" applyFill="1" applyBorder="1" applyAlignment="1">
      <alignment horizontal="center" vertical="center"/>
    </xf>
    <xf numFmtId="2" fontId="25" fillId="0" borderId="20" xfId="40" applyNumberFormat="1" applyFont="1" applyFill="1" applyBorder="1" applyAlignment="1">
      <alignment horizontal="center" vertical="center"/>
    </xf>
    <xf numFmtId="179" fontId="23" fillId="0" borderId="57" xfId="28" applyNumberFormat="1" applyFont="1" applyFill="1" applyBorder="1" applyAlignment="1">
      <alignment horizontal="center" vertical="center"/>
    </xf>
    <xf numFmtId="2" fontId="23" fillId="0" borderId="30" xfId="0" applyNumberFormat="1" applyFont="1" applyFill="1" applyBorder="1" applyAlignment="1">
      <alignment horizontal="center" vertical="center" wrapText="1"/>
    </xf>
    <xf numFmtId="179" fontId="23" fillId="0" borderId="20" xfId="0" applyNumberFormat="1" applyFont="1" applyFill="1" applyBorder="1" applyAlignment="1">
      <alignment horizontal="center" vertical="center"/>
    </xf>
    <xf numFmtId="2" fontId="23" fillId="0" borderId="20" xfId="29" applyNumberFormat="1" applyFont="1" applyFill="1" applyBorder="1" applyAlignment="1">
      <alignment horizontal="center" vertical="center" wrapText="1"/>
    </xf>
    <xf numFmtId="2" fontId="23" fillId="0" borderId="20" xfId="0" applyNumberFormat="1" applyFont="1" applyFill="1" applyBorder="1" applyAlignment="1">
      <alignment horizontal="center" vertical="center" wrapText="1"/>
    </xf>
    <xf numFmtId="2" fontId="25" fillId="0" borderId="30" xfId="0" applyNumberFormat="1" applyFont="1" applyFill="1" applyBorder="1" applyAlignment="1">
      <alignment horizontal="center" vertical="center" wrapText="1"/>
    </xf>
    <xf numFmtId="2" fontId="25" fillId="0" borderId="18" xfId="0" applyNumberFormat="1" applyFont="1" applyFill="1" applyBorder="1" applyAlignment="1">
      <alignment horizontal="center" vertical="center" wrapText="1"/>
    </xf>
    <xf numFmtId="179" fontId="23" fillId="0" borderId="21" xfId="28" applyNumberFormat="1" applyFont="1" applyFill="1" applyBorder="1" applyAlignment="1">
      <alignment horizontal="center" vertical="center"/>
    </xf>
    <xf numFmtId="179" fontId="23" fillId="0" borderId="20" xfId="29" applyNumberFormat="1" applyFont="1" applyFill="1" applyBorder="1" applyAlignment="1">
      <alignment horizontal="center" vertical="center"/>
    </xf>
    <xf numFmtId="179" fontId="23" fillId="0" borderId="57" xfId="29" applyNumberFormat="1" applyFont="1" applyFill="1" applyBorder="1" applyAlignment="1">
      <alignment horizontal="center" vertical="center"/>
    </xf>
    <xf numFmtId="174" fontId="16" fillId="0" borderId="4" xfId="0" applyNumberFormat="1" applyFont="1" applyFill="1" applyBorder="1" applyAlignment="1">
      <alignment horizontal="center" vertical="center"/>
    </xf>
    <xf numFmtId="174" fontId="16" fillId="0" borderId="51" xfId="0" applyNumberFormat="1" applyFont="1" applyFill="1" applyBorder="1" applyAlignment="1">
      <alignment horizontal="center" vertical="center"/>
    </xf>
    <xf numFmtId="10" fontId="10" fillId="0" borderId="5" xfId="35" applyNumberFormat="1" applyFont="1" applyFill="1" applyBorder="1" applyAlignment="1">
      <alignment horizontal="center" vertical="center" wrapText="1"/>
      <protection/>
    </xf>
    <xf numFmtId="10" fontId="10" fillId="0" borderId="53" xfId="35" applyNumberFormat="1" applyFont="1" applyFill="1" applyBorder="1" applyAlignment="1">
      <alignment horizontal="center" vertical="center" wrapText="1"/>
      <protection/>
    </xf>
    <xf numFmtId="174" fontId="16" fillId="0" borderId="6" xfId="0" applyNumberFormat="1" applyFont="1" applyFill="1" applyBorder="1" applyAlignment="1">
      <alignment horizontal="center" vertical="center"/>
    </xf>
    <xf numFmtId="174" fontId="16" fillId="0" borderId="52" xfId="0" applyNumberFormat="1" applyFont="1" applyFill="1" applyBorder="1" applyAlignment="1">
      <alignment horizontal="center" vertical="center"/>
    </xf>
    <xf numFmtId="10" fontId="23" fillId="0" borderId="53" xfId="35" applyNumberFormat="1" applyFont="1" applyFill="1" applyBorder="1" applyAlignment="1">
      <alignment horizontal="center" vertical="center" wrapText="1"/>
      <protection/>
    </xf>
    <xf numFmtId="10" fontId="23" fillId="0" borderId="9" xfId="35" applyNumberFormat="1" applyFont="1" applyFill="1" applyBorder="1" applyAlignment="1">
      <alignment horizontal="center" vertical="center" wrapText="1"/>
      <protection/>
    </xf>
    <xf numFmtId="10" fontId="10" fillId="0" borderId="9" xfId="35" applyNumberFormat="1" applyFont="1" applyFill="1" applyBorder="1" applyAlignment="1">
      <alignment horizontal="center" vertical="center" wrapText="1"/>
      <protection/>
    </xf>
    <xf numFmtId="10" fontId="10" fillId="0" borderId="55" xfId="35" applyNumberFormat="1" applyFont="1" applyFill="1" applyBorder="1" applyAlignment="1">
      <alignment horizontal="center" vertical="center" wrapText="1"/>
      <protection/>
    </xf>
    <xf numFmtId="10" fontId="23" fillId="0" borderId="22" xfId="35" applyNumberFormat="1" applyFont="1" applyFill="1" applyBorder="1" applyAlignment="1">
      <alignment horizontal="center" vertical="center" wrapText="1"/>
      <protection/>
    </xf>
    <xf numFmtId="10" fontId="23" fillId="0" borderId="26" xfId="35" applyNumberFormat="1" applyFont="1" applyFill="1" applyBorder="1" applyAlignment="1">
      <alignment horizontal="center" vertical="center" wrapText="1"/>
      <protection/>
    </xf>
    <xf numFmtId="174" fontId="16" fillId="0" borderId="30" xfId="0" applyNumberFormat="1" applyFont="1" applyFill="1" applyBorder="1" applyAlignment="1">
      <alignment horizontal="center" vertical="center"/>
    </xf>
    <xf numFmtId="10" fontId="23" fillId="0" borderId="57" xfId="35" applyNumberFormat="1" applyFont="1" applyFill="1" applyBorder="1" applyAlignment="1">
      <alignment horizontal="center" vertical="center" wrapText="1"/>
      <protection/>
    </xf>
    <xf numFmtId="10" fontId="23" fillId="0" borderId="10" xfId="35" applyNumberFormat="1" applyFont="1" applyFill="1" applyBorder="1" applyAlignment="1">
      <alignment horizontal="center" vertical="center" wrapText="1"/>
      <protection/>
    </xf>
    <xf numFmtId="10" fontId="23" fillId="0" borderId="1" xfId="35" applyNumberFormat="1" applyFont="1" applyFill="1" applyBorder="1" applyAlignment="1">
      <alignment horizontal="center" vertical="center" wrapText="1"/>
      <protection/>
    </xf>
    <xf numFmtId="10" fontId="23" fillId="0" borderId="49" xfId="35" applyNumberFormat="1" applyFont="1" applyFill="1" applyBorder="1" applyAlignment="1">
      <alignment horizontal="center" vertical="center" wrapText="1"/>
      <protection/>
    </xf>
    <xf numFmtId="0" fontId="32" fillId="13" borderId="9" xfId="38" applyFont="1" applyFill="1" applyBorder="1" applyAlignment="1">
      <alignment horizontal="center" vertical="center" wrapText="1"/>
      <protection/>
    </xf>
    <xf numFmtId="0" fontId="32" fillId="13" borderId="11" xfId="38" applyFont="1" applyFill="1" applyBorder="1" applyAlignment="1">
      <alignment horizontal="center" vertical="center" wrapText="1"/>
      <protection/>
    </xf>
    <xf numFmtId="0" fontId="32" fillId="13" borderId="12" xfId="38" applyFont="1" applyFill="1" applyBorder="1" applyAlignment="1">
      <alignment horizontal="center" vertical="center" wrapText="1"/>
      <protection/>
    </xf>
    <xf numFmtId="0" fontId="32" fillId="13" borderId="13" xfId="38" applyFont="1" applyFill="1" applyBorder="1" applyAlignment="1">
      <alignment horizontal="center" vertical="center" wrapText="1"/>
      <protection/>
    </xf>
    <xf numFmtId="0" fontId="32" fillId="13" borderId="5" xfId="38" applyFont="1" applyFill="1" applyBorder="1" applyAlignment="1">
      <alignment horizontal="center" vertical="center" wrapText="1"/>
      <protection/>
    </xf>
    <xf numFmtId="0" fontId="32" fillId="13" borderId="3" xfId="38" applyFont="1" applyFill="1" applyBorder="1" applyAlignment="1">
      <alignment horizontal="center" vertical="center" wrapText="1"/>
      <protection/>
    </xf>
    <xf numFmtId="0" fontId="33" fillId="13" borderId="34" xfId="38" applyFont="1" applyFill="1" applyBorder="1" applyAlignment="1">
      <alignment horizontal="left" vertical="center" wrapText="1"/>
      <protection/>
    </xf>
    <xf numFmtId="3" fontId="11" fillId="7" borderId="4" xfId="38" applyNumberFormat="1" applyFont="1" applyFill="1" applyBorder="1" applyAlignment="1">
      <alignment horizontal="center" vertical="center" wrapText="1"/>
      <protection/>
    </xf>
    <xf numFmtId="9" fontId="11" fillId="7" borderId="4" xfId="45" applyFont="1" applyFill="1" applyBorder="1" applyAlignment="1">
      <alignment horizontal="center" vertical="center" wrapText="1"/>
    </xf>
    <xf numFmtId="174" fontId="10" fillId="0" borderId="30" xfId="45" applyNumberFormat="1" applyFont="1" applyFill="1" applyBorder="1" applyAlignment="1">
      <alignment horizontal="center" vertical="center" wrapText="1"/>
    </xf>
    <xf numFmtId="178" fontId="33" fillId="13" borderId="50" xfId="38" applyNumberFormat="1" applyFont="1" applyFill="1" applyBorder="1" applyAlignment="1">
      <alignment horizontal="left" vertical="center" wrapText="1"/>
      <protection/>
    </xf>
    <xf numFmtId="179" fontId="11" fillId="7" borderId="1" xfId="29" applyNumberFormat="1" applyFont="1" applyFill="1" applyBorder="1" applyAlignment="1">
      <alignment horizontal="center" vertical="center" wrapText="1"/>
    </xf>
    <xf numFmtId="180" fontId="11" fillId="7" borderId="1" xfId="29" applyNumberFormat="1" applyFont="1" applyFill="1" applyBorder="1" applyAlignment="1">
      <alignment horizontal="center" vertical="center"/>
    </xf>
    <xf numFmtId="179" fontId="10" fillId="0" borderId="20" xfId="29" applyNumberFormat="1" applyFont="1" applyFill="1" applyBorder="1" applyAlignment="1">
      <alignment horizontal="center" vertical="center" wrapText="1"/>
    </xf>
    <xf numFmtId="37" fontId="11" fillId="7" borderId="1" xfId="337" applyNumberFormat="1" applyFont="1" applyFill="1" applyBorder="1" applyAlignment="1">
      <alignment horizontal="center" vertical="center"/>
      <protection/>
    </xf>
    <xf numFmtId="0" fontId="11" fillId="7" borderId="1" xfId="337" applyFont="1" applyFill="1" applyBorder="1" applyAlignment="1">
      <alignment horizontal="center" vertical="center"/>
      <protection/>
    </xf>
    <xf numFmtId="3" fontId="11" fillId="7" borderId="1" xfId="38" applyNumberFormat="1" applyFont="1" applyFill="1" applyBorder="1" applyAlignment="1">
      <alignment horizontal="center" vertical="center" wrapText="1"/>
      <protection/>
    </xf>
    <xf numFmtId="9" fontId="11" fillId="7" borderId="1" xfId="45" applyFont="1" applyFill="1" applyBorder="1" applyAlignment="1">
      <alignment horizontal="center" vertical="center" wrapText="1"/>
    </xf>
    <xf numFmtId="179" fontId="11" fillId="7" borderId="9" xfId="38" applyNumberFormat="1" applyFont="1" applyFill="1" applyBorder="1" applyAlignment="1">
      <alignment horizontal="center" vertical="center" wrapText="1"/>
      <protection/>
    </xf>
    <xf numFmtId="3" fontId="10" fillId="0" borderId="20" xfId="38" applyNumberFormat="1" applyFont="1" applyFill="1" applyBorder="1" applyAlignment="1">
      <alignment horizontal="center" vertical="center" wrapText="1"/>
      <protection/>
    </xf>
    <xf numFmtId="178" fontId="33" fillId="13" borderId="54" xfId="38" applyNumberFormat="1" applyFont="1" applyFill="1" applyBorder="1" applyAlignment="1">
      <alignment horizontal="left" vertical="center" wrapText="1"/>
      <protection/>
    </xf>
    <xf numFmtId="179" fontId="11" fillId="7" borderId="5" xfId="29" applyNumberFormat="1" applyFont="1" applyFill="1" applyBorder="1" applyAlignment="1">
      <alignment horizontal="center" vertical="center" wrapText="1"/>
    </xf>
    <xf numFmtId="180" fontId="11" fillId="7" borderId="5" xfId="38" applyNumberFormat="1" applyFont="1" applyFill="1" applyBorder="1" applyAlignment="1">
      <alignment horizontal="center" vertical="center" wrapText="1"/>
      <protection/>
    </xf>
    <xf numFmtId="179" fontId="11" fillId="7" borderId="5" xfId="38" applyNumberFormat="1" applyFont="1" applyFill="1" applyBorder="1" applyAlignment="1">
      <alignment horizontal="center" vertical="center" wrapText="1"/>
      <protection/>
    </xf>
    <xf numFmtId="178" fontId="10" fillId="0" borderId="57" xfId="38" applyNumberFormat="1" applyFont="1" applyFill="1" applyBorder="1" applyAlignment="1">
      <alignment horizontal="center" vertical="center" wrapText="1"/>
      <protection/>
    </xf>
    <xf numFmtId="9" fontId="11" fillId="0" borderId="4" xfId="45" applyFont="1" applyFill="1" applyBorder="1" applyAlignment="1">
      <alignment horizontal="center" vertical="center" wrapText="1"/>
    </xf>
    <xf numFmtId="3" fontId="10" fillId="0" borderId="30" xfId="38" applyNumberFormat="1" applyFont="1" applyFill="1" applyBorder="1" applyAlignment="1">
      <alignment horizontal="center" vertical="center" wrapText="1"/>
      <protection/>
    </xf>
    <xf numFmtId="0" fontId="1" fillId="0" borderId="0" xfId="38" applyFill="1" applyBorder="1" applyAlignment="1">
      <alignment wrapText="1"/>
      <protection/>
    </xf>
    <xf numFmtId="0" fontId="1" fillId="0" borderId="0" xfId="38" applyFill="1" applyBorder="1">
      <alignment/>
      <protection/>
    </xf>
    <xf numFmtId="37" fontId="11" fillId="0" borderId="1" xfId="337" applyNumberFormat="1" applyFont="1" applyFill="1" applyBorder="1" applyAlignment="1">
      <alignment horizontal="center" vertical="center"/>
      <protection/>
    </xf>
    <xf numFmtId="0" fontId="11" fillId="0" borderId="1" xfId="337" applyFont="1" applyFill="1" applyBorder="1" applyAlignment="1">
      <alignment horizontal="center" vertical="center"/>
      <protection/>
    </xf>
    <xf numFmtId="9" fontId="11" fillId="0" borderId="1" xfId="45" applyFont="1" applyFill="1" applyBorder="1" applyAlignment="1">
      <alignment horizontal="center" vertical="center" wrapText="1"/>
    </xf>
    <xf numFmtId="178" fontId="33" fillId="13" borderId="56" xfId="38" applyNumberFormat="1" applyFont="1" applyFill="1" applyBorder="1" applyAlignment="1">
      <alignment horizontal="left" vertical="center" wrapText="1"/>
      <protection/>
    </xf>
    <xf numFmtId="179" fontId="11" fillId="0" borderId="5" xfId="29" applyNumberFormat="1" applyFont="1" applyFill="1" applyBorder="1" applyAlignment="1">
      <alignment horizontal="center" vertical="center" wrapText="1"/>
    </xf>
    <xf numFmtId="179" fontId="11" fillId="0" borderId="5" xfId="38" applyNumberFormat="1" applyFont="1" applyFill="1" applyBorder="1" applyAlignment="1">
      <alignment horizontal="center" vertical="center" wrapText="1"/>
      <protection/>
    </xf>
    <xf numFmtId="3" fontId="10" fillId="7" borderId="4" xfId="337" applyNumberFormat="1" applyFont="1" applyFill="1" applyBorder="1" applyAlignment="1">
      <alignment horizontal="center" vertical="center" wrapText="1"/>
      <protection/>
    </xf>
    <xf numFmtId="181" fontId="11" fillId="7" borderId="4" xfId="38" applyNumberFormat="1" applyFont="1" applyFill="1" applyBorder="1" applyAlignment="1">
      <alignment horizontal="center" vertical="center" wrapText="1"/>
      <protection/>
    </xf>
    <xf numFmtId="10" fontId="10" fillId="0" borderId="30" xfId="45" applyNumberFormat="1" applyFont="1" applyFill="1" applyBorder="1" applyAlignment="1">
      <alignment horizontal="center" vertical="center" wrapText="1"/>
    </xf>
    <xf numFmtId="180" fontId="11" fillId="7" borderId="9" xfId="38" applyNumberFormat="1" applyFont="1" applyFill="1" applyBorder="1" applyAlignment="1">
      <alignment horizontal="center" vertical="center" wrapText="1"/>
      <protection/>
    </xf>
    <xf numFmtId="178" fontId="10" fillId="0" borderId="21" xfId="38" applyNumberFormat="1" applyFont="1" applyFill="1" applyBorder="1" applyAlignment="1">
      <alignment horizontal="center" vertical="center" wrapText="1"/>
      <protection/>
    </xf>
    <xf numFmtId="1" fontId="11" fillId="13" borderId="4" xfId="38" applyNumberFormat="1" applyFont="1" applyFill="1" applyBorder="1" applyAlignment="1">
      <alignment horizontal="center" vertical="center" wrapText="1"/>
      <protection/>
    </xf>
    <xf numFmtId="1" fontId="11" fillId="13" borderId="4" xfId="29" applyNumberFormat="1" applyFont="1" applyFill="1" applyBorder="1" applyAlignment="1">
      <alignment horizontal="center" vertical="center"/>
    </xf>
    <xf numFmtId="1" fontId="10" fillId="13" borderId="30" xfId="38" applyNumberFormat="1" applyFont="1" applyFill="1" applyBorder="1" applyAlignment="1">
      <alignment horizontal="center" vertical="center" wrapText="1"/>
      <protection/>
    </xf>
    <xf numFmtId="180" fontId="11" fillId="13" borderId="1" xfId="38" applyNumberFormat="1" applyFont="1" applyFill="1" applyBorder="1" applyAlignment="1">
      <alignment horizontal="center" vertical="center" wrapText="1"/>
      <protection/>
    </xf>
    <xf numFmtId="37" fontId="11" fillId="13" borderId="1" xfId="29" applyNumberFormat="1" applyFont="1" applyFill="1" applyBorder="1" applyAlignment="1">
      <alignment horizontal="center" vertical="center"/>
    </xf>
    <xf numFmtId="179" fontId="11" fillId="13" borderId="1" xfId="29" applyNumberFormat="1" applyFont="1" applyFill="1" applyBorder="1" applyAlignment="1">
      <alignment horizontal="center" vertical="center" wrapText="1"/>
    </xf>
    <xf numFmtId="179" fontId="11" fillId="13" borderId="20" xfId="29" applyNumberFormat="1" applyFont="1" applyFill="1" applyBorder="1" applyAlignment="1">
      <alignment horizontal="center" vertical="center" wrapText="1"/>
    </xf>
    <xf numFmtId="3" fontId="11" fillId="13" borderId="1" xfId="38" applyNumberFormat="1" applyFont="1" applyFill="1" applyBorder="1" applyAlignment="1">
      <alignment horizontal="center" vertical="center" wrapText="1"/>
      <protection/>
    </xf>
    <xf numFmtId="2" fontId="11" fillId="13" borderId="1" xfId="38" applyNumberFormat="1" applyFont="1" applyFill="1" applyBorder="1" applyAlignment="1">
      <alignment horizontal="center" vertical="center" wrapText="1"/>
      <protection/>
    </xf>
    <xf numFmtId="2" fontId="11" fillId="13" borderId="20" xfId="38" applyNumberFormat="1" applyFont="1" applyFill="1" applyBorder="1" applyAlignment="1">
      <alignment horizontal="center" vertical="center" wrapText="1"/>
      <protection/>
    </xf>
    <xf numFmtId="180" fontId="11" fillId="13" borderId="5" xfId="38" applyNumberFormat="1" applyFont="1" applyFill="1" applyBorder="1" applyAlignment="1">
      <alignment horizontal="center" vertical="center" wrapText="1"/>
      <protection/>
    </xf>
    <xf numFmtId="37" fontId="11" fillId="13" borderId="5" xfId="29" applyNumberFormat="1" applyFont="1" applyFill="1" applyBorder="1" applyAlignment="1">
      <alignment horizontal="center" vertical="center"/>
    </xf>
    <xf numFmtId="178" fontId="11" fillId="13" borderId="5" xfId="38" applyNumberFormat="1" applyFont="1" applyFill="1" applyBorder="1" applyAlignment="1">
      <alignment horizontal="center" vertical="center" wrapText="1"/>
      <protection/>
    </xf>
    <xf numFmtId="178" fontId="11" fillId="13" borderId="57" xfId="38" applyNumberFormat="1" applyFont="1" applyFill="1" applyBorder="1" applyAlignment="1">
      <alignment horizontal="center" vertical="center" wrapText="1"/>
      <protection/>
    </xf>
    <xf numFmtId="1" fontId="11" fillId="0" borderId="30" xfId="38" applyNumberFormat="1" applyFont="1" applyFill="1" applyBorder="1" applyAlignment="1">
      <alignment horizontal="center" vertical="center" wrapText="1"/>
      <protection/>
    </xf>
    <xf numFmtId="180" fontId="11" fillId="7" borderId="1" xfId="29" applyNumberFormat="1" applyFont="1" applyFill="1" applyBorder="1" applyAlignment="1">
      <alignment horizontal="center" vertical="center" wrapText="1"/>
    </xf>
    <xf numFmtId="180" fontId="11" fillId="0" borderId="20" xfId="29" applyNumberFormat="1" applyFont="1" applyFill="1" applyBorder="1" applyAlignment="1">
      <alignment horizontal="center" vertical="center" wrapText="1"/>
    </xf>
    <xf numFmtId="1" fontId="11" fillId="0" borderId="20" xfId="38" applyNumberFormat="1" applyFont="1" applyFill="1" applyBorder="1" applyAlignment="1">
      <alignment horizontal="center" vertical="center" wrapText="1"/>
      <protection/>
    </xf>
    <xf numFmtId="180" fontId="11" fillId="0" borderId="57" xfId="29" applyNumberFormat="1" applyFont="1" applyFill="1" applyBorder="1" applyAlignment="1">
      <alignment horizontal="center" vertical="center" wrapText="1"/>
    </xf>
    <xf numFmtId="181" fontId="10" fillId="0" borderId="4" xfId="337" applyNumberFormat="1" applyFont="1" applyFill="1" applyBorder="1" applyAlignment="1">
      <alignment horizontal="center" vertical="center" wrapText="1"/>
      <protection/>
    </xf>
    <xf numFmtId="1" fontId="11" fillId="0" borderId="5" xfId="38" applyNumberFormat="1" applyFont="1" applyFill="1" applyBorder="1" applyAlignment="1">
      <alignment horizontal="center" vertical="center" wrapText="1"/>
      <protection/>
    </xf>
    <xf numFmtId="1" fontId="11" fillId="0" borderId="57" xfId="38" applyNumberFormat="1" applyFont="1" applyFill="1" applyBorder="1" applyAlignment="1">
      <alignment horizontal="center" vertical="center" wrapText="1"/>
      <protection/>
    </xf>
    <xf numFmtId="181" fontId="10" fillId="7" borderId="4" xfId="337" applyNumberFormat="1" applyFont="1" applyFill="1" applyBorder="1" applyAlignment="1">
      <alignment horizontal="center" vertical="center" wrapText="1"/>
      <protection/>
    </xf>
    <xf numFmtId="1" fontId="11" fillId="0" borderId="9" xfId="38" applyNumberFormat="1" applyFont="1" applyFill="1" applyBorder="1" applyAlignment="1">
      <alignment horizontal="center" vertical="center" wrapText="1"/>
      <protection/>
    </xf>
    <xf numFmtId="180" fontId="11" fillId="0" borderId="21" xfId="29" applyNumberFormat="1" applyFont="1" applyFill="1" applyBorder="1" applyAlignment="1">
      <alignment horizontal="center" vertical="center" wrapText="1"/>
    </xf>
    <xf numFmtId="3" fontId="11" fillId="13" borderId="4" xfId="38" applyNumberFormat="1" applyFont="1" applyFill="1" applyBorder="1" applyAlignment="1">
      <alignment horizontal="center" vertical="center" wrapText="1"/>
      <protection/>
    </xf>
    <xf numFmtId="1" fontId="11" fillId="13" borderId="30" xfId="38" applyNumberFormat="1" applyFont="1" applyFill="1" applyBorder="1" applyAlignment="1">
      <alignment horizontal="center" vertical="center" wrapText="1"/>
      <protection/>
    </xf>
    <xf numFmtId="0" fontId="33" fillId="13" borderId="50" xfId="38" applyFont="1" applyFill="1" applyBorder="1" applyAlignment="1">
      <alignment horizontal="left" vertical="center" wrapText="1"/>
      <protection/>
    </xf>
    <xf numFmtId="180" fontId="11" fillId="13" borderId="20" xfId="38" applyNumberFormat="1" applyFont="1" applyFill="1" applyBorder="1" applyAlignment="1">
      <alignment horizontal="center" vertical="center" wrapText="1"/>
      <protection/>
    </xf>
    <xf numFmtId="180" fontId="11" fillId="13" borderId="1" xfId="29" applyNumberFormat="1" applyFont="1" applyFill="1" applyBorder="1" applyAlignment="1">
      <alignment horizontal="center" vertical="center" wrapText="1"/>
    </xf>
    <xf numFmtId="1" fontId="11" fillId="13" borderId="1" xfId="29" applyNumberFormat="1" applyFont="1" applyFill="1" applyBorder="1" applyAlignment="1">
      <alignment horizontal="center" vertical="center" wrapText="1"/>
    </xf>
    <xf numFmtId="1" fontId="11" fillId="13" borderId="1" xfId="38" applyNumberFormat="1" applyFont="1" applyFill="1" applyBorder="1" applyAlignment="1">
      <alignment horizontal="center" vertical="center" wrapText="1"/>
      <protection/>
    </xf>
    <xf numFmtId="1" fontId="11" fillId="13" borderId="20" xfId="29" applyNumberFormat="1" applyFont="1" applyFill="1" applyBorder="1" applyAlignment="1">
      <alignment horizontal="center" vertical="center" wrapText="1"/>
    </xf>
    <xf numFmtId="37" fontId="11" fillId="13" borderId="9" xfId="337" applyNumberFormat="1" applyFont="1" applyFill="1" applyBorder="1" applyAlignment="1">
      <alignment horizontal="center" vertical="center"/>
      <protection/>
    </xf>
    <xf numFmtId="180" fontId="11" fillId="13" borderId="9" xfId="337" applyNumberFormat="1" applyFont="1" applyFill="1" applyBorder="1" applyAlignment="1">
      <alignment horizontal="center" vertical="center"/>
      <protection/>
    </xf>
    <xf numFmtId="180" fontId="11" fillId="13" borderId="9" xfId="38" applyNumberFormat="1" applyFont="1" applyFill="1" applyBorder="1" applyAlignment="1">
      <alignment horizontal="center" vertical="center" wrapText="1"/>
      <protection/>
    </xf>
    <xf numFmtId="180" fontId="11" fillId="13" borderId="21" xfId="38" applyNumberFormat="1" applyFont="1" applyFill="1" applyBorder="1" applyAlignment="1">
      <alignment horizontal="center" vertical="center" wrapText="1"/>
      <protection/>
    </xf>
    <xf numFmtId="178" fontId="33" fillId="0" borderId="34" xfId="38" applyNumberFormat="1" applyFont="1" applyFill="1" applyBorder="1" applyAlignment="1">
      <alignment horizontal="left" vertical="center" wrapText="1"/>
      <protection/>
    </xf>
    <xf numFmtId="2" fontId="11" fillId="0" borderId="30" xfId="38" applyNumberFormat="1" applyFont="1" applyFill="1" applyBorder="1" applyAlignment="1">
      <alignment horizontal="center" vertical="center" wrapText="1"/>
      <protection/>
    </xf>
    <xf numFmtId="178" fontId="33" fillId="0" borderId="50" xfId="38" applyNumberFormat="1" applyFont="1" applyFill="1" applyBorder="1" applyAlignment="1">
      <alignment horizontal="left" vertical="center" wrapText="1"/>
      <protection/>
    </xf>
    <xf numFmtId="3" fontId="11" fillId="0" borderId="20" xfId="38" applyNumberFormat="1" applyFont="1" applyFill="1" applyBorder="1" applyAlignment="1">
      <alignment horizontal="center" vertical="center" wrapText="1"/>
      <protection/>
    </xf>
    <xf numFmtId="178" fontId="33" fillId="0" borderId="54" xfId="38" applyNumberFormat="1" applyFont="1" applyFill="1" applyBorder="1" applyAlignment="1">
      <alignment horizontal="left" vertical="center" wrapText="1"/>
      <protection/>
    </xf>
    <xf numFmtId="178" fontId="11" fillId="0" borderId="57" xfId="38" applyNumberFormat="1" applyFont="1" applyFill="1" applyBorder="1" applyAlignment="1">
      <alignment horizontal="center" vertical="center" wrapText="1"/>
      <protection/>
    </xf>
    <xf numFmtId="0" fontId="33" fillId="0" borderId="36" xfId="38" applyFont="1" applyFill="1" applyBorder="1" applyAlignment="1">
      <alignment horizontal="left" vertical="center" wrapText="1"/>
      <protection/>
    </xf>
    <xf numFmtId="4" fontId="10" fillId="0" borderId="6" xfId="337" applyNumberFormat="1" applyFont="1" applyFill="1" applyBorder="1" applyAlignment="1">
      <alignment horizontal="center" vertical="center" wrapText="1"/>
      <protection/>
    </xf>
    <xf numFmtId="3" fontId="11" fillId="0" borderId="18" xfId="38" applyNumberFormat="1" applyFont="1" applyFill="1" applyBorder="1" applyAlignment="1">
      <alignment horizontal="center" vertical="center" wrapText="1"/>
      <protection/>
    </xf>
    <xf numFmtId="178" fontId="33" fillId="0" borderId="56" xfId="38" applyNumberFormat="1" applyFont="1" applyFill="1" applyBorder="1" applyAlignment="1">
      <alignment horizontal="left" vertical="center" wrapText="1"/>
      <protection/>
    </xf>
    <xf numFmtId="178" fontId="11" fillId="0" borderId="21" xfId="38" applyNumberFormat="1" applyFont="1" applyFill="1" applyBorder="1" applyAlignment="1">
      <alignment horizontal="center" vertical="center" wrapText="1"/>
      <protection/>
    </xf>
    <xf numFmtId="0" fontId="33" fillId="0" borderId="34" xfId="38" applyFont="1" applyFill="1" applyBorder="1" applyAlignment="1">
      <alignment horizontal="left" vertical="center" wrapText="1"/>
      <protection/>
    </xf>
    <xf numFmtId="4" fontId="10" fillId="0" borderId="4" xfId="337" applyNumberFormat="1" applyFont="1" applyFill="1" applyBorder="1" applyAlignment="1">
      <alignment horizontal="center" vertical="center" wrapText="1"/>
      <protection/>
    </xf>
    <xf numFmtId="178" fontId="11" fillId="0" borderId="30" xfId="38" applyNumberFormat="1" applyFont="1" applyFill="1" applyBorder="1" applyAlignment="1">
      <alignment horizontal="center" vertical="center" wrapText="1"/>
      <protection/>
    </xf>
    <xf numFmtId="178" fontId="11" fillId="0" borderId="20" xfId="38" applyNumberFormat="1" applyFont="1" applyFill="1" applyBorder="1" applyAlignment="1">
      <alignment horizontal="center" vertical="center" wrapText="1"/>
      <protection/>
    </xf>
    <xf numFmtId="180" fontId="11" fillId="0" borderId="59" xfId="29" applyNumberFormat="1" applyFont="1" applyFill="1" applyBorder="1" applyAlignment="1">
      <alignment horizontal="center" vertical="center" wrapText="1"/>
    </xf>
    <xf numFmtId="3" fontId="11" fillId="0" borderId="30" xfId="38" applyNumberFormat="1" applyFont="1" applyFill="1" applyBorder="1" applyAlignment="1">
      <alignment horizontal="center" vertical="center" wrapText="1"/>
      <protection/>
    </xf>
    <xf numFmtId="4" fontId="11" fillId="13" borderId="4" xfId="38" applyNumberFormat="1" applyFont="1" applyFill="1" applyBorder="1" applyAlignment="1">
      <alignment horizontal="center" vertical="center" wrapText="1"/>
      <protection/>
    </xf>
    <xf numFmtId="4" fontId="11" fillId="13" borderId="30" xfId="38" applyNumberFormat="1" applyFont="1" applyFill="1" applyBorder="1" applyAlignment="1">
      <alignment horizontal="center" vertical="center" wrapText="1"/>
      <protection/>
    </xf>
    <xf numFmtId="2" fontId="11" fillId="13" borderId="1" xfId="29" applyNumberFormat="1" applyFont="1" applyFill="1" applyBorder="1" applyAlignment="1">
      <alignment horizontal="center" vertical="center" wrapText="1"/>
    </xf>
    <xf numFmtId="2" fontId="11" fillId="13" borderId="20" xfId="29" applyNumberFormat="1" applyFont="1" applyFill="1" applyBorder="1" applyAlignment="1">
      <alignment horizontal="center" vertical="center" wrapText="1"/>
    </xf>
    <xf numFmtId="37" fontId="11" fillId="13" borderId="5" xfId="337" applyNumberFormat="1" applyFont="1" applyFill="1" applyBorder="1" applyAlignment="1">
      <alignment horizontal="center" vertical="center"/>
      <protection/>
    </xf>
    <xf numFmtId="180" fontId="11" fillId="13" borderId="5" xfId="333" applyNumberFormat="1" applyFont="1" applyFill="1" applyBorder="1" applyAlignment="1">
      <alignment horizontal="center" vertical="center"/>
    </xf>
    <xf numFmtId="180" fontId="11" fillId="13" borderId="5" xfId="333" applyNumberFormat="1" applyFont="1" applyFill="1" applyBorder="1" applyAlignment="1">
      <alignment horizontal="center" vertical="center" wrapText="1"/>
    </xf>
    <xf numFmtId="180" fontId="11" fillId="13" borderId="57" xfId="38" applyNumberFormat="1" applyFont="1" applyFill="1" applyBorder="1" applyAlignment="1">
      <alignment horizontal="center" vertical="center" wrapText="1"/>
      <protection/>
    </xf>
    <xf numFmtId="2" fontId="11" fillId="7" borderId="4" xfId="38" applyNumberFormat="1" applyFont="1" applyFill="1" applyBorder="1" applyAlignment="1">
      <alignment horizontal="center" vertical="center" wrapText="1"/>
      <protection/>
    </xf>
    <xf numFmtId="178" fontId="11" fillId="7" borderId="1" xfId="38" applyNumberFormat="1" applyFont="1" applyFill="1" applyBorder="1" applyAlignment="1">
      <alignment horizontal="center" vertical="center" wrapText="1"/>
      <protection/>
    </xf>
    <xf numFmtId="1" fontId="11" fillId="7" borderId="1" xfId="38" applyNumberFormat="1" applyFont="1" applyFill="1" applyBorder="1" applyAlignment="1">
      <alignment horizontal="center" vertical="center" wrapText="1"/>
      <protection/>
    </xf>
    <xf numFmtId="178" fontId="11" fillId="7" borderId="5" xfId="38" applyNumberFormat="1" applyFont="1" applyFill="1" applyBorder="1" applyAlignment="1">
      <alignment horizontal="center" vertical="center" wrapText="1"/>
      <protection/>
    </xf>
    <xf numFmtId="4" fontId="10" fillId="7" borderId="4" xfId="337" applyNumberFormat="1" applyFont="1" applyFill="1" applyBorder="1" applyAlignment="1">
      <alignment horizontal="center" vertical="center" wrapText="1"/>
      <protection/>
    </xf>
    <xf numFmtId="4" fontId="10" fillId="0" borderId="30" xfId="337" applyNumberFormat="1" applyFont="1" applyFill="1" applyBorder="1" applyAlignment="1">
      <alignment horizontal="center" vertical="center" wrapText="1"/>
      <protection/>
    </xf>
    <xf numFmtId="181" fontId="10" fillId="7" borderId="1" xfId="29" applyNumberFormat="1" applyFont="1" applyFill="1" applyBorder="1" applyAlignment="1">
      <alignment horizontal="center" vertical="center" wrapText="1"/>
    </xf>
    <xf numFmtId="180" fontId="10" fillId="7" borderId="5" xfId="38" applyNumberFormat="1" applyFont="1" applyFill="1" applyBorder="1" applyAlignment="1">
      <alignment horizontal="center" vertical="center"/>
      <protection/>
    </xf>
    <xf numFmtId="3" fontId="10" fillId="7" borderId="1" xfId="29" applyNumberFormat="1" applyFont="1" applyFill="1" applyBorder="1" applyAlignment="1">
      <alignment horizontal="center" vertical="center" wrapText="1"/>
    </xf>
    <xf numFmtId="0" fontId="33" fillId="13" borderId="23" xfId="38" applyFont="1" applyFill="1" applyBorder="1" applyAlignment="1">
      <alignment horizontal="left" vertical="center" wrapText="1"/>
      <protection/>
    </xf>
    <xf numFmtId="4" fontId="10" fillId="13" borderId="6" xfId="337" applyNumberFormat="1" applyFont="1" applyFill="1" applyBorder="1" applyAlignment="1">
      <alignment horizontal="center" vertical="center" wrapText="1"/>
      <protection/>
    </xf>
    <xf numFmtId="4" fontId="10" fillId="13" borderId="18" xfId="337" applyNumberFormat="1" applyFont="1" applyFill="1" applyBorder="1" applyAlignment="1">
      <alignment horizontal="center" vertical="center" wrapText="1"/>
      <protection/>
    </xf>
    <xf numFmtId="178" fontId="33" fillId="13" borderId="28" xfId="38" applyNumberFormat="1" applyFont="1" applyFill="1" applyBorder="1" applyAlignment="1">
      <alignment horizontal="left" vertical="center" wrapText="1"/>
      <protection/>
    </xf>
    <xf numFmtId="180" fontId="10" fillId="13" borderId="20" xfId="29" applyNumberFormat="1" applyFont="1" applyFill="1" applyBorder="1" applyAlignment="1">
      <alignment horizontal="center" vertical="center" wrapText="1"/>
    </xf>
    <xf numFmtId="3" fontId="10" fillId="13" borderId="1" xfId="29" applyNumberFormat="1" applyFont="1" applyFill="1" applyBorder="1" applyAlignment="1">
      <alignment horizontal="center" vertical="center" wrapText="1"/>
    </xf>
    <xf numFmtId="181" fontId="10" fillId="13" borderId="1" xfId="29" applyNumberFormat="1" applyFont="1" applyFill="1" applyBorder="1" applyAlignment="1">
      <alignment horizontal="center" vertical="center" wrapText="1"/>
    </xf>
    <xf numFmtId="4" fontId="10" fillId="13" borderId="1" xfId="29" applyNumberFormat="1" applyFont="1" applyFill="1" applyBorder="1" applyAlignment="1">
      <alignment horizontal="center" vertical="center" wrapText="1"/>
    </xf>
    <xf numFmtId="4" fontId="10" fillId="13" borderId="20" xfId="29" applyNumberFormat="1" applyFont="1" applyFill="1" applyBorder="1" applyAlignment="1">
      <alignment horizontal="center" vertical="center" wrapText="1"/>
    </xf>
    <xf numFmtId="178" fontId="33" fillId="13" borderId="33" xfId="38" applyNumberFormat="1" applyFont="1" applyFill="1" applyBorder="1" applyAlignment="1">
      <alignment horizontal="left" vertical="center" wrapText="1"/>
      <protection/>
    </xf>
    <xf numFmtId="179" fontId="10" fillId="13" borderId="9" xfId="38" applyNumberFormat="1" applyFont="1" applyFill="1" applyBorder="1" applyAlignment="1">
      <alignment horizontal="center" vertical="center"/>
      <protection/>
    </xf>
    <xf numFmtId="179" fontId="10" fillId="13" borderId="21" xfId="38" applyNumberFormat="1" applyFont="1" applyFill="1" applyBorder="1" applyAlignment="1">
      <alignment horizontal="center" vertical="center"/>
      <protection/>
    </xf>
    <xf numFmtId="181" fontId="11" fillId="7" borderId="1" xfId="38" applyNumberFormat="1" applyFont="1" applyFill="1" applyBorder="1" applyAlignment="1">
      <alignment horizontal="center" vertical="center" wrapText="1"/>
      <protection/>
    </xf>
    <xf numFmtId="37" fontId="10" fillId="7" borderId="5" xfId="38" applyNumberFormat="1" applyFont="1" applyFill="1" applyBorder="1" applyAlignment="1">
      <alignment horizontal="center" vertical="center"/>
      <protection/>
    </xf>
    <xf numFmtId="3" fontId="10" fillId="0" borderId="4" xfId="337" applyNumberFormat="1" applyFont="1" applyFill="1" applyBorder="1" applyAlignment="1">
      <alignment horizontal="center" vertical="center" wrapText="1"/>
      <protection/>
    </xf>
    <xf numFmtId="4" fontId="11" fillId="0" borderId="30" xfId="38" applyNumberFormat="1" applyFont="1" applyFill="1" applyBorder="1" applyAlignment="1">
      <alignment horizontal="center" vertical="center" wrapText="1"/>
      <protection/>
    </xf>
    <xf numFmtId="4" fontId="11" fillId="0" borderId="1" xfId="337" applyNumberFormat="1" applyFont="1" applyFill="1" applyBorder="1" applyAlignment="1">
      <alignment horizontal="center" vertical="center"/>
      <protection/>
    </xf>
    <xf numFmtId="4" fontId="11" fillId="7" borderId="1" xfId="38" applyNumberFormat="1" applyFont="1" applyFill="1" applyBorder="1" applyAlignment="1">
      <alignment horizontal="center" vertical="center" wrapText="1"/>
      <protection/>
    </xf>
    <xf numFmtId="180" fontId="11" fillId="0" borderId="20" xfId="38" applyNumberFormat="1" applyFont="1" applyFill="1" applyBorder="1" applyAlignment="1">
      <alignment horizontal="center" vertical="center" wrapText="1"/>
      <protection/>
    </xf>
    <xf numFmtId="3" fontId="10" fillId="13" borderId="4" xfId="337" applyNumberFormat="1" applyFont="1" applyFill="1" applyBorder="1" applyAlignment="1">
      <alignment horizontal="center" vertical="center" wrapText="1"/>
      <protection/>
    </xf>
    <xf numFmtId="180" fontId="10" fillId="13" borderId="4" xfId="38" applyNumberFormat="1" applyFont="1" applyFill="1" applyBorder="1" applyAlignment="1">
      <alignment horizontal="center" vertical="center"/>
      <protection/>
    </xf>
    <xf numFmtId="186" fontId="11" fillId="13" borderId="30" xfId="38" applyNumberFormat="1" applyFont="1" applyFill="1" applyBorder="1" applyAlignment="1">
      <alignment horizontal="center" vertical="center" wrapText="1"/>
      <protection/>
    </xf>
    <xf numFmtId="0" fontId="33" fillId="13" borderId="35" xfId="38" applyFont="1" applyFill="1" applyBorder="1" applyAlignment="1">
      <alignment horizontal="center" vertical="center" wrapText="1"/>
      <protection/>
    </xf>
    <xf numFmtId="0" fontId="33" fillId="13" borderId="24" xfId="337" applyFont="1" applyFill="1" applyBorder="1" applyAlignment="1">
      <alignment horizontal="center" vertical="center" wrapText="1"/>
      <protection/>
    </xf>
    <xf numFmtId="1" fontId="33" fillId="13" borderId="24" xfId="337" applyNumberFormat="1" applyFont="1" applyFill="1" applyBorder="1" applyAlignment="1">
      <alignment horizontal="center" vertical="center" wrapText="1"/>
      <protection/>
    </xf>
    <xf numFmtId="177" fontId="33" fillId="13" borderId="24" xfId="24" applyNumberFormat="1" applyFont="1" applyFill="1" applyBorder="1" applyAlignment="1">
      <alignment vertical="center" wrapText="1"/>
    </xf>
    <xf numFmtId="177" fontId="33" fillId="13" borderId="24" xfId="24" applyNumberFormat="1" applyFont="1" applyFill="1" applyBorder="1" applyAlignment="1">
      <alignment horizontal="center" vertical="center" wrapText="1"/>
    </xf>
    <xf numFmtId="3" fontId="33" fillId="13" borderId="60" xfId="24" applyNumberFormat="1" applyFont="1" applyFill="1" applyBorder="1" applyAlignment="1">
      <alignment horizontal="center" vertical="center" wrapText="1"/>
    </xf>
    <xf numFmtId="180" fontId="11" fillId="13" borderId="1" xfId="29" applyNumberFormat="1" applyFont="1" applyFill="1" applyBorder="1" applyAlignment="1">
      <alignment horizontal="center" vertical="center"/>
    </xf>
    <xf numFmtId="180" fontId="10" fillId="13" borderId="1" xfId="38" applyNumberFormat="1" applyFont="1" applyFill="1" applyBorder="1" applyAlignment="1">
      <alignment horizontal="center" vertical="center"/>
      <protection/>
    </xf>
    <xf numFmtId="178" fontId="11" fillId="13" borderId="20" xfId="38" applyNumberFormat="1" applyFont="1" applyFill="1" applyBorder="1" applyAlignment="1">
      <alignment horizontal="center" vertical="center" wrapText="1"/>
      <protection/>
    </xf>
    <xf numFmtId="0" fontId="33" fillId="13" borderId="11" xfId="38" applyFont="1" applyFill="1" applyBorder="1" applyAlignment="1">
      <alignment horizontal="center" vertical="center" wrapText="1"/>
      <protection/>
    </xf>
    <xf numFmtId="0" fontId="33" fillId="13" borderId="13" xfId="337" applyFont="1" applyFill="1" applyBorder="1" applyAlignment="1">
      <alignment horizontal="center" vertical="center" wrapText="1"/>
      <protection/>
    </xf>
    <xf numFmtId="1" fontId="33" fillId="13" borderId="13" xfId="337" applyNumberFormat="1" applyFont="1" applyFill="1" applyBorder="1" applyAlignment="1">
      <alignment horizontal="center" vertical="center" wrapText="1"/>
      <protection/>
    </xf>
    <xf numFmtId="177" fontId="33" fillId="13" borderId="13" xfId="24" applyNumberFormat="1" applyFont="1" applyFill="1" applyBorder="1" applyAlignment="1">
      <alignment vertical="center" wrapText="1"/>
    </xf>
    <xf numFmtId="177" fontId="33" fillId="13" borderId="13" xfId="24" applyNumberFormat="1" applyFont="1" applyFill="1" applyBorder="1" applyAlignment="1">
      <alignment horizontal="center" vertical="center" wrapText="1"/>
    </xf>
    <xf numFmtId="3" fontId="33" fillId="13" borderId="15" xfId="24" applyNumberFormat="1" applyFont="1" applyFill="1" applyBorder="1" applyAlignment="1">
      <alignment horizontal="center" vertical="center" wrapText="1"/>
    </xf>
    <xf numFmtId="181" fontId="11" fillId="13" borderId="1" xfId="38" applyNumberFormat="1" applyFont="1" applyFill="1" applyBorder="1" applyAlignment="1">
      <alignment horizontal="center" vertical="center" wrapText="1"/>
      <protection/>
    </xf>
    <xf numFmtId="4" fontId="11" fillId="13" borderId="1" xfId="38" applyNumberFormat="1" applyFont="1" applyFill="1" applyBorder="1" applyAlignment="1">
      <alignment horizontal="center" vertical="center" wrapText="1"/>
      <protection/>
    </xf>
    <xf numFmtId="180" fontId="10" fillId="13" borderId="9" xfId="38" applyNumberFormat="1" applyFont="1" applyFill="1" applyBorder="1" applyAlignment="1">
      <alignment horizontal="center" vertical="center"/>
      <protection/>
    </xf>
    <xf numFmtId="178" fontId="11" fillId="13" borderId="21" xfId="38" applyNumberFormat="1" applyFont="1" applyFill="1" applyBorder="1" applyAlignment="1">
      <alignment horizontal="center" vertical="center" wrapText="1"/>
      <protection/>
    </xf>
    <xf numFmtId="0" fontId="33" fillId="13" borderId="4" xfId="38" applyFont="1" applyFill="1" applyBorder="1" applyAlignment="1">
      <alignment horizontal="left" vertical="center" wrapText="1"/>
      <protection/>
    </xf>
    <xf numFmtId="178" fontId="33" fillId="13" borderId="1" xfId="38" applyNumberFormat="1" applyFont="1" applyFill="1" applyBorder="1" applyAlignment="1">
      <alignment horizontal="left" vertical="center" wrapText="1"/>
      <protection/>
    </xf>
    <xf numFmtId="180" fontId="10" fillId="0" borderId="20" xfId="38" applyNumberFormat="1" applyFont="1" applyFill="1" applyBorder="1" applyAlignment="1">
      <alignment horizontal="center" vertical="center" wrapText="1"/>
      <protection/>
    </xf>
    <xf numFmtId="4" fontId="11" fillId="7" borderId="1" xfId="337" applyNumberFormat="1" applyFont="1" applyFill="1" applyBorder="1" applyAlignment="1">
      <alignment horizontal="center" vertical="center"/>
      <protection/>
    </xf>
    <xf numFmtId="4" fontId="11" fillId="0" borderId="20" xfId="38" applyNumberFormat="1" applyFont="1" applyFill="1" applyBorder="1" applyAlignment="1">
      <alignment horizontal="center" vertical="center" wrapText="1"/>
      <protection/>
    </xf>
    <xf numFmtId="178" fontId="33" fillId="13" borderId="5" xfId="38" applyNumberFormat="1" applyFont="1" applyFill="1" applyBorder="1" applyAlignment="1">
      <alignment horizontal="left" vertical="center" wrapText="1"/>
      <protection/>
    </xf>
    <xf numFmtId="180" fontId="11" fillId="7" borderId="5" xfId="337" applyNumberFormat="1" applyFont="1" applyFill="1" applyBorder="1" applyAlignment="1">
      <alignment horizontal="center" vertical="center"/>
      <protection/>
    </xf>
    <xf numFmtId="180" fontId="11" fillId="0" borderId="57" xfId="38" applyNumberFormat="1" applyFont="1" applyFill="1" applyBorder="1" applyAlignment="1">
      <alignment horizontal="center" vertical="center" wrapText="1"/>
      <protection/>
    </xf>
    <xf numFmtId="4" fontId="10" fillId="0" borderId="30" xfId="38" applyNumberFormat="1" applyFont="1" applyFill="1" applyBorder="1" applyAlignment="1">
      <alignment horizontal="center" vertical="center" wrapText="1"/>
      <protection/>
    </xf>
    <xf numFmtId="0" fontId="33" fillId="13" borderId="6" xfId="38" applyFont="1" applyFill="1" applyBorder="1" applyAlignment="1">
      <alignment horizontal="left" vertical="center" wrapText="1"/>
      <protection/>
    </xf>
    <xf numFmtId="3" fontId="11" fillId="13" borderId="6" xfId="38" applyNumberFormat="1" applyFont="1" applyFill="1" applyBorder="1" applyAlignment="1">
      <alignment horizontal="center" vertical="center" wrapText="1"/>
      <protection/>
    </xf>
    <xf numFmtId="181" fontId="10" fillId="13" borderId="18" xfId="38" applyNumberFormat="1" applyFont="1" applyFill="1" applyBorder="1" applyAlignment="1">
      <alignment horizontal="center" vertical="center" wrapText="1"/>
      <protection/>
    </xf>
    <xf numFmtId="180" fontId="10" fillId="13" borderId="20" xfId="38" applyNumberFormat="1" applyFont="1" applyFill="1" applyBorder="1" applyAlignment="1">
      <alignment horizontal="center" vertical="center" wrapText="1"/>
      <protection/>
    </xf>
    <xf numFmtId="4" fontId="11" fillId="13" borderId="1" xfId="337" applyNumberFormat="1" applyFont="1" applyFill="1" applyBorder="1" applyAlignment="1">
      <alignment horizontal="center" vertical="center"/>
      <protection/>
    </xf>
    <xf numFmtId="4" fontId="11" fillId="13" borderId="20" xfId="38" applyNumberFormat="1" applyFont="1" applyFill="1" applyBorder="1" applyAlignment="1">
      <alignment horizontal="center" vertical="center" wrapText="1"/>
      <protection/>
    </xf>
    <xf numFmtId="180" fontId="11" fillId="13" borderId="5" xfId="337" applyNumberFormat="1" applyFont="1" applyFill="1" applyBorder="1" applyAlignment="1">
      <alignment horizontal="center" vertical="center"/>
      <protection/>
    </xf>
    <xf numFmtId="0" fontId="33" fillId="13" borderId="36" xfId="38" applyFont="1" applyFill="1" applyBorder="1" applyAlignment="1">
      <alignment horizontal="left" vertical="center" wrapText="1"/>
      <protection/>
    </xf>
    <xf numFmtId="3" fontId="10" fillId="0" borderId="6" xfId="337" applyNumberFormat="1" applyFont="1" applyFill="1" applyBorder="1" applyAlignment="1">
      <alignment horizontal="center" vertical="center" wrapText="1"/>
      <protection/>
    </xf>
    <xf numFmtId="3" fontId="11" fillId="7" borderId="6" xfId="38" applyNumberFormat="1" applyFont="1" applyFill="1" applyBorder="1" applyAlignment="1">
      <alignment horizontal="center" vertical="center" wrapText="1"/>
      <protection/>
    </xf>
    <xf numFmtId="3" fontId="11" fillId="7" borderId="18" xfId="38" applyNumberFormat="1" applyFont="1" applyFill="1" applyBorder="1" applyAlignment="1">
      <alignment horizontal="center" vertical="center" wrapText="1"/>
      <protection/>
    </xf>
    <xf numFmtId="180" fontId="11" fillId="7" borderId="20" xfId="29" applyNumberFormat="1" applyFont="1" applyFill="1" applyBorder="1" applyAlignment="1">
      <alignment horizontal="center" vertical="center" wrapText="1"/>
    </xf>
    <xf numFmtId="0" fontId="8" fillId="13" borderId="34" xfId="38" applyFont="1" applyFill="1" applyBorder="1" applyAlignment="1">
      <alignment horizontal="left" vertical="center" wrapText="1"/>
      <protection/>
    </xf>
    <xf numFmtId="180" fontId="10" fillId="0" borderId="30" xfId="29" applyNumberFormat="1" applyFont="1" applyFill="1" applyBorder="1" applyAlignment="1">
      <alignment horizontal="center" vertical="center"/>
    </xf>
    <xf numFmtId="0" fontId="59" fillId="0" borderId="0" xfId="38" applyFont="1" applyBorder="1" applyAlignment="1">
      <alignment wrapText="1"/>
      <protection/>
    </xf>
    <xf numFmtId="0" fontId="59" fillId="0" borderId="0" xfId="38" applyFont="1" applyBorder="1">
      <alignment/>
      <protection/>
    </xf>
    <xf numFmtId="178" fontId="8" fillId="13" borderId="50" xfId="38" applyNumberFormat="1" applyFont="1" applyFill="1" applyBorder="1" applyAlignment="1">
      <alignment horizontal="left" vertical="center" wrapText="1"/>
      <protection/>
    </xf>
    <xf numFmtId="180" fontId="10" fillId="7" borderId="1" xfId="29" applyNumberFormat="1" applyFont="1" applyFill="1" applyBorder="1" applyAlignment="1">
      <alignment horizontal="center" vertical="center"/>
    </xf>
    <xf numFmtId="4" fontId="10" fillId="7" borderId="1" xfId="337" applyNumberFormat="1" applyFont="1" applyFill="1" applyBorder="1" applyAlignment="1">
      <alignment horizontal="center" vertical="center"/>
      <protection/>
    </xf>
    <xf numFmtId="173" fontId="10" fillId="7" borderId="20" xfId="29" applyNumberFormat="1" applyFont="1" applyFill="1" applyBorder="1" applyAlignment="1">
      <alignment horizontal="center" vertical="center"/>
    </xf>
    <xf numFmtId="178" fontId="8" fillId="13" borderId="54" xfId="38" applyNumberFormat="1" applyFont="1" applyFill="1" applyBorder="1" applyAlignment="1">
      <alignment horizontal="left" vertical="center" wrapText="1"/>
      <protection/>
    </xf>
    <xf numFmtId="180" fontId="10" fillId="7" borderId="5" xfId="29" applyNumberFormat="1" applyFont="1" applyFill="1" applyBorder="1" applyAlignment="1">
      <alignment horizontal="center" vertical="center"/>
    </xf>
    <xf numFmtId="173" fontId="10" fillId="7" borderId="57" xfId="29" applyNumberFormat="1" applyFont="1" applyFill="1" applyBorder="1" applyAlignment="1">
      <alignment horizontal="center" vertical="center"/>
    </xf>
    <xf numFmtId="1" fontId="10" fillId="13" borderId="4" xfId="29" applyNumberFormat="1" applyFont="1" applyFill="1" applyBorder="1" applyAlignment="1">
      <alignment horizontal="center" vertical="center"/>
    </xf>
    <xf numFmtId="2" fontId="10" fillId="13" borderId="30" xfId="29" applyNumberFormat="1" applyFont="1" applyFill="1" applyBorder="1" applyAlignment="1">
      <alignment horizontal="center" vertical="center"/>
    </xf>
    <xf numFmtId="180" fontId="10" fillId="13" borderId="1" xfId="29" applyNumberFormat="1" applyFont="1" applyFill="1" applyBorder="1" applyAlignment="1">
      <alignment horizontal="center" vertical="center"/>
    </xf>
    <xf numFmtId="180" fontId="10" fillId="13" borderId="20" xfId="29" applyNumberFormat="1" applyFont="1" applyFill="1" applyBorder="1" applyAlignment="1">
      <alignment horizontal="center" vertical="center"/>
    </xf>
    <xf numFmtId="1" fontId="11" fillId="13" borderId="1" xfId="29" applyNumberFormat="1" applyFont="1" applyFill="1" applyBorder="1" applyAlignment="1">
      <alignment horizontal="center" vertical="center"/>
    </xf>
    <xf numFmtId="1" fontId="10" fillId="13" borderId="1" xfId="29" applyNumberFormat="1" applyFont="1" applyFill="1" applyBorder="1" applyAlignment="1">
      <alignment horizontal="center" vertical="center"/>
    </xf>
    <xf numFmtId="1" fontId="10" fillId="13" borderId="20" xfId="29" applyNumberFormat="1" applyFont="1" applyFill="1" applyBorder="1" applyAlignment="1">
      <alignment horizontal="center" vertical="center"/>
    </xf>
    <xf numFmtId="180" fontId="11" fillId="13" borderId="5" xfId="29" applyNumberFormat="1" applyFont="1" applyFill="1" applyBorder="1" applyAlignment="1">
      <alignment horizontal="center" vertical="center"/>
    </xf>
    <xf numFmtId="180" fontId="10" fillId="13" borderId="5" xfId="29" applyNumberFormat="1" applyFont="1" applyFill="1" applyBorder="1" applyAlignment="1">
      <alignment horizontal="center" vertical="center"/>
    </xf>
    <xf numFmtId="180" fontId="10" fillId="13" borderId="57" xfId="29" applyNumberFormat="1" applyFont="1" applyFill="1" applyBorder="1" applyAlignment="1">
      <alignment horizontal="center" vertical="center"/>
    </xf>
    <xf numFmtId="0" fontId="33" fillId="13" borderId="22" xfId="337" applyFont="1" applyFill="1" applyBorder="1" applyAlignment="1">
      <alignment horizontal="center" vertical="center" wrapText="1"/>
      <protection/>
    </xf>
    <xf numFmtId="9" fontId="10" fillId="7" borderId="4" xfId="45" applyFont="1" applyFill="1" applyBorder="1" applyAlignment="1">
      <alignment horizontal="center" vertical="center" wrapText="1"/>
    </xf>
    <xf numFmtId="0" fontId="59" fillId="0" borderId="0" xfId="38" applyFont="1">
      <alignment/>
      <protection/>
    </xf>
    <xf numFmtId="9" fontId="11" fillId="13" borderId="4" xfId="45" applyFont="1" applyFill="1" applyBorder="1" applyAlignment="1">
      <alignment horizontal="center" vertical="center"/>
    </xf>
    <xf numFmtId="0" fontId="1" fillId="7" borderId="0" xfId="38" applyFill="1" applyBorder="1" applyAlignment="1">
      <alignment wrapText="1"/>
      <protection/>
    </xf>
    <xf numFmtId="0" fontId="1" fillId="7" borderId="0" xfId="38" applyFill="1" applyBorder="1">
      <alignment/>
      <protection/>
    </xf>
    <xf numFmtId="0" fontId="1" fillId="14" borderId="0" xfId="38" applyFill="1" applyBorder="1">
      <alignment/>
      <protection/>
    </xf>
    <xf numFmtId="0" fontId="41" fillId="13" borderId="39" xfId="38" applyFont="1" applyFill="1" applyBorder="1" applyAlignment="1">
      <alignment horizontal="left" vertical="center" wrapText="1"/>
      <protection/>
    </xf>
    <xf numFmtId="173" fontId="13" fillId="13" borderId="5" xfId="29" applyNumberFormat="1" applyFont="1" applyFill="1" applyBorder="1" applyAlignment="1">
      <alignment horizontal="center" vertical="center" wrapText="1"/>
    </xf>
    <xf numFmtId="173" fontId="13" fillId="13" borderId="53" xfId="29" applyNumberFormat="1" applyFont="1" applyFill="1" applyBorder="1" applyAlignment="1">
      <alignment horizontal="center" vertical="center" wrapText="1"/>
    </xf>
    <xf numFmtId="0" fontId="11" fillId="7" borderId="41" xfId="337" applyFont="1" applyFill="1" applyBorder="1" applyAlignment="1">
      <alignment horizontal="right" vertical="center"/>
      <protection/>
    </xf>
    <xf numFmtId="0" fontId="11" fillId="7" borderId="61" xfId="337" applyFont="1" applyFill="1" applyBorder="1" applyAlignment="1">
      <alignment horizontal="center" vertical="center"/>
      <protection/>
    </xf>
    <xf numFmtId="0" fontId="6" fillId="0" borderId="0" xfId="38" applyFont="1" applyBorder="1" applyAlignment="1">
      <alignment vertical="center"/>
      <protection/>
    </xf>
    <xf numFmtId="10" fontId="28" fillId="15" borderId="24" xfId="0" applyNumberFormat="1" applyFont="1" applyFill="1" applyBorder="1" applyAlignment="1">
      <alignment horizontal="center" vertical="center" wrapText="1"/>
    </xf>
    <xf numFmtId="10" fontId="28" fillId="15" borderId="6" xfId="0" applyNumberFormat="1" applyFont="1" applyFill="1" applyBorder="1" applyAlignment="1">
      <alignment horizontal="center" vertical="center" wrapText="1"/>
    </xf>
    <xf numFmtId="9" fontId="4" fillId="3" borderId="9" xfId="0" applyNumberFormat="1" applyFont="1" applyFill="1" applyBorder="1" applyAlignment="1">
      <alignment horizontal="center" vertical="center" wrapText="1"/>
    </xf>
    <xf numFmtId="9" fontId="4" fillId="3" borderId="6" xfId="0" applyNumberFormat="1" applyFont="1" applyFill="1" applyBorder="1" applyAlignment="1">
      <alignment horizontal="center" vertical="center" wrapText="1"/>
    </xf>
    <xf numFmtId="10" fontId="4" fillId="15" borderId="24" xfId="0" applyNumberFormat="1" applyFont="1" applyFill="1" applyBorder="1" applyAlignment="1">
      <alignment horizontal="center" vertical="center" wrapText="1"/>
    </xf>
    <xf numFmtId="10" fontId="4" fillId="15" borderId="6" xfId="0" applyNumberFormat="1" applyFont="1" applyFill="1" applyBorder="1" applyAlignment="1">
      <alignment horizontal="center" vertical="center" wrapText="1"/>
    </xf>
    <xf numFmtId="10" fontId="4" fillId="3" borderId="1" xfId="0" applyNumberFormat="1" applyFont="1" applyFill="1" applyBorder="1" applyAlignment="1">
      <alignment horizontal="center" vertical="center" wrapText="1"/>
    </xf>
    <xf numFmtId="10" fontId="28" fillId="15" borderId="1" xfId="0" applyNumberFormat="1" applyFont="1" applyFill="1" applyBorder="1" applyAlignment="1">
      <alignment horizontal="center" vertical="center" wrapText="1"/>
    </xf>
    <xf numFmtId="0" fontId="4" fillId="15" borderId="1" xfId="0" applyFont="1" applyFill="1" applyBorder="1" applyAlignment="1">
      <alignment horizontal="center" vertical="center" wrapText="1"/>
    </xf>
    <xf numFmtId="10" fontId="4" fillId="15" borderId="1" xfId="0" applyNumberFormat="1" applyFont="1" applyFill="1" applyBorder="1" applyAlignment="1">
      <alignment horizontal="center" vertical="center" wrapText="1"/>
    </xf>
    <xf numFmtId="0" fontId="4" fillId="15" borderId="24" xfId="0" applyFont="1" applyFill="1" applyBorder="1" applyAlignment="1">
      <alignment horizontal="center" vertical="center" wrapText="1"/>
    </xf>
    <xf numFmtId="0" fontId="4" fillId="15" borderId="6" xfId="0" applyFont="1" applyFill="1" applyBorder="1" applyAlignment="1">
      <alignment horizontal="center" vertical="center" wrapText="1"/>
    </xf>
    <xf numFmtId="0" fontId="4" fillId="4" borderId="24" xfId="0" applyFont="1" applyFill="1" applyBorder="1" applyAlignment="1" applyProtection="1">
      <alignment horizontal="center" vertical="center" wrapText="1"/>
      <protection locked="0"/>
    </xf>
    <xf numFmtId="0" fontId="4" fillId="4" borderId="13" xfId="0" applyFont="1" applyFill="1" applyBorder="1" applyAlignment="1" applyProtection="1">
      <alignment horizontal="center" vertical="center" wrapText="1"/>
      <protection locked="0"/>
    </xf>
    <xf numFmtId="0" fontId="4" fillId="4" borderId="22" xfId="0" applyFont="1" applyFill="1" applyBorder="1" applyAlignment="1" applyProtection="1">
      <alignment horizontal="center" vertical="center" wrapText="1"/>
      <protection locked="0"/>
    </xf>
    <xf numFmtId="0" fontId="4" fillId="4" borderId="60"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10" xfId="0" applyFont="1" applyFill="1" applyBorder="1" applyAlignment="1" applyProtection="1">
      <alignment horizontal="center" vertical="center" wrapText="1"/>
      <protection locked="0"/>
    </xf>
    <xf numFmtId="0" fontId="6" fillId="0" borderId="0" xfId="0" applyFont="1" applyFill="1" applyBorder="1" applyAlignment="1">
      <alignment horizontal="right" vertical="center"/>
    </xf>
    <xf numFmtId="0" fontId="6" fillId="0" borderId="3" xfId="0" applyFont="1" applyFill="1" applyBorder="1" applyAlignment="1">
      <alignment horizontal="right" vertical="center"/>
    </xf>
    <xf numFmtId="0" fontId="4" fillId="3" borderId="1" xfId="0" applyFont="1" applyFill="1" applyBorder="1" applyAlignment="1">
      <alignment horizontal="center" vertical="center" wrapText="1"/>
    </xf>
    <xf numFmtId="0" fontId="4" fillId="3" borderId="49" xfId="0" applyFont="1" applyFill="1" applyBorder="1" applyAlignment="1">
      <alignment horizontal="center" vertical="center" wrapText="1"/>
    </xf>
    <xf numFmtId="9" fontId="4" fillId="3" borderId="1"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22" xfId="0" applyFont="1" applyFill="1" applyBorder="1" applyAlignment="1">
      <alignment horizontal="center" vertical="center" wrapText="1"/>
    </xf>
    <xf numFmtId="0" fontId="4" fillId="4" borderId="49"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19" fillId="0" borderId="62" xfId="0" applyFont="1" applyFill="1" applyBorder="1" applyAlignment="1">
      <alignment horizontal="center"/>
    </xf>
    <xf numFmtId="0" fontId="19" fillId="0" borderId="44" xfId="0" applyFont="1" applyFill="1" applyBorder="1" applyAlignment="1">
      <alignment horizontal="center"/>
    </xf>
    <xf numFmtId="0" fontId="19" fillId="0" borderId="35" xfId="0" applyFont="1" applyFill="1" applyBorder="1" applyAlignment="1">
      <alignment horizontal="center"/>
    </xf>
    <xf numFmtId="0" fontId="19" fillId="0" borderId="2" xfId="0" applyFont="1" applyFill="1" applyBorder="1" applyAlignment="1">
      <alignment horizontal="center"/>
    </xf>
    <xf numFmtId="0" fontId="19" fillId="0" borderId="0" xfId="0" applyFont="1" applyFill="1" applyBorder="1" applyAlignment="1">
      <alignment horizontal="center"/>
    </xf>
    <xf numFmtId="0" fontId="19" fillId="0" borderId="11" xfId="0" applyFont="1" applyFill="1" applyBorder="1" applyAlignment="1">
      <alignment horizontal="center"/>
    </xf>
    <xf numFmtId="0" fontId="4" fillId="4" borderId="17" xfId="0" applyFont="1" applyFill="1" applyBorder="1" applyAlignment="1">
      <alignment horizontal="center" vertical="center" wrapText="1"/>
    </xf>
    <xf numFmtId="0" fontId="4" fillId="4" borderId="23"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30"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6" fillId="4" borderId="20"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4" borderId="63"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4" xfId="0" applyFont="1" applyFill="1" applyBorder="1" applyAlignment="1">
      <alignment horizontal="center" vertical="center" wrapText="1"/>
    </xf>
    <xf numFmtId="0" fontId="6" fillId="4" borderId="65" xfId="0" applyFont="1" applyFill="1" applyBorder="1" applyAlignment="1">
      <alignment horizontal="center" vertical="center" wrapText="1"/>
    </xf>
    <xf numFmtId="0" fontId="6" fillId="4" borderId="66"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67" xfId="0" applyFont="1" applyFill="1" applyBorder="1" applyAlignment="1">
      <alignment horizontal="center" vertical="center" wrapText="1"/>
    </xf>
    <xf numFmtId="0" fontId="1" fillId="3" borderId="68" xfId="0" applyFont="1" applyFill="1" applyBorder="1" applyAlignment="1">
      <alignment horizontal="center" vertical="center" wrapText="1"/>
    </xf>
    <xf numFmtId="0" fontId="1" fillId="3" borderId="48"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1" fillId="0" borderId="68"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16" xfId="0" applyFont="1" applyFill="1" applyBorder="1" applyAlignment="1">
      <alignment horizontal="justify" vertical="center" wrapText="1"/>
    </xf>
    <xf numFmtId="0" fontId="1" fillId="0" borderId="28" xfId="0" applyFont="1" applyFill="1" applyBorder="1" applyAlignment="1">
      <alignment horizontal="justify" vertical="center" wrapText="1"/>
    </xf>
    <xf numFmtId="0" fontId="1" fillId="0" borderId="58" xfId="0" applyFont="1" applyFill="1" applyBorder="1" applyAlignment="1">
      <alignment horizontal="justify" vertical="center" wrapText="1"/>
    </xf>
    <xf numFmtId="0" fontId="1" fillId="0" borderId="4"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5" xfId="0" applyFont="1" applyFill="1" applyBorder="1" applyAlignment="1">
      <alignment horizontal="center" vertical="center" wrapText="1"/>
    </xf>
    <xf numFmtId="37" fontId="1" fillId="0" borderId="16" xfId="0" applyNumberFormat="1" applyFont="1" applyFill="1" applyBorder="1" applyAlignment="1">
      <alignment horizontal="justify" vertical="top" wrapText="1"/>
    </xf>
    <xf numFmtId="0" fontId="1" fillId="0" borderId="28" xfId="0" applyFont="1" applyFill="1" applyBorder="1" applyAlignment="1">
      <alignment horizontal="justify" vertical="top" wrapText="1"/>
    </xf>
    <xf numFmtId="0" fontId="1" fillId="0" borderId="58" xfId="0" applyFont="1" applyFill="1" applyBorder="1" applyAlignment="1">
      <alignment horizontal="justify" vertical="top" wrapText="1"/>
    </xf>
    <xf numFmtId="0" fontId="1" fillId="0" borderId="2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3" borderId="60" xfId="0" applyFont="1" applyFill="1" applyBorder="1" applyAlignment="1">
      <alignment horizontal="justify" vertical="center" wrapText="1"/>
    </xf>
    <xf numFmtId="0" fontId="1" fillId="3" borderId="15" xfId="0" applyFont="1" applyFill="1" applyBorder="1" applyAlignment="1">
      <alignment horizontal="justify" vertical="center" wrapText="1"/>
    </xf>
    <xf numFmtId="0" fontId="1" fillId="3" borderId="10" xfId="0" applyFont="1" applyFill="1" applyBorder="1" applyAlignment="1">
      <alignment horizontal="justify" vertical="center" wrapText="1"/>
    </xf>
    <xf numFmtId="0" fontId="49" fillId="3" borderId="60" xfId="0" applyFont="1" applyFill="1" applyBorder="1" applyAlignment="1">
      <alignment horizontal="center" vertical="center" wrapText="1"/>
    </xf>
    <xf numFmtId="0" fontId="49" fillId="3" borderId="15" xfId="0" applyFont="1" applyFill="1" applyBorder="1" applyAlignment="1">
      <alignment horizontal="center" vertical="center" wrapText="1"/>
    </xf>
    <xf numFmtId="0" fontId="49" fillId="3" borderId="10"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5" xfId="0" applyFont="1" applyFill="1" applyBorder="1" applyAlignment="1">
      <alignment horizontal="center" vertical="center"/>
    </xf>
    <xf numFmtId="0" fontId="1" fillId="3" borderId="18" xfId="0" applyFont="1" applyFill="1" applyBorder="1" applyAlignment="1">
      <alignment horizontal="justify" vertical="center" wrapText="1"/>
    </xf>
    <xf numFmtId="0" fontId="1" fillId="3" borderId="20" xfId="0" applyFont="1" applyFill="1" applyBorder="1" applyAlignment="1">
      <alignment horizontal="justify" vertical="center" wrapText="1"/>
    </xf>
    <xf numFmtId="0" fontId="1" fillId="3" borderId="57" xfId="0" applyFont="1" applyFill="1" applyBorder="1" applyAlignment="1">
      <alignment horizontal="justify" vertical="center" wrapText="1"/>
    </xf>
    <xf numFmtId="0" fontId="1" fillId="3" borderId="30" xfId="0" applyFont="1" applyFill="1" applyBorder="1" applyAlignment="1">
      <alignment horizontal="center" vertical="center" wrapText="1"/>
    </xf>
    <xf numFmtId="0" fontId="1" fillId="3" borderId="20" xfId="0" applyFont="1" applyFill="1" applyBorder="1" applyAlignment="1">
      <alignment horizontal="center" vertical="center"/>
    </xf>
    <xf numFmtId="0" fontId="1" fillId="3" borderId="57" xfId="0" applyFont="1" applyFill="1" applyBorder="1" applyAlignment="1">
      <alignment horizontal="center" vertical="center"/>
    </xf>
    <xf numFmtId="0" fontId="1" fillId="0" borderId="6"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23" xfId="0" applyFont="1" applyFill="1" applyBorder="1" applyAlignment="1">
      <alignment horizontal="justify" vertical="center" wrapText="1"/>
    </xf>
    <xf numFmtId="0" fontId="1" fillId="0" borderId="33" xfId="0" applyFont="1" applyFill="1" applyBorder="1" applyAlignment="1">
      <alignment horizontal="justify" vertical="center" wrapText="1"/>
    </xf>
    <xf numFmtId="0" fontId="1" fillId="0" borderId="9"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0" borderId="35" xfId="0" applyFont="1" applyFill="1" applyBorder="1" applyAlignment="1">
      <alignment horizontal="justify" vertical="top" wrapText="1"/>
    </xf>
    <xf numFmtId="0" fontId="1" fillId="0" borderId="11" xfId="0" applyFont="1" applyFill="1" applyBorder="1" applyAlignment="1">
      <alignment horizontal="justify" vertical="top" wrapText="1"/>
    </xf>
    <xf numFmtId="0" fontId="1" fillId="0" borderId="38" xfId="0" applyFont="1" applyFill="1" applyBorder="1" applyAlignment="1">
      <alignment horizontal="justify" vertical="top" wrapText="1"/>
    </xf>
    <xf numFmtId="0" fontId="1" fillId="3" borderId="24" xfId="0" applyFont="1" applyFill="1" applyBorder="1" applyAlignment="1">
      <alignment horizontal="justify" vertical="center" wrapText="1"/>
    </xf>
    <xf numFmtId="0" fontId="1" fillId="3" borderId="13" xfId="0" applyFont="1" applyFill="1" applyBorder="1" applyAlignment="1">
      <alignment horizontal="justify" vertical="center" wrapText="1"/>
    </xf>
    <xf numFmtId="0" fontId="1" fillId="3" borderId="22" xfId="0" applyFont="1" applyFill="1" applyBorder="1" applyAlignment="1">
      <alignment horizontal="justify" vertical="center" wrapText="1"/>
    </xf>
    <xf numFmtId="37" fontId="1" fillId="0" borderId="23" xfId="0" applyNumberFormat="1" applyFont="1" applyFill="1" applyBorder="1" applyAlignment="1">
      <alignment horizontal="justify" vertical="top" wrapText="1"/>
    </xf>
    <xf numFmtId="0" fontId="1" fillId="0" borderId="33" xfId="0" applyFont="1" applyFill="1" applyBorder="1" applyAlignment="1">
      <alignment horizontal="justify" vertical="top" wrapText="1"/>
    </xf>
    <xf numFmtId="0" fontId="1" fillId="0" borderId="24" xfId="0" applyFont="1" applyFill="1" applyBorder="1" applyAlignment="1">
      <alignment horizontal="justify" vertical="top" wrapText="1"/>
    </xf>
    <xf numFmtId="0" fontId="1" fillId="0" borderId="13" xfId="0" applyFont="1" applyFill="1" applyBorder="1" applyAlignment="1">
      <alignment horizontal="justify" vertical="top" wrapText="1"/>
    </xf>
    <xf numFmtId="0" fontId="1" fillId="0" borderId="22" xfId="0" applyFont="1" applyFill="1" applyBorder="1" applyAlignment="1">
      <alignment horizontal="justify" vertical="top" wrapText="1"/>
    </xf>
    <xf numFmtId="0" fontId="49" fillId="0" borderId="24" xfId="0" applyFont="1" applyFill="1" applyBorder="1" applyAlignment="1">
      <alignment horizontal="left" vertical="top" wrapText="1"/>
    </xf>
    <xf numFmtId="0" fontId="49" fillId="0" borderId="13" xfId="0" applyFont="1" applyFill="1" applyBorder="1" applyAlignment="1">
      <alignment horizontal="left" vertical="top" wrapText="1"/>
    </xf>
    <xf numFmtId="0" fontId="49" fillId="0" borderId="22" xfId="0" applyFont="1" applyFill="1" applyBorder="1" applyAlignment="1">
      <alignment horizontal="left" vertical="top" wrapText="1"/>
    </xf>
    <xf numFmtId="0" fontId="49" fillId="0" borderId="24"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3" borderId="24" xfId="0" applyFont="1" applyFill="1" applyBorder="1" applyAlignment="1">
      <alignment horizontal="center" vertical="center" wrapText="1"/>
    </xf>
    <xf numFmtId="0" fontId="49" fillId="3" borderId="13" xfId="0" applyFont="1" applyFill="1" applyBorder="1" applyAlignment="1">
      <alignment horizontal="center" vertical="center" wrapText="1"/>
    </xf>
    <xf numFmtId="0" fontId="49" fillId="3" borderId="22" xfId="0" applyFont="1" applyFill="1" applyBorder="1" applyAlignment="1">
      <alignment horizontal="center" vertical="center" wrapText="1"/>
    </xf>
    <xf numFmtId="0" fontId="0" fillId="0" borderId="34" xfId="0" applyFill="1" applyBorder="1" applyAlignment="1">
      <alignment horizontal="center"/>
    </xf>
    <xf numFmtId="0" fontId="0" fillId="0" borderId="4" xfId="0" applyFill="1" applyBorder="1" applyAlignment="1">
      <alignment horizontal="center"/>
    </xf>
    <xf numFmtId="0" fontId="0" fillId="0" borderId="50" xfId="0" applyFill="1" applyBorder="1" applyAlignment="1">
      <alignment horizontal="center"/>
    </xf>
    <xf numFmtId="0" fontId="0" fillId="0" borderId="1" xfId="0" applyFill="1" applyBorder="1" applyAlignment="1">
      <alignment horizontal="center"/>
    </xf>
    <xf numFmtId="0" fontId="0" fillId="0" borderId="54" xfId="0" applyFill="1" applyBorder="1" applyAlignment="1">
      <alignment horizontal="center"/>
    </xf>
    <xf numFmtId="0" fontId="0" fillId="0" borderId="5" xfId="0" applyFill="1" applyBorder="1" applyAlignment="1">
      <alignment horizontal="center"/>
    </xf>
    <xf numFmtId="0" fontId="4" fillId="4" borderId="50" xfId="0" applyFont="1" applyFill="1" applyBorder="1" applyAlignment="1">
      <alignment horizontal="center" vertical="center"/>
    </xf>
    <xf numFmtId="0" fontId="4" fillId="4" borderId="20" xfId="0" applyFont="1" applyFill="1" applyBorder="1" applyAlignment="1">
      <alignment horizontal="center" vertical="center"/>
    </xf>
    <xf numFmtId="0" fontId="6" fillId="4" borderId="5" xfId="0" applyFont="1" applyFill="1" applyBorder="1" applyAlignment="1">
      <alignment horizontal="center" vertical="center" wrapText="1"/>
    </xf>
    <xf numFmtId="0" fontId="6" fillId="4" borderId="49" xfId="0" applyFont="1" applyFill="1" applyBorder="1" applyAlignment="1">
      <alignment horizontal="center" vertical="center" wrapText="1"/>
    </xf>
    <xf numFmtId="0" fontId="6" fillId="4" borderId="53" xfId="0" applyFont="1" applyFill="1" applyBorder="1" applyAlignment="1">
      <alignment horizontal="center" vertical="center" wrapText="1"/>
    </xf>
    <xf numFmtId="0" fontId="6" fillId="4" borderId="51" xfId="0" applyFont="1" applyFill="1" applyBorder="1" applyAlignment="1">
      <alignment horizontal="center" vertical="center" wrapText="1"/>
    </xf>
    <xf numFmtId="0" fontId="6" fillId="4" borderId="27" xfId="0" applyFont="1" applyFill="1" applyBorder="1" applyAlignment="1">
      <alignment horizontal="center" vertical="center" wrapText="1"/>
    </xf>
    <xf numFmtId="0" fontId="6" fillId="4" borderId="69"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20" fillId="3" borderId="62"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68" xfId="0" applyFont="1" applyFill="1" applyBorder="1" applyAlignment="1">
      <alignment horizontal="center" vertical="center" wrapText="1"/>
    </xf>
    <xf numFmtId="0" fontId="4" fillId="4" borderId="5" xfId="0" applyFont="1" applyFill="1" applyBorder="1" applyAlignment="1">
      <alignment horizontal="center"/>
    </xf>
    <xf numFmtId="0" fontId="4" fillId="4" borderId="27" xfId="0" applyFont="1" applyFill="1" applyBorder="1" applyAlignment="1">
      <alignment horizontal="center" vertical="center"/>
    </xf>
    <xf numFmtId="0" fontId="1" fillId="0" borderId="16" xfId="0" applyFont="1" applyFill="1" applyBorder="1" applyAlignment="1">
      <alignment horizontal="left" vertical="top" wrapText="1"/>
    </xf>
    <xf numFmtId="0" fontId="1" fillId="0" borderId="28" xfId="0" applyFont="1" applyFill="1" applyBorder="1" applyAlignment="1">
      <alignment horizontal="left" vertical="top"/>
    </xf>
    <xf numFmtId="0" fontId="1" fillId="0" borderId="58" xfId="0" applyFont="1" applyFill="1" applyBorder="1" applyAlignment="1">
      <alignment horizontal="left" vertical="top"/>
    </xf>
    <xf numFmtId="0" fontId="1" fillId="0" borderId="16" xfId="0" applyFont="1" applyFill="1" applyBorder="1" applyAlignment="1">
      <alignment horizontal="justify" vertical="top" wrapText="1"/>
    </xf>
    <xf numFmtId="0" fontId="1" fillId="0" borderId="28" xfId="0" applyFont="1" applyFill="1" applyBorder="1" applyAlignment="1">
      <alignment horizontal="justify" vertical="top"/>
    </xf>
    <xf numFmtId="0" fontId="1" fillId="0" borderId="58" xfId="0" applyFont="1" applyFill="1" applyBorder="1" applyAlignment="1">
      <alignment horizontal="justify" vertical="top"/>
    </xf>
    <xf numFmtId="0" fontId="4" fillId="4" borderId="49"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1" fillId="3" borderId="34" xfId="0" applyFont="1" applyFill="1" applyBorder="1" applyAlignment="1">
      <alignment horizontal="justify" vertical="center" wrapText="1"/>
    </xf>
    <xf numFmtId="0" fontId="1" fillId="3" borderId="50" xfId="0" applyFont="1" applyFill="1" applyBorder="1" applyAlignment="1">
      <alignment horizontal="justify" vertical="center" wrapText="1"/>
    </xf>
    <xf numFmtId="0" fontId="1" fillId="3" borderId="54" xfId="0" applyFont="1" applyFill="1" applyBorder="1" applyAlignment="1">
      <alignment horizontal="justify" vertical="center" wrapText="1"/>
    </xf>
    <xf numFmtId="0" fontId="1" fillId="3" borderId="70" xfId="0" applyFont="1" applyFill="1" applyBorder="1" applyAlignment="1">
      <alignment horizontal="center" vertical="center" wrapText="1"/>
    </xf>
    <xf numFmtId="0" fontId="1" fillId="3" borderId="63" xfId="0" applyFont="1" applyFill="1" applyBorder="1" applyAlignment="1">
      <alignment horizontal="center" vertical="center" wrapText="1"/>
    </xf>
    <xf numFmtId="0" fontId="1" fillId="3" borderId="71" xfId="0" applyFont="1" applyFill="1" applyBorder="1" applyAlignment="1">
      <alignment horizontal="center" vertical="center" wrapText="1"/>
    </xf>
    <xf numFmtId="0" fontId="14" fillId="0" borderId="0" xfId="0" applyFont="1" applyFill="1" applyAlignment="1">
      <alignment horizontal="right" vertical="center"/>
    </xf>
    <xf numFmtId="0" fontId="1" fillId="3" borderId="60"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3" fillId="4" borderId="62" xfId="0" applyFont="1" applyFill="1" applyBorder="1" applyAlignment="1" applyProtection="1">
      <alignment horizontal="center" vertical="center" wrapText="1"/>
      <protection locked="0"/>
    </xf>
    <xf numFmtId="0" fontId="3" fillId="4" borderId="44" xfId="0" applyFont="1" applyFill="1" applyBorder="1" applyAlignment="1" applyProtection="1">
      <alignment horizontal="center" vertical="center" wrapText="1"/>
      <protection locked="0"/>
    </xf>
    <xf numFmtId="0" fontId="3" fillId="4" borderId="35" xfId="0" applyFont="1" applyFill="1" applyBorder="1" applyAlignment="1" applyProtection="1">
      <alignment horizontal="center" vertical="center" wrapText="1"/>
      <protection locked="0"/>
    </xf>
    <xf numFmtId="0" fontId="3" fillId="4" borderId="2" xfId="0" applyFont="1" applyFill="1" applyBorder="1" applyAlignment="1" applyProtection="1">
      <alignment horizontal="center" vertical="center" wrapText="1"/>
      <protection locked="0"/>
    </xf>
    <xf numFmtId="0" fontId="3" fillId="4" borderId="0"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3" fillId="4" borderId="72" xfId="0" applyFont="1" applyFill="1" applyBorder="1" applyAlignment="1" applyProtection="1">
      <alignment horizontal="center" vertical="center" wrapText="1"/>
      <protection locked="0"/>
    </xf>
    <xf numFmtId="0" fontId="3" fillId="4" borderId="7" xfId="0" applyFont="1" applyFill="1" applyBorder="1" applyAlignment="1" applyProtection="1">
      <alignment horizontal="center" vertical="center" wrapText="1"/>
      <protection locked="0"/>
    </xf>
    <xf numFmtId="0" fontId="3" fillId="4" borderId="38" xfId="0" applyFont="1" applyFill="1" applyBorder="1" applyAlignment="1" applyProtection="1">
      <alignment horizontal="center" vertical="center" wrapText="1"/>
      <protection locked="0"/>
    </xf>
    <xf numFmtId="0" fontId="1" fillId="0" borderId="4" xfId="0" applyFont="1" applyFill="1" applyBorder="1" applyAlignment="1">
      <alignment horizontal="justify" vertical="top" wrapText="1"/>
    </xf>
    <xf numFmtId="0" fontId="1" fillId="0" borderId="1" xfId="0" applyFont="1" applyFill="1" applyBorder="1" applyAlignment="1">
      <alignment horizontal="justify" vertical="top"/>
    </xf>
    <xf numFmtId="0" fontId="1" fillId="0" borderId="5" xfId="0" applyFont="1" applyFill="1" applyBorder="1" applyAlignment="1">
      <alignment horizontal="justify" vertical="top"/>
    </xf>
    <xf numFmtId="0" fontId="1" fillId="0" borderId="23" xfId="0" applyFont="1" applyFill="1" applyBorder="1" applyAlignment="1">
      <alignment horizontal="justify" vertical="top" wrapText="1"/>
    </xf>
    <xf numFmtId="0" fontId="8" fillId="0" borderId="62" xfId="35" applyFont="1" applyFill="1" applyBorder="1" applyAlignment="1">
      <alignment horizontal="center" vertical="center" wrapText="1"/>
      <protection/>
    </xf>
    <xf numFmtId="0" fontId="8" fillId="0" borderId="72" xfId="35" applyFont="1" applyFill="1" applyBorder="1" applyAlignment="1">
      <alignment horizontal="center" vertical="center" wrapText="1"/>
      <protection/>
    </xf>
    <xf numFmtId="0" fontId="8" fillId="0" borderId="67" xfId="35" applyFont="1" applyFill="1" applyBorder="1" applyAlignment="1">
      <alignment horizontal="center" vertical="center" wrapText="1"/>
      <protection/>
    </xf>
    <xf numFmtId="0" fontId="8" fillId="0" borderId="48" xfId="35" applyFont="1" applyFill="1" applyBorder="1" applyAlignment="1">
      <alignment horizontal="center" vertical="center" wrapText="1"/>
      <protection/>
    </xf>
    <xf numFmtId="0" fontId="10" fillId="0" borderId="14" xfId="0" applyFont="1" applyFill="1" applyBorder="1" applyAlignment="1">
      <alignment horizontal="left" vertical="top" wrapText="1"/>
    </xf>
    <xf numFmtId="0" fontId="10" fillId="0" borderId="37" xfId="0" applyFont="1" applyFill="1" applyBorder="1" applyAlignment="1">
      <alignment horizontal="left" vertical="top" wrapText="1"/>
    </xf>
    <xf numFmtId="0" fontId="12" fillId="3" borderId="9" xfId="0" applyFont="1" applyFill="1" applyBorder="1" applyAlignment="1" applyProtection="1">
      <alignment horizontal="center" vertical="center" wrapText="1"/>
      <protection locked="0"/>
    </xf>
    <xf numFmtId="0" fontId="12" fillId="3" borderId="22" xfId="0" applyFont="1" applyFill="1" applyBorder="1" applyAlignment="1" applyProtection="1">
      <alignment horizontal="center" vertical="center" wrapText="1"/>
      <protection locked="0"/>
    </xf>
    <xf numFmtId="0" fontId="32" fillId="3" borderId="4" xfId="0" applyFont="1" applyFill="1" applyBorder="1" applyAlignment="1" applyProtection="1">
      <alignment horizontal="center" vertical="center" wrapText="1"/>
      <protection locked="0"/>
    </xf>
    <xf numFmtId="0" fontId="32" fillId="3" borderId="5" xfId="0" applyFont="1" applyFill="1" applyBorder="1" applyAlignment="1" applyProtection="1">
      <alignment horizontal="center" vertical="center" wrapText="1"/>
      <protection locked="0"/>
    </xf>
    <xf numFmtId="0" fontId="23" fillId="3" borderId="45" xfId="35" applyFont="1" applyFill="1" applyBorder="1" applyAlignment="1">
      <alignment horizontal="center" vertical="center" wrapText="1"/>
      <protection/>
    </xf>
    <xf numFmtId="0" fontId="23" fillId="3" borderId="8" xfId="35" applyFont="1" applyFill="1" applyBorder="1" applyAlignment="1">
      <alignment horizontal="center" vertical="center" wrapText="1"/>
      <protection/>
    </xf>
    <xf numFmtId="174" fontId="16" fillId="3" borderId="67" xfId="0" applyNumberFormat="1" applyFont="1" applyFill="1" applyBorder="1" applyAlignment="1">
      <alignment horizontal="center" vertical="center"/>
    </xf>
    <xf numFmtId="174" fontId="16" fillId="3" borderId="48" xfId="0" applyNumberFormat="1" applyFont="1" applyFill="1" applyBorder="1" applyAlignment="1">
      <alignment horizontal="center" vertical="center"/>
    </xf>
    <xf numFmtId="0" fontId="23" fillId="0" borderId="67" xfId="35" applyFont="1" applyFill="1" applyBorder="1" applyAlignment="1">
      <alignment horizontal="left" vertical="center" wrapText="1"/>
      <protection/>
    </xf>
    <xf numFmtId="0" fontId="23" fillId="0" borderId="48" xfId="35" applyFont="1" applyFill="1" applyBorder="1" applyAlignment="1">
      <alignment horizontal="left" vertical="center" wrapText="1"/>
      <protection/>
    </xf>
    <xf numFmtId="0" fontId="10" fillId="3" borderId="67" xfId="35" applyFont="1" applyFill="1" applyBorder="1" applyAlignment="1">
      <alignment horizontal="center" vertical="center" wrapText="1"/>
      <protection/>
    </xf>
    <xf numFmtId="0" fontId="10" fillId="3" borderId="68" xfId="35" applyFont="1" applyFill="1" applyBorder="1" applyAlignment="1">
      <alignment horizontal="center" vertical="center" wrapText="1"/>
      <protection/>
    </xf>
    <xf numFmtId="0" fontId="10" fillId="3" borderId="48" xfId="35" applyFont="1" applyFill="1" applyBorder="1" applyAlignment="1">
      <alignment horizontal="center" vertical="center" wrapText="1"/>
      <protection/>
    </xf>
    <xf numFmtId="0" fontId="10" fillId="0" borderId="73" xfId="35" applyFont="1" applyFill="1" applyBorder="1" applyAlignment="1">
      <alignment horizontal="left" vertical="top" wrapText="1"/>
      <protection/>
    </xf>
    <xf numFmtId="0" fontId="10" fillId="0" borderId="36" xfId="35" applyFont="1" applyFill="1" applyBorder="1" applyAlignment="1">
      <alignment horizontal="left" vertical="top" wrapText="1"/>
      <protection/>
    </xf>
    <xf numFmtId="0" fontId="12" fillId="3" borderId="24" xfId="0" applyFont="1" applyFill="1" applyBorder="1" applyAlignment="1" applyProtection="1">
      <alignment horizontal="center" vertical="center" wrapText="1"/>
      <protection locked="0"/>
    </xf>
    <xf numFmtId="0" fontId="12" fillId="3" borderId="6" xfId="0" applyFont="1" applyFill="1" applyBorder="1" applyAlignment="1" applyProtection="1">
      <alignment horizontal="center" vertical="center" wrapText="1"/>
      <protection locked="0"/>
    </xf>
    <xf numFmtId="0" fontId="12" fillId="3" borderId="25" xfId="0" applyFont="1" applyFill="1" applyBorder="1" applyAlignment="1" applyProtection="1">
      <alignment horizontal="center" vertical="center" wrapText="1"/>
      <protection locked="0"/>
    </xf>
    <xf numFmtId="0" fontId="12" fillId="3" borderId="52" xfId="0" applyFont="1" applyFill="1" applyBorder="1" applyAlignment="1" applyProtection="1">
      <alignment horizontal="center" vertical="center" wrapText="1"/>
      <protection locked="0"/>
    </xf>
    <xf numFmtId="0" fontId="10" fillId="0" borderId="50" xfId="35" applyFont="1" applyFill="1" applyBorder="1" applyAlignment="1">
      <alignment horizontal="left" vertical="top" wrapText="1"/>
      <protection/>
    </xf>
    <xf numFmtId="0" fontId="10" fillId="0" borderId="54" xfId="35" applyFont="1" applyFill="1" applyBorder="1" applyAlignment="1">
      <alignment horizontal="left" vertical="top" wrapText="1"/>
      <protection/>
    </xf>
    <xf numFmtId="0" fontId="12" fillId="3" borderId="1" xfId="0" applyFont="1" applyFill="1" applyBorder="1" applyAlignment="1" applyProtection="1">
      <alignment horizontal="center" vertical="center" wrapText="1"/>
      <protection locked="0"/>
    </xf>
    <xf numFmtId="0" fontId="12" fillId="3" borderId="5" xfId="0" applyFont="1" applyFill="1" applyBorder="1" applyAlignment="1" applyProtection="1">
      <alignment horizontal="center" vertical="center" wrapText="1"/>
      <protection locked="0"/>
    </xf>
    <xf numFmtId="0" fontId="10" fillId="0" borderId="67" xfId="35" applyFont="1" applyFill="1" applyBorder="1" applyAlignment="1">
      <alignment horizontal="center" vertical="center" wrapText="1"/>
      <protection/>
    </xf>
    <xf numFmtId="0" fontId="10" fillId="0" borderId="68" xfId="35" applyFont="1" applyFill="1" applyBorder="1" applyAlignment="1">
      <alignment horizontal="center" vertical="center" wrapText="1"/>
      <protection/>
    </xf>
    <xf numFmtId="0" fontId="10" fillId="0" borderId="48" xfId="35" applyFont="1" applyFill="1" applyBorder="1" applyAlignment="1">
      <alignment horizontal="center" vertical="center" wrapText="1"/>
      <protection/>
    </xf>
    <xf numFmtId="0" fontId="10" fillId="0" borderId="34" xfId="35" applyFont="1" applyFill="1" applyBorder="1" applyAlignment="1">
      <alignment horizontal="left" vertical="top" wrapText="1"/>
      <protection/>
    </xf>
    <xf numFmtId="0" fontId="12" fillId="3" borderId="4" xfId="0" applyFont="1" applyFill="1" applyBorder="1" applyAlignment="1" applyProtection="1">
      <alignment horizontal="center" vertical="center" wrapText="1"/>
      <protection locked="0"/>
    </xf>
    <xf numFmtId="0" fontId="12" fillId="3" borderId="51" xfId="0" applyFont="1" applyFill="1" applyBorder="1" applyAlignment="1" applyProtection="1">
      <alignment horizontal="center" vertical="center" wrapText="1"/>
      <protection locked="0"/>
    </xf>
    <xf numFmtId="0" fontId="12" fillId="3" borderId="49" xfId="0" applyFont="1" applyFill="1" applyBorder="1" applyAlignment="1" applyProtection="1">
      <alignment horizontal="center" vertical="center" wrapText="1"/>
      <protection locked="0"/>
    </xf>
    <xf numFmtId="0" fontId="12" fillId="3" borderId="13" xfId="0" applyFont="1" applyFill="1" applyBorder="1" applyAlignment="1" applyProtection="1">
      <alignment horizontal="center" vertical="center" wrapText="1"/>
      <protection locked="0"/>
    </xf>
    <xf numFmtId="0" fontId="10" fillId="0" borderId="56" xfId="35" applyFont="1" applyFill="1" applyBorder="1" applyAlignment="1">
      <alignment horizontal="left" vertical="top" wrapText="1"/>
      <protection/>
    </xf>
    <xf numFmtId="10" fontId="10" fillId="3" borderId="74" xfId="0" applyNumberFormat="1" applyFont="1" applyFill="1" applyBorder="1" applyAlignment="1" applyProtection="1">
      <alignment horizontal="center" vertical="center" wrapText="1"/>
      <protection/>
    </xf>
    <xf numFmtId="10" fontId="10" fillId="3" borderId="3" xfId="0" applyNumberFormat="1" applyFont="1" applyFill="1" applyBorder="1" applyAlignment="1" applyProtection="1">
      <alignment horizontal="center" vertical="center" wrapText="1"/>
      <protection/>
    </xf>
    <xf numFmtId="10" fontId="10" fillId="3" borderId="8" xfId="0" applyNumberFormat="1" applyFont="1" applyFill="1" applyBorder="1" applyAlignment="1" applyProtection="1">
      <alignment horizontal="center" vertical="center" wrapText="1"/>
      <protection/>
    </xf>
    <xf numFmtId="0" fontId="10" fillId="0" borderId="62" xfId="35" applyFont="1" applyFill="1" applyBorder="1" applyAlignment="1">
      <alignment horizontal="center" vertical="center" wrapText="1"/>
      <protection/>
    </xf>
    <xf numFmtId="0" fontId="10" fillId="0" borderId="2" xfId="35" applyFont="1" applyFill="1" applyBorder="1" applyAlignment="1">
      <alignment horizontal="center" vertical="center" wrapText="1"/>
      <protection/>
    </xf>
    <xf numFmtId="0" fontId="10" fillId="0" borderId="72" xfId="35" applyFont="1" applyFill="1" applyBorder="1" applyAlignment="1">
      <alignment horizontal="center" vertical="center" wrapText="1"/>
      <protection/>
    </xf>
    <xf numFmtId="0" fontId="10" fillId="0" borderId="34" xfId="0" applyFont="1" applyFill="1" applyBorder="1" applyAlignment="1">
      <alignment horizontal="left" vertical="top" wrapText="1"/>
    </xf>
    <xf numFmtId="0" fontId="22" fillId="0" borderId="50" xfId="0" applyFont="1" applyFill="1" applyBorder="1" applyAlignment="1">
      <alignment horizontal="left" vertical="top"/>
    </xf>
    <xf numFmtId="0" fontId="10" fillId="0" borderId="50" xfId="0" applyFont="1" applyFill="1" applyBorder="1" applyAlignment="1">
      <alignment horizontal="left" vertical="top" wrapText="1"/>
    </xf>
    <xf numFmtId="0" fontId="12" fillId="3" borderId="25" xfId="0" applyFont="1" applyFill="1" applyBorder="1" applyAlignment="1">
      <alignment horizontal="center" vertical="center" wrapText="1"/>
    </xf>
    <xf numFmtId="0" fontId="12" fillId="3" borderId="52" xfId="0" applyFont="1" applyFill="1" applyBorder="1" applyAlignment="1">
      <alignment horizontal="center" vertical="center" wrapText="1"/>
    </xf>
    <xf numFmtId="0" fontId="12" fillId="3" borderId="12" xfId="0" applyFont="1" applyFill="1" applyBorder="1" applyAlignment="1">
      <alignment horizontal="center" vertical="center" wrapText="1"/>
    </xf>
    <xf numFmtId="10" fontId="10" fillId="3" borderId="67" xfId="0" applyNumberFormat="1" applyFont="1" applyFill="1" applyBorder="1" applyAlignment="1" applyProtection="1">
      <alignment horizontal="center" vertical="center" wrapText="1"/>
      <protection/>
    </xf>
    <xf numFmtId="10" fontId="10" fillId="3" borderId="46" xfId="0" applyNumberFormat="1" applyFont="1" applyFill="1" applyBorder="1" applyAlignment="1" applyProtection="1">
      <alignment horizontal="center" vertical="center" wrapText="1"/>
      <protection/>
    </xf>
    <xf numFmtId="10" fontId="10" fillId="3" borderId="68" xfId="0" applyNumberFormat="1" applyFont="1" applyFill="1" applyBorder="1" applyAlignment="1" applyProtection="1">
      <alignment horizontal="center" vertical="center" wrapText="1"/>
      <protection/>
    </xf>
    <xf numFmtId="0" fontId="10" fillId="0" borderId="34" xfId="35" applyFont="1" applyBorder="1" applyAlignment="1">
      <alignment/>
      <protection/>
    </xf>
    <xf numFmtId="0" fontId="10" fillId="0" borderId="4" xfId="35" applyFont="1" applyBorder="1" applyAlignment="1">
      <alignment/>
      <protection/>
    </xf>
    <xf numFmtId="0" fontId="10" fillId="0" borderId="50" xfId="35" applyFont="1" applyBorder="1" applyAlignment="1">
      <alignment/>
      <protection/>
    </xf>
    <xf numFmtId="0" fontId="10" fillId="0" borderId="1" xfId="35" applyFont="1" applyBorder="1" applyAlignment="1">
      <alignment/>
      <protection/>
    </xf>
    <xf numFmtId="0" fontId="10" fillId="0" borderId="54" xfId="35" applyFont="1" applyBorder="1" applyAlignment="1">
      <alignment/>
      <protection/>
    </xf>
    <xf numFmtId="0" fontId="10" fillId="0" borderId="5" xfId="35" applyFont="1" applyBorder="1" applyAlignment="1">
      <alignment/>
      <protection/>
    </xf>
    <xf numFmtId="0" fontId="12" fillId="6" borderId="4" xfId="0" applyFont="1" applyFill="1" applyBorder="1" applyAlignment="1">
      <alignment horizontal="center" vertical="center" wrapText="1"/>
    </xf>
    <xf numFmtId="0" fontId="12" fillId="6" borderId="30"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12" fillId="6" borderId="20" xfId="0" applyFont="1" applyFill="1" applyBorder="1" applyAlignment="1">
      <alignment horizontal="center" vertical="center" wrapText="1"/>
    </xf>
    <xf numFmtId="0" fontId="29" fillId="6" borderId="1"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29" fillId="6" borderId="5" xfId="0" applyFont="1" applyFill="1" applyBorder="1" applyAlignment="1">
      <alignment horizontal="center" vertical="center" wrapText="1"/>
    </xf>
    <xf numFmtId="0" fontId="29" fillId="6" borderId="57" xfId="0" applyFont="1" applyFill="1" applyBorder="1" applyAlignment="1">
      <alignment horizontal="center" vertical="center" wrapText="1"/>
    </xf>
    <xf numFmtId="0" fontId="12" fillId="6" borderId="30" xfId="35" applyFont="1" applyFill="1" applyBorder="1" applyAlignment="1">
      <alignment horizontal="center" vertical="center" wrapText="1"/>
      <protection/>
    </xf>
    <xf numFmtId="0" fontId="12" fillId="6" borderId="21" xfId="35" applyFont="1" applyFill="1" applyBorder="1" applyAlignment="1">
      <alignment horizontal="center" vertical="center" wrapText="1"/>
      <protection/>
    </xf>
    <xf numFmtId="0" fontId="12" fillId="6" borderId="24" xfId="35" applyFont="1" applyFill="1" applyBorder="1" applyAlignment="1">
      <alignment horizontal="left" vertical="center" wrapText="1"/>
      <protection/>
    </xf>
    <xf numFmtId="0" fontId="12" fillId="6" borderId="13" xfId="35" applyFont="1" applyFill="1" applyBorder="1" applyAlignment="1">
      <alignment horizontal="left" vertical="center" wrapText="1"/>
      <protection/>
    </xf>
    <xf numFmtId="0" fontId="12" fillId="6" borderId="51" xfId="35" applyFont="1" applyFill="1" applyBorder="1" applyAlignment="1">
      <alignment horizontal="center" vertical="center" wrapText="1"/>
      <protection/>
    </xf>
    <xf numFmtId="0" fontId="12" fillId="6" borderId="16" xfId="35" applyFont="1" applyFill="1" applyBorder="1" applyAlignment="1">
      <alignment horizontal="center" vertical="center" wrapText="1"/>
      <protection/>
    </xf>
    <xf numFmtId="0" fontId="12" fillId="6" borderId="4" xfId="35" applyFont="1" applyFill="1" applyBorder="1" applyAlignment="1">
      <alignment horizontal="center" vertical="center" wrapText="1"/>
      <protection/>
    </xf>
    <xf numFmtId="0" fontId="12" fillId="6" borderId="62" xfId="35" applyFont="1" applyFill="1" applyBorder="1" applyAlignment="1">
      <alignment horizontal="center" vertical="center" wrapText="1"/>
      <protection/>
    </xf>
    <xf numFmtId="0" fontId="12" fillId="6" borderId="72" xfId="35" applyFont="1" applyFill="1" applyBorder="1" applyAlignment="1">
      <alignment horizontal="center" vertical="center" wrapText="1"/>
      <protection/>
    </xf>
    <xf numFmtId="0" fontId="12" fillId="6" borderId="9" xfId="35" applyFont="1" applyFill="1" applyBorder="1" applyAlignment="1">
      <alignment horizontal="center" vertical="center" wrapText="1"/>
      <protection/>
    </xf>
    <xf numFmtId="0" fontId="10" fillId="0" borderId="73" xfId="35" applyFont="1" applyFill="1" applyBorder="1" applyAlignment="1">
      <alignment horizontal="center" vertical="center" wrapText="1"/>
      <protection/>
    </xf>
    <xf numFmtId="0" fontId="10" fillId="0" borderId="14" xfId="35" applyFont="1" applyFill="1" applyBorder="1" applyAlignment="1">
      <alignment horizontal="center" vertical="center" wrapText="1"/>
      <protection/>
    </xf>
    <xf numFmtId="0" fontId="10" fillId="0" borderId="37" xfId="35" applyFont="1" applyFill="1" applyBorder="1" applyAlignment="1">
      <alignment horizontal="center" vertical="center" wrapText="1"/>
      <protection/>
    </xf>
    <xf numFmtId="10" fontId="10" fillId="3" borderId="23" xfId="0" applyNumberFormat="1" applyFont="1" applyFill="1" applyBorder="1" applyAlignment="1" applyProtection="1">
      <alignment horizontal="center" vertical="center" wrapText="1"/>
      <protection/>
    </xf>
    <xf numFmtId="10" fontId="10" fillId="3" borderId="28" xfId="0" applyNumberFormat="1" applyFont="1" applyFill="1" applyBorder="1" applyAlignment="1" applyProtection="1">
      <alignment horizontal="center" vertical="center" wrapText="1"/>
      <protection/>
    </xf>
    <xf numFmtId="10" fontId="10" fillId="3" borderId="58" xfId="0" applyNumberFormat="1" applyFont="1" applyFill="1" applyBorder="1" applyAlignment="1" applyProtection="1">
      <alignment horizontal="center" vertical="center" wrapText="1"/>
      <protection/>
    </xf>
    <xf numFmtId="10" fontId="10" fillId="3" borderId="75" xfId="0" applyNumberFormat="1" applyFont="1" applyFill="1" applyBorder="1" applyAlignment="1" applyProtection="1">
      <alignment horizontal="center" vertical="center" wrapText="1"/>
      <protection/>
    </xf>
    <xf numFmtId="10" fontId="10" fillId="3" borderId="35" xfId="0" applyNumberFormat="1" applyFont="1" applyFill="1" applyBorder="1" applyAlignment="1" applyProtection="1">
      <alignment horizontal="center" vertical="center" wrapText="1"/>
      <protection/>
    </xf>
    <xf numFmtId="0" fontId="10" fillId="3" borderId="2" xfId="35" applyFont="1" applyFill="1" applyBorder="1" applyAlignment="1">
      <alignment horizontal="center" vertical="center" wrapText="1"/>
      <protection/>
    </xf>
    <xf numFmtId="0" fontId="10" fillId="3" borderId="72" xfId="35" applyFont="1" applyFill="1" applyBorder="1" applyAlignment="1">
      <alignment horizontal="center" vertical="center" wrapText="1"/>
      <protection/>
    </xf>
    <xf numFmtId="0" fontId="12" fillId="3" borderId="53" xfId="0" applyFont="1" applyFill="1" applyBorder="1" applyAlignment="1" applyProtection="1">
      <alignment horizontal="center" vertical="center" wrapText="1"/>
      <protection locked="0"/>
    </xf>
    <xf numFmtId="0" fontId="12" fillId="3" borderId="12" xfId="0" applyFont="1" applyFill="1" applyBorder="1" applyAlignment="1" applyProtection="1">
      <alignment horizontal="center" vertical="center" wrapText="1"/>
      <protection locked="0"/>
    </xf>
    <xf numFmtId="0" fontId="10" fillId="0" borderId="14" xfId="35" applyFont="1" applyFill="1" applyBorder="1" applyAlignment="1">
      <alignment horizontal="left" vertical="top" wrapText="1"/>
      <protection/>
    </xf>
    <xf numFmtId="10" fontId="10" fillId="3" borderId="47" xfId="0" applyNumberFormat="1" applyFont="1" applyFill="1" applyBorder="1" applyAlignment="1" applyProtection="1">
      <alignment horizontal="center" vertical="center" wrapText="1"/>
      <protection/>
    </xf>
    <xf numFmtId="10" fontId="10" fillId="3" borderId="48" xfId="0" applyNumberFormat="1" applyFont="1" applyFill="1" applyBorder="1" applyAlignment="1" applyProtection="1">
      <alignment horizontal="center" vertical="center" wrapText="1"/>
      <protection/>
    </xf>
    <xf numFmtId="0" fontId="12" fillId="6" borderId="54" xfId="35" applyFont="1" applyFill="1" applyBorder="1" applyAlignment="1">
      <alignment horizontal="center" vertical="center" wrapText="1"/>
      <protection/>
    </xf>
    <xf numFmtId="0" fontId="12" fillId="6" borderId="22" xfId="35" applyFont="1" applyFill="1" applyBorder="1" applyAlignment="1">
      <alignment horizontal="center" vertical="center" wrapText="1"/>
      <protection/>
    </xf>
    <xf numFmtId="0" fontId="10" fillId="0" borderId="36" xfId="0" applyFont="1" applyFill="1" applyBorder="1" applyAlignment="1">
      <alignment horizontal="left" vertical="top" wrapText="1"/>
    </xf>
    <xf numFmtId="0" fontId="22" fillId="3" borderId="55" xfId="0" applyFont="1" applyFill="1" applyBorder="1" applyAlignment="1">
      <alignment horizontal="center"/>
    </xf>
    <xf numFmtId="0" fontId="22" fillId="3" borderId="52" xfId="0" applyFont="1" applyFill="1" applyBorder="1" applyAlignment="1">
      <alignment horizontal="center"/>
    </xf>
    <xf numFmtId="0" fontId="22" fillId="3" borderId="49" xfId="0" applyFont="1" applyFill="1" applyBorder="1" applyAlignment="1">
      <alignment/>
    </xf>
    <xf numFmtId="0" fontId="10" fillId="0" borderId="56" xfId="0" applyFont="1" applyFill="1" applyBorder="1" applyAlignment="1">
      <alignment horizontal="left" vertical="top"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0" fillId="0" borderId="76" xfId="35" applyFont="1" applyFill="1" applyBorder="1" applyAlignment="1">
      <alignment horizontal="center" vertical="center" wrapText="1"/>
      <protection/>
    </xf>
    <xf numFmtId="0" fontId="10" fillId="0" borderId="63" xfId="35" applyFont="1" applyFill="1" applyBorder="1" applyAlignment="1">
      <alignment horizontal="center" vertical="center" wrapText="1"/>
      <protection/>
    </xf>
    <xf numFmtId="10" fontId="10" fillId="3" borderId="29" xfId="0" applyNumberFormat="1" applyFont="1" applyFill="1" applyBorder="1" applyAlignment="1" applyProtection="1">
      <alignment horizontal="center" vertical="center" wrapText="1"/>
      <protection/>
    </xf>
    <xf numFmtId="10" fontId="10" fillId="3" borderId="31" xfId="0" applyNumberFormat="1" applyFont="1" applyFill="1" applyBorder="1" applyAlignment="1" applyProtection="1">
      <alignment horizontal="center" vertical="center" wrapText="1"/>
      <protection/>
    </xf>
    <xf numFmtId="10" fontId="10" fillId="3" borderId="33" xfId="0" applyNumberFormat="1" applyFont="1" applyFill="1" applyBorder="1" applyAlignment="1" applyProtection="1">
      <alignment horizontal="center" vertical="center" wrapText="1"/>
      <protection/>
    </xf>
    <xf numFmtId="10" fontId="10" fillId="3" borderId="38" xfId="0" applyNumberFormat="1" applyFont="1" applyFill="1" applyBorder="1" applyAlignment="1" applyProtection="1">
      <alignment horizontal="center" vertical="center" wrapText="1"/>
      <protection/>
    </xf>
    <xf numFmtId="10" fontId="10" fillId="3" borderId="67" xfId="29" applyNumberFormat="1" applyFont="1" applyFill="1" applyBorder="1" applyAlignment="1" applyProtection="1">
      <alignment horizontal="center" vertical="center" wrapText="1"/>
      <protection/>
    </xf>
    <xf numFmtId="10" fontId="10" fillId="3" borderId="48" xfId="29" applyNumberFormat="1" applyFont="1" applyFill="1" applyBorder="1" applyAlignment="1" applyProtection="1">
      <alignment horizontal="center" vertical="center" wrapText="1"/>
      <protection/>
    </xf>
    <xf numFmtId="10" fontId="10" fillId="3" borderId="73" xfId="29" applyNumberFormat="1" applyFont="1" applyFill="1" applyBorder="1" applyAlignment="1" applyProtection="1">
      <alignment horizontal="center" vertical="center" wrapText="1"/>
      <protection/>
    </xf>
    <xf numFmtId="10" fontId="10" fillId="3" borderId="36" xfId="29" applyNumberFormat="1" applyFont="1" applyFill="1" applyBorder="1" applyAlignment="1" applyProtection="1">
      <alignment horizontal="center" vertical="center" wrapText="1"/>
      <protection/>
    </xf>
    <xf numFmtId="0" fontId="12" fillId="3" borderId="55" xfId="0" applyFont="1" applyFill="1" applyBorder="1" applyAlignment="1" applyProtection="1">
      <alignment horizontal="center" vertical="center" wrapText="1"/>
      <protection locked="0"/>
    </xf>
    <xf numFmtId="10" fontId="10" fillId="3" borderId="56" xfId="0" applyNumberFormat="1" applyFont="1" applyFill="1" applyBorder="1" applyAlignment="1" applyProtection="1">
      <alignment horizontal="center" vertical="center" wrapText="1"/>
      <protection/>
    </xf>
    <xf numFmtId="10" fontId="10" fillId="3" borderId="36" xfId="0" applyNumberFormat="1" applyFont="1" applyFill="1" applyBorder="1" applyAlignment="1" applyProtection="1">
      <alignment horizontal="center" vertical="center" wrapText="1"/>
      <protection/>
    </xf>
    <xf numFmtId="10" fontId="10" fillId="3" borderId="14" xfId="0" applyNumberFormat="1" applyFont="1" applyFill="1" applyBorder="1" applyAlignment="1" applyProtection="1">
      <alignment horizontal="center" vertical="center" wrapText="1"/>
      <protection/>
    </xf>
    <xf numFmtId="10" fontId="10" fillId="3" borderId="37" xfId="0" applyNumberFormat="1" applyFont="1" applyFill="1" applyBorder="1" applyAlignment="1" applyProtection="1">
      <alignment horizontal="center" vertical="center" wrapText="1"/>
      <protection/>
    </xf>
    <xf numFmtId="10" fontId="10" fillId="3" borderId="73" xfId="0" applyNumberFormat="1" applyFont="1" applyFill="1" applyBorder="1" applyAlignment="1" applyProtection="1">
      <alignment horizontal="center" vertical="center" wrapText="1"/>
      <protection/>
    </xf>
    <xf numFmtId="0" fontId="10" fillId="0" borderId="6" xfId="35" applyFont="1" applyFill="1" applyBorder="1" applyAlignment="1">
      <alignment horizontal="left" vertical="top" wrapText="1"/>
      <protection/>
    </xf>
    <xf numFmtId="0" fontId="10" fillId="0" borderId="1" xfId="35" applyFont="1" applyFill="1" applyBorder="1" applyAlignment="1">
      <alignment horizontal="left" vertical="top" wrapText="1"/>
      <protection/>
    </xf>
    <xf numFmtId="0" fontId="10" fillId="0" borderId="5" xfId="35" applyFont="1" applyFill="1" applyBorder="1" applyAlignment="1">
      <alignment horizontal="left" vertical="top" wrapText="1"/>
      <protection/>
    </xf>
    <xf numFmtId="0" fontId="10" fillId="0" borderId="9" xfId="35" applyFont="1" applyFill="1" applyBorder="1" applyAlignment="1">
      <alignment horizontal="left" vertical="top" wrapText="1"/>
      <protection/>
    </xf>
    <xf numFmtId="10" fontId="10" fillId="3" borderId="37" xfId="29" applyNumberFormat="1" applyFont="1" applyFill="1" applyBorder="1" applyAlignment="1" applyProtection="1">
      <alignment horizontal="center" vertical="center" wrapText="1"/>
      <protection/>
    </xf>
    <xf numFmtId="0" fontId="23" fillId="0" borderId="47" xfId="35" applyFont="1" applyFill="1" applyBorder="1" applyAlignment="1">
      <alignment horizontal="left" vertical="center" wrapText="1"/>
      <protection/>
    </xf>
    <xf numFmtId="0" fontId="23" fillId="0" borderId="46" xfId="35" applyFont="1" applyFill="1" applyBorder="1" applyAlignment="1">
      <alignment horizontal="left" vertical="center" wrapText="1"/>
      <protection/>
    </xf>
    <xf numFmtId="0" fontId="23" fillId="0" borderId="67" xfId="35" applyFont="1" applyFill="1" applyBorder="1" applyAlignment="1">
      <alignment horizontal="left" vertical="top" wrapText="1"/>
      <protection/>
    </xf>
    <xf numFmtId="0" fontId="23" fillId="0" borderId="46" xfId="35" applyFont="1" applyFill="1" applyBorder="1" applyAlignment="1">
      <alignment horizontal="left" vertical="top" wrapText="1"/>
      <protection/>
    </xf>
    <xf numFmtId="0" fontId="23" fillId="0" borderId="47" xfId="35" applyFont="1" applyFill="1" applyBorder="1" applyAlignment="1">
      <alignment horizontal="left" vertical="top" wrapText="1"/>
      <protection/>
    </xf>
    <xf numFmtId="0" fontId="55" fillId="0" borderId="46" xfId="35" applyFont="1" applyFill="1" applyBorder="1" applyAlignment="1">
      <alignment horizontal="left" vertical="top" wrapText="1"/>
      <protection/>
    </xf>
    <xf numFmtId="0" fontId="23" fillId="0" borderId="47" xfId="35" applyFont="1" applyFill="1" applyBorder="1" applyAlignment="1">
      <alignment vertical="top" wrapText="1"/>
      <protection/>
    </xf>
    <xf numFmtId="0" fontId="23" fillId="0" borderId="46" xfId="35" applyFont="1" applyFill="1" applyBorder="1" applyAlignment="1">
      <alignment vertical="top" wrapText="1"/>
      <protection/>
    </xf>
    <xf numFmtId="0" fontId="23" fillId="0" borderId="68" xfId="35" applyFont="1" applyFill="1" applyBorder="1" applyAlignment="1">
      <alignment horizontal="left" vertical="top" wrapText="1"/>
      <protection/>
    </xf>
    <xf numFmtId="10" fontId="23" fillId="3" borderId="67" xfId="0" applyNumberFormat="1" applyFont="1" applyFill="1" applyBorder="1" applyAlignment="1" applyProtection="1">
      <alignment horizontal="center" vertical="center" wrapText="1"/>
      <protection/>
    </xf>
    <xf numFmtId="10" fontId="23" fillId="3" borderId="68" xfId="0" applyNumberFormat="1" applyFont="1" applyFill="1" applyBorder="1" applyAlignment="1" applyProtection="1">
      <alignment horizontal="center" vertical="center" wrapText="1"/>
      <protection/>
    </xf>
    <xf numFmtId="10" fontId="23" fillId="3" borderId="48" xfId="0" applyNumberFormat="1" applyFont="1" applyFill="1" applyBorder="1" applyAlignment="1" applyProtection="1">
      <alignment horizontal="center" vertical="center" wrapText="1"/>
      <protection/>
    </xf>
    <xf numFmtId="0" fontId="23" fillId="0" borderId="31" xfId="35" applyFont="1" applyFill="1" applyBorder="1" applyAlignment="1">
      <alignment horizontal="left" vertical="top" wrapText="1"/>
      <protection/>
    </xf>
    <xf numFmtId="0" fontId="23" fillId="0" borderId="32" xfId="35" applyFont="1" applyFill="1" applyBorder="1" applyAlignment="1">
      <alignment horizontal="left" vertical="top" wrapText="1"/>
      <protection/>
    </xf>
    <xf numFmtId="0" fontId="10" fillId="0" borderId="31" xfId="35" applyFont="1" applyFill="1" applyBorder="1" applyAlignment="1">
      <alignment horizontal="left" vertical="top" wrapText="1"/>
      <protection/>
    </xf>
    <xf numFmtId="0" fontId="10" fillId="0" borderId="32" xfId="35" applyFont="1" applyFill="1" applyBorder="1" applyAlignment="1">
      <alignment horizontal="left" vertical="top" wrapText="1"/>
      <protection/>
    </xf>
    <xf numFmtId="0" fontId="10" fillId="0" borderId="47" xfId="35" applyFont="1" applyFill="1" applyBorder="1" applyAlignment="1">
      <alignment horizontal="left" vertical="top" wrapText="1"/>
      <protection/>
    </xf>
    <xf numFmtId="0" fontId="10" fillId="0" borderId="46" xfId="35" applyFont="1" applyFill="1" applyBorder="1" applyAlignment="1">
      <alignment horizontal="left" vertical="top" wrapText="1"/>
      <protection/>
    </xf>
    <xf numFmtId="0" fontId="23" fillId="0" borderId="31" xfId="35" applyFont="1" applyFill="1" applyBorder="1" applyAlignment="1">
      <alignment vertical="top" wrapText="1"/>
      <protection/>
    </xf>
    <xf numFmtId="0" fontId="23" fillId="0" borderId="32" xfId="35" applyFont="1" applyFill="1" applyBorder="1" applyAlignment="1">
      <alignment vertical="top" wrapText="1"/>
      <protection/>
    </xf>
    <xf numFmtId="0" fontId="10" fillId="0" borderId="29" xfId="35" applyFont="1" applyFill="1" applyBorder="1" applyAlignment="1">
      <alignment vertical="top" wrapText="1"/>
      <protection/>
    </xf>
    <xf numFmtId="0" fontId="10" fillId="0" borderId="31" xfId="35" applyFont="1" applyFill="1" applyBorder="1" applyAlignment="1">
      <alignment vertical="top" wrapText="1"/>
      <protection/>
    </xf>
    <xf numFmtId="0" fontId="10" fillId="0" borderId="67" xfId="35" applyFont="1" applyFill="1" applyBorder="1" applyAlignment="1">
      <alignment horizontal="left" vertical="top" wrapText="1"/>
      <protection/>
    </xf>
    <xf numFmtId="0" fontId="23" fillId="0" borderId="48" xfId="35" applyFont="1" applyFill="1" applyBorder="1" applyAlignment="1">
      <alignment horizontal="left" vertical="top" wrapText="1"/>
      <protection/>
    </xf>
    <xf numFmtId="0" fontId="7" fillId="0" borderId="0" xfId="38" applyFont="1" applyAlignment="1">
      <alignment horizontal="right"/>
      <protection/>
    </xf>
    <xf numFmtId="168" fontId="8" fillId="13" borderId="4" xfId="38" applyNumberFormat="1" applyFont="1" applyFill="1" applyBorder="1" applyAlignment="1">
      <alignment horizontal="center"/>
      <protection/>
    </xf>
    <xf numFmtId="168" fontId="8" fillId="13" borderId="1" xfId="38" applyNumberFormat="1" applyFont="1" applyFill="1" applyBorder="1" applyAlignment="1">
      <alignment horizontal="center"/>
      <protection/>
    </xf>
    <xf numFmtId="168" fontId="8" fillId="13" borderId="5" xfId="38" applyNumberFormat="1" applyFont="1" applyFill="1" applyBorder="1" applyAlignment="1">
      <alignment horizontal="center"/>
      <protection/>
    </xf>
    <xf numFmtId="168" fontId="8" fillId="13" borderId="24" xfId="38" applyNumberFormat="1" applyFont="1" applyFill="1" applyBorder="1" applyAlignment="1">
      <alignment horizontal="center"/>
      <protection/>
    </xf>
    <xf numFmtId="168" fontId="8" fillId="13" borderId="13" xfId="38" applyNumberFormat="1" applyFont="1" applyFill="1" applyBorder="1" applyAlignment="1">
      <alignment horizontal="center"/>
      <protection/>
    </xf>
    <xf numFmtId="168" fontId="8" fillId="13" borderId="22" xfId="38" applyNumberFormat="1" applyFont="1" applyFill="1" applyBorder="1" applyAlignment="1">
      <alignment horizontal="center"/>
      <protection/>
    </xf>
    <xf numFmtId="3" fontId="8" fillId="13" borderId="30" xfId="38" applyNumberFormat="1" applyFont="1" applyFill="1" applyBorder="1" applyAlignment="1">
      <alignment horizontal="center" vertical="center"/>
      <protection/>
    </xf>
    <xf numFmtId="3" fontId="8" fillId="13" borderId="20" xfId="38" applyNumberFormat="1" applyFont="1" applyFill="1" applyBorder="1" applyAlignment="1">
      <alignment horizontal="center" vertical="center"/>
      <protection/>
    </xf>
    <xf numFmtId="3" fontId="8" fillId="13" borderId="57" xfId="38" applyNumberFormat="1" applyFont="1" applyFill="1" applyBorder="1" applyAlignment="1">
      <alignment horizontal="center" vertical="center"/>
      <protection/>
    </xf>
    <xf numFmtId="173" fontId="12" fillId="13" borderId="6" xfId="29" applyNumberFormat="1" applyFont="1" applyFill="1" applyBorder="1" applyAlignment="1">
      <alignment horizontal="center" vertical="center"/>
    </xf>
    <xf numFmtId="173" fontId="12" fillId="13" borderId="1" xfId="29" applyNumberFormat="1" applyFont="1" applyFill="1" applyBorder="1" applyAlignment="1">
      <alignment horizontal="center" vertical="center"/>
    </xf>
    <xf numFmtId="173" fontId="12" fillId="13" borderId="5" xfId="29" applyNumberFormat="1" applyFont="1" applyFill="1" applyBorder="1" applyAlignment="1">
      <alignment horizontal="center" vertical="center"/>
    </xf>
    <xf numFmtId="173" fontId="12" fillId="13" borderId="4" xfId="29" applyNumberFormat="1" applyFont="1" applyFill="1" applyBorder="1" applyAlignment="1">
      <alignment horizontal="center" vertical="center"/>
    </xf>
    <xf numFmtId="0" fontId="33" fillId="0" borderId="67" xfId="38" applyFont="1" applyFill="1" applyBorder="1" applyAlignment="1">
      <alignment horizontal="center" vertical="center" wrapText="1"/>
      <protection/>
    </xf>
    <xf numFmtId="0" fontId="33" fillId="0" borderId="68" xfId="38" applyFont="1" applyFill="1" applyBorder="1" applyAlignment="1">
      <alignment horizontal="center" vertical="center" wrapText="1"/>
      <protection/>
    </xf>
    <xf numFmtId="0" fontId="33" fillId="7" borderId="62" xfId="38" applyFont="1" applyFill="1" applyBorder="1" applyAlignment="1">
      <alignment horizontal="center" vertical="center" wrapText="1"/>
      <protection/>
    </xf>
    <xf numFmtId="0" fontId="33" fillId="7" borderId="45" xfId="38" applyFont="1" applyFill="1" applyBorder="1" applyAlignment="1">
      <alignment horizontal="center" vertical="center" wrapText="1"/>
      <protection/>
    </xf>
    <xf numFmtId="0" fontId="33" fillId="7" borderId="72" xfId="38" applyFont="1" applyFill="1" applyBorder="1" applyAlignment="1">
      <alignment horizontal="center" vertical="center" wrapText="1"/>
      <protection/>
    </xf>
    <xf numFmtId="0" fontId="33" fillId="7" borderId="8" xfId="38" applyFont="1" applyFill="1" applyBorder="1" applyAlignment="1">
      <alignment horizontal="center" vertical="center" wrapText="1"/>
      <protection/>
    </xf>
    <xf numFmtId="0" fontId="60" fillId="13" borderId="2" xfId="337" applyFont="1" applyFill="1" applyBorder="1" applyAlignment="1">
      <alignment horizontal="left" vertical="center" wrapText="1"/>
      <protection/>
    </xf>
    <xf numFmtId="0" fontId="60" fillId="13" borderId="72" xfId="337" applyFont="1" applyFill="1" applyBorder="1" applyAlignment="1">
      <alignment horizontal="left" vertical="center" wrapText="1"/>
      <protection/>
    </xf>
    <xf numFmtId="0" fontId="32" fillId="13" borderId="62" xfId="38" applyFont="1" applyFill="1" applyBorder="1" applyAlignment="1">
      <alignment horizontal="center" vertical="center" wrapText="1"/>
      <protection/>
    </xf>
    <xf numFmtId="0" fontId="32" fillId="13" borderId="44" xfId="38" applyFont="1" applyFill="1" applyBorder="1" applyAlignment="1">
      <alignment horizontal="center" vertical="center" wrapText="1"/>
      <protection/>
    </xf>
    <xf numFmtId="0" fontId="32" fillId="13" borderId="72" xfId="38" applyFont="1" applyFill="1" applyBorder="1" applyAlignment="1">
      <alignment horizontal="center" vertical="center" wrapText="1"/>
      <protection/>
    </xf>
    <xf numFmtId="0" fontId="32" fillId="13" borderId="7" xfId="38" applyFont="1" applyFill="1" applyBorder="1" applyAlignment="1">
      <alignment horizontal="center" vertical="center" wrapText="1"/>
      <protection/>
    </xf>
    <xf numFmtId="0" fontId="32" fillId="13" borderId="8" xfId="38" applyFont="1" applyFill="1" applyBorder="1" applyAlignment="1">
      <alignment horizontal="center" vertical="center" wrapText="1"/>
      <protection/>
    </xf>
    <xf numFmtId="0" fontId="33" fillId="13" borderId="13" xfId="337" applyFont="1" applyFill="1" applyBorder="1" applyAlignment="1">
      <alignment horizontal="center" vertical="center" wrapText="1"/>
      <protection/>
    </xf>
    <xf numFmtId="0" fontId="33" fillId="13" borderId="22" xfId="337" applyFont="1" applyFill="1" applyBorder="1" applyAlignment="1">
      <alignment horizontal="center" vertical="center" wrapText="1"/>
      <protection/>
    </xf>
    <xf numFmtId="3" fontId="33" fillId="13" borderId="15" xfId="337" applyNumberFormat="1" applyFont="1" applyFill="1" applyBorder="1" applyAlignment="1">
      <alignment horizontal="center" vertical="center" wrapText="1"/>
      <protection/>
    </xf>
    <xf numFmtId="3" fontId="33" fillId="13" borderId="10" xfId="337" applyNumberFormat="1" applyFont="1" applyFill="1" applyBorder="1" applyAlignment="1">
      <alignment horizontal="center" vertical="center" wrapText="1"/>
      <protection/>
    </xf>
    <xf numFmtId="0" fontId="33" fillId="13" borderId="68" xfId="337" applyFont="1" applyFill="1" applyBorder="1" applyAlignment="1">
      <alignment horizontal="left" vertical="center" wrapText="1"/>
      <protection/>
    </xf>
    <xf numFmtId="0" fontId="33" fillId="13" borderId="48" xfId="337" applyFont="1" applyFill="1" applyBorder="1" applyAlignment="1">
      <alignment horizontal="left" vertical="center" wrapText="1"/>
      <protection/>
    </xf>
    <xf numFmtId="0" fontId="33" fillId="13" borderId="62" xfId="38" applyFont="1" applyFill="1" applyBorder="1" applyAlignment="1">
      <alignment horizontal="center" vertical="center" wrapText="1"/>
      <protection/>
    </xf>
    <xf numFmtId="0" fontId="33" fillId="13" borderId="2" xfId="38" applyFont="1" applyFill="1" applyBorder="1" applyAlignment="1">
      <alignment horizontal="center" vertical="center" wrapText="1"/>
      <protection/>
    </xf>
    <xf numFmtId="0" fontId="33" fillId="13" borderId="72" xfId="38" applyFont="1" applyFill="1" applyBorder="1" applyAlignment="1">
      <alignment horizontal="center" vertical="center" wrapText="1"/>
      <protection/>
    </xf>
    <xf numFmtId="177" fontId="33" fillId="7" borderId="51" xfId="24" applyNumberFormat="1" applyFont="1" applyFill="1" applyBorder="1" applyAlignment="1">
      <alignment horizontal="center" vertical="center" wrapText="1"/>
    </xf>
    <xf numFmtId="177" fontId="33" fillId="7" borderId="49" xfId="24" applyNumberFormat="1" applyFont="1" applyFill="1" applyBorder="1" applyAlignment="1">
      <alignment horizontal="center" vertical="center" wrapText="1"/>
    </xf>
    <xf numFmtId="177" fontId="33" fillId="7" borderId="53" xfId="24" applyNumberFormat="1" applyFont="1" applyFill="1" applyBorder="1" applyAlignment="1">
      <alignment horizontal="center" vertical="center" wrapText="1"/>
    </xf>
    <xf numFmtId="3" fontId="33" fillId="7" borderId="30" xfId="24" applyNumberFormat="1" applyFont="1" applyFill="1" applyBorder="1" applyAlignment="1">
      <alignment horizontal="center" vertical="center" wrapText="1"/>
    </xf>
    <xf numFmtId="3" fontId="33" fillId="7" borderId="20" xfId="24" applyNumberFormat="1" applyFont="1" applyFill="1" applyBorder="1" applyAlignment="1">
      <alignment horizontal="center" vertical="center" wrapText="1"/>
    </xf>
    <xf numFmtId="3" fontId="33" fillId="7" borderId="57" xfId="24" applyNumberFormat="1" applyFont="1" applyFill="1" applyBorder="1" applyAlignment="1">
      <alignment horizontal="center" vertical="center" wrapText="1"/>
    </xf>
    <xf numFmtId="0" fontId="8" fillId="7" borderId="29" xfId="24" applyNumberFormat="1" applyFont="1" applyFill="1" applyBorder="1" applyAlignment="1">
      <alignment horizontal="left" vertical="center" wrapText="1"/>
    </xf>
    <xf numFmtId="0" fontId="8" fillId="7" borderId="31" xfId="24" applyNumberFormat="1" applyFont="1" applyFill="1" applyBorder="1" applyAlignment="1">
      <alignment horizontal="left" vertical="center" wrapText="1"/>
    </xf>
    <xf numFmtId="0" fontId="8" fillId="7" borderId="32" xfId="24" applyNumberFormat="1" applyFont="1" applyFill="1" applyBorder="1" applyAlignment="1">
      <alignment horizontal="left" vertical="center" wrapText="1"/>
    </xf>
    <xf numFmtId="0" fontId="33" fillId="0" borderId="48" xfId="38" applyFont="1" applyFill="1" applyBorder="1" applyAlignment="1">
      <alignment horizontal="center" vertical="center" wrapText="1"/>
      <protection/>
    </xf>
    <xf numFmtId="0" fontId="33" fillId="7" borderId="76" xfId="38" applyFont="1" applyFill="1" applyBorder="1" applyAlignment="1">
      <alignment horizontal="center" vertical="center" wrapText="1"/>
      <protection/>
    </xf>
    <xf numFmtId="0" fontId="33" fillId="7" borderId="63" xfId="38" applyFont="1" applyFill="1" applyBorder="1" applyAlignment="1">
      <alignment horizontal="center" vertical="center" wrapText="1"/>
      <protection/>
    </xf>
    <xf numFmtId="0" fontId="33" fillId="7" borderId="64" xfId="38" applyFont="1" applyFill="1" applyBorder="1" applyAlignment="1">
      <alignment horizontal="center" vertical="center" wrapText="1"/>
      <protection/>
    </xf>
    <xf numFmtId="0" fontId="33" fillId="7" borderId="4" xfId="337" applyFont="1" applyFill="1" applyBorder="1" applyAlignment="1">
      <alignment horizontal="center" vertical="center" wrapText="1"/>
      <protection/>
    </xf>
    <xf numFmtId="0" fontId="33" fillId="7" borderId="1" xfId="337" applyFont="1" applyFill="1" applyBorder="1" applyAlignment="1">
      <alignment horizontal="center" vertical="center" wrapText="1"/>
      <protection/>
    </xf>
    <xf numFmtId="0" fontId="33" fillId="7" borderId="5" xfId="337" applyFont="1" applyFill="1" applyBorder="1" applyAlignment="1">
      <alignment horizontal="center" vertical="center" wrapText="1"/>
      <protection/>
    </xf>
    <xf numFmtId="177" fontId="33" fillId="7" borderId="4" xfId="24" applyNumberFormat="1" applyFont="1" applyFill="1" applyBorder="1" applyAlignment="1">
      <alignment horizontal="center" vertical="center" wrapText="1"/>
    </xf>
    <xf numFmtId="177" fontId="33" fillId="7" borderId="1" xfId="24" applyNumberFormat="1" applyFont="1" applyFill="1" applyBorder="1" applyAlignment="1">
      <alignment horizontal="center" vertical="center" wrapText="1"/>
    </xf>
    <xf numFmtId="177" fontId="33" fillId="7" borderId="5" xfId="24" applyNumberFormat="1" applyFont="1" applyFill="1" applyBorder="1" applyAlignment="1">
      <alignment horizontal="center" vertical="center" wrapText="1"/>
    </xf>
    <xf numFmtId="177" fontId="33" fillId="7" borderId="52" xfId="24" applyNumberFormat="1" applyFont="1" applyFill="1" applyBorder="1" applyAlignment="1">
      <alignment horizontal="center" vertical="center" wrapText="1"/>
    </xf>
    <xf numFmtId="3" fontId="33" fillId="0" borderId="18" xfId="24" applyNumberFormat="1" applyFont="1" applyFill="1" applyBorder="1" applyAlignment="1">
      <alignment horizontal="center" vertical="center" wrapText="1"/>
    </xf>
    <xf numFmtId="3" fontId="33" fillId="0" borderId="20" xfId="24" applyNumberFormat="1" applyFont="1" applyFill="1" applyBorder="1" applyAlignment="1">
      <alignment horizontal="center" vertical="center" wrapText="1"/>
    </xf>
    <xf numFmtId="3" fontId="33" fillId="0" borderId="57" xfId="24" applyNumberFormat="1" applyFont="1" applyFill="1" applyBorder="1" applyAlignment="1">
      <alignment horizontal="center" vertical="center" wrapText="1"/>
    </xf>
    <xf numFmtId="0" fontId="33" fillId="13" borderId="11" xfId="337" applyFont="1" applyFill="1" applyBorder="1" applyAlignment="1">
      <alignment horizontal="center" vertical="center" wrapText="1"/>
      <protection/>
    </xf>
    <xf numFmtId="0" fontId="33" fillId="13" borderId="38" xfId="337" applyFont="1" applyFill="1" applyBorder="1" applyAlignment="1">
      <alignment horizontal="center" vertical="center" wrapText="1"/>
      <protection/>
    </xf>
    <xf numFmtId="3" fontId="33" fillId="0" borderId="30" xfId="24" applyNumberFormat="1" applyFont="1" applyFill="1" applyBorder="1" applyAlignment="1">
      <alignment horizontal="center" vertical="center" wrapText="1"/>
    </xf>
    <xf numFmtId="0" fontId="33" fillId="7" borderId="23" xfId="337" applyFont="1" applyFill="1" applyBorder="1" applyAlignment="1">
      <alignment horizontal="center" vertical="center" wrapText="1"/>
      <protection/>
    </xf>
    <xf numFmtId="0" fontId="33" fillId="7" borderId="28" xfId="337" applyFont="1" applyFill="1" applyBorder="1" applyAlignment="1">
      <alignment horizontal="center" vertical="center" wrapText="1"/>
      <protection/>
    </xf>
    <xf numFmtId="0" fontId="33" fillId="7" borderId="58" xfId="337" applyFont="1" applyFill="1" applyBorder="1" applyAlignment="1">
      <alignment horizontal="center" vertical="center" wrapText="1"/>
      <protection/>
    </xf>
    <xf numFmtId="0" fontId="33" fillId="7" borderId="6" xfId="337" applyFont="1" applyFill="1" applyBorder="1" applyAlignment="1">
      <alignment horizontal="center" vertical="center" wrapText="1"/>
      <protection/>
    </xf>
    <xf numFmtId="177" fontId="33" fillId="7" borderId="6" xfId="24" applyNumberFormat="1" applyFont="1" applyFill="1" applyBorder="1" applyAlignment="1">
      <alignment horizontal="center" vertical="center" wrapText="1"/>
    </xf>
    <xf numFmtId="1" fontId="33" fillId="7" borderId="4" xfId="337" applyNumberFormat="1" applyFont="1" applyFill="1" applyBorder="1" applyAlignment="1">
      <alignment horizontal="center" vertical="center" wrapText="1"/>
      <protection/>
    </xf>
    <xf numFmtId="1" fontId="33" fillId="7" borderId="1" xfId="337" applyNumberFormat="1" applyFont="1" applyFill="1" applyBorder="1" applyAlignment="1">
      <alignment horizontal="center" vertical="center" wrapText="1"/>
      <protection/>
    </xf>
    <xf numFmtId="1" fontId="33" fillId="7" borderId="5" xfId="337" applyNumberFormat="1" applyFont="1" applyFill="1" applyBorder="1" applyAlignment="1">
      <alignment horizontal="center" vertical="center" wrapText="1"/>
      <protection/>
    </xf>
    <xf numFmtId="177" fontId="33" fillId="13" borderId="6" xfId="24" applyNumberFormat="1" applyFont="1" applyFill="1" applyBorder="1" applyAlignment="1">
      <alignment horizontal="center" vertical="center" wrapText="1"/>
    </xf>
    <xf numFmtId="177" fontId="33" fillId="13" borderId="1" xfId="24" applyNumberFormat="1" applyFont="1" applyFill="1" applyBorder="1" applyAlignment="1">
      <alignment horizontal="center" vertical="center" wrapText="1"/>
    </xf>
    <xf numFmtId="177" fontId="33" fillId="13" borderId="5" xfId="24" applyNumberFormat="1" applyFont="1" applyFill="1" applyBorder="1" applyAlignment="1">
      <alignment horizontal="center" vertical="center" wrapText="1"/>
    </xf>
    <xf numFmtId="3" fontId="8" fillId="13" borderId="18" xfId="24" applyNumberFormat="1" applyFont="1" applyFill="1" applyBorder="1" applyAlignment="1">
      <alignment horizontal="center" vertical="center" wrapText="1"/>
    </xf>
    <xf numFmtId="3" fontId="8" fillId="13" borderId="20" xfId="24" applyNumberFormat="1" applyFont="1" applyFill="1" applyBorder="1" applyAlignment="1">
      <alignment horizontal="center" vertical="center" wrapText="1"/>
    </xf>
    <xf numFmtId="3" fontId="8" fillId="13" borderId="57" xfId="24" applyNumberFormat="1" applyFont="1" applyFill="1" applyBorder="1" applyAlignment="1">
      <alignment horizontal="center" vertical="center" wrapText="1"/>
    </xf>
    <xf numFmtId="0" fontId="33" fillId="0" borderId="62" xfId="38" applyFont="1" applyFill="1" applyBorder="1" applyAlignment="1">
      <alignment horizontal="center" vertical="center" wrapText="1"/>
      <protection/>
    </xf>
    <xf numFmtId="0" fontId="33" fillId="0" borderId="2" xfId="38" applyFont="1" applyFill="1" applyBorder="1" applyAlignment="1">
      <alignment horizontal="center" vertical="center" wrapText="1"/>
      <protection/>
    </xf>
    <xf numFmtId="0" fontId="33" fillId="0" borderId="72" xfId="38" applyFont="1" applyFill="1" applyBorder="1" applyAlignment="1">
      <alignment horizontal="center" vertical="center" wrapText="1"/>
      <protection/>
    </xf>
    <xf numFmtId="0" fontId="33" fillId="7" borderId="70" xfId="38" applyFont="1" applyFill="1" applyBorder="1" applyAlignment="1">
      <alignment horizontal="center" vertical="center" wrapText="1"/>
      <protection/>
    </xf>
    <xf numFmtId="0" fontId="33" fillId="7" borderId="34" xfId="337" applyFont="1" applyFill="1" applyBorder="1" applyAlignment="1">
      <alignment horizontal="center" vertical="center" wrapText="1"/>
      <protection/>
    </xf>
    <xf numFmtId="0" fontId="33" fillId="7" borderId="50" xfId="337" applyFont="1" applyFill="1" applyBorder="1" applyAlignment="1">
      <alignment horizontal="center" vertical="center" wrapText="1"/>
      <protection/>
    </xf>
    <xf numFmtId="0" fontId="33" fillId="7" borderId="54" xfId="337" applyFont="1" applyFill="1" applyBorder="1" applyAlignment="1">
      <alignment horizontal="center" vertical="center" wrapText="1"/>
      <protection/>
    </xf>
    <xf numFmtId="0" fontId="8" fillId="13" borderId="6" xfId="337" applyFont="1" applyFill="1" applyBorder="1" applyAlignment="1">
      <alignment horizontal="justify" vertical="center" wrapText="1"/>
      <protection/>
    </xf>
    <xf numFmtId="0" fontId="8" fillId="13" borderId="1" xfId="337" applyFont="1" applyFill="1" applyBorder="1" applyAlignment="1">
      <alignment horizontal="justify" vertical="center" wrapText="1"/>
      <protection/>
    </xf>
    <xf numFmtId="0" fontId="8" fillId="13" borderId="5" xfId="337" applyFont="1" applyFill="1" applyBorder="1" applyAlignment="1">
      <alignment horizontal="justify" vertical="center" wrapText="1"/>
      <protection/>
    </xf>
    <xf numFmtId="1" fontId="8" fillId="13" borderId="6" xfId="337" applyNumberFormat="1" applyFont="1" applyFill="1" applyBorder="1" applyAlignment="1">
      <alignment horizontal="justify" vertical="center" wrapText="1"/>
      <protection/>
    </xf>
    <xf numFmtId="1" fontId="8" fillId="13" borderId="1" xfId="337" applyNumberFormat="1" applyFont="1" applyFill="1" applyBorder="1" applyAlignment="1">
      <alignment horizontal="justify" vertical="center" wrapText="1"/>
      <protection/>
    </xf>
    <xf numFmtId="1" fontId="8" fillId="13" borderId="5" xfId="337" applyNumberFormat="1" applyFont="1" applyFill="1" applyBorder="1" applyAlignment="1">
      <alignment horizontal="justify" vertical="center" wrapText="1"/>
      <protection/>
    </xf>
    <xf numFmtId="177" fontId="8" fillId="13" borderId="6" xfId="24" applyNumberFormat="1" applyFont="1" applyFill="1" applyBorder="1" applyAlignment="1">
      <alignment vertical="center" wrapText="1"/>
    </xf>
    <xf numFmtId="177" fontId="8" fillId="13" borderId="1" xfId="24" applyNumberFormat="1" applyFont="1" applyFill="1" applyBorder="1" applyAlignment="1">
      <alignment vertical="center" wrapText="1"/>
    </xf>
    <xf numFmtId="177" fontId="8" fillId="13" borderId="5" xfId="24" applyNumberFormat="1" applyFont="1" applyFill="1" applyBorder="1" applyAlignment="1">
      <alignment vertical="center" wrapText="1"/>
    </xf>
    <xf numFmtId="3" fontId="8" fillId="0" borderId="30" xfId="24" applyNumberFormat="1" applyFont="1" applyFill="1" applyBorder="1" applyAlignment="1">
      <alignment horizontal="center" vertical="center" wrapText="1"/>
    </xf>
    <xf numFmtId="3" fontId="8" fillId="0" borderId="20" xfId="24" applyNumberFormat="1" applyFont="1" applyFill="1" applyBorder="1" applyAlignment="1">
      <alignment horizontal="center" vertical="center" wrapText="1"/>
    </xf>
    <xf numFmtId="3" fontId="8" fillId="0" borderId="57" xfId="24" applyNumberFormat="1" applyFont="1" applyFill="1" applyBorder="1" applyAlignment="1">
      <alignment horizontal="center" vertical="center" wrapText="1"/>
    </xf>
    <xf numFmtId="0" fontId="33" fillId="0" borderId="34" xfId="38" applyFont="1" applyFill="1" applyBorder="1" applyAlignment="1">
      <alignment horizontal="center" vertical="center" wrapText="1"/>
      <protection/>
    </xf>
    <xf numFmtId="0" fontId="33" fillId="0" borderId="50" xfId="38" applyFont="1" applyFill="1" applyBorder="1" applyAlignment="1">
      <alignment horizontal="center" vertical="center" wrapText="1"/>
      <protection/>
    </xf>
    <xf numFmtId="0" fontId="33" fillId="0" borderId="54" xfId="38" applyFont="1" applyFill="1" applyBorder="1" applyAlignment="1">
      <alignment horizontal="center" vertical="center" wrapText="1"/>
      <protection/>
    </xf>
    <xf numFmtId="0" fontId="8" fillId="0" borderId="16" xfId="337" applyFont="1" applyFill="1" applyBorder="1" applyAlignment="1">
      <alignment horizontal="center" vertical="center" wrapText="1"/>
      <protection/>
    </xf>
    <xf numFmtId="0" fontId="8" fillId="0" borderId="28" xfId="337" applyFont="1" applyFill="1" applyBorder="1" applyAlignment="1">
      <alignment horizontal="center" vertical="center" wrapText="1"/>
      <protection/>
    </xf>
    <xf numFmtId="0" fontId="8" fillId="0" borderId="58" xfId="337" applyFont="1" applyFill="1" applyBorder="1" applyAlignment="1">
      <alignment horizontal="center" vertical="center" wrapText="1"/>
      <protection/>
    </xf>
    <xf numFmtId="0" fontId="8" fillId="0" borderId="4" xfId="337" applyFont="1" applyFill="1" applyBorder="1" applyAlignment="1">
      <alignment horizontal="center" vertical="center" wrapText="1"/>
      <protection/>
    </xf>
    <xf numFmtId="0" fontId="8" fillId="0" borderId="1" xfId="337" applyFont="1" applyFill="1" applyBorder="1" applyAlignment="1">
      <alignment horizontal="center" vertical="center" wrapText="1"/>
      <protection/>
    </xf>
    <xf numFmtId="0" fontId="8" fillId="0" borderId="5" xfId="337" applyFont="1" applyFill="1" applyBorder="1" applyAlignment="1">
      <alignment horizontal="center" vertical="center" wrapText="1"/>
      <protection/>
    </xf>
    <xf numFmtId="0" fontId="8" fillId="0" borderId="4" xfId="337" applyFont="1" applyFill="1" applyBorder="1" applyAlignment="1">
      <alignment horizontal="justify" vertical="center" wrapText="1"/>
      <protection/>
    </xf>
    <xf numFmtId="0" fontId="8" fillId="0" borderId="1" xfId="337" applyFont="1" applyFill="1" applyBorder="1" applyAlignment="1">
      <alignment horizontal="justify" vertical="center" wrapText="1"/>
      <protection/>
    </xf>
    <xf numFmtId="0" fontId="8" fillId="0" borderId="5" xfId="337" applyFont="1" applyFill="1" applyBorder="1" applyAlignment="1">
      <alignment horizontal="justify" vertical="center" wrapText="1"/>
      <protection/>
    </xf>
    <xf numFmtId="1" fontId="8" fillId="0" borderId="4" xfId="337" applyNumberFormat="1" applyFont="1" applyFill="1" applyBorder="1" applyAlignment="1">
      <alignment horizontal="justify" vertical="center" wrapText="1"/>
      <protection/>
    </xf>
    <xf numFmtId="1" fontId="8" fillId="0" borderId="1" xfId="337" applyNumberFormat="1" applyFont="1" applyFill="1" applyBorder="1" applyAlignment="1">
      <alignment horizontal="justify" vertical="center" wrapText="1"/>
      <protection/>
    </xf>
    <xf numFmtId="1" fontId="8" fillId="0" borderId="5" xfId="337" applyNumberFormat="1" applyFont="1" applyFill="1" applyBorder="1" applyAlignment="1">
      <alignment horizontal="justify" vertical="center" wrapText="1"/>
      <protection/>
    </xf>
    <xf numFmtId="0" fontId="33" fillId="13" borderId="36" xfId="38" applyFont="1" applyFill="1" applyBorder="1" applyAlignment="1">
      <alignment horizontal="center" vertical="center" wrapText="1"/>
      <protection/>
    </xf>
    <xf numFmtId="0" fontId="33" fillId="13" borderId="50" xfId="38" applyFont="1" applyFill="1" applyBorder="1" applyAlignment="1">
      <alignment horizontal="center" vertical="center" wrapText="1"/>
      <protection/>
    </xf>
    <xf numFmtId="0" fontId="33" fillId="13" borderId="54" xfId="38" applyFont="1" applyFill="1" applyBorder="1" applyAlignment="1">
      <alignment horizontal="center" vertical="center" wrapText="1"/>
      <protection/>
    </xf>
    <xf numFmtId="0" fontId="8" fillId="13" borderId="23" xfId="337" applyFont="1" applyFill="1" applyBorder="1" applyAlignment="1">
      <alignment horizontal="center" vertical="center" wrapText="1"/>
      <protection/>
    </xf>
    <xf numFmtId="0" fontId="8" fillId="13" borderId="28" xfId="337" applyFont="1" applyFill="1" applyBorder="1" applyAlignment="1">
      <alignment horizontal="center" vertical="center" wrapText="1"/>
      <protection/>
    </xf>
    <xf numFmtId="0" fontId="8" fillId="13" borderId="58" xfId="337" applyFont="1" applyFill="1" applyBorder="1" applyAlignment="1">
      <alignment horizontal="center" vertical="center" wrapText="1"/>
      <protection/>
    </xf>
    <xf numFmtId="0" fontId="8" fillId="13" borderId="6" xfId="337" applyFont="1" applyFill="1" applyBorder="1" applyAlignment="1">
      <alignment horizontal="center" vertical="center" wrapText="1"/>
      <protection/>
    </xf>
    <xf numFmtId="0" fontId="8" fillId="13" borderId="1" xfId="337" applyFont="1" applyFill="1" applyBorder="1" applyAlignment="1">
      <alignment horizontal="center" vertical="center" wrapText="1"/>
      <protection/>
    </xf>
    <xf numFmtId="0" fontId="8" fillId="13" borderId="5" xfId="337" applyFont="1" applyFill="1" applyBorder="1" applyAlignment="1">
      <alignment horizontal="center" vertical="center" wrapText="1"/>
      <protection/>
    </xf>
    <xf numFmtId="177" fontId="33" fillId="7" borderId="24" xfId="24" applyNumberFormat="1" applyFont="1" applyFill="1" applyBorder="1" applyAlignment="1">
      <alignment horizontal="center" vertical="center" wrapText="1"/>
    </xf>
    <xf numFmtId="177" fontId="33" fillId="7" borderId="13" xfId="24" applyNumberFormat="1" applyFont="1" applyFill="1" applyBorder="1" applyAlignment="1">
      <alignment horizontal="center" vertical="center" wrapText="1"/>
    </xf>
    <xf numFmtId="3" fontId="33" fillId="0" borderId="15" xfId="24" applyNumberFormat="1" applyFont="1" applyFill="1" applyBorder="1" applyAlignment="1">
      <alignment horizontal="center" vertical="center" wrapText="1"/>
    </xf>
    <xf numFmtId="0" fontId="33" fillId="7" borderId="29" xfId="38" applyFont="1" applyFill="1" applyBorder="1" applyAlignment="1">
      <alignment horizontal="center" vertical="center" wrapText="1"/>
      <protection/>
    </xf>
    <xf numFmtId="0" fontId="33" fillId="7" borderId="31" xfId="38" applyFont="1" applyFill="1" applyBorder="1" applyAlignment="1">
      <alignment horizontal="center" vertical="center" wrapText="1"/>
      <protection/>
    </xf>
    <xf numFmtId="0" fontId="33" fillId="7" borderId="32" xfId="38" applyFont="1" applyFill="1" applyBorder="1" applyAlignment="1">
      <alignment horizontal="center" vertical="center" wrapText="1"/>
      <protection/>
    </xf>
    <xf numFmtId="0" fontId="33" fillId="7" borderId="16" xfId="38" applyFont="1" applyFill="1" applyBorder="1" applyAlignment="1">
      <alignment horizontal="center" vertical="center" wrapText="1"/>
      <protection/>
    </xf>
    <xf numFmtId="0" fontId="33" fillId="7" borderId="28" xfId="38" applyFont="1" applyFill="1" applyBorder="1" applyAlignment="1">
      <alignment horizontal="center" vertical="center" wrapText="1"/>
      <protection/>
    </xf>
    <xf numFmtId="0" fontId="33" fillId="7" borderId="24" xfId="337" applyFont="1" applyFill="1" applyBorder="1" applyAlignment="1">
      <alignment horizontal="center" vertical="center" wrapText="1"/>
      <protection/>
    </xf>
    <xf numFmtId="0" fontId="33" fillId="7" borderId="13" xfId="337" applyFont="1" applyFill="1" applyBorder="1" applyAlignment="1">
      <alignment horizontal="center" vertical="center" wrapText="1"/>
      <protection/>
    </xf>
    <xf numFmtId="177" fontId="33" fillId="7" borderId="22" xfId="24" applyNumberFormat="1" applyFont="1" applyFill="1" applyBorder="1" applyAlignment="1">
      <alignment horizontal="center" vertical="center" wrapText="1"/>
    </xf>
    <xf numFmtId="0" fontId="8" fillId="7" borderId="76" xfId="38" applyFont="1" applyFill="1" applyBorder="1" applyAlignment="1">
      <alignment horizontal="center" vertical="center" wrapText="1"/>
      <protection/>
    </xf>
    <xf numFmtId="0" fontId="8" fillId="7" borderId="63" xfId="38" applyFont="1" applyFill="1" applyBorder="1" applyAlignment="1">
      <alignment horizontal="center" vertical="center" wrapText="1"/>
      <protection/>
    </xf>
    <xf numFmtId="0" fontId="8" fillId="7" borderId="64" xfId="38" applyFont="1" applyFill="1" applyBorder="1" applyAlignment="1">
      <alignment horizontal="center" vertical="center" wrapText="1"/>
      <protection/>
    </xf>
    <xf numFmtId="0" fontId="33" fillId="7" borderId="11" xfId="337" applyFont="1" applyFill="1" applyBorder="1" applyAlignment="1">
      <alignment horizontal="center" vertical="center" wrapText="1"/>
      <protection/>
    </xf>
    <xf numFmtId="3" fontId="33" fillId="13" borderId="18" xfId="24" applyNumberFormat="1" applyFont="1" applyFill="1" applyBorder="1" applyAlignment="1">
      <alignment horizontal="center" vertical="center" wrapText="1"/>
    </xf>
    <xf numFmtId="3" fontId="33" fillId="13" borderId="20" xfId="24" applyNumberFormat="1" applyFont="1" applyFill="1" applyBorder="1" applyAlignment="1">
      <alignment horizontal="center" vertical="center" wrapText="1"/>
    </xf>
    <xf numFmtId="3" fontId="33" fillId="13" borderId="57" xfId="24" applyNumberFormat="1" applyFont="1" applyFill="1" applyBorder="1" applyAlignment="1">
      <alignment horizontal="center" vertical="center" wrapText="1"/>
    </xf>
    <xf numFmtId="0" fontId="33" fillId="13" borderId="68" xfId="38" applyFont="1" applyFill="1" applyBorder="1" applyAlignment="1">
      <alignment horizontal="center" vertical="center" wrapText="1"/>
      <protection/>
    </xf>
    <xf numFmtId="0" fontId="33" fillId="13" borderId="48" xfId="38" applyFont="1" applyFill="1" applyBorder="1" applyAlignment="1">
      <alignment horizontal="center" vertical="center" wrapText="1"/>
      <protection/>
    </xf>
    <xf numFmtId="0" fontId="33" fillId="7" borderId="46" xfId="38" applyFont="1" applyFill="1" applyBorder="1" applyAlignment="1">
      <alignment horizontal="center" vertical="center" wrapText="1"/>
      <protection/>
    </xf>
    <xf numFmtId="0" fontId="33" fillId="7" borderId="47" xfId="38" applyFont="1" applyFill="1" applyBorder="1" applyAlignment="1">
      <alignment horizontal="center" vertical="center" wrapText="1"/>
      <protection/>
    </xf>
    <xf numFmtId="0" fontId="33" fillId="7" borderId="2" xfId="38" applyFont="1" applyFill="1" applyBorder="1" applyAlignment="1">
      <alignment horizontal="center" vertical="center" wrapText="1"/>
      <protection/>
    </xf>
    <xf numFmtId="0" fontId="33" fillId="7" borderId="67" xfId="38" applyFont="1" applyFill="1" applyBorder="1" applyAlignment="1">
      <alignment horizontal="center" vertical="center" wrapText="1"/>
      <protection/>
    </xf>
    <xf numFmtId="0" fontId="33" fillId="7" borderId="68" xfId="38" applyFont="1" applyFill="1" applyBorder="1" applyAlignment="1">
      <alignment horizontal="center" vertical="center" wrapText="1"/>
      <protection/>
    </xf>
    <xf numFmtId="0" fontId="33" fillId="7" borderId="16" xfId="337" applyFont="1" applyFill="1" applyBorder="1" applyAlignment="1">
      <alignment horizontal="center" vertical="center" wrapText="1"/>
      <protection/>
    </xf>
    <xf numFmtId="3" fontId="33" fillId="7" borderId="60" xfId="24" applyNumberFormat="1" applyFont="1" applyFill="1" applyBorder="1" applyAlignment="1">
      <alignment horizontal="center" vertical="center" wrapText="1"/>
    </xf>
    <xf numFmtId="3" fontId="33" fillId="7" borderId="15" xfId="24" applyNumberFormat="1" applyFont="1" applyFill="1" applyBorder="1" applyAlignment="1">
      <alignment horizontal="center" vertical="center" wrapText="1"/>
    </xf>
    <xf numFmtId="3" fontId="33" fillId="7" borderId="10" xfId="24" applyNumberFormat="1" applyFont="1" applyFill="1" applyBorder="1" applyAlignment="1">
      <alignment horizontal="center" vertical="center" wrapText="1"/>
    </xf>
    <xf numFmtId="0" fontId="33" fillId="7" borderId="22" xfId="337" applyFont="1" applyFill="1" applyBorder="1" applyAlignment="1">
      <alignment horizontal="center" vertical="center" wrapText="1"/>
      <protection/>
    </xf>
    <xf numFmtId="1" fontId="33" fillId="7" borderId="24" xfId="337" applyNumberFormat="1" applyFont="1" applyFill="1" applyBorder="1" applyAlignment="1">
      <alignment horizontal="center" vertical="center" wrapText="1"/>
      <protection/>
    </xf>
    <xf numFmtId="1" fontId="33" fillId="7" borderId="13" xfId="337" applyNumberFormat="1" applyFont="1" applyFill="1" applyBorder="1" applyAlignment="1">
      <alignment horizontal="center" vertical="center" wrapText="1"/>
      <protection/>
    </xf>
    <xf numFmtId="1" fontId="33" fillId="7" borderId="22" xfId="337" applyNumberFormat="1" applyFont="1" applyFill="1" applyBorder="1" applyAlignment="1">
      <alignment horizontal="center" vertical="center" wrapText="1"/>
      <protection/>
    </xf>
    <xf numFmtId="177" fontId="33" fillId="13" borderId="13" xfId="24" applyNumberFormat="1" applyFont="1" applyFill="1" applyBorder="1" applyAlignment="1">
      <alignment horizontal="center" vertical="center" wrapText="1"/>
    </xf>
    <xf numFmtId="3" fontId="33" fillId="7" borderId="18" xfId="24" applyNumberFormat="1" applyFont="1" applyFill="1" applyBorder="1" applyAlignment="1">
      <alignment horizontal="center" vertical="center" wrapText="1"/>
    </xf>
    <xf numFmtId="1" fontId="33" fillId="13" borderId="13" xfId="337" applyNumberFormat="1" applyFont="1" applyFill="1" applyBorder="1" applyAlignment="1">
      <alignment horizontal="center" vertical="center" wrapText="1"/>
      <protection/>
    </xf>
    <xf numFmtId="0" fontId="33" fillId="0" borderId="28" xfId="337" applyFont="1" applyFill="1" applyBorder="1" applyAlignment="1">
      <alignment horizontal="center" vertical="center" wrapText="1"/>
      <protection/>
    </xf>
    <xf numFmtId="0" fontId="33" fillId="0" borderId="1" xfId="337" applyFont="1" applyFill="1" applyBorder="1" applyAlignment="1">
      <alignment horizontal="center" vertical="center" wrapText="1"/>
      <protection/>
    </xf>
    <xf numFmtId="0" fontId="33" fillId="0" borderId="5" xfId="337" applyFont="1" applyFill="1" applyBorder="1" applyAlignment="1">
      <alignment horizontal="center" vertical="center" wrapText="1"/>
      <protection/>
    </xf>
    <xf numFmtId="1" fontId="33" fillId="0" borderId="1" xfId="337" applyNumberFormat="1" applyFont="1" applyFill="1" applyBorder="1" applyAlignment="1">
      <alignment horizontal="center" vertical="center" wrapText="1"/>
      <protection/>
    </xf>
    <xf numFmtId="1" fontId="33" fillId="0" borderId="5" xfId="337" applyNumberFormat="1" applyFont="1" applyFill="1" applyBorder="1" applyAlignment="1">
      <alignment horizontal="center" vertical="center" wrapText="1"/>
      <protection/>
    </xf>
    <xf numFmtId="177" fontId="33" fillId="0" borderId="1" xfId="24" applyNumberFormat="1" applyFont="1" applyFill="1" applyBorder="1" applyAlignment="1">
      <alignment horizontal="center" vertical="center" wrapText="1"/>
    </xf>
    <xf numFmtId="0" fontId="33" fillId="0" borderId="73" xfId="38" applyFont="1" applyFill="1" applyBorder="1" applyAlignment="1">
      <alignment horizontal="center" vertical="center" wrapText="1"/>
      <protection/>
    </xf>
    <xf numFmtId="0" fontId="33" fillId="0" borderId="14" xfId="38" applyFont="1" applyFill="1" applyBorder="1" applyAlignment="1">
      <alignment horizontal="center" vertical="center" wrapText="1"/>
      <protection/>
    </xf>
    <xf numFmtId="0" fontId="33" fillId="0" borderId="37" xfId="38" applyFont="1" applyFill="1" applyBorder="1" applyAlignment="1">
      <alignment horizontal="center" vertical="center" wrapText="1"/>
      <protection/>
    </xf>
    <xf numFmtId="180" fontId="33" fillId="0" borderId="28" xfId="337" applyNumberFormat="1" applyFont="1" applyFill="1" applyBorder="1" applyAlignment="1">
      <alignment horizontal="center" vertical="center" wrapText="1"/>
      <protection/>
    </xf>
    <xf numFmtId="180" fontId="33" fillId="0" borderId="1" xfId="337" applyNumberFormat="1" applyFont="1" applyFill="1" applyBorder="1" applyAlignment="1">
      <alignment horizontal="center" vertical="center" wrapText="1"/>
      <protection/>
    </xf>
    <xf numFmtId="3" fontId="33" fillId="13" borderId="60" xfId="337" applyNumberFormat="1" applyFont="1" applyFill="1" applyBorder="1" applyAlignment="1">
      <alignment horizontal="center" vertical="center" wrapText="1"/>
      <protection/>
    </xf>
    <xf numFmtId="0" fontId="33" fillId="0" borderId="16" xfId="337" applyFont="1" applyFill="1" applyBorder="1" applyAlignment="1">
      <alignment horizontal="center" vertical="center" wrapText="1"/>
      <protection/>
    </xf>
    <xf numFmtId="0" fontId="33" fillId="0" borderId="4" xfId="337" applyFont="1" applyFill="1" applyBorder="1" applyAlignment="1">
      <alignment horizontal="center" vertical="center" wrapText="1"/>
      <protection/>
    </xf>
    <xf numFmtId="1" fontId="33" fillId="0" borderId="4" xfId="337" applyNumberFormat="1" applyFont="1" applyFill="1" applyBorder="1" applyAlignment="1">
      <alignment horizontal="center" vertical="center" wrapText="1"/>
      <protection/>
    </xf>
    <xf numFmtId="177" fontId="33" fillId="13" borderId="24" xfId="24" applyNumberFormat="1" applyFont="1" applyFill="1" applyBorder="1" applyAlignment="1">
      <alignment horizontal="center" vertical="center" wrapText="1"/>
    </xf>
    <xf numFmtId="177" fontId="8" fillId="0" borderId="24" xfId="24" applyNumberFormat="1" applyFont="1" applyFill="1" applyBorder="1" applyAlignment="1">
      <alignment horizontal="center" vertical="center" wrapText="1"/>
    </xf>
    <xf numFmtId="177" fontId="8" fillId="0" borderId="13" xfId="24" applyNumberFormat="1" applyFont="1" applyFill="1" applyBorder="1" applyAlignment="1">
      <alignment horizontal="center" vertical="center" wrapText="1"/>
    </xf>
    <xf numFmtId="3" fontId="8" fillId="0" borderId="60" xfId="337" applyNumberFormat="1" applyFont="1" applyFill="1" applyBorder="1" applyAlignment="1">
      <alignment horizontal="center" vertical="center" wrapText="1"/>
      <protection/>
    </xf>
    <xf numFmtId="3" fontId="8" fillId="0" borderId="15" xfId="337" applyNumberFormat="1" applyFont="1" applyFill="1" applyBorder="1" applyAlignment="1">
      <alignment horizontal="center" vertical="center" wrapText="1"/>
      <protection/>
    </xf>
    <xf numFmtId="37" fontId="33" fillId="13" borderId="35" xfId="337" applyNumberFormat="1" applyFont="1" applyFill="1" applyBorder="1" applyAlignment="1">
      <alignment horizontal="center" vertical="center" wrapText="1"/>
      <protection/>
    </xf>
    <xf numFmtId="0" fontId="33" fillId="13" borderId="24" xfId="337" applyFont="1" applyFill="1" applyBorder="1" applyAlignment="1">
      <alignment horizontal="center" vertical="center" wrapText="1"/>
      <protection/>
    </xf>
    <xf numFmtId="1" fontId="33" fillId="13" borderId="24" xfId="337" applyNumberFormat="1" applyFont="1" applyFill="1" applyBorder="1" applyAlignment="1">
      <alignment horizontal="center" vertical="center" wrapText="1"/>
      <protection/>
    </xf>
    <xf numFmtId="3" fontId="8" fillId="0" borderId="60" xfId="24" applyNumberFormat="1" applyFont="1" applyFill="1" applyBorder="1" applyAlignment="1">
      <alignment horizontal="center" vertical="center" wrapText="1"/>
    </xf>
    <xf numFmtId="3" fontId="8" fillId="0" borderId="15" xfId="24" applyNumberFormat="1" applyFont="1" applyFill="1" applyBorder="1" applyAlignment="1">
      <alignment horizontal="center" vertical="center" wrapText="1"/>
    </xf>
    <xf numFmtId="0" fontId="33" fillId="0" borderId="35" xfId="337" applyFont="1" applyFill="1" applyBorder="1" applyAlignment="1">
      <alignment horizontal="center" vertical="center" wrapText="1"/>
      <protection/>
    </xf>
    <xf numFmtId="0" fontId="33" fillId="0" borderId="11" xfId="337" applyFont="1" applyFill="1" applyBorder="1" applyAlignment="1">
      <alignment horizontal="center" vertical="center" wrapText="1"/>
      <protection/>
    </xf>
    <xf numFmtId="0" fontId="33" fillId="0" borderId="24" xfId="337" applyFont="1" applyFill="1" applyBorder="1" applyAlignment="1">
      <alignment horizontal="center" vertical="center" wrapText="1"/>
      <protection/>
    </xf>
    <xf numFmtId="0" fontId="33" fillId="0" borderId="13" xfId="337" applyFont="1" applyFill="1" applyBorder="1" applyAlignment="1">
      <alignment horizontal="center" vertical="center" wrapText="1"/>
      <protection/>
    </xf>
    <xf numFmtId="1" fontId="33" fillId="0" borderId="24" xfId="337" applyNumberFormat="1" applyFont="1" applyFill="1" applyBorder="1" applyAlignment="1">
      <alignment horizontal="center" vertical="center" wrapText="1"/>
      <protection/>
    </xf>
    <xf numFmtId="1" fontId="33" fillId="0" borderId="13" xfId="337" applyNumberFormat="1" applyFont="1" applyFill="1" applyBorder="1" applyAlignment="1">
      <alignment horizontal="center" vertical="center" wrapText="1"/>
      <protection/>
    </xf>
    <xf numFmtId="0" fontId="33" fillId="13" borderId="35" xfId="337" applyFont="1" applyFill="1" applyBorder="1" applyAlignment="1">
      <alignment horizontal="center" vertical="center" wrapText="1"/>
      <protection/>
    </xf>
    <xf numFmtId="0" fontId="32" fillId="13" borderId="4" xfId="38" applyFont="1" applyFill="1" applyBorder="1" applyAlignment="1">
      <alignment horizontal="center" vertical="center" wrapText="1"/>
      <protection/>
    </xf>
    <xf numFmtId="0" fontId="32" fillId="13" borderId="51" xfId="38" applyFont="1" applyFill="1" applyBorder="1" applyAlignment="1">
      <alignment horizontal="center" vertical="center" wrapText="1"/>
      <protection/>
    </xf>
    <xf numFmtId="0" fontId="32" fillId="13" borderId="27" xfId="38" applyFont="1" applyFill="1" applyBorder="1" applyAlignment="1">
      <alignment horizontal="center" vertical="center" wrapText="1"/>
      <protection/>
    </xf>
    <xf numFmtId="0" fontId="32" fillId="13" borderId="69" xfId="38" applyFont="1" applyFill="1" applyBorder="1" applyAlignment="1">
      <alignment horizontal="center" vertical="center" wrapText="1"/>
      <protection/>
    </xf>
    <xf numFmtId="0" fontId="32" fillId="13" borderId="67" xfId="38" applyFont="1" applyFill="1" applyBorder="1" applyAlignment="1">
      <alignment horizontal="center" vertical="center" wrapText="1"/>
      <protection/>
    </xf>
    <xf numFmtId="0" fontId="32" fillId="13" borderId="48" xfId="38" applyFont="1" applyFill="1" applyBorder="1" applyAlignment="1">
      <alignment horizontal="center" vertical="center" wrapText="1"/>
      <protection/>
    </xf>
    <xf numFmtId="0" fontId="32" fillId="13" borderId="68" xfId="38" applyFont="1" applyFill="1" applyBorder="1" applyAlignment="1">
      <alignment horizontal="center" vertical="center" wrapText="1"/>
      <protection/>
    </xf>
    <xf numFmtId="0" fontId="32" fillId="13" borderId="2" xfId="38" applyFont="1" applyFill="1" applyBorder="1" applyAlignment="1">
      <alignment horizontal="center" vertical="center" wrapText="1"/>
      <protection/>
    </xf>
    <xf numFmtId="0" fontId="32" fillId="13" borderId="9" xfId="38" applyFont="1" applyFill="1" applyBorder="1" applyAlignment="1">
      <alignment horizontal="center" vertical="center" wrapText="1"/>
      <protection/>
    </xf>
    <xf numFmtId="0" fontId="1" fillId="0" borderId="62" xfId="38" applyBorder="1" applyAlignment="1">
      <alignment horizontal="center"/>
      <protection/>
    </xf>
    <xf numFmtId="0" fontId="1" fillId="0" borderId="44" xfId="38" applyBorder="1" applyAlignment="1">
      <alignment horizontal="center"/>
      <protection/>
    </xf>
    <xf numFmtId="0" fontId="1" fillId="0" borderId="35" xfId="38" applyBorder="1" applyAlignment="1">
      <alignment horizontal="center"/>
      <protection/>
    </xf>
    <xf numFmtId="0" fontId="1" fillId="0" borderId="2" xfId="38" applyBorder="1" applyAlignment="1">
      <alignment horizontal="center"/>
      <protection/>
    </xf>
    <xf numFmtId="0" fontId="1" fillId="0" borderId="0" xfId="38" applyBorder="1" applyAlignment="1">
      <alignment horizontal="center"/>
      <protection/>
    </xf>
    <xf numFmtId="0" fontId="1" fillId="0" borderId="11" xfId="38" applyBorder="1" applyAlignment="1">
      <alignment horizontal="center"/>
      <protection/>
    </xf>
    <xf numFmtId="0" fontId="30" fillId="13" borderId="51" xfId="38" applyFont="1" applyFill="1" applyBorder="1" applyAlignment="1">
      <alignment horizontal="center" vertical="center" wrapText="1"/>
      <protection/>
    </xf>
    <xf numFmtId="0" fontId="30" fillId="13" borderId="27" xfId="38" applyFont="1" applyFill="1" applyBorder="1" applyAlignment="1">
      <alignment horizontal="center" vertical="center" wrapText="1"/>
      <protection/>
    </xf>
    <xf numFmtId="0" fontId="30" fillId="13" borderId="69" xfId="38" applyFont="1" applyFill="1" applyBorder="1" applyAlignment="1">
      <alignment horizontal="center" vertical="center" wrapText="1"/>
      <protection/>
    </xf>
    <xf numFmtId="0" fontId="30" fillId="13" borderId="49" xfId="38" applyFont="1" applyFill="1" applyBorder="1" applyAlignment="1">
      <alignment horizontal="center" vertical="center" wrapText="1"/>
      <protection/>
    </xf>
    <xf numFmtId="0" fontId="30" fillId="13" borderId="19" xfId="38" applyFont="1" applyFill="1" applyBorder="1" applyAlignment="1">
      <alignment horizontal="center" vertical="center" wrapText="1"/>
      <protection/>
    </xf>
    <xf numFmtId="0" fontId="30" fillId="13" borderId="59" xfId="38" applyFont="1" applyFill="1" applyBorder="1" applyAlignment="1">
      <alignment horizontal="center" vertical="center" wrapText="1"/>
      <protection/>
    </xf>
    <xf numFmtId="0" fontId="31" fillId="13" borderId="49" xfId="38" applyFont="1" applyFill="1" applyBorder="1" applyAlignment="1">
      <alignment horizontal="center" vertical="center" wrapText="1"/>
      <protection/>
    </xf>
    <xf numFmtId="0" fontId="31" fillId="13" borderId="28" xfId="38" applyFont="1" applyFill="1" applyBorder="1" applyAlignment="1">
      <alignment horizontal="center" vertical="center" wrapText="1"/>
      <protection/>
    </xf>
    <xf numFmtId="0" fontId="31" fillId="13" borderId="19" xfId="38" applyFont="1" applyFill="1" applyBorder="1" applyAlignment="1">
      <alignment horizontal="center" vertical="center" wrapText="1"/>
      <protection/>
    </xf>
    <xf numFmtId="0" fontId="31" fillId="13" borderId="59" xfId="38" applyFont="1" applyFill="1" applyBorder="1" applyAlignment="1">
      <alignment horizontal="center" vertical="center" wrapText="1"/>
      <protection/>
    </xf>
    <xf numFmtId="0" fontId="31" fillId="13" borderId="55" xfId="38" applyFont="1" applyFill="1" applyBorder="1" applyAlignment="1">
      <alignment horizontal="center" vertical="center" wrapText="1"/>
      <protection/>
    </xf>
    <xf numFmtId="0" fontId="31" fillId="13" borderId="33" xfId="38" applyFont="1" applyFill="1" applyBorder="1" applyAlignment="1">
      <alignment horizontal="center" vertical="center" wrapText="1"/>
      <protection/>
    </xf>
    <xf numFmtId="17" fontId="31" fillId="13" borderId="55" xfId="38" applyNumberFormat="1" applyFont="1" applyFill="1" applyBorder="1" applyAlignment="1">
      <alignment horizontal="center" vertical="center" wrapText="1"/>
      <protection/>
    </xf>
    <xf numFmtId="0" fontId="31" fillId="13" borderId="77" xfId="38" applyFont="1" applyFill="1" applyBorder="1" applyAlignment="1">
      <alignment horizontal="center" vertical="center" wrapText="1"/>
      <protection/>
    </xf>
    <xf numFmtId="0" fontId="31" fillId="13" borderId="74" xfId="38" applyFont="1" applyFill="1" applyBorder="1" applyAlignment="1">
      <alignment horizontal="center" vertical="center" wrapText="1"/>
      <protection/>
    </xf>
    <xf numFmtId="0" fontId="32" fillId="4" borderId="62" xfId="38" applyFont="1" applyFill="1" applyBorder="1" applyAlignment="1">
      <alignment horizontal="center" vertical="center" wrapText="1"/>
      <protection/>
    </xf>
    <xf numFmtId="0" fontId="32" fillId="4" borderId="44" xfId="38" applyFont="1" applyFill="1" applyBorder="1" applyAlignment="1">
      <alignment horizontal="center" vertical="center" wrapText="1"/>
      <protection/>
    </xf>
    <xf numFmtId="0" fontId="32" fillId="4" borderId="72" xfId="38" applyFont="1" applyFill="1" applyBorder="1" applyAlignment="1">
      <alignment horizontal="center" vertical="center" wrapText="1"/>
      <protection/>
    </xf>
    <xf numFmtId="0" fontId="32" fillId="4" borderId="7" xfId="38" applyFont="1" applyFill="1" applyBorder="1" applyAlignment="1">
      <alignment horizontal="center" vertical="center" wrapText="1"/>
      <protection/>
    </xf>
    <xf numFmtId="0" fontId="32" fillId="4" borderId="8" xfId="38" applyFont="1" applyFill="1" applyBorder="1" applyAlignment="1">
      <alignment horizontal="center" vertical="center" wrapText="1"/>
      <protection/>
    </xf>
    <xf numFmtId="0" fontId="1" fillId="3" borderId="0" xfId="38" applyFill="1" applyAlignment="1">
      <alignment horizontal="left"/>
      <protection/>
    </xf>
    <xf numFmtId="168" fontId="8" fillId="3" borderId="4" xfId="38" applyNumberFormat="1" applyFont="1" applyFill="1" applyBorder="1" applyAlignment="1">
      <alignment horizontal="center"/>
      <protection/>
    </xf>
    <xf numFmtId="168" fontId="8" fillId="3" borderId="1" xfId="38" applyNumberFormat="1" applyFont="1" applyFill="1" applyBorder="1" applyAlignment="1">
      <alignment horizontal="center"/>
      <protection/>
    </xf>
    <xf numFmtId="168" fontId="8" fillId="3" borderId="5" xfId="38" applyNumberFormat="1" applyFont="1" applyFill="1" applyBorder="1" applyAlignment="1">
      <alignment horizontal="center"/>
      <protection/>
    </xf>
    <xf numFmtId="173" fontId="12" fillId="4" borderId="24" xfId="29" applyNumberFormat="1" applyFont="1" applyFill="1" applyBorder="1" applyAlignment="1">
      <alignment vertical="center"/>
    </xf>
    <xf numFmtId="173" fontId="12" fillId="4" borderId="13" xfId="29" applyNumberFormat="1" applyFont="1" applyFill="1" applyBorder="1" applyAlignment="1">
      <alignment vertical="center"/>
    </xf>
    <xf numFmtId="173" fontId="12" fillId="4" borderId="22" xfId="29" applyNumberFormat="1" applyFont="1" applyFill="1" applyBorder="1" applyAlignment="1">
      <alignment vertical="center"/>
    </xf>
    <xf numFmtId="37" fontId="1" fillId="3" borderId="4" xfId="38" applyNumberFormat="1" applyFill="1" applyBorder="1" applyAlignment="1">
      <alignment horizontal="center" vertical="center"/>
      <protection/>
    </xf>
    <xf numFmtId="0" fontId="1" fillId="3" borderId="1" xfId="38" applyFill="1" applyBorder="1" applyAlignment="1">
      <alignment horizontal="center" vertical="center"/>
      <protection/>
    </xf>
    <xf numFmtId="0" fontId="1" fillId="3" borderId="5" xfId="38" applyFill="1" applyBorder="1" applyAlignment="1">
      <alignment horizontal="center" vertical="center"/>
      <protection/>
    </xf>
    <xf numFmtId="0" fontId="33" fillId="3" borderId="62" xfId="38" applyFont="1" applyFill="1" applyBorder="1" applyAlignment="1">
      <alignment horizontal="center" vertical="center" wrapText="1"/>
      <protection/>
    </xf>
    <xf numFmtId="0" fontId="33" fillId="3" borderId="45" xfId="38" applyFont="1" applyFill="1" applyBorder="1" applyAlignment="1">
      <alignment horizontal="center" vertical="center" wrapText="1"/>
      <protection/>
    </xf>
    <xf numFmtId="0" fontId="33" fillId="3" borderId="72" xfId="38" applyFont="1" applyFill="1" applyBorder="1" applyAlignment="1">
      <alignment horizontal="center" vertical="center" wrapText="1"/>
      <protection/>
    </xf>
    <xf numFmtId="0" fontId="33" fillId="3" borderId="8" xfId="38" applyFont="1" applyFill="1" applyBorder="1" applyAlignment="1">
      <alignment horizontal="center" vertical="center" wrapText="1"/>
      <protection/>
    </xf>
    <xf numFmtId="0" fontId="39" fillId="4" borderId="62" xfId="0" applyFont="1" applyFill="1" applyBorder="1" applyAlignment="1">
      <alignment horizontal="left" vertical="center" wrapText="1"/>
    </xf>
    <xf numFmtId="0" fontId="39" fillId="4" borderId="2" xfId="0" applyFont="1" applyFill="1" applyBorder="1" applyAlignment="1">
      <alignment horizontal="left" vertical="center" wrapText="1"/>
    </xf>
    <xf numFmtId="0" fontId="39" fillId="4" borderId="72" xfId="0" applyFont="1" applyFill="1" applyBorder="1" applyAlignment="1">
      <alignment horizontal="left" vertical="center" wrapText="1"/>
    </xf>
    <xf numFmtId="173" fontId="12" fillId="4" borderId="4" xfId="29" applyNumberFormat="1" applyFont="1" applyFill="1" applyBorder="1" applyAlignment="1">
      <alignment horizontal="center" vertical="center"/>
    </xf>
    <xf numFmtId="173" fontId="12" fillId="4" borderId="1" xfId="29" applyNumberFormat="1" applyFont="1" applyFill="1" applyBorder="1" applyAlignment="1">
      <alignment horizontal="center" vertical="center"/>
    </xf>
    <xf numFmtId="173" fontId="12" fillId="4" borderId="5" xfId="29" applyNumberFormat="1" applyFont="1" applyFill="1" applyBorder="1" applyAlignment="1">
      <alignment horizontal="center" vertical="center"/>
    </xf>
    <xf numFmtId="37" fontId="12" fillId="4" borderId="4" xfId="38" applyNumberFormat="1" applyFont="1" applyFill="1" applyBorder="1" applyAlignment="1">
      <alignment horizontal="center" vertical="center"/>
      <protection/>
    </xf>
    <xf numFmtId="0" fontId="12" fillId="4" borderId="1" xfId="38" applyFont="1" applyFill="1" applyBorder="1" applyAlignment="1">
      <alignment horizontal="center" vertical="center"/>
      <protection/>
    </xf>
    <xf numFmtId="0" fontId="12" fillId="4" borderId="5" xfId="38" applyFont="1" applyFill="1" applyBorder="1" applyAlignment="1">
      <alignment horizontal="center" vertical="center"/>
      <protection/>
    </xf>
    <xf numFmtId="0" fontId="34" fillId="3" borderId="24"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22" xfId="0" applyFont="1" applyFill="1" applyBorder="1" applyAlignment="1">
      <alignment horizontal="center" vertical="center" wrapText="1"/>
    </xf>
    <xf numFmtId="177" fontId="8" fillId="3" borderId="24" xfId="24" applyNumberFormat="1" applyFont="1" applyFill="1" applyBorder="1" applyAlignment="1">
      <alignment vertical="center" wrapText="1"/>
    </xf>
    <xf numFmtId="177" fontId="8" fillId="3" borderId="13" xfId="24" applyNumberFormat="1" applyFont="1" applyFill="1" applyBorder="1" applyAlignment="1">
      <alignment vertical="center" wrapText="1"/>
    </xf>
    <xf numFmtId="177" fontId="8" fillId="3" borderId="22" xfId="24" applyNumberFormat="1" applyFont="1" applyFill="1" applyBorder="1" applyAlignment="1">
      <alignment vertical="center" wrapText="1"/>
    </xf>
    <xf numFmtId="177" fontId="8" fillId="3" borderId="60" xfId="24" applyNumberFormat="1" applyFont="1" applyFill="1" applyBorder="1" applyAlignment="1">
      <alignment horizontal="center" vertical="center" wrapText="1"/>
    </xf>
    <xf numFmtId="177" fontId="8" fillId="3" borderId="15" xfId="24" applyNumberFormat="1" applyFont="1" applyFill="1" applyBorder="1" applyAlignment="1">
      <alignment horizontal="center" vertical="center" wrapText="1"/>
    </xf>
    <xf numFmtId="177" fontId="8" fillId="3" borderId="10" xfId="24" applyNumberFormat="1" applyFont="1" applyFill="1" applyBorder="1" applyAlignment="1">
      <alignment horizontal="center" vertical="center" wrapText="1"/>
    </xf>
    <xf numFmtId="168" fontId="8" fillId="3" borderId="51" xfId="38" applyNumberFormat="1" applyFont="1" applyFill="1" applyBorder="1" applyAlignment="1">
      <alignment horizontal="left"/>
      <protection/>
    </xf>
    <xf numFmtId="168" fontId="8" fillId="3" borderId="49" xfId="38" applyNumberFormat="1" applyFont="1" applyFill="1" applyBorder="1" applyAlignment="1">
      <alignment horizontal="left"/>
      <protection/>
    </xf>
    <xf numFmtId="168" fontId="8" fillId="3" borderId="53" xfId="38" applyNumberFormat="1" applyFont="1" applyFill="1" applyBorder="1" applyAlignment="1">
      <alignment horizontal="left"/>
      <protection/>
    </xf>
    <xf numFmtId="177" fontId="8" fillId="3" borderId="25" xfId="24" applyNumberFormat="1" applyFont="1" applyFill="1" applyBorder="1" applyAlignment="1">
      <alignment horizontal="left" vertical="center" wrapText="1"/>
    </xf>
    <xf numFmtId="177" fontId="8" fillId="3" borderId="12" xfId="24" applyNumberFormat="1" applyFont="1" applyFill="1" applyBorder="1" applyAlignment="1">
      <alignment horizontal="left" vertical="center" wrapText="1"/>
    </xf>
    <xf numFmtId="0" fontId="8" fillId="3" borderId="4"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3" borderId="22" xfId="0" applyFont="1" applyFill="1" applyBorder="1" applyAlignment="1">
      <alignment horizontal="center" vertical="center" wrapText="1"/>
    </xf>
    <xf numFmtId="1" fontId="8" fillId="3" borderId="24" xfId="0" applyNumberFormat="1" applyFont="1" applyFill="1" applyBorder="1" applyAlignment="1">
      <alignment horizontal="center" vertical="center" wrapText="1"/>
    </xf>
    <xf numFmtId="1" fontId="8" fillId="3" borderId="13" xfId="0" applyNumberFormat="1" applyFont="1" applyFill="1" applyBorder="1" applyAlignment="1">
      <alignment horizontal="center" vertical="center" wrapText="1"/>
    </xf>
    <xf numFmtId="177" fontId="8" fillId="3" borderId="26" xfId="24" applyNumberFormat="1" applyFont="1" applyFill="1" applyBorder="1" applyAlignment="1">
      <alignment horizontal="left" vertical="center" wrapText="1"/>
    </xf>
    <xf numFmtId="178" fontId="33" fillId="4" borderId="33" xfId="38" applyNumberFormat="1" applyFont="1" applyFill="1" applyBorder="1" applyAlignment="1">
      <alignment horizontal="left" vertical="center" wrapText="1"/>
      <protection/>
    </xf>
    <xf numFmtId="0" fontId="0" fillId="4" borderId="38" xfId="0" applyFill="1" applyBorder="1" applyAlignment="1">
      <alignment/>
    </xf>
    <xf numFmtId="173" fontId="11" fillId="3" borderId="9" xfId="0" applyNumberFormat="1" applyFont="1" applyFill="1" applyBorder="1" applyAlignment="1">
      <alignment horizontal="center" vertical="center"/>
    </xf>
    <xf numFmtId="173" fontId="11" fillId="3" borderId="22" xfId="0" applyNumberFormat="1" applyFont="1" applyFill="1" applyBorder="1" applyAlignment="1">
      <alignment horizontal="center" vertical="center"/>
    </xf>
    <xf numFmtId="3" fontId="11" fillId="0" borderId="9" xfId="38" applyNumberFormat="1" applyFont="1" applyFill="1" applyBorder="1" applyAlignment="1">
      <alignment horizontal="center" vertical="center" wrapText="1"/>
      <protection/>
    </xf>
    <xf numFmtId="3" fontId="11" fillId="0" borderId="22" xfId="38" applyNumberFormat="1" applyFont="1" applyFill="1" applyBorder="1" applyAlignment="1">
      <alignment horizontal="center" vertical="center" wrapText="1"/>
      <protection/>
    </xf>
    <xf numFmtId="178" fontId="11" fillId="3" borderId="9" xfId="38" applyNumberFormat="1" applyFont="1" applyFill="1" applyBorder="1" applyAlignment="1">
      <alignment vertical="center" wrapText="1"/>
      <protection/>
    </xf>
    <xf numFmtId="178" fontId="11" fillId="3" borderId="22" xfId="38" applyNumberFormat="1" applyFont="1" applyFill="1" applyBorder="1" applyAlignment="1">
      <alignment vertical="center" wrapText="1"/>
      <protection/>
    </xf>
    <xf numFmtId="173" fontId="10" fillId="3" borderId="9" xfId="0" applyNumberFormat="1" applyFont="1" applyFill="1" applyBorder="1" applyAlignment="1">
      <alignment horizontal="center" vertical="center"/>
    </xf>
    <xf numFmtId="173" fontId="10" fillId="3" borderId="22" xfId="0" applyNumberFormat="1" applyFont="1" applyFill="1" applyBorder="1" applyAlignment="1">
      <alignment horizontal="center" vertical="center"/>
    </xf>
    <xf numFmtId="0" fontId="8" fillId="3" borderId="13" xfId="0" applyFont="1" applyFill="1" applyBorder="1" applyAlignment="1">
      <alignment horizontal="justify" vertical="center" wrapText="1"/>
    </xf>
    <xf numFmtId="0" fontId="8" fillId="3" borderId="22" xfId="0" applyFont="1" applyFill="1" applyBorder="1" applyAlignment="1">
      <alignment horizontal="justify" vertical="center" wrapText="1"/>
    </xf>
    <xf numFmtId="1" fontId="8" fillId="3" borderId="13" xfId="0" applyNumberFormat="1" applyFont="1" applyFill="1" applyBorder="1" applyAlignment="1">
      <alignment horizontal="justify" vertical="center" wrapText="1"/>
    </xf>
    <xf numFmtId="1" fontId="8" fillId="3" borderId="22" xfId="0" applyNumberFormat="1" applyFont="1" applyFill="1" applyBorder="1" applyAlignment="1">
      <alignment horizontal="justify" vertical="center" wrapText="1"/>
    </xf>
    <xf numFmtId="0" fontId="8" fillId="0" borderId="13" xfId="0" applyFont="1" applyFill="1" applyBorder="1" applyAlignment="1">
      <alignment horizontal="center" vertical="center" wrapText="1"/>
    </xf>
    <xf numFmtId="0" fontId="8" fillId="0" borderId="22" xfId="0" applyFont="1" applyFill="1" applyBorder="1" applyAlignment="1">
      <alignment horizontal="center" vertical="center" wrapText="1"/>
    </xf>
    <xf numFmtId="1" fontId="8" fillId="0" borderId="13" xfId="0" applyNumberFormat="1" applyFont="1" applyFill="1" applyBorder="1" applyAlignment="1">
      <alignment horizontal="center" vertical="center" wrapText="1"/>
    </xf>
    <xf numFmtId="1" fontId="8" fillId="0" borderId="22" xfId="0" applyNumberFormat="1" applyFont="1" applyFill="1" applyBorder="1" applyAlignment="1">
      <alignment horizontal="center" vertical="center" wrapText="1"/>
    </xf>
    <xf numFmtId="177" fontId="34" fillId="3" borderId="4" xfId="24" applyNumberFormat="1" applyFont="1" applyFill="1" applyBorder="1" applyAlignment="1">
      <alignment vertical="center" wrapText="1"/>
    </xf>
    <xf numFmtId="177" fontId="34" fillId="3" borderId="1" xfId="24" applyNumberFormat="1" applyFont="1" applyFill="1" applyBorder="1" applyAlignment="1">
      <alignment vertical="center" wrapText="1"/>
    </xf>
    <xf numFmtId="177" fontId="34" fillId="3" borderId="5" xfId="24" applyNumberFormat="1" applyFont="1" applyFill="1" applyBorder="1" applyAlignment="1">
      <alignment vertical="center" wrapText="1"/>
    </xf>
    <xf numFmtId="177" fontId="34" fillId="3" borderId="51" xfId="24" applyNumberFormat="1" applyFont="1" applyFill="1" applyBorder="1" applyAlignment="1">
      <alignment horizontal="left" vertical="center" wrapText="1"/>
    </xf>
    <xf numFmtId="177" fontId="34" fillId="3" borderId="49" xfId="24" applyNumberFormat="1" applyFont="1" applyFill="1" applyBorder="1" applyAlignment="1">
      <alignment horizontal="left" vertical="center" wrapText="1"/>
    </xf>
    <xf numFmtId="177" fontId="34" fillId="3" borderId="53" xfId="24" applyNumberFormat="1" applyFont="1" applyFill="1" applyBorder="1" applyAlignment="1">
      <alignment horizontal="left" vertical="center" wrapText="1"/>
    </xf>
    <xf numFmtId="178" fontId="33" fillId="4" borderId="28" xfId="38" applyNumberFormat="1" applyFont="1" applyFill="1" applyBorder="1" applyAlignment="1">
      <alignment horizontal="left" vertical="center" wrapText="1"/>
      <protection/>
    </xf>
    <xf numFmtId="0" fontId="0" fillId="4" borderId="58" xfId="0" applyFill="1" applyBorder="1" applyAlignment="1">
      <alignment/>
    </xf>
    <xf numFmtId="3" fontId="10" fillId="3" borderId="1" xfId="29" applyNumberFormat="1" applyFont="1" applyFill="1" applyBorder="1" applyAlignment="1">
      <alignment horizontal="center" vertical="center" wrapText="1"/>
    </xf>
    <xf numFmtId="3" fontId="10" fillId="3" borderId="5" xfId="29" applyNumberFormat="1" applyFont="1" applyFill="1" applyBorder="1" applyAlignment="1">
      <alignment horizontal="center" vertical="center" wrapText="1"/>
    </xf>
    <xf numFmtId="178" fontId="11" fillId="3" borderId="1" xfId="38" applyNumberFormat="1" applyFont="1" applyFill="1" applyBorder="1" applyAlignment="1">
      <alignment vertical="center" wrapText="1"/>
      <protection/>
    </xf>
    <xf numFmtId="178" fontId="11" fillId="3" borderId="5" xfId="38" applyNumberFormat="1" applyFont="1" applyFill="1" applyBorder="1" applyAlignment="1">
      <alignment vertical="center" wrapText="1"/>
      <protection/>
    </xf>
    <xf numFmtId="0" fontId="34" fillId="3" borderId="4"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3" borderId="5" xfId="0" applyFont="1" applyFill="1" applyBorder="1" applyAlignment="1">
      <alignment horizontal="center" vertical="center" wrapText="1"/>
    </xf>
    <xf numFmtId="1" fontId="34" fillId="3" borderId="4" xfId="0" applyNumberFormat="1" applyFont="1" applyFill="1" applyBorder="1" applyAlignment="1">
      <alignment horizontal="center" vertical="center" wrapText="1"/>
    </xf>
    <xf numFmtId="1" fontId="34" fillId="3" borderId="1" xfId="0" applyNumberFormat="1" applyFont="1" applyFill="1" applyBorder="1" applyAlignment="1">
      <alignment horizontal="center" vertical="center" wrapText="1"/>
    </xf>
    <xf numFmtId="1" fontId="34" fillId="3" borderId="5" xfId="0" applyNumberFormat="1" applyFont="1" applyFill="1" applyBorder="1" applyAlignment="1">
      <alignment horizontal="center" vertical="center" wrapText="1"/>
    </xf>
    <xf numFmtId="177" fontId="34" fillId="3" borderId="24" xfId="24" applyNumberFormat="1" applyFont="1" applyFill="1" applyBorder="1" applyAlignment="1">
      <alignment horizontal="center" vertical="center" wrapText="1"/>
    </xf>
    <xf numFmtId="177" fontId="34" fillId="3" borderId="13" xfId="24" applyNumberFormat="1" applyFont="1" applyFill="1" applyBorder="1" applyAlignment="1">
      <alignment horizontal="center" vertical="center" wrapText="1"/>
    </xf>
    <xf numFmtId="177" fontId="34" fillId="3" borderId="22" xfId="24" applyNumberFormat="1" applyFont="1" applyFill="1" applyBorder="1" applyAlignment="1">
      <alignment horizontal="center" vertical="center" wrapText="1"/>
    </xf>
    <xf numFmtId="177" fontId="34" fillId="3" borderId="9" xfId="24" applyNumberFormat="1" applyFont="1" applyFill="1" applyBorder="1" applyAlignment="1">
      <alignment horizontal="center" vertical="center" wrapText="1"/>
    </xf>
    <xf numFmtId="37" fontId="10" fillId="3" borderId="9" xfId="38" applyNumberFormat="1" applyFont="1" applyFill="1" applyBorder="1" applyAlignment="1">
      <alignment vertical="center"/>
      <protection/>
    </xf>
    <xf numFmtId="0" fontId="10" fillId="3" borderId="22" xfId="38" applyFont="1" applyFill="1" applyBorder="1" applyAlignment="1">
      <alignment vertical="center"/>
      <protection/>
    </xf>
    <xf numFmtId="0" fontId="33" fillId="0" borderId="29" xfId="38" applyFont="1" applyFill="1" applyBorder="1" applyAlignment="1">
      <alignment horizontal="center" vertical="center" wrapText="1"/>
      <protection/>
    </xf>
    <xf numFmtId="0" fontId="33" fillId="0" borderId="31" xfId="38" applyFont="1" applyFill="1" applyBorder="1" applyAlignment="1">
      <alignment horizontal="center" vertical="center" wrapText="1"/>
      <protection/>
    </xf>
    <xf numFmtId="0" fontId="33" fillId="0" borderId="32" xfId="38" applyFont="1" applyFill="1" applyBorder="1" applyAlignment="1">
      <alignment horizontal="center" vertical="center" wrapText="1"/>
      <protection/>
    </xf>
    <xf numFmtId="0" fontId="33" fillId="3" borderId="4" xfId="38" applyFont="1" applyFill="1" applyBorder="1" applyAlignment="1">
      <alignment horizontal="center" vertical="center" wrapText="1"/>
      <protection/>
    </xf>
    <xf numFmtId="0" fontId="33" fillId="3" borderId="1" xfId="38" applyFont="1" applyFill="1" applyBorder="1" applyAlignment="1">
      <alignment horizontal="center" vertical="center" wrapText="1"/>
      <protection/>
    </xf>
    <xf numFmtId="0" fontId="33" fillId="3" borderId="5" xfId="38" applyFont="1" applyFill="1" applyBorder="1" applyAlignment="1">
      <alignment horizontal="center" vertical="center" wrapText="1"/>
      <protection/>
    </xf>
    <xf numFmtId="178" fontId="33" fillId="3" borderId="1" xfId="38" applyNumberFormat="1" applyFont="1" applyFill="1" applyBorder="1" applyAlignment="1">
      <alignment horizontal="center" vertical="center" wrapText="1"/>
      <protection/>
    </xf>
    <xf numFmtId="178" fontId="33" fillId="3" borderId="5" xfId="38" applyNumberFormat="1" applyFont="1" applyFill="1" applyBorder="1" applyAlignment="1">
      <alignment horizontal="center" vertical="center" wrapText="1"/>
      <protection/>
    </xf>
    <xf numFmtId="0" fontId="0" fillId="4" borderId="11" xfId="0" applyFill="1" applyBorder="1" applyAlignment="1">
      <alignment/>
    </xf>
    <xf numFmtId="37" fontId="10" fillId="3" borderId="9" xfId="38" applyNumberFormat="1" applyFont="1" applyFill="1" applyBorder="1" applyAlignment="1">
      <alignment horizontal="center" vertical="center"/>
      <protection/>
    </xf>
    <xf numFmtId="0" fontId="10" fillId="3" borderId="22" xfId="38" applyFont="1" applyFill="1" applyBorder="1" applyAlignment="1">
      <alignment horizontal="center" vertical="center"/>
      <protection/>
    </xf>
    <xf numFmtId="37" fontId="10" fillId="0" borderId="9" xfId="38" applyNumberFormat="1" applyFont="1" applyFill="1" applyBorder="1" applyAlignment="1">
      <alignment horizontal="center" vertical="center"/>
      <protection/>
    </xf>
    <xf numFmtId="0" fontId="10" fillId="0" borderId="22" xfId="38" applyFont="1" applyFill="1" applyBorder="1" applyAlignment="1">
      <alignment horizontal="center" vertical="center"/>
      <protection/>
    </xf>
    <xf numFmtId="37" fontId="10" fillId="0" borderId="9" xfId="38" applyNumberFormat="1" applyFont="1" applyFill="1" applyBorder="1" applyAlignment="1">
      <alignment vertical="center"/>
      <protection/>
    </xf>
    <xf numFmtId="0" fontId="10" fillId="0" borderId="22" xfId="38" applyFont="1" applyFill="1" applyBorder="1" applyAlignment="1">
      <alignment vertical="center"/>
      <protection/>
    </xf>
    <xf numFmtId="1" fontId="34" fillId="3" borderId="24" xfId="0" applyNumberFormat="1" applyFont="1" applyFill="1" applyBorder="1" applyAlignment="1">
      <alignment horizontal="center" vertical="center" wrapText="1"/>
    </xf>
    <xf numFmtId="1" fontId="34" fillId="3" borderId="13" xfId="0" applyNumberFormat="1" applyFont="1" applyFill="1" applyBorder="1" applyAlignment="1">
      <alignment horizontal="center" vertical="center" wrapText="1"/>
    </xf>
    <xf numFmtId="1" fontId="34" fillId="3" borderId="22" xfId="0" applyNumberFormat="1"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0" borderId="24" xfId="0" applyFont="1" applyFill="1" applyBorder="1" applyAlignment="1">
      <alignment horizontal="center" vertical="center" wrapText="1"/>
    </xf>
    <xf numFmtId="0" fontId="34" fillId="0" borderId="13" xfId="0" applyFont="1" applyFill="1" applyBorder="1" applyAlignment="1">
      <alignment horizontal="center" vertical="center" wrapText="1"/>
    </xf>
    <xf numFmtId="0" fontId="34" fillId="0" borderId="22" xfId="0" applyFont="1" applyFill="1" applyBorder="1" applyAlignment="1">
      <alignment horizontal="center" vertical="center" wrapText="1"/>
    </xf>
    <xf numFmtId="177" fontId="34" fillId="3" borderId="55" xfId="24" applyNumberFormat="1" applyFont="1" applyFill="1" applyBorder="1" applyAlignment="1">
      <alignment horizontal="center" vertical="center" wrapText="1"/>
    </xf>
    <xf numFmtId="177" fontId="34" fillId="3" borderId="12" xfId="24" applyNumberFormat="1" applyFont="1" applyFill="1" applyBorder="1" applyAlignment="1">
      <alignment horizontal="center" vertical="center" wrapText="1"/>
    </xf>
    <xf numFmtId="177" fontId="34" fillId="3" borderId="26" xfId="24" applyNumberFormat="1" applyFont="1" applyFill="1" applyBorder="1" applyAlignment="1">
      <alignment horizontal="center" vertical="center" wrapText="1"/>
    </xf>
    <xf numFmtId="1" fontId="34" fillId="3" borderId="9" xfId="0" applyNumberFormat="1" applyFont="1" applyFill="1" applyBorder="1" applyAlignment="1">
      <alignment horizontal="center" vertical="center" wrapText="1"/>
    </xf>
    <xf numFmtId="0" fontId="34" fillId="0" borderId="9" xfId="0" applyFont="1" applyFill="1" applyBorder="1" applyAlignment="1">
      <alignment horizontal="center" vertical="center" wrapText="1"/>
    </xf>
    <xf numFmtId="0" fontId="8" fillId="0" borderId="29" xfId="38" applyFont="1" applyFill="1" applyBorder="1" applyAlignment="1">
      <alignment horizontal="center" vertical="center" wrapText="1"/>
      <protection/>
    </xf>
    <xf numFmtId="0" fontId="8" fillId="0" borderId="31" xfId="38" applyFont="1" applyFill="1" applyBorder="1" applyAlignment="1">
      <alignment horizontal="center" vertical="center" wrapText="1"/>
      <protection/>
    </xf>
    <xf numFmtId="0" fontId="8" fillId="0" borderId="32" xfId="38" applyFont="1" applyFill="1" applyBorder="1" applyAlignment="1">
      <alignment horizontal="center" vertical="center" wrapText="1"/>
      <protection/>
    </xf>
    <xf numFmtId="177" fontId="34" fillId="3" borderId="25" xfId="24" applyNumberFormat="1" applyFont="1" applyFill="1" applyBorder="1" applyAlignment="1">
      <alignment horizontal="center" vertical="center" wrapText="1"/>
    </xf>
    <xf numFmtId="177" fontId="34" fillId="3" borderId="60" xfId="24" applyNumberFormat="1" applyFont="1" applyFill="1" applyBorder="1" applyAlignment="1">
      <alignment horizontal="center" vertical="center" wrapText="1"/>
    </xf>
    <xf numFmtId="177" fontId="34" fillId="3" borderId="15" xfId="24" applyNumberFormat="1" applyFont="1" applyFill="1" applyBorder="1" applyAlignment="1">
      <alignment horizontal="center" vertical="center" wrapText="1"/>
    </xf>
    <xf numFmtId="177" fontId="34" fillId="3" borderId="10" xfId="24" applyNumberFormat="1" applyFont="1" applyFill="1" applyBorder="1" applyAlignment="1">
      <alignment horizontal="center" vertical="center" wrapText="1"/>
    </xf>
    <xf numFmtId="0" fontId="10" fillId="3" borderId="9" xfId="38" applyFont="1" applyFill="1" applyBorder="1" applyAlignment="1">
      <alignment horizontal="center"/>
      <protection/>
    </xf>
    <xf numFmtId="0" fontId="10" fillId="3" borderId="22" xfId="38" applyFont="1" applyFill="1" applyBorder="1" applyAlignment="1">
      <alignment horizontal="center"/>
      <protection/>
    </xf>
    <xf numFmtId="178" fontId="33" fillId="3" borderId="9" xfId="38" applyNumberFormat="1" applyFont="1" applyFill="1" applyBorder="1" applyAlignment="1">
      <alignment horizontal="center" vertical="center" wrapText="1"/>
      <protection/>
    </xf>
    <xf numFmtId="178" fontId="33" fillId="3" borderId="22" xfId="38" applyNumberFormat="1" applyFont="1" applyFill="1" applyBorder="1" applyAlignment="1">
      <alignment horizontal="center" vertical="center" wrapText="1"/>
      <protection/>
    </xf>
    <xf numFmtId="177" fontId="34" fillId="3" borderId="24" xfId="24" applyNumberFormat="1" applyFont="1" applyFill="1" applyBorder="1" applyAlignment="1">
      <alignment horizontal="right" vertical="center" wrapText="1"/>
    </xf>
    <xf numFmtId="177" fontId="34" fillId="3" borderId="13" xfId="24" applyNumberFormat="1" applyFont="1" applyFill="1" applyBorder="1" applyAlignment="1">
      <alignment horizontal="right" vertical="center" wrapText="1"/>
    </xf>
    <xf numFmtId="177" fontId="34" fillId="3" borderId="22" xfId="24" applyNumberFormat="1" applyFont="1" applyFill="1" applyBorder="1" applyAlignment="1">
      <alignment horizontal="right" vertical="center" wrapText="1"/>
    </xf>
    <xf numFmtId="0" fontId="34" fillId="3" borderId="24" xfId="24" applyNumberFormat="1" applyFont="1" applyFill="1" applyBorder="1" applyAlignment="1">
      <alignment horizontal="right" vertical="center" wrapText="1"/>
    </xf>
    <xf numFmtId="0" fontId="34" fillId="3" borderId="13" xfId="24" applyNumberFormat="1" applyFont="1" applyFill="1" applyBorder="1" applyAlignment="1">
      <alignment horizontal="right" vertical="center" wrapText="1"/>
    </xf>
    <xf numFmtId="0" fontId="34" fillId="3" borderId="22" xfId="24" applyNumberFormat="1" applyFont="1" applyFill="1" applyBorder="1" applyAlignment="1">
      <alignment horizontal="right" vertical="center" wrapText="1"/>
    </xf>
    <xf numFmtId="178" fontId="33" fillId="4" borderId="77" xfId="38" applyNumberFormat="1" applyFont="1" applyFill="1" applyBorder="1" applyAlignment="1">
      <alignment horizontal="left" vertical="center" wrapText="1"/>
      <protection/>
    </xf>
    <xf numFmtId="0" fontId="0" fillId="4" borderId="7" xfId="0" applyFill="1" applyBorder="1" applyAlignment="1">
      <alignment/>
    </xf>
    <xf numFmtId="178" fontId="11" fillId="3" borderId="9" xfId="38" applyNumberFormat="1" applyFont="1" applyFill="1" applyBorder="1" applyAlignment="1">
      <alignment horizontal="center" vertical="center" wrapText="1"/>
      <protection/>
    </xf>
    <xf numFmtId="178" fontId="11" fillId="3" borderId="22" xfId="38" applyNumberFormat="1" applyFont="1" applyFill="1" applyBorder="1" applyAlignment="1">
      <alignment horizontal="center" vertical="center" wrapText="1"/>
      <protection/>
    </xf>
    <xf numFmtId="178" fontId="11" fillId="0" borderId="9" xfId="38" applyNumberFormat="1" applyFont="1" applyFill="1" applyBorder="1" applyAlignment="1">
      <alignment horizontal="center" vertical="center" wrapText="1"/>
      <protection/>
    </xf>
    <xf numFmtId="178" fontId="11" fillId="0" borderId="22" xfId="38" applyNumberFormat="1" applyFont="1" applyFill="1" applyBorder="1" applyAlignment="1">
      <alignment horizontal="center" vertical="center" wrapText="1"/>
      <protection/>
    </xf>
    <xf numFmtId="178" fontId="11" fillId="0" borderId="9" xfId="38" applyNumberFormat="1" applyFont="1" applyFill="1" applyBorder="1" applyAlignment="1">
      <alignment vertical="center" wrapText="1"/>
      <protection/>
    </xf>
    <xf numFmtId="178" fontId="11" fillId="0" borderId="22" xfId="38" applyNumberFormat="1" applyFont="1" applyFill="1" applyBorder="1" applyAlignment="1">
      <alignment vertical="center" wrapText="1"/>
      <protection/>
    </xf>
    <xf numFmtId="178" fontId="33" fillId="4" borderId="38" xfId="38" applyNumberFormat="1" applyFont="1" applyFill="1" applyBorder="1" applyAlignment="1">
      <alignment horizontal="left" vertical="center" wrapText="1"/>
      <protection/>
    </xf>
    <xf numFmtId="177" fontId="34" fillId="3" borderId="24" xfId="24" applyNumberFormat="1" applyFont="1" applyFill="1" applyBorder="1" applyAlignment="1">
      <alignment vertical="center" wrapText="1"/>
    </xf>
    <xf numFmtId="177" fontId="34" fillId="3" borderId="13" xfId="24" applyNumberFormat="1" applyFont="1" applyFill="1" applyBorder="1" applyAlignment="1">
      <alignment vertical="center" wrapText="1"/>
    </xf>
    <xf numFmtId="177" fontId="34" fillId="3" borderId="22" xfId="24" applyNumberFormat="1" applyFont="1" applyFill="1" applyBorder="1" applyAlignment="1">
      <alignment vertical="center" wrapText="1"/>
    </xf>
    <xf numFmtId="0" fontId="34" fillId="3" borderId="25" xfId="0" applyFont="1" applyFill="1" applyBorder="1" applyAlignment="1">
      <alignment horizontal="center" vertical="center" wrapText="1"/>
    </xf>
    <xf numFmtId="0" fontId="34" fillId="3" borderId="12" xfId="0" applyFont="1" applyFill="1" applyBorder="1" applyAlignment="1">
      <alignment horizontal="center" vertical="center" wrapText="1"/>
    </xf>
    <xf numFmtId="0" fontId="34" fillId="3" borderId="26" xfId="0" applyFont="1" applyFill="1" applyBorder="1" applyAlignment="1">
      <alignment horizontal="center" vertical="center" wrapText="1"/>
    </xf>
    <xf numFmtId="3" fontId="11" fillId="3" borderId="9" xfId="38" applyNumberFormat="1" applyFont="1" applyFill="1" applyBorder="1" applyAlignment="1">
      <alignment horizontal="center" vertical="center" wrapText="1"/>
      <protection/>
    </xf>
    <xf numFmtId="3" fontId="11" fillId="3" borderId="13" xfId="38" applyNumberFormat="1" applyFont="1" applyFill="1" applyBorder="1" applyAlignment="1">
      <alignment horizontal="center" vertical="center" wrapText="1"/>
      <protection/>
    </xf>
    <xf numFmtId="3" fontId="11" fillId="0" borderId="13" xfId="38" applyNumberFormat="1" applyFont="1" applyFill="1" applyBorder="1" applyAlignment="1">
      <alignment horizontal="center" vertical="center" wrapText="1"/>
      <protection/>
    </xf>
    <xf numFmtId="1" fontId="11" fillId="3" borderId="9" xfId="38" applyNumberFormat="1" applyFont="1" applyFill="1" applyBorder="1" applyAlignment="1">
      <alignment vertical="center" wrapText="1"/>
      <protection/>
    </xf>
    <xf numFmtId="1" fontId="11" fillId="3" borderId="13" xfId="38" applyNumberFormat="1" applyFont="1" applyFill="1" applyBorder="1" applyAlignment="1">
      <alignment vertical="center" wrapText="1"/>
      <protection/>
    </xf>
    <xf numFmtId="1" fontId="11" fillId="0" borderId="9" xfId="38" applyNumberFormat="1" applyFont="1" applyFill="1" applyBorder="1" applyAlignment="1">
      <alignment vertical="center" wrapText="1"/>
      <protection/>
    </xf>
    <xf numFmtId="1" fontId="11" fillId="0" borderId="22" xfId="38" applyNumberFormat="1" applyFont="1" applyFill="1" applyBorder="1" applyAlignment="1">
      <alignment vertical="center" wrapText="1"/>
      <protection/>
    </xf>
    <xf numFmtId="177" fontId="34" fillId="3" borderId="25" xfId="0" applyNumberFormat="1" applyFont="1" applyFill="1" applyBorder="1" applyAlignment="1">
      <alignment horizontal="center" vertical="center" wrapText="1"/>
    </xf>
    <xf numFmtId="3" fontId="11" fillId="3" borderId="22" xfId="38" applyNumberFormat="1" applyFont="1" applyFill="1" applyBorder="1" applyAlignment="1">
      <alignment horizontal="center" vertical="center" wrapText="1"/>
      <protection/>
    </xf>
    <xf numFmtId="37" fontId="13" fillId="3" borderId="9" xfId="29" applyNumberFormat="1" applyFont="1" applyFill="1" applyBorder="1" applyAlignment="1">
      <alignment horizontal="center" vertical="center"/>
    </xf>
    <xf numFmtId="37" fontId="13" fillId="3" borderId="22" xfId="29" applyNumberFormat="1" applyFont="1" applyFill="1" applyBorder="1" applyAlignment="1">
      <alignment horizontal="center" vertical="center"/>
    </xf>
    <xf numFmtId="1" fontId="11" fillId="3" borderId="22" xfId="38" applyNumberFormat="1" applyFont="1" applyFill="1" applyBorder="1" applyAlignment="1">
      <alignment vertical="center" wrapText="1"/>
      <protection/>
    </xf>
    <xf numFmtId="177" fontId="34" fillId="3" borderId="25" xfId="24" applyNumberFormat="1" applyFont="1" applyFill="1" applyBorder="1" applyAlignment="1">
      <alignment horizontal="left" vertical="center" wrapText="1"/>
    </xf>
    <xf numFmtId="177" fontId="34" fillId="3" borderId="12" xfId="24" applyNumberFormat="1" applyFont="1" applyFill="1" applyBorder="1" applyAlignment="1">
      <alignment horizontal="left" vertical="center" wrapText="1"/>
    </xf>
    <xf numFmtId="37" fontId="13" fillId="3" borderId="13" xfId="29" applyNumberFormat="1" applyFont="1" applyFill="1" applyBorder="1" applyAlignment="1">
      <alignment horizontal="center" vertical="center"/>
    </xf>
    <xf numFmtId="178" fontId="33" fillId="3" borderId="13" xfId="38" applyNumberFormat="1" applyFont="1" applyFill="1" applyBorder="1" applyAlignment="1">
      <alignment horizontal="center" vertical="center" wrapText="1"/>
      <protection/>
    </xf>
    <xf numFmtId="177" fontId="34" fillId="3" borderId="26" xfId="24" applyNumberFormat="1" applyFont="1" applyFill="1" applyBorder="1" applyAlignment="1">
      <alignment horizontal="left" vertical="center" wrapText="1"/>
    </xf>
    <xf numFmtId="0" fontId="0" fillId="4" borderId="0" xfId="0" applyFill="1" applyBorder="1" applyAlignment="1">
      <alignment/>
    </xf>
    <xf numFmtId="173" fontId="11" fillId="3" borderId="9" xfId="29" applyNumberFormat="1" applyFont="1" applyFill="1" applyBorder="1" applyAlignment="1">
      <alignment horizontal="center" vertical="center" wrapText="1"/>
    </xf>
    <xf numFmtId="173" fontId="11" fillId="3" borderId="22" xfId="29" applyNumberFormat="1" applyFont="1" applyFill="1" applyBorder="1" applyAlignment="1">
      <alignment horizontal="center" vertical="center" wrapText="1"/>
    </xf>
    <xf numFmtId="180" fontId="11" fillId="0" borderId="9" xfId="38" applyNumberFormat="1" applyFont="1" applyFill="1" applyBorder="1" applyAlignment="1">
      <alignment horizontal="center" vertical="center" wrapText="1"/>
      <protection/>
    </xf>
    <xf numFmtId="180" fontId="11" fillId="0" borderId="13" xfId="38" applyNumberFormat="1" applyFont="1" applyFill="1" applyBorder="1" applyAlignment="1">
      <alignment horizontal="center" vertical="center" wrapText="1"/>
      <protection/>
    </xf>
    <xf numFmtId="178" fontId="11" fillId="3" borderId="13" xfId="38" applyNumberFormat="1" applyFont="1" applyFill="1" applyBorder="1" applyAlignment="1">
      <alignment vertical="center" wrapText="1"/>
      <protection/>
    </xf>
    <xf numFmtId="180" fontId="11" fillId="3" borderId="9" xfId="38" applyNumberFormat="1" applyFont="1" applyFill="1" applyBorder="1" applyAlignment="1">
      <alignment horizontal="center" vertical="center" wrapText="1"/>
      <protection/>
    </xf>
    <xf numFmtId="180" fontId="11" fillId="3" borderId="22" xfId="38" applyNumberFormat="1" applyFont="1" applyFill="1" applyBorder="1" applyAlignment="1">
      <alignment horizontal="center" vertical="center" wrapText="1"/>
      <protection/>
    </xf>
    <xf numFmtId="180" fontId="11" fillId="0" borderId="22" xfId="38" applyNumberFormat="1" applyFont="1" applyFill="1" applyBorder="1" applyAlignment="1">
      <alignment horizontal="center" vertical="center" wrapText="1"/>
      <protection/>
    </xf>
    <xf numFmtId="178" fontId="10" fillId="0" borderId="9" xfId="38" applyNumberFormat="1" applyFont="1" applyFill="1" applyBorder="1" applyAlignment="1">
      <alignment vertical="center" wrapText="1"/>
      <protection/>
    </xf>
    <xf numFmtId="178" fontId="10" fillId="0" borderId="22" xfId="38" applyNumberFormat="1" applyFont="1" applyFill="1" applyBorder="1" applyAlignment="1">
      <alignment vertical="center" wrapText="1"/>
      <protection/>
    </xf>
    <xf numFmtId="179" fontId="11" fillId="3" borderId="9" xfId="29" applyNumberFormat="1" applyFont="1" applyFill="1" applyBorder="1" applyAlignment="1">
      <alignment horizontal="center" vertical="center" wrapText="1"/>
    </xf>
    <xf numFmtId="179" fontId="11" fillId="3" borderId="22" xfId="29" applyNumberFormat="1" applyFont="1" applyFill="1" applyBorder="1" applyAlignment="1">
      <alignment horizontal="center" vertical="center" wrapText="1"/>
    </xf>
    <xf numFmtId="0" fontId="32" fillId="4" borderId="67" xfId="38" applyFont="1" applyFill="1" applyBorder="1" applyAlignment="1">
      <alignment horizontal="center" vertical="center" wrapText="1"/>
      <protection/>
    </xf>
    <xf numFmtId="0" fontId="32" fillId="4" borderId="48" xfId="38" applyFont="1" applyFill="1" applyBorder="1" applyAlignment="1">
      <alignment horizontal="center" vertical="center" wrapText="1"/>
      <protection/>
    </xf>
    <xf numFmtId="0" fontId="32" fillId="4" borderId="68" xfId="38" applyFont="1" applyFill="1" applyBorder="1" applyAlignment="1">
      <alignment horizontal="center" vertical="center" wrapText="1"/>
      <protection/>
    </xf>
    <xf numFmtId="0" fontId="32" fillId="4" borderId="2" xfId="38" applyFont="1" applyFill="1" applyBorder="1" applyAlignment="1">
      <alignment horizontal="center" vertical="center" wrapText="1"/>
      <protection/>
    </xf>
    <xf numFmtId="0" fontId="32" fillId="4" borderId="4" xfId="38" applyFont="1" applyFill="1" applyBorder="1" applyAlignment="1">
      <alignment horizontal="center" vertical="center" wrapText="1"/>
      <protection/>
    </xf>
    <xf numFmtId="0" fontId="32" fillId="4" borderId="9" xfId="38" applyFont="1" applyFill="1" applyBorder="1" applyAlignment="1">
      <alignment horizontal="center" vertical="center" wrapText="1"/>
      <protection/>
    </xf>
    <xf numFmtId="0" fontId="30" fillId="4" borderId="51" xfId="38" applyFont="1" applyFill="1" applyBorder="1" applyAlignment="1">
      <alignment horizontal="center" vertical="center" wrapText="1"/>
      <protection/>
    </xf>
    <xf numFmtId="0" fontId="30" fillId="4" borderId="27" xfId="38" applyFont="1" applyFill="1" applyBorder="1" applyAlignment="1">
      <alignment horizontal="center" vertical="center" wrapText="1"/>
      <protection/>
    </xf>
    <xf numFmtId="0" fontId="30" fillId="4" borderId="69" xfId="38" applyFont="1" applyFill="1" applyBorder="1" applyAlignment="1">
      <alignment horizontal="center" vertical="center" wrapText="1"/>
      <protection/>
    </xf>
    <xf numFmtId="0" fontId="30" fillId="4" borderId="49" xfId="38" applyFont="1" applyFill="1" applyBorder="1" applyAlignment="1">
      <alignment horizontal="center" vertical="center" wrapText="1"/>
      <protection/>
    </xf>
    <xf numFmtId="0" fontId="30" fillId="4" borderId="19" xfId="38" applyFont="1" applyFill="1" applyBorder="1" applyAlignment="1">
      <alignment horizontal="center" vertical="center" wrapText="1"/>
      <protection/>
    </xf>
    <xf numFmtId="0" fontId="30" fillId="4" borderId="59" xfId="38" applyFont="1" applyFill="1" applyBorder="1" applyAlignment="1">
      <alignment horizontal="center" vertical="center" wrapText="1"/>
      <protection/>
    </xf>
    <xf numFmtId="0" fontId="31" fillId="4" borderId="49" xfId="38" applyFont="1" applyFill="1" applyBorder="1" applyAlignment="1">
      <alignment horizontal="center" vertical="center" wrapText="1"/>
      <protection/>
    </xf>
    <xf numFmtId="0" fontId="31" fillId="4" borderId="28" xfId="38" applyFont="1" applyFill="1" applyBorder="1" applyAlignment="1">
      <alignment horizontal="center" vertical="center" wrapText="1"/>
      <protection/>
    </xf>
    <xf numFmtId="0" fontId="31" fillId="4" borderId="19" xfId="38" applyFont="1" applyFill="1" applyBorder="1" applyAlignment="1">
      <alignment horizontal="center" vertical="center" wrapText="1"/>
      <protection/>
    </xf>
    <xf numFmtId="0" fontId="31" fillId="4" borderId="59" xfId="38" applyFont="1" applyFill="1" applyBorder="1" applyAlignment="1">
      <alignment horizontal="center" vertical="center" wrapText="1"/>
      <protection/>
    </xf>
    <xf numFmtId="0" fontId="31" fillId="4" borderId="55" xfId="38" applyFont="1" applyFill="1" applyBorder="1" applyAlignment="1">
      <alignment horizontal="center" vertical="center" wrapText="1"/>
      <protection/>
    </xf>
    <xf numFmtId="0" fontId="31" fillId="4" borderId="33" xfId="38" applyFont="1" applyFill="1" applyBorder="1" applyAlignment="1">
      <alignment horizontal="center" vertical="center" wrapText="1"/>
      <protection/>
    </xf>
    <xf numFmtId="0" fontId="31" fillId="4" borderId="77" xfId="38" applyFont="1" applyFill="1" applyBorder="1" applyAlignment="1">
      <alignment horizontal="center" vertical="center" wrapText="1"/>
      <protection/>
    </xf>
    <xf numFmtId="0" fontId="31" fillId="4" borderId="74" xfId="38" applyFont="1" applyFill="1" applyBorder="1" applyAlignment="1">
      <alignment horizontal="center" vertical="center" wrapText="1"/>
      <protection/>
    </xf>
    <xf numFmtId="0" fontId="32" fillId="4" borderId="40" xfId="38" applyFont="1" applyFill="1" applyBorder="1" applyAlignment="1">
      <alignment horizontal="center" vertical="center" wrapText="1"/>
      <protection/>
    </xf>
    <xf numFmtId="0" fontId="32" fillId="4" borderId="78" xfId="38" applyFont="1" applyFill="1" applyBorder="1" applyAlignment="1">
      <alignment horizontal="center" vertical="center" wrapText="1"/>
      <protection/>
    </xf>
    <xf numFmtId="0" fontId="32" fillId="4" borderId="79" xfId="38" applyFont="1" applyFill="1" applyBorder="1" applyAlignment="1">
      <alignment horizontal="center" vertical="center" wrapText="1"/>
      <protection/>
    </xf>
  </cellXfs>
  <cellStyles count="329">
    <cellStyle name="Normal" xfId="0"/>
    <cellStyle name="Percent" xfId="15"/>
    <cellStyle name="Currency" xfId="16"/>
    <cellStyle name="Currency [0]" xfId="17"/>
    <cellStyle name="Comma" xfId="18"/>
    <cellStyle name="Comma [0]" xfId="19"/>
    <cellStyle name="Coma 2" xfId="20"/>
    <cellStyle name="Coma 2 2" xfId="21"/>
    <cellStyle name="Millares" xfId="22"/>
    <cellStyle name="Millares 2" xfId="23"/>
    <cellStyle name="Millares 2 2" xfId="24"/>
    <cellStyle name="Millares 3" xfId="25"/>
    <cellStyle name="Millares 3 2" xfId="26"/>
    <cellStyle name="Millares 4" xfId="27"/>
    <cellStyle name="Moneda" xfId="28"/>
    <cellStyle name="Moneda 2" xfId="29"/>
    <cellStyle name="Moneda 2 2" xfId="30"/>
    <cellStyle name="Moneda 2 2 2" xfId="31"/>
    <cellStyle name="Moneda 2 3" xfId="32"/>
    <cellStyle name="Moneda 3" xfId="33"/>
    <cellStyle name="Moneda 4" xfId="34"/>
    <cellStyle name="Normal 2" xfId="35"/>
    <cellStyle name="Normal 2 10" xfId="36"/>
    <cellStyle name="Normal 3" xfId="37"/>
    <cellStyle name="Normal 3 2" xfId="38"/>
    <cellStyle name="Normal 4 2" xfId="39"/>
    <cellStyle name="Porcentaje" xfId="40"/>
    <cellStyle name="Porcentual 2" xfId="41"/>
    <cellStyle name="Porcentual 2 2" xfId="42"/>
    <cellStyle name="Moneda 2 3 2" xfId="43"/>
    <cellStyle name="Moneda 3 2" xfId="44"/>
    <cellStyle name="Porcentaje 2" xfId="45"/>
    <cellStyle name="Moneda 2 3 3" xfId="46"/>
    <cellStyle name="Moneda 2 3 4" xfId="47"/>
    <cellStyle name="Moneda 2 3 2 2" xfId="48"/>
    <cellStyle name="Moneda 3 2 2" xfId="49"/>
    <cellStyle name="Moneda 2 3 2 2 2" xfId="50"/>
    <cellStyle name="Moneda 2 3 2 2 2 2" xfId="51"/>
    <cellStyle name="Moneda 2 3 2 2 3" xfId="52"/>
    <cellStyle name="Moneda 2 3 2 2 3 2" xfId="53"/>
    <cellStyle name="Moneda 2 3 2 2 4" xfId="54"/>
    <cellStyle name="Moneda 2 3 2 2 4 2" xfId="55"/>
    <cellStyle name="Moneda 2 3 2 2 5" xfId="56"/>
    <cellStyle name="Moneda 2 3 2 3" xfId="57"/>
    <cellStyle name="Moneda 2 3 2 3 2" xfId="58"/>
    <cellStyle name="Moneda 2 3 2 4" xfId="59"/>
    <cellStyle name="Moneda 2 3 2 4 2" xfId="60"/>
    <cellStyle name="Moneda 2 3 2 5" xfId="61"/>
    <cellStyle name="Moneda 2 3 2 5 2" xfId="62"/>
    <cellStyle name="Moneda 2 3 2 6" xfId="63"/>
    <cellStyle name="Moneda 2 3 3 2" xfId="64"/>
    <cellStyle name="Moneda 2 3 3 2 2" xfId="65"/>
    <cellStyle name="Moneda 2 3 3 3" xfId="66"/>
    <cellStyle name="Moneda 2 3 3 3 2" xfId="67"/>
    <cellStyle name="Moneda 2 3 3 4" xfId="68"/>
    <cellStyle name="Moneda 2 3 3 4 2" xfId="69"/>
    <cellStyle name="Moneda 2 3 3 5" xfId="70"/>
    <cellStyle name="Moneda 2 3 4 2" xfId="71"/>
    <cellStyle name="Moneda 2 3 4 2 2" xfId="72"/>
    <cellStyle name="Moneda 2 3 4 3" xfId="73"/>
    <cellStyle name="Moneda 2 3 4 3 2" xfId="74"/>
    <cellStyle name="Moneda 2 3 4 4" xfId="75"/>
    <cellStyle name="Moneda 2 3 4 4 2" xfId="76"/>
    <cellStyle name="Moneda 2 3 4 5" xfId="77"/>
    <cellStyle name="Moneda 2 3 5" xfId="78"/>
    <cellStyle name="Moneda 2 3 5 2" xfId="79"/>
    <cellStyle name="Moneda 2 3 6" xfId="80"/>
    <cellStyle name="Moneda 2 3 6 2" xfId="81"/>
    <cellStyle name="Moneda 2 3 7" xfId="82"/>
    <cellStyle name="Moneda 2 3 7 2" xfId="83"/>
    <cellStyle name="Moneda 2 3 8" xfId="84"/>
    <cellStyle name="Moneda 3 2 2 2" xfId="85"/>
    <cellStyle name="Moneda 3 2 2 2 2" xfId="86"/>
    <cellStyle name="Moneda 3 2 2 3" xfId="87"/>
    <cellStyle name="Moneda 3 2 2 3 2" xfId="88"/>
    <cellStyle name="Moneda 3 2 2 4" xfId="89"/>
    <cellStyle name="Moneda 3 2 2 4 2" xfId="90"/>
    <cellStyle name="Moneda 3 2 2 5" xfId="91"/>
    <cellStyle name="Moneda 3 2 3" xfId="92"/>
    <cellStyle name="Moneda 3 2 3 2" xfId="93"/>
    <cellStyle name="Moneda 3 2 4" xfId="94"/>
    <cellStyle name="Moneda 3 2 4 2" xfId="95"/>
    <cellStyle name="Moneda 3 2 5" xfId="96"/>
    <cellStyle name="Moneda 3 2 5 2" xfId="97"/>
    <cellStyle name="Moneda 3 2 6" xfId="98"/>
    <cellStyle name="Normal_573_2009_ Actualizado 22_12_2009" xfId="99"/>
    <cellStyle name="Moneda 2 3 2 2 2 2 2" xfId="100"/>
    <cellStyle name="Moneda 2 3 2 2 2 3" xfId="101"/>
    <cellStyle name="Moneda 2 3 2 2 3 2 2" xfId="102"/>
    <cellStyle name="Moneda 2 3 2 2 3 3" xfId="103"/>
    <cellStyle name="Moneda 2 3 2 2 4 2 2" xfId="104"/>
    <cellStyle name="Moneda 2 3 2 2 4 3" xfId="105"/>
    <cellStyle name="Moneda 2 3 2 2 5 2" xfId="106"/>
    <cellStyle name="Moneda 2 3 2 2 6" xfId="107"/>
    <cellStyle name="Moneda 2 3 2 3 2 2" xfId="108"/>
    <cellStyle name="Moneda 2 3 2 3 3" xfId="109"/>
    <cellStyle name="Moneda 2 3 2 4 2 2" xfId="110"/>
    <cellStyle name="Moneda 2 3 2 4 3" xfId="111"/>
    <cellStyle name="Moneda 2 3 2 5 2 2" xfId="112"/>
    <cellStyle name="Moneda 2 3 2 5 3" xfId="113"/>
    <cellStyle name="Moneda 2 3 2 6 2" xfId="114"/>
    <cellStyle name="Moneda 2 3 2 7" xfId="115"/>
    <cellStyle name="Moneda 2 3 3 2 2 2" xfId="116"/>
    <cellStyle name="Moneda 2 3 3 2 3" xfId="117"/>
    <cellStyle name="Moneda 2 3 3 3 2 2" xfId="118"/>
    <cellStyle name="Moneda 2 3 3 3 3" xfId="119"/>
    <cellStyle name="Moneda 2 3 3 4 2 2" xfId="120"/>
    <cellStyle name="Moneda 2 3 3 4 3" xfId="121"/>
    <cellStyle name="Moneda 2 3 3 5 2" xfId="122"/>
    <cellStyle name="Moneda 2 3 3 6" xfId="123"/>
    <cellStyle name="Moneda 2 3 4 2 2 2" xfId="124"/>
    <cellStyle name="Moneda 2 3 4 2 3" xfId="125"/>
    <cellStyle name="Moneda 2 3 4 3 2 2" xfId="126"/>
    <cellStyle name="Moneda 2 3 4 3 3" xfId="127"/>
    <cellStyle name="Moneda 2 3 4 4 2 2" xfId="128"/>
    <cellStyle name="Moneda 2 3 4 4 3" xfId="129"/>
    <cellStyle name="Moneda 2 3 4 5 2" xfId="130"/>
    <cellStyle name="Moneda 2 3 4 6" xfId="131"/>
    <cellStyle name="Moneda 2 3 5 2 2" xfId="132"/>
    <cellStyle name="Moneda 2 3 5 3" xfId="133"/>
    <cellStyle name="Moneda 2 3 6 2 2" xfId="134"/>
    <cellStyle name="Moneda 2 3 6 3" xfId="135"/>
    <cellStyle name="Moneda 2 3 7 2 2" xfId="136"/>
    <cellStyle name="Moneda 2 3 7 3" xfId="137"/>
    <cellStyle name="Moneda 2 3 8 2" xfId="138"/>
    <cellStyle name="Moneda 2 3 9" xfId="139"/>
    <cellStyle name="Moneda 3 2 2 2 2 2" xfId="140"/>
    <cellStyle name="Moneda 3 2 2 2 3" xfId="141"/>
    <cellStyle name="Moneda 3 2 2 3 2 2" xfId="142"/>
    <cellStyle name="Moneda 3 2 2 3 3" xfId="143"/>
    <cellStyle name="Moneda 3 2 2 4 2 2" xfId="144"/>
    <cellStyle name="Moneda 3 2 2 4 3" xfId="145"/>
    <cellStyle name="Moneda 3 2 2 5 2" xfId="146"/>
    <cellStyle name="Moneda 3 2 2 6" xfId="147"/>
    <cellStyle name="Moneda 3 2 3 2 2" xfId="148"/>
    <cellStyle name="Moneda 3 2 3 3" xfId="149"/>
    <cellStyle name="Moneda 3 2 4 2 2" xfId="150"/>
    <cellStyle name="Moneda 3 2 4 3" xfId="151"/>
    <cellStyle name="Moneda 3 2 5 2 2" xfId="152"/>
    <cellStyle name="Moneda 3 2 5 3" xfId="153"/>
    <cellStyle name="Moneda 3 2 6 2" xfId="154"/>
    <cellStyle name="Moneda 3 2 7" xfId="155"/>
    <cellStyle name="Moneda 10" xfId="156"/>
    <cellStyle name="Porcentaje 3" xfId="157"/>
    <cellStyle name="Moneda 8" xfId="158"/>
    <cellStyle name="Moneda 20" xfId="159"/>
    <cellStyle name="Moneda 14" xfId="160"/>
    <cellStyle name="Millares 5" xfId="161"/>
    <cellStyle name="Moneda 7" xfId="162"/>
    <cellStyle name="Moneda 2 3 10" xfId="163"/>
    <cellStyle name="Moneda 3 4" xfId="164"/>
    <cellStyle name="Moneda 5" xfId="165"/>
    <cellStyle name="Moneda 21" xfId="166"/>
    <cellStyle name="Moneda 15" xfId="167"/>
    <cellStyle name="Moneda 18" xfId="168"/>
    <cellStyle name="Moneda 11" xfId="169"/>
    <cellStyle name="Moneda 6" xfId="170"/>
    <cellStyle name="Moneda 13" xfId="171"/>
    <cellStyle name="Moneda 17" xfId="172"/>
    <cellStyle name="Normal 2 3" xfId="173"/>
    <cellStyle name="Moneda 2 4" xfId="174"/>
    <cellStyle name="Millares 2 3" xfId="175"/>
    <cellStyle name="Énfasis1 2" xfId="176"/>
    <cellStyle name="Normal 2 2" xfId="177"/>
    <cellStyle name="Moneda 2 2 3" xfId="178"/>
    <cellStyle name="Millares 6" xfId="179"/>
    <cellStyle name="Moneda 3 3" xfId="180"/>
    <cellStyle name="Moneda [0] 2" xfId="181"/>
    <cellStyle name="Moneda 9" xfId="182"/>
    <cellStyle name="Énfasis1 2 2" xfId="183"/>
    <cellStyle name="Normal 3 2 2" xfId="184"/>
    <cellStyle name="Moneda 3 2 8" xfId="185"/>
    <cellStyle name="Moneda 16" xfId="186"/>
    <cellStyle name="Moneda 12" xfId="187"/>
    <cellStyle name="Moneda 19" xfId="188"/>
    <cellStyle name="Moneda 22" xfId="189"/>
    <cellStyle name="Moneda 2 3 11" xfId="190"/>
    <cellStyle name="Moneda 2 3 2 8" xfId="191"/>
    <cellStyle name="Moneda 3 2 9" xfId="192"/>
    <cellStyle name="Moneda 2 3 3 7" xfId="193"/>
    <cellStyle name="Moneda 2 3 4 7" xfId="194"/>
    <cellStyle name="Moneda 2 3 2 2 7" xfId="195"/>
    <cellStyle name="Moneda 3 2 2 7" xfId="196"/>
    <cellStyle name="Moneda 2 3 2 2 2 4" xfId="197"/>
    <cellStyle name="Moneda 2 3 2 2 2 2 3" xfId="198"/>
    <cellStyle name="Moneda 2 3 2 2 3 4" xfId="199"/>
    <cellStyle name="Moneda 2 3 2 2 3 2 3" xfId="200"/>
    <cellStyle name="Moneda 2 3 2 2 4 4" xfId="201"/>
    <cellStyle name="Moneda 2 3 2 2 4 2 3" xfId="202"/>
    <cellStyle name="Moneda 2 3 2 2 5 3" xfId="203"/>
    <cellStyle name="Moneda 2 3 2 3 4" xfId="204"/>
    <cellStyle name="Moneda 2 3 2 3 2 3" xfId="205"/>
    <cellStyle name="Moneda 2 3 2 4 4" xfId="206"/>
    <cellStyle name="Moneda 2 3 2 4 2 3" xfId="207"/>
    <cellStyle name="Moneda 2 3 2 5 4" xfId="208"/>
    <cellStyle name="Moneda 2 3 2 5 2 3" xfId="209"/>
    <cellStyle name="Moneda 2 3 2 6 3" xfId="210"/>
    <cellStyle name="Moneda 2 3 3 2 4" xfId="211"/>
    <cellStyle name="Moneda 2 3 3 2 2 3" xfId="212"/>
    <cellStyle name="Moneda 2 3 3 3 4" xfId="213"/>
    <cellStyle name="Moneda 2 3 3 3 2 3" xfId="214"/>
    <cellStyle name="Moneda 2 3 3 4 4" xfId="215"/>
    <cellStyle name="Moneda 2 3 3 4 2 3" xfId="216"/>
    <cellStyle name="Moneda 2 3 3 5 3" xfId="217"/>
    <cellStyle name="Moneda 2 3 4 2 4" xfId="218"/>
    <cellStyle name="Moneda 2 3 4 2 2 3" xfId="219"/>
    <cellStyle name="Moneda 2 3 4 3 4" xfId="220"/>
    <cellStyle name="Moneda 2 3 4 3 2 3" xfId="221"/>
    <cellStyle name="Moneda 2 3 4 4 4" xfId="222"/>
    <cellStyle name="Moneda 2 3 4 4 2 3" xfId="223"/>
    <cellStyle name="Moneda 2 3 4 5 3" xfId="224"/>
    <cellStyle name="Moneda 2 3 5 4" xfId="225"/>
    <cellStyle name="Moneda 2 3 5 2 3" xfId="226"/>
    <cellStyle name="Moneda 2 3 6 4" xfId="227"/>
    <cellStyle name="Moneda 2 3 6 2 3" xfId="228"/>
    <cellStyle name="Moneda 2 3 7 4" xfId="229"/>
    <cellStyle name="Moneda 2 3 7 2 3" xfId="230"/>
    <cellStyle name="Moneda 2 3 8 3" xfId="231"/>
    <cellStyle name="Moneda 3 2 2 2 4" xfId="232"/>
    <cellStyle name="Moneda 3 2 2 2 2 3" xfId="233"/>
    <cellStyle name="Moneda 3 2 2 3 4" xfId="234"/>
    <cellStyle name="Moneda 3 2 2 3 2 3" xfId="235"/>
    <cellStyle name="Moneda 3 2 2 4 4" xfId="236"/>
    <cellStyle name="Moneda 3 2 2 4 2 3" xfId="237"/>
    <cellStyle name="Moneda 3 2 2 5 3" xfId="238"/>
    <cellStyle name="Moneda 3 2 3 4" xfId="239"/>
    <cellStyle name="Moneda 3 2 3 2 3" xfId="240"/>
    <cellStyle name="Moneda 3 2 4 4" xfId="241"/>
    <cellStyle name="Moneda 3 2 4 2 3" xfId="242"/>
    <cellStyle name="Moneda 3 2 5 4" xfId="243"/>
    <cellStyle name="Moneda 3 2 5 2 3" xfId="244"/>
    <cellStyle name="Moneda 3 2 6 3" xfId="245"/>
    <cellStyle name="Moneda 2 3 2 2 2 2 2 2" xfId="246"/>
    <cellStyle name="Moneda 2 3 2 2 2 3 2" xfId="247"/>
    <cellStyle name="Moneda 2 3 2 2 3 2 2 2" xfId="248"/>
    <cellStyle name="Moneda 2 3 2 2 3 3 2" xfId="249"/>
    <cellStyle name="Moneda 2 3 2 2 4 2 2 2" xfId="250"/>
    <cellStyle name="Moneda 2 3 2 2 4 3 2" xfId="251"/>
    <cellStyle name="Moneda 2 3 2 2 5 2 2" xfId="252"/>
    <cellStyle name="Moneda 2 3 2 2 6 2" xfId="253"/>
    <cellStyle name="Moneda 2 3 2 3 2 2 2" xfId="254"/>
    <cellStyle name="Moneda 2 3 2 3 3 2" xfId="255"/>
    <cellStyle name="Moneda 2 3 2 4 2 2 2" xfId="256"/>
    <cellStyle name="Moneda 2 3 2 4 3 2" xfId="257"/>
    <cellStyle name="Moneda 2 3 2 5 2 2 2" xfId="258"/>
    <cellStyle name="Moneda 2 3 2 5 3 2" xfId="259"/>
    <cellStyle name="Moneda 2 3 2 6 2 2" xfId="260"/>
    <cellStyle name="Moneda 2 3 2 7 2" xfId="261"/>
    <cellStyle name="Moneda 2 3 3 2 2 2 2" xfId="262"/>
    <cellStyle name="Moneda 2 3 3 2 3 2" xfId="263"/>
    <cellStyle name="Moneda 2 3 3 3 2 2 2" xfId="264"/>
    <cellStyle name="Moneda 2 3 3 3 3 2" xfId="265"/>
    <cellStyle name="Moneda 2 3 3 4 2 2 2" xfId="266"/>
    <cellStyle name="Moneda 2 3 3 4 3 2" xfId="267"/>
    <cellStyle name="Moneda 2 3 3 5 2 2" xfId="268"/>
    <cellStyle name="Moneda 2 3 3 6 2" xfId="269"/>
    <cellStyle name="Moneda 2 3 4 2 2 2 2" xfId="270"/>
    <cellStyle name="Moneda 2 3 4 2 3 2" xfId="271"/>
    <cellStyle name="Moneda 2 3 4 3 2 2 2" xfId="272"/>
    <cellStyle name="Moneda 2 3 4 3 3 2" xfId="273"/>
    <cellStyle name="Moneda 2 3 4 4 2 2 2" xfId="274"/>
    <cellStyle name="Moneda 2 3 4 4 3 2" xfId="275"/>
    <cellStyle name="Moneda 2 3 4 5 2 2" xfId="276"/>
    <cellStyle name="Moneda 2 3 4 6 2" xfId="277"/>
    <cellStyle name="Moneda 2 3 5 2 2 2" xfId="278"/>
    <cellStyle name="Moneda 2 3 5 3 2" xfId="279"/>
    <cellStyle name="Moneda 2 3 6 2 2 2" xfId="280"/>
    <cellStyle name="Moneda 2 3 6 3 2" xfId="281"/>
    <cellStyle name="Moneda 2 3 7 2 2 2" xfId="282"/>
    <cellStyle name="Moneda 2 3 7 3 2" xfId="283"/>
    <cellStyle name="Moneda 2 3 8 2 2" xfId="284"/>
    <cellStyle name="Moneda 2 3 9 2" xfId="285"/>
    <cellStyle name="Moneda 3 2 2 2 2 2 2" xfId="286"/>
    <cellStyle name="Moneda 3 2 2 2 3 2" xfId="287"/>
    <cellStyle name="Moneda 3 2 2 3 2 2 2" xfId="288"/>
    <cellStyle name="Moneda 3 2 2 3 3 2" xfId="289"/>
    <cellStyle name="Moneda 3 2 2 4 2 2 2" xfId="290"/>
    <cellStyle name="Moneda 3 2 2 4 3 2" xfId="291"/>
    <cellStyle name="Moneda 3 2 2 5 2 2" xfId="292"/>
    <cellStyle name="Moneda 3 2 2 6 2" xfId="293"/>
    <cellStyle name="Moneda 3 2 3 2 2 2" xfId="294"/>
    <cellStyle name="Moneda 3 2 3 3 2" xfId="295"/>
    <cellStyle name="Moneda 3 2 4 2 2 2" xfId="296"/>
    <cellStyle name="Moneda 3 2 4 3 2" xfId="297"/>
    <cellStyle name="Moneda 3 2 5 2 2 2" xfId="298"/>
    <cellStyle name="Moneda 3 2 5 3 2" xfId="299"/>
    <cellStyle name="Moneda 3 2 6 2 2" xfId="300"/>
    <cellStyle name="Moneda 3 2 7 2" xfId="301"/>
    <cellStyle name="Moneda 10 2" xfId="302"/>
    <cellStyle name="Moneda 8 2" xfId="303"/>
    <cellStyle name="Moneda 20 2" xfId="304"/>
    <cellStyle name="Moneda 14 2" xfId="305"/>
    <cellStyle name="Moneda 24" xfId="306"/>
    <cellStyle name="Moneda 7 2" xfId="307"/>
    <cellStyle name="Moneda 2 3 10 2" xfId="308"/>
    <cellStyle name="Moneda 3 4 2" xfId="309"/>
    <cellStyle name="Moneda 23" xfId="310"/>
    <cellStyle name="Moneda 21 2" xfId="311"/>
    <cellStyle name="Moneda 15 2" xfId="312"/>
    <cellStyle name="Moneda 18 2" xfId="313"/>
    <cellStyle name="Moneda 11 2" xfId="314"/>
    <cellStyle name="Moneda 6 2" xfId="315"/>
    <cellStyle name="Moneda 13 2" xfId="316"/>
    <cellStyle name="Moneda 17 2" xfId="317"/>
    <cellStyle name="Moneda 2 2 3 2" xfId="318"/>
    <cellStyle name="Moneda 3 3 2" xfId="319"/>
    <cellStyle name="Moneda [0] 2 2" xfId="320"/>
    <cellStyle name="Moneda 9 2" xfId="321"/>
    <cellStyle name="Moneda 16 2" xfId="322"/>
    <cellStyle name="Moneda 12 2" xfId="323"/>
    <cellStyle name="Moneda 19 2" xfId="324"/>
    <cellStyle name="Millares [0] 2" xfId="325"/>
    <cellStyle name="Millares [0] 3 2" xfId="326"/>
    <cellStyle name="Millares [0] 3 4 4" xfId="327"/>
    <cellStyle name="Millares 10" xfId="328"/>
    <cellStyle name="Millares 2 2 2" xfId="329"/>
    <cellStyle name="Millares 2 5" xfId="330"/>
    <cellStyle name="Millares 2 5 2" xfId="331"/>
    <cellStyle name="Millares 3_Hoja1" xfId="332"/>
    <cellStyle name="Moneda [0] 3" xfId="333"/>
    <cellStyle name="Moneda [0] 4" xfId="334"/>
    <cellStyle name="Moneda 11_Hoja1" xfId="335"/>
    <cellStyle name="Moneda 3_Hoja1" xfId="336"/>
    <cellStyle name="Normal_Hoja1" xfId="337"/>
    <cellStyle name="Normal 3_Hoja1" xfId="338"/>
    <cellStyle name="Normal 4" xfId="339"/>
    <cellStyle name="Porcentaje 2 2" xfId="340"/>
    <cellStyle name="Porcentaje 2 3" xfId="341"/>
    <cellStyle name="Porcentaje 4" xfId="34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4.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xdr:row>
      <xdr:rowOff>304800</xdr:rowOff>
    </xdr:from>
    <xdr:to>
      <xdr:col>4</xdr:col>
      <xdr:colOff>0</xdr:colOff>
      <xdr:row>4</xdr:row>
      <xdr:rowOff>38100</xdr:rowOff>
    </xdr:to>
    <xdr:pic>
      <xdr:nvPicPr>
        <xdr:cNvPr id="2" name="Picture 110"/>
        <xdr:cNvPicPr preferRelativeResize="1">
          <a:picLocks noChangeAspect="1"/>
        </xdr:cNvPicPr>
      </xdr:nvPicPr>
      <xdr:blipFill>
        <a:blip r:embed="rId1"/>
        <a:stretch>
          <a:fillRect/>
        </a:stretch>
      </xdr:blipFill>
      <xdr:spPr bwMode="auto">
        <a:xfrm>
          <a:off x="1009650" y="571500"/>
          <a:ext cx="590550" cy="933450"/>
        </a:xfrm>
        <a:prstGeom prst="rect">
          <a:avLst/>
        </a:prstGeom>
        <a:solidFill>
          <a:srgbClr val="FFFFFF"/>
        </a:solid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180975</xdr:rowOff>
    </xdr:from>
    <xdr:to>
      <xdr:col>2</xdr:col>
      <xdr:colOff>523875</xdr:colOff>
      <xdr:row>2</xdr:row>
      <xdr:rowOff>238125</xdr:rowOff>
    </xdr:to>
    <xdr:pic>
      <xdr:nvPicPr>
        <xdr:cNvPr id="9967" name="Imagen 2"/>
        <xdr:cNvPicPr preferRelativeResize="1">
          <a:picLocks noChangeAspect="1"/>
        </xdr:cNvPicPr>
      </xdr:nvPicPr>
      <xdr:blipFill>
        <a:blip r:embed="rId1"/>
        <a:stretch>
          <a:fillRect/>
        </a:stretch>
      </xdr:blipFill>
      <xdr:spPr bwMode="auto">
        <a:xfrm>
          <a:off x="0" y="0"/>
          <a:ext cx="723900" cy="0"/>
        </a:xfrm>
        <a:prstGeom prst="rect">
          <a:avLst/>
        </a:prstGeom>
        <a:solidFill>
          <a:srgbClr val="FFFFFF"/>
        </a:solidFill>
        <a:ln w="9525">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2</xdr:row>
      <xdr:rowOff>57150</xdr:rowOff>
    </xdr:from>
    <xdr:to>
      <xdr:col>1</xdr:col>
      <xdr:colOff>723900</xdr:colOff>
      <xdr:row>3</xdr:row>
      <xdr:rowOff>152400</xdr:rowOff>
    </xdr:to>
    <xdr:pic>
      <xdr:nvPicPr>
        <xdr:cNvPr id="2" name="Imagen 2"/>
        <xdr:cNvPicPr preferRelativeResize="1">
          <a:picLocks noChangeAspect="1"/>
        </xdr:cNvPicPr>
      </xdr:nvPicPr>
      <xdr:blipFill>
        <a:blip r:embed="rId1"/>
        <a:stretch>
          <a:fillRect/>
        </a:stretch>
      </xdr:blipFill>
      <xdr:spPr bwMode="auto">
        <a:xfrm>
          <a:off x="314325" y="276225"/>
          <a:ext cx="1266825" cy="419100"/>
        </a:xfrm>
        <a:prstGeom prst="rect">
          <a:avLst/>
        </a:prstGeom>
        <a:solidFill>
          <a:srgbClr val="FFFFFF"/>
        </a:solid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466725</xdr:colOff>
      <xdr:row>0</xdr:row>
      <xdr:rowOff>142875</xdr:rowOff>
    </xdr:from>
    <xdr:to>
      <xdr:col>2</xdr:col>
      <xdr:colOff>219075</xdr:colOff>
      <xdr:row>2</xdr:row>
      <xdr:rowOff>171450</xdr:rowOff>
    </xdr:to>
    <xdr:pic>
      <xdr:nvPicPr>
        <xdr:cNvPr id="2" name="Imagen 1"/>
        <xdr:cNvPicPr preferRelativeResize="1">
          <a:picLocks noChangeAspect="1"/>
        </xdr:cNvPicPr>
      </xdr:nvPicPr>
      <xdr:blipFill>
        <a:blip r:embed="rId1"/>
        <a:stretch>
          <a:fillRect/>
        </a:stretch>
      </xdr:blipFill>
      <xdr:spPr>
        <a:xfrm>
          <a:off x="466725" y="142875"/>
          <a:ext cx="1276350" cy="40957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1</xdr:row>
      <xdr:rowOff>66675</xdr:rowOff>
    </xdr:from>
    <xdr:to>
      <xdr:col>2</xdr:col>
      <xdr:colOff>1114425</xdr:colOff>
      <xdr:row>2</xdr:row>
      <xdr:rowOff>381000</xdr:rowOff>
    </xdr:to>
    <xdr:pic>
      <xdr:nvPicPr>
        <xdr:cNvPr id="2" name="1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419100"/>
          <a:ext cx="18288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371475</xdr:colOff>
      <xdr:row>1</xdr:row>
      <xdr:rowOff>66675</xdr:rowOff>
    </xdr:from>
    <xdr:to>
      <xdr:col>2</xdr:col>
      <xdr:colOff>1114425</xdr:colOff>
      <xdr:row>2</xdr:row>
      <xdr:rowOff>381000</xdr:rowOff>
    </xdr:to>
    <xdr:pic>
      <xdr:nvPicPr>
        <xdr:cNvPr id="3" name="2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419100"/>
          <a:ext cx="18288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371475</xdr:colOff>
      <xdr:row>1</xdr:row>
      <xdr:rowOff>66675</xdr:rowOff>
    </xdr:from>
    <xdr:to>
      <xdr:col>2</xdr:col>
      <xdr:colOff>1114425</xdr:colOff>
      <xdr:row>2</xdr:row>
      <xdr:rowOff>381000</xdr:rowOff>
    </xdr:to>
    <xdr:pic>
      <xdr:nvPicPr>
        <xdr:cNvPr id="4" name="2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419100"/>
          <a:ext cx="18288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371475</xdr:colOff>
      <xdr:row>1</xdr:row>
      <xdr:rowOff>66675</xdr:rowOff>
    </xdr:from>
    <xdr:to>
      <xdr:col>2</xdr:col>
      <xdr:colOff>1114425</xdr:colOff>
      <xdr:row>2</xdr:row>
      <xdr:rowOff>381000</xdr:rowOff>
    </xdr:to>
    <xdr:pic>
      <xdr:nvPicPr>
        <xdr:cNvPr id="5" name="2 Imagen" descr="http://190.27.245.106/IsolucionSDA/GrafVinetas/logo%202016-20.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952500" y="419100"/>
          <a:ext cx="1828800" cy="7715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BACKUP%20LINA%20C\Lina%20Forero-Datos\20180970\12_SEGFULL\2016_2017_2018-%201150%20corte%20a%2009%20en%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Variables"/>
      <sheetName val="GESTIÓN"/>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0-5 años Primera infancia </v>
          </cell>
          <cell r="C2" t="str">
            <v>Todos los Grupos</v>
          </cell>
          <cell r="H2" t="str">
            <v>Todos los grupos</v>
          </cell>
        </row>
        <row r="3">
          <cell r="A3" t="str">
            <v>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150-2016"/>
      <sheetName val="Reservas por concepto"/>
      <sheetName val="1150-2017"/>
      <sheetName val="Giros 2017 a 30092018"/>
      <sheetName val="1150-2018"/>
      <sheetName val="Metas2018"/>
      <sheetName val="Dingral18"/>
    </sheetNames>
    <sheetDataSet>
      <sheetData sheetId="0"/>
      <sheetData sheetId="1"/>
      <sheetData sheetId="2"/>
      <sheetData sheetId="3">
        <row r="24">
          <cell r="E24">
            <v>4480095076</v>
          </cell>
        </row>
      </sheetData>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26"/>
  <sheetViews>
    <sheetView zoomScale="70" zoomScaleNormal="70" workbookViewId="0" topLeftCell="A15">
      <selection activeCell="AP16" sqref="AP16"/>
    </sheetView>
  </sheetViews>
  <sheetFormatPr defaultColWidth="11.421875" defaultRowHeight="15"/>
  <cols>
    <col min="1" max="2" width="7.57421875" style="1" customWidth="1"/>
    <col min="3" max="3" width="20.8515625" style="1" hidden="1" customWidth="1"/>
    <col min="4" max="4" width="8.8515625" style="1" customWidth="1"/>
    <col min="5" max="5" width="27.140625" style="1" hidden="1" customWidth="1"/>
    <col min="6" max="6" width="7.57421875" style="1" customWidth="1"/>
    <col min="7" max="7" width="21.8515625" style="1" hidden="1" customWidth="1"/>
    <col min="8" max="8" width="17.8515625" style="1" hidden="1" customWidth="1"/>
    <col min="9" max="9" width="20.140625" style="1" hidden="1" customWidth="1"/>
    <col min="10" max="11" width="13.57421875" style="12" hidden="1" customWidth="1"/>
    <col min="12" max="12" width="12.7109375" style="12" hidden="1" customWidth="1"/>
    <col min="13" max="13" width="11.28125" style="12" hidden="1" customWidth="1"/>
    <col min="14" max="14" width="11.140625" style="12" hidden="1" customWidth="1"/>
    <col min="15" max="17" width="12.00390625" style="12" hidden="1" customWidth="1"/>
    <col min="18" max="18" width="13.28125" style="12" hidden="1" customWidth="1"/>
    <col min="19" max="19" width="12.28125" style="12" hidden="1" customWidth="1"/>
    <col min="20" max="20" width="10.8515625" style="12" customWidth="1"/>
    <col min="21" max="21" width="15.7109375" style="12" hidden="1" customWidth="1"/>
    <col min="22" max="22" width="20.421875" style="12" hidden="1" customWidth="1"/>
    <col min="23" max="23" width="15.00390625" style="12" hidden="1" customWidth="1"/>
    <col min="24" max="24" width="13.421875" style="12" hidden="1" customWidth="1"/>
    <col min="25" max="25" width="10.57421875" style="12" customWidth="1"/>
    <col min="26" max="26" width="9.8515625" style="12" customWidth="1"/>
    <col min="27" max="29" width="13.7109375" style="12" hidden="1" customWidth="1"/>
    <col min="30" max="30" width="8.28125" style="12" hidden="1" customWidth="1"/>
    <col min="31" max="31" width="13.140625" style="12" hidden="1" customWidth="1"/>
    <col min="32" max="32" width="11.7109375" style="12" hidden="1" customWidth="1"/>
    <col min="33" max="33" width="11.421875" style="12" hidden="1" customWidth="1"/>
    <col min="34" max="34" width="14.140625" style="12" hidden="1" customWidth="1"/>
    <col min="35" max="35" width="13.57421875" style="12" hidden="1" customWidth="1"/>
    <col min="36" max="36" width="11.7109375" style="12" hidden="1" customWidth="1"/>
    <col min="37" max="37" width="15.00390625" style="12" hidden="1" customWidth="1"/>
    <col min="38" max="38" width="10.00390625" style="12" hidden="1" customWidth="1"/>
    <col min="39" max="39" width="11.7109375" style="12" customWidth="1"/>
    <col min="40" max="40" width="11.421875" style="12" customWidth="1"/>
    <col min="41" max="41" width="9.421875" style="1" customWidth="1"/>
    <col min="42" max="42" width="10.57421875" style="1" customWidth="1"/>
    <col min="43" max="43" width="11.28125" style="1" customWidth="1"/>
    <col min="44" max="44" width="9.140625" style="1" customWidth="1"/>
    <col min="45" max="45" width="67.57421875" style="1" customWidth="1"/>
    <col min="46" max="46" width="15.57421875" style="1" customWidth="1"/>
    <col min="47" max="47" width="13.28125" style="1" customWidth="1"/>
    <col min="48" max="48" width="50.57421875" style="1" customWidth="1"/>
    <col min="49" max="49" width="33.00390625" style="1" customWidth="1"/>
    <col min="50" max="50" width="11.421875" style="1" customWidth="1"/>
    <col min="51" max="51" width="56.57421875" style="1" customWidth="1"/>
    <col min="52" max="16384" width="11.421875" style="1" customWidth="1"/>
  </cols>
  <sheetData>
    <row r="1" spans="1:49" ht="21" customHeight="1" thickBot="1">
      <c r="A1" s="4"/>
      <c r="B1" s="4"/>
      <c r="C1" s="4"/>
      <c r="D1" s="4"/>
      <c r="E1" s="4"/>
      <c r="F1" s="4"/>
      <c r="G1" s="4"/>
      <c r="H1" s="4"/>
      <c r="I1" s="4"/>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4"/>
      <c r="AP1" s="4"/>
      <c r="AQ1" s="4"/>
      <c r="AR1" s="4"/>
      <c r="AS1" s="4"/>
      <c r="AT1" s="4"/>
      <c r="AU1" s="4"/>
      <c r="AV1" s="4"/>
      <c r="AW1" s="4"/>
    </row>
    <row r="2" spans="1:49" ht="38.25" customHeight="1">
      <c r="A2" s="830"/>
      <c r="B2" s="831"/>
      <c r="C2" s="831"/>
      <c r="D2" s="831"/>
      <c r="E2" s="831"/>
      <c r="F2" s="831"/>
      <c r="G2" s="832"/>
      <c r="H2" s="838" t="s">
        <v>0</v>
      </c>
      <c r="I2" s="838"/>
      <c r="J2" s="838"/>
      <c r="K2" s="838"/>
      <c r="L2" s="838"/>
      <c r="M2" s="838"/>
      <c r="N2" s="838"/>
      <c r="O2" s="838"/>
      <c r="P2" s="838"/>
      <c r="Q2" s="838"/>
      <c r="R2" s="838"/>
      <c r="S2" s="838"/>
      <c r="T2" s="838"/>
      <c r="U2" s="838"/>
      <c r="V2" s="838"/>
      <c r="W2" s="838"/>
      <c r="X2" s="838"/>
      <c r="Y2" s="838"/>
      <c r="Z2" s="838"/>
      <c r="AA2" s="838"/>
      <c r="AB2" s="838"/>
      <c r="AC2" s="838"/>
      <c r="AD2" s="838"/>
      <c r="AE2" s="838"/>
      <c r="AF2" s="838"/>
      <c r="AG2" s="838"/>
      <c r="AH2" s="838"/>
      <c r="AI2" s="838"/>
      <c r="AJ2" s="838"/>
      <c r="AK2" s="838"/>
      <c r="AL2" s="838"/>
      <c r="AM2" s="838"/>
      <c r="AN2" s="838"/>
      <c r="AO2" s="838"/>
      <c r="AP2" s="838"/>
      <c r="AQ2" s="838"/>
      <c r="AR2" s="838"/>
      <c r="AS2" s="838"/>
      <c r="AT2" s="838"/>
      <c r="AU2" s="838"/>
      <c r="AV2" s="838"/>
      <c r="AW2" s="839"/>
    </row>
    <row r="3" spans="1:49" ht="28.5" customHeight="1">
      <c r="A3" s="833"/>
      <c r="B3" s="834"/>
      <c r="C3" s="834"/>
      <c r="D3" s="834"/>
      <c r="E3" s="834"/>
      <c r="F3" s="834"/>
      <c r="G3" s="835"/>
      <c r="H3" s="840" t="s">
        <v>73</v>
      </c>
      <c r="I3" s="840"/>
      <c r="J3" s="840"/>
      <c r="K3" s="840"/>
      <c r="L3" s="840"/>
      <c r="M3" s="840"/>
      <c r="N3" s="840"/>
      <c r="O3" s="840"/>
      <c r="P3" s="840"/>
      <c r="Q3" s="840"/>
      <c r="R3" s="840"/>
      <c r="S3" s="840"/>
      <c r="T3" s="840"/>
      <c r="U3" s="840"/>
      <c r="V3" s="840"/>
      <c r="W3" s="840"/>
      <c r="X3" s="840"/>
      <c r="Y3" s="840"/>
      <c r="Z3" s="840"/>
      <c r="AA3" s="840"/>
      <c r="AB3" s="840"/>
      <c r="AC3" s="840"/>
      <c r="AD3" s="840"/>
      <c r="AE3" s="840"/>
      <c r="AF3" s="840"/>
      <c r="AG3" s="840"/>
      <c r="AH3" s="840"/>
      <c r="AI3" s="840"/>
      <c r="AJ3" s="840"/>
      <c r="AK3" s="840"/>
      <c r="AL3" s="840"/>
      <c r="AM3" s="840"/>
      <c r="AN3" s="840"/>
      <c r="AO3" s="840"/>
      <c r="AP3" s="840"/>
      <c r="AQ3" s="840"/>
      <c r="AR3" s="840"/>
      <c r="AS3" s="840"/>
      <c r="AT3" s="840"/>
      <c r="AU3" s="840"/>
      <c r="AV3" s="840"/>
      <c r="AW3" s="841"/>
    </row>
    <row r="4" spans="1:49" ht="27.75" customHeight="1">
      <c r="A4" s="833"/>
      <c r="B4" s="834"/>
      <c r="C4" s="834"/>
      <c r="D4" s="834"/>
      <c r="E4" s="834"/>
      <c r="F4" s="834"/>
      <c r="G4" s="835"/>
      <c r="H4" s="840" t="s">
        <v>1</v>
      </c>
      <c r="I4" s="840"/>
      <c r="J4" s="840"/>
      <c r="K4" s="840"/>
      <c r="L4" s="840"/>
      <c r="M4" s="840"/>
      <c r="N4" s="840"/>
      <c r="O4" s="840"/>
      <c r="P4" s="840"/>
      <c r="Q4" s="840"/>
      <c r="R4" s="840"/>
      <c r="S4" s="840"/>
      <c r="T4" s="840" t="s">
        <v>90</v>
      </c>
      <c r="U4" s="840"/>
      <c r="V4" s="840"/>
      <c r="W4" s="840"/>
      <c r="X4" s="840"/>
      <c r="Y4" s="840"/>
      <c r="Z4" s="840"/>
      <c r="AA4" s="840"/>
      <c r="AB4" s="840"/>
      <c r="AC4" s="840"/>
      <c r="AD4" s="840"/>
      <c r="AE4" s="840"/>
      <c r="AF4" s="840"/>
      <c r="AG4" s="840"/>
      <c r="AH4" s="840"/>
      <c r="AI4" s="840"/>
      <c r="AJ4" s="840"/>
      <c r="AK4" s="840"/>
      <c r="AL4" s="840"/>
      <c r="AM4" s="840"/>
      <c r="AN4" s="840"/>
      <c r="AO4" s="840"/>
      <c r="AP4" s="840"/>
      <c r="AQ4" s="840"/>
      <c r="AR4" s="840"/>
      <c r="AS4" s="840"/>
      <c r="AT4" s="840"/>
      <c r="AU4" s="840"/>
      <c r="AV4" s="840"/>
      <c r="AW4" s="841"/>
    </row>
    <row r="5" spans="1:49" ht="26.25" customHeight="1">
      <c r="A5" s="833"/>
      <c r="B5" s="834"/>
      <c r="C5" s="834"/>
      <c r="D5" s="834"/>
      <c r="E5" s="834"/>
      <c r="F5" s="834"/>
      <c r="G5" s="835"/>
      <c r="H5" s="840" t="s">
        <v>3</v>
      </c>
      <c r="I5" s="840"/>
      <c r="J5" s="840"/>
      <c r="K5" s="840"/>
      <c r="L5" s="840"/>
      <c r="M5" s="840"/>
      <c r="N5" s="840"/>
      <c r="O5" s="840"/>
      <c r="P5" s="840"/>
      <c r="Q5" s="840"/>
      <c r="R5" s="840"/>
      <c r="S5" s="840"/>
      <c r="T5" s="840" t="s">
        <v>89</v>
      </c>
      <c r="U5" s="840"/>
      <c r="V5" s="840"/>
      <c r="W5" s="840"/>
      <c r="X5" s="840"/>
      <c r="Y5" s="840"/>
      <c r="Z5" s="840"/>
      <c r="AA5" s="840"/>
      <c r="AB5" s="840"/>
      <c r="AC5" s="840"/>
      <c r="AD5" s="840"/>
      <c r="AE5" s="840"/>
      <c r="AF5" s="840"/>
      <c r="AG5" s="840"/>
      <c r="AH5" s="840"/>
      <c r="AI5" s="840"/>
      <c r="AJ5" s="840"/>
      <c r="AK5" s="840"/>
      <c r="AL5" s="840"/>
      <c r="AM5" s="840"/>
      <c r="AN5" s="840"/>
      <c r="AO5" s="840"/>
      <c r="AP5" s="840"/>
      <c r="AQ5" s="840"/>
      <c r="AR5" s="840"/>
      <c r="AS5" s="840"/>
      <c r="AT5" s="840"/>
      <c r="AU5" s="840"/>
      <c r="AV5" s="840"/>
      <c r="AW5" s="841"/>
    </row>
    <row r="6" spans="1:49" ht="15.75">
      <c r="A6" s="18"/>
      <c r="B6" s="19"/>
      <c r="C6" s="19"/>
      <c r="D6" s="19"/>
      <c r="E6" s="19"/>
      <c r="F6" s="19"/>
      <c r="G6" s="19"/>
      <c r="H6" s="19"/>
      <c r="I6" s="19"/>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19"/>
      <c r="AP6" s="19"/>
      <c r="AQ6" s="19"/>
      <c r="AR6" s="19"/>
      <c r="AS6" s="19"/>
      <c r="AT6" s="19"/>
      <c r="AU6" s="19"/>
      <c r="AV6" s="19"/>
      <c r="AW6" s="21"/>
    </row>
    <row r="7" spans="1:49" ht="30" customHeight="1">
      <c r="A7" s="845" t="s">
        <v>4</v>
      </c>
      <c r="B7" s="846"/>
      <c r="C7" s="846"/>
      <c r="D7" s="846"/>
      <c r="E7" s="846"/>
      <c r="F7" s="846"/>
      <c r="G7" s="846"/>
      <c r="H7" s="846"/>
      <c r="I7" s="846"/>
      <c r="J7" s="846"/>
      <c r="K7" s="846"/>
      <c r="L7" s="846"/>
      <c r="M7" s="846"/>
      <c r="N7" s="846"/>
      <c r="O7" s="846"/>
      <c r="P7" s="846"/>
      <c r="Q7" s="846"/>
      <c r="R7" s="846"/>
      <c r="S7" s="846"/>
      <c r="T7" s="846"/>
      <c r="U7" s="846"/>
      <c r="V7" s="846"/>
      <c r="W7" s="846"/>
      <c r="X7" s="846"/>
      <c r="Y7" s="846"/>
      <c r="Z7" s="846"/>
      <c r="AA7" s="846"/>
      <c r="AB7" s="846"/>
      <c r="AC7" s="846"/>
      <c r="AD7" s="846"/>
      <c r="AE7" s="846"/>
      <c r="AF7" s="846"/>
      <c r="AG7" s="846"/>
      <c r="AH7" s="846"/>
      <c r="AI7" s="846"/>
      <c r="AJ7" s="846"/>
      <c r="AK7" s="846"/>
      <c r="AL7" s="846"/>
      <c r="AM7" s="846"/>
      <c r="AN7" s="846"/>
      <c r="AO7" s="846"/>
      <c r="AP7" s="846"/>
      <c r="AQ7" s="846"/>
      <c r="AR7" s="846"/>
      <c r="AS7" s="846"/>
      <c r="AT7" s="846"/>
      <c r="AU7" s="846"/>
      <c r="AV7" s="846"/>
      <c r="AW7" s="847"/>
    </row>
    <row r="8" spans="1:49" ht="30" customHeight="1" thickBot="1">
      <c r="A8" s="848" t="s">
        <v>2</v>
      </c>
      <c r="B8" s="849"/>
      <c r="C8" s="849"/>
      <c r="D8" s="849"/>
      <c r="E8" s="849"/>
      <c r="F8" s="849"/>
      <c r="G8" s="849"/>
      <c r="H8" s="849"/>
      <c r="I8" s="849"/>
      <c r="J8" s="849"/>
      <c r="K8" s="849"/>
      <c r="L8" s="849"/>
      <c r="M8" s="849"/>
      <c r="N8" s="849"/>
      <c r="O8" s="849"/>
      <c r="P8" s="849"/>
      <c r="Q8" s="849"/>
      <c r="R8" s="849"/>
      <c r="S8" s="849"/>
      <c r="T8" s="849"/>
      <c r="U8" s="849"/>
      <c r="V8" s="849"/>
      <c r="W8" s="849"/>
      <c r="X8" s="849"/>
      <c r="Y8" s="849"/>
      <c r="Z8" s="849"/>
      <c r="AA8" s="849"/>
      <c r="AB8" s="849"/>
      <c r="AC8" s="849"/>
      <c r="AD8" s="849"/>
      <c r="AE8" s="849"/>
      <c r="AF8" s="849"/>
      <c r="AG8" s="849"/>
      <c r="AH8" s="849"/>
      <c r="AI8" s="849"/>
      <c r="AJ8" s="849"/>
      <c r="AK8" s="849"/>
      <c r="AL8" s="849"/>
      <c r="AM8" s="849"/>
      <c r="AN8" s="849"/>
      <c r="AO8" s="849"/>
      <c r="AP8" s="849"/>
      <c r="AQ8" s="849"/>
      <c r="AR8" s="849"/>
      <c r="AS8" s="849"/>
      <c r="AT8" s="849"/>
      <c r="AU8" s="849"/>
      <c r="AV8" s="849"/>
      <c r="AW8" s="850"/>
    </row>
    <row r="9" spans="1:49" ht="9.75" customHeight="1" thickBot="1">
      <c r="A9" s="15"/>
      <c r="B9" s="16"/>
      <c r="C9" s="16"/>
      <c r="D9" s="16"/>
      <c r="E9" s="16"/>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9"/>
      <c r="AP9" s="19"/>
      <c r="AQ9" s="19"/>
      <c r="AR9" s="19"/>
      <c r="AS9" s="19"/>
      <c r="AT9" s="19"/>
      <c r="AU9" s="19"/>
      <c r="AV9" s="19"/>
      <c r="AW9" s="21"/>
    </row>
    <row r="10" spans="1:49" s="2" customFormat="1" ht="44.25" customHeight="1">
      <c r="A10" s="836" t="s">
        <v>204</v>
      </c>
      <c r="B10" s="836"/>
      <c r="C10" s="837"/>
      <c r="D10" s="820" t="s">
        <v>54</v>
      </c>
      <c r="E10" s="820"/>
      <c r="F10" s="820" t="s">
        <v>56</v>
      </c>
      <c r="G10" s="820"/>
      <c r="H10" s="820"/>
      <c r="I10" s="820"/>
      <c r="J10" s="820"/>
      <c r="K10" s="820"/>
      <c r="L10" s="820"/>
      <c r="M10" s="820"/>
      <c r="N10" s="820"/>
      <c r="O10" s="820"/>
      <c r="P10" s="820"/>
      <c r="Q10" s="820"/>
      <c r="R10" s="820"/>
      <c r="S10" s="820"/>
      <c r="T10" s="820"/>
      <c r="U10" s="820"/>
      <c r="V10" s="820"/>
      <c r="W10" s="820"/>
      <c r="X10" s="820"/>
      <c r="Y10" s="820"/>
      <c r="Z10" s="820"/>
      <c r="AA10" s="820"/>
      <c r="AB10" s="820"/>
      <c r="AC10" s="820"/>
      <c r="AD10" s="820"/>
      <c r="AE10" s="820"/>
      <c r="AF10" s="820"/>
      <c r="AG10" s="820"/>
      <c r="AH10" s="820"/>
      <c r="AI10" s="820"/>
      <c r="AJ10" s="820"/>
      <c r="AK10" s="820"/>
      <c r="AL10" s="820"/>
      <c r="AM10" s="820"/>
      <c r="AN10" s="820"/>
      <c r="AO10" s="820"/>
      <c r="AP10" s="820"/>
      <c r="AQ10" s="821" t="s">
        <v>64</v>
      </c>
      <c r="AR10" s="821" t="s">
        <v>65</v>
      </c>
      <c r="AS10" s="809" t="s">
        <v>66</v>
      </c>
      <c r="AT10" s="809" t="s">
        <v>67</v>
      </c>
      <c r="AU10" s="809" t="s">
        <v>68</v>
      </c>
      <c r="AV10" s="809" t="s">
        <v>69</v>
      </c>
      <c r="AW10" s="812" t="s">
        <v>70</v>
      </c>
    </row>
    <row r="11" spans="1:49" s="3" customFormat="1" ht="45.75" customHeight="1">
      <c r="A11" s="842" t="s">
        <v>205</v>
      </c>
      <c r="B11" s="842" t="s">
        <v>53</v>
      </c>
      <c r="C11" s="828" t="s">
        <v>206</v>
      </c>
      <c r="D11" s="828" t="s">
        <v>37</v>
      </c>
      <c r="E11" s="828" t="s">
        <v>55</v>
      </c>
      <c r="F11" s="828" t="s">
        <v>57</v>
      </c>
      <c r="G11" s="828" t="s">
        <v>58</v>
      </c>
      <c r="H11" s="828" t="s">
        <v>59</v>
      </c>
      <c r="I11" s="828" t="s">
        <v>60</v>
      </c>
      <c r="J11" s="828" t="s">
        <v>61</v>
      </c>
      <c r="K11" s="824" t="s">
        <v>62</v>
      </c>
      <c r="L11" s="825"/>
      <c r="M11" s="825"/>
      <c r="N11" s="825"/>
      <c r="O11" s="825"/>
      <c r="P11" s="825"/>
      <c r="Q11" s="825"/>
      <c r="R11" s="825"/>
      <c r="S11" s="825"/>
      <c r="T11" s="825"/>
      <c r="U11" s="825"/>
      <c r="V11" s="825"/>
      <c r="W11" s="825"/>
      <c r="X11" s="825"/>
      <c r="Y11" s="825"/>
      <c r="Z11" s="825"/>
      <c r="AA11" s="825"/>
      <c r="AB11" s="825"/>
      <c r="AC11" s="825"/>
      <c r="AD11" s="825"/>
      <c r="AE11" s="825"/>
      <c r="AF11" s="825"/>
      <c r="AG11" s="825"/>
      <c r="AH11" s="825"/>
      <c r="AI11" s="825"/>
      <c r="AJ11" s="825"/>
      <c r="AK11" s="825"/>
      <c r="AL11" s="826"/>
      <c r="AM11" s="827" t="s">
        <v>63</v>
      </c>
      <c r="AN11" s="827"/>
      <c r="AO11" s="827"/>
      <c r="AP11" s="827"/>
      <c r="AQ11" s="822"/>
      <c r="AR11" s="822"/>
      <c r="AS11" s="810"/>
      <c r="AT11" s="810"/>
      <c r="AU11" s="810"/>
      <c r="AV11" s="810"/>
      <c r="AW11" s="813"/>
    </row>
    <row r="12" spans="1:51" s="3" customFormat="1" ht="12.75" customHeight="1">
      <c r="A12" s="842"/>
      <c r="B12" s="842"/>
      <c r="C12" s="828"/>
      <c r="D12" s="828"/>
      <c r="E12" s="828"/>
      <c r="F12" s="828"/>
      <c r="G12" s="828"/>
      <c r="H12" s="828"/>
      <c r="I12" s="828"/>
      <c r="J12" s="828"/>
      <c r="K12" s="824">
        <v>2016</v>
      </c>
      <c r="L12" s="825"/>
      <c r="M12" s="825"/>
      <c r="N12" s="826"/>
      <c r="O12" s="341"/>
      <c r="P12" s="827">
        <v>2017</v>
      </c>
      <c r="Q12" s="827"/>
      <c r="R12" s="827"/>
      <c r="S12" s="827"/>
      <c r="T12" s="827"/>
      <c r="U12" s="824">
        <v>2018</v>
      </c>
      <c r="V12" s="825"/>
      <c r="W12" s="825"/>
      <c r="X12" s="825"/>
      <c r="Y12" s="825"/>
      <c r="Z12" s="826"/>
      <c r="AA12" s="824">
        <v>2019</v>
      </c>
      <c r="AB12" s="825"/>
      <c r="AC12" s="825"/>
      <c r="AD12" s="825"/>
      <c r="AE12" s="825"/>
      <c r="AF12" s="826"/>
      <c r="AG12" s="824">
        <v>2020</v>
      </c>
      <c r="AH12" s="825"/>
      <c r="AI12" s="825"/>
      <c r="AJ12" s="825"/>
      <c r="AK12" s="825"/>
      <c r="AL12" s="826"/>
      <c r="AM12" s="828" t="s">
        <v>5</v>
      </c>
      <c r="AN12" s="828" t="s">
        <v>6</v>
      </c>
      <c r="AO12" s="828" t="s">
        <v>7</v>
      </c>
      <c r="AP12" s="828" t="s">
        <v>8</v>
      </c>
      <c r="AQ12" s="822"/>
      <c r="AR12" s="822"/>
      <c r="AS12" s="810"/>
      <c r="AT12" s="810"/>
      <c r="AU12" s="810"/>
      <c r="AV12" s="810"/>
      <c r="AW12" s="813"/>
      <c r="AY12" s="1"/>
    </row>
    <row r="13" spans="1:49" s="3" customFormat="1" ht="52.5" customHeight="1" thickBot="1">
      <c r="A13" s="843"/>
      <c r="B13" s="843"/>
      <c r="C13" s="829"/>
      <c r="D13" s="829"/>
      <c r="E13" s="829"/>
      <c r="F13" s="829"/>
      <c r="G13" s="829"/>
      <c r="H13" s="829"/>
      <c r="I13" s="829"/>
      <c r="J13" s="829"/>
      <c r="K13" s="369" t="s">
        <v>207</v>
      </c>
      <c r="L13" s="342" t="s">
        <v>208</v>
      </c>
      <c r="M13" s="342" t="s">
        <v>209</v>
      </c>
      <c r="N13" s="342" t="s">
        <v>25</v>
      </c>
      <c r="O13" s="342" t="s">
        <v>210</v>
      </c>
      <c r="P13" s="342" t="s">
        <v>211</v>
      </c>
      <c r="Q13" s="342" t="s">
        <v>212</v>
      </c>
      <c r="R13" s="342" t="s">
        <v>208</v>
      </c>
      <c r="S13" s="342" t="s">
        <v>209</v>
      </c>
      <c r="T13" s="342" t="s">
        <v>25</v>
      </c>
      <c r="U13" s="342" t="s">
        <v>210</v>
      </c>
      <c r="V13" s="342" t="s">
        <v>211</v>
      </c>
      <c r="W13" s="342" t="s">
        <v>212</v>
      </c>
      <c r="X13" s="342" t="s">
        <v>208</v>
      </c>
      <c r="Y13" s="342" t="s">
        <v>209</v>
      </c>
      <c r="Z13" s="342" t="s">
        <v>25</v>
      </c>
      <c r="AA13" s="342" t="s">
        <v>210</v>
      </c>
      <c r="AB13" s="342" t="s">
        <v>211</v>
      </c>
      <c r="AC13" s="342" t="s">
        <v>212</v>
      </c>
      <c r="AD13" s="342" t="s">
        <v>208</v>
      </c>
      <c r="AE13" s="342" t="s">
        <v>209</v>
      </c>
      <c r="AF13" s="342" t="s">
        <v>25</v>
      </c>
      <c r="AG13" s="342" t="s">
        <v>210</v>
      </c>
      <c r="AH13" s="342" t="s">
        <v>211</v>
      </c>
      <c r="AI13" s="342" t="s">
        <v>212</v>
      </c>
      <c r="AJ13" s="342" t="s">
        <v>208</v>
      </c>
      <c r="AK13" s="342" t="s">
        <v>209</v>
      </c>
      <c r="AL13" s="342" t="s">
        <v>25</v>
      </c>
      <c r="AM13" s="829"/>
      <c r="AN13" s="829"/>
      <c r="AO13" s="829"/>
      <c r="AP13" s="829"/>
      <c r="AQ13" s="823"/>
      <c r="AR13" s="823"/>
      <c r="AS13" s="811"/>
      <c r="AT13" s="811"/>
      <c r="AU13" s="811"/>
      <c r="AV13" s="811"/>
      <c r="AW13" s="814"/>
    </row>
    <row r="14" spans="1:49" s="75" customFormat="1" ht="99" customHeight="1">
      <c r="A14" s="844">
        <v>39</v>
      </c>
      <c r="B14" s="844">
        <v>179</v>
      </c>
      <c r="C14" s="817" t="s">
        <v>95</v>
      </c>
      <c r="D14" s="817">
        <v>466</v>
      </c>
      <c r="E14" s="817" t="s">
        <v>98</v>
      </c>
      <c r="F14" s="817">
        <v>365</v>
      </c>
      <c r="G14" s="817" t="s">
        <v>76</v>
      </c>
      <c r="H14" s="817" t="s">
        <v>77</v>
      </c>
      <c r="I14" s="818" t="s">
        <v>96</v>
      </c>
      <c r="J14" s="819">
        <v>0.4</v>
      </c>
      <c r="K14" s="799"/>
      <c r="L14" s="819">
        <v>0.05</v>
      </c>
      <c r="M14" s="803">
        <v>0.035</v>
      </c>
      <c r="N14" s="803">
        <v>0.0389</v>
      </c>
      <c r="O14" s="803">
        <v>0.0389</v>
      </c>
      <c r="P14" s="797"/>
      <c r="Q14" s="797"/>
      <c r="R14" s="804"/>
      <c r="S14" s="806"/>
      <c r="T14" s="806"/>
      <c r="U14" s="806">
        <v>0</v>
      </c>
      <c r="V14" s="806"/>
      <c r="W14" s="801"/>
      <c r="X14" s="805"/>
      <c r="Y14" s="805"/>
      <c r="Z14" s="805"/>
      <c r="AA14" s="805">
        <v>0</v>
      </c>
      <c r="AB14" s="805"/>
      <c r="AC14" s="807"/>
      <c r="AD14" s="805"/>
      <c r="AE14" s="805"/>
      <c r="AF14" s="805"/>
      <c r="AG14" s="805"/>
      <c r="AH14" s="805"/>
      <c r="AI14" s="807"/>
      <c r="AJ14" s="805"/>
      <c r="AK14" s="805"/>
      <c r="AL14" s="805"/>
      <c r="AM14" s="805"/>
      <c r="AN14" s="805"/>
      <c r="AO14" s="804"/>
      <c r="AP14" s="801"/>
      <c r="AQ14" s="801"/>
      <c r="AR14" s="806"/>
      <c r="AS14" s="804" t="s">
        <v>257</v>
      </c>
      <c r="AT14" s="804"/>
      <c r="AU14" s="804"/>
      <c r="AV14" s="804"/>
      <c r="AW14" s="804"/>
    </row>
    <row r="15" spans="1:50" s="3" customFormat="1" ht="28.5" customHeight="1">
      <c r="A15" s="844"/>
      <c r="B15" s="844"/>
      <c r="C15" s="817"/>
      <c r="D15" s="817"/>
      <c r="E15" s="817"/>
      <c r="F15" s="817"/>
      <c r="G15" s="817"/>
      <c r="H15" s="817"/>
      <c r="I15" s="818"/>
      <c r="J15" s="817"/>
      <c r="K15" s="800"/>
      <c r="L15" s="817"/>
      <c r="M15" s="803"/>
      <c r="N15" s="803"/>
      <c r="O15" s="803"/>
      <c r="P15" s="798"/>
      <c r="Q15" s="798"/>
      <c r="R15" s="804"/>
      <c r="S15" s="806"/>
      <c r="T15" s="806"/>
      <c r="U15" s="806"/>
      <c r="V15" s="806"/>
      <c r="W15" s="802"/>
      <c r="X15" s="805"/>
      <c r="Y15" s="805"/>
      <c r="Z15" s="805"/>
      <c r="AA15" s="805"/>
      <c r="AB15" s="805"/>
      <c r="AC15" s="808"/>
      <c r="AD15" s="805"/>
      <c r="AE15" s="805"/>
      <c r="AF15" s="805"/>
      <c r="AG15" s="805"/>
      <c r="AH15" s="805"/>
      <c r="AI15" s="808"/>
      <c r="AJ15" s="805"/>
      <c r="AK15" s="805"/>
      <c r="AL15" s="805"/>
      <c r="AM15" s="805"/>
      <c r="AN15" s="805"/>
      <c r="AO15" s="804"/>
      <c r="AP15" s="802"/>
      <c r="AQ15" s="802"/>
      <c r="AR15" s="805"/>
      <c r="AS15" s="804"/>
      <c r="AT15" s="804"/>
      <c r="AU15" s="804"/>
      <c r="AV15" s="804"/>
      <c r="AW15" s="804"/>
      <c r="AX15" s="3" t="s">
        <v>94</v>
      </c>
    </row>
    <row r="16" spans="1:49" s="3" customFormat="1" ht="409.5" customHeight="1">
      <c r="A16" s="72">
        <v>39</v>
      </c>
      <c r="B16" s="72">
        <v>180</v>
      </c>
      <c r="C16" s="71" t="s">
        <v>99</v>
      </c>
      <c r="D16" s="71">
        <v>535</v>
      </c>
      <c r="E16" s="71" t="s">
        <v>98</v>
      </c>
      <c r="F16" s="71">
        <v>543</v>
      </c>
      <c r="G16" s="71" t="s">
        <v>97</v>
      </c>
      <c r="H16" s="71" t="s">
        <v>77</v>
      </c>
      <c r="I16" s="71" t="s">
        <v>96</v>
      </c>
      <c r="J16" s="73">
        <v>0.4</v>
      </c>
      <c r="K16" s="368"/>
      <c r="L16" s="525"/>
      <c r="M16" s="526"/>
      <c r="N16" s="526"/>
      <c r="O16" s="526"/>
      <c r="P16" s="523">
        <v>0.15</v>
      </c>
      <c r="Q16" s="523">
        <v>0.15</v>
      </c>
      <c r="R16" s="523">
        <v>0.1</v>
      </c>
      <c r="S16" s="523">
        <v>0.1</v>
      </c>
      <c r="T16" s="523">
        <v>0.0911</v>
      </c>
      <c r="U16" s="523">
        <v>0.25</v>
      </c>
      <c r="V16" s="523">
        <v>0.25</v>
      </c>
      <c r="W16" s="523">
        <v>0.25</v>
      </c>
      <c r="X16" s="523">
        <v>0.25</v>
      </c>
      <c r="Y16" s="523">
        <v>0.25</v>
      </c>
      <c r="Z16" s="523">
        <f>+AP16</f>
        <v>0.1895</v>
      </c>
      <c r="AA16" s="523">
        <v>0.35</v>
      </c>
      <c r="AB16" s="524"/>
      <c r="AC16" s="524"/>
      <c r="AD16" s="524"/>
      <c r="AE16" s="524"/>
      <c r="AF16" s="524"/>
      <c r="AG16" s="523">
        <v>0.4</v>
      </c>
      <c r="AH16" s="70"/>
      <c r="AI16" s="70"/>
      <c r="AJ16" s="70"/>
      <c r="AK16" s="70"/>
      <c r="AL16" s="70"/>
      <c r="AM16" s="343">
        <f>9.11%+3.42%</f>
        <v>0.1253</v>
      </c>
      <c r="AN16" s="343">
        <f>9.11%+6.71%</f>
        <v>0.1582</v>
      </c>
      <c r="AO16" s="343">
        <v>0.1572</v>
      </c>
      <c r="AP16" s="534">
        <f>9.11%+9.84%</f>
        <v>0.1895</v>
      </c>
      <c r="AQ16" s="527">
        <f>+Z16/U16</f>
        <v>0.758</v>
      </c>
      <c r="AR16" s="343">
        <f>+Z16/J16</f>
        <v>0.47375</v>
      </c>
      <c r="AS16" s="531" t="s">
        <v>357</v>
      </c>
      <c r="AT16" s="532" t="s">
        <v>363</v>
      </c>
      <c r="AU16" s="533" t="s">
        <v>364</v>
      </c>
      <c r="AV16" s="532" t="s">
        <v>258</v>
      </c>
      <c r="AW16" s="532" t="s">
        <v>343</v>
      </c>
    </row>
    <row r="17" spans="3:49" ht="27" customHeight="1">
      <c r="C17" s="815" t="s">
        <v>213</v>
      </c>
      <c r="D17" s="815"/>
      <c r="E17" s="815"/>
      <c r="F17" s="815"/>
      <c r="G17" s="815"/>
      <c r="H17" s="815"/>
      <c r="I17" s="815"/>
      <c r="J17" s="815"/>
      <c r="K17" s="815"/>
      <c r="L17" s="815"/>
      <c r="M17" s="815"/>
      <c r="N17" s="815"/>
      <c r="O17" s="815"/>
      <c r="P17" s="815"/>
      <c r="Q17" s="815"/>
      <c r="R17" s="815"/>
      <c r="S17" s="815"/>
      <c r="T17" s="815"/>
      <c r="U17" s="815"/>
      <c r="V17" s="815"/>
      <c r="W17" s="815"/>
      <c r="X17" s="815"/>
      <c r="Y17" s="815"/>
      <c r="Z17" s="815"/>
      <c r="AA17" s="815"/>
      <c r="AB17" s="815"/>
      <c r="AC17" s="815"/>
      <c r="AD17" s="815"/>
      <c r="AE17" s="815"/>
      <c r="AF17" s="815"/>
      <c r="AG17" s="815"/>
      <c r="AH17" s="815"/>
      <c r="AI17" s="815"/>
      <c r="AJ17" s="815"/>
      <c r="AK17" s="815"/>
      <c r="AL17" s="815"/>
      <c r="AM17" s="815"/>
      <c r="AN17" s="815"/>
      <c r="AO17" s="815"/>
      <c r="AP17" s="815"/>
      <c r="AQ17" s="815"/>
      <c r="AR17" s="815"/>
      <c r="AS17" s="815"/>
      <c r="AT17" s="815"/>
      <c r="AU17" s="815"/>
      <c r="AV17" s="815"/>
      <c r="AW17" s="816"/>
    </row>
    <row r="19" spans="41:47" ht="15" hidden="1">
      <c r="AO19" s="434"/>
      <c r="AP19" s="434"/>
      <c r="AQ19" s="434"/>
      <c r="AR19" s="434"/>
      <c r="AS19" s="486" t="s">
        <v>300</v>
      </c>
      <c r="AT19" s="486" t="s">
        <v>292</v>
      </c>
      <c r="AU19" s="486" t="s">
        <v>293</v>
      </c>
    </row>
    <row r="20" spans="41:47" ht="15" hidden="1">
      <c r="AO20" s="434"/>
      <c r="AP20" s="434"/>
      <c r="AQ20" s="434"/>
      <c r="AR20" s="434"/>
      <c r="AS20" s="485" t="s">
        <v>295</v>
      </c>
      <c r="AT20" s="489">
        <v>498</v>
      </c>
      <c r="AU20" s="484">
        <v>365</v>
      </c>
    </row>
    <row r="21" spans="41:47" ht="15" hidden="1">
      <c r="AO21" s="434"/>
      <c r="AP21" s="434"/>
      <c r="AQ21" s="434"/>
      <c r="AR21" s="434"/>
      <c r="AS21" s="485" t="s">
        <v>294</v>
      </c>
      <c r="AT21" s="490">
        <v>653</v>
      </c>
      <c r="AU21" s="484">
        <f>(375*2)-63-32</f>
        <v>655</v>
      </c>
    </row>
    <row r="22" spans="18:47" ht="15" hidden="1">
      <c r="R22" s="74"/>
      <c r="AO22" s="434"/>
      <c r="AP22" s="434"/>
      <c r="AQ22" s="434"/>
      <c r="AR22" s="434"/>
      <c r="AS22" s="485" t="s">
        <v>296</v>
      </c>
      <c r="AT22" s="489">
        <f>480-135</f>
        <v>345</v>
      </c>
      <c r="AU22" s="484">
        <v>365</v>
      </c>
    </row>
    <row r="23" spans="41:47" ht="15" hidden="1">
      <c r="AO23" s="434"/>
      <c r="AP23" s="434"/>
      <c r="AQ23" s="434"/>
      <c r="AR23" s="434"/>
      <c r="AS23" s="485" t="s">
        <v>297</v>
      </c>
      <c r="AT23" s="490">
        <v>260</v>
      </c>
      <c r="AU23" s="484">
        <v>365</v>
      </c>
    </row>
    <row r="24" spans="41:47" ht="15" hidden="1">
      <c r="AO24" s="434"/>
      <c r="AP24" s="434"/>
      <c r="AQ24" s="434"/>
      <c r="AR24" s="434"/>
      <c r="AS24" s="485" t="s">
        <v>298</v>
      </c>
      <c r="AT24" s="490">
        <v>937</v>
      </c>
      <c r="AU24" s="484">
        <v>940</v>
      </c>
    </row>
    <row r="25" spans="41:47" ht="15" hidden="1">
      <c r="AO25" s="434"/>
      <c r="AP25" s="434"/>
      <c r="AQ25" s="434"/>
      <c r="AR25" s="434"/>
      <c r="AS25" s="485" t="s">
        <v>299</v>
      </c>
      <c r="AT25" s="490">
        <v>307</v>
      </c>
      <c r="AU25" s="484">
        <v>310</v>
      </c>
    </row>
    <row r="26" spans="45:47" ht="15" hidden="1">
      <c r="AS26" s="486" t="s">
        <v>178</v>
      </c>
      <c r="AT26" s="491">
        <f>SUM(AT20:AT25)</f>
        <v>3000</v>
      </c>
      <c r="AU26" s="487">
        <f>SUM(AU20:AU25)</f>
        <v>3000</v>
      </c>
    </row>
  </sheetData>
  <mergeCells count="90">
    <mergeCell ref="AU14:AU15"/>
    <mergeCell ref="AR14:AR15"/>
    <mergeCell ref="AD14:AD15"/>
    <mergeCell ref="AE14:AE15"/>
    <mergeCell ref="AF14:AF15"/>
    <mergeCell ref="AO14:AO15"/>
    <mergeCell ref="AI14:AI15"/>
    <mergeCell ref="A7:AW7"/>
    <mergeCell ref="A8:AW8"/>
    <mergeCell ref="AS14:AS15"/>
    <mergeCell ref="AT14:AT15"/>
    <mergeCell ref="AG14:AG15"/>
    <mergeCell ref="AH14:AH15"/>
    <mergeCell ref="AJ14:AJ15"/>
    <mergeCell ref="AK14:AK15"/>
    <mergeCell ref="Z14:Z15"/>
    <mergeCell ref="AA14:AA15"/>
    <mergeCell ref="AB14:AB15"/>
    <mergeCell ref="N14:N15"/>
    <mergeCell ref="S14:S15"/>
    <mergeCell ref="A14:A15"/>
    <mergeCell ref="AV14:AV15"/>
    <mergeCell ref="AL14:AL15"/>
    <mergeCell ref="D11:D13"/>
    <mergeCell ref="E11:E13"/>
    <mergeCell ref="F11:F13"/>
    <mergeCell ref="B11:B13"/>
    <mergeCell ref="C14:C15"/>
    <mergeCell ref="D14:D15"/>
    <mergeCell ref="E14:E15"/>
    <mergeCell ref="F14:F15"/>
    <mergeCell ref="B14:B15"/>
    <mergeCell ref="A2:G5"/>
    <mergeCell ref="A10:C10"/>
    <mergeCell ref="H2:AW2"/>
    <mergeCell ref="H3:AW3"/>
    <mergeCell ref="H4:S4"/>
    <mergeCell ref="D10:E10"/>
    <mergeCell ref="AU10:AU13"/>
    <mergeCell ref="T4:AW4"/>
    <mergeCell ref="T5:AW5"/>
    <mergeCell ref="H5:S5"/>
    <mergeCell ref="G11:G13"/>
    <mergeCell ref="H11:H13"/>
    <mergeCell ref="J11:J13"/>
    <mergeCell ref="I11:I13"/>
    <mergeCell ref="A11:A13"/>
    <mergeCell ref="C11:C13"/>
    <mergeCell ref="AM11:AP11"/>
    <mergeCell ref="K12:N12"/>
    <mergeCell ref="P12:T12"/>
    <mergeCell ref="U12:Z12"/>
    <mergeCell ref="AO12:AO13"/>
    <mergeCell ref="AA12:AF12"/>
    <mergeCell ref="AG12:AL12"/>
    <mergeCell ref="AM12:AM13"/>
    <mergeCell ref="AN12:AN13"/>
    <mergeCell ref="AP12:AP13"/>
    <mergeCell ref="AV10:AV13"/>
    <mergeCell ref="AW10:AW13"/>
    <mergeCell ref="AT10:AT13"/>
    <mergeCell ref="AS10:AS13"/>
    <mergeCell ref="C17:AW17"/>
    <mergeCell ref="M14:M15"/>
    <mergeCell ref="G14:G15"/>
    <mergeCell ref="H14:H15"/>
    <mergeCell ref="I14:I15"/>
    <mergeCell ref="J14:J15"/>
    <mergeCell ref="L14:L15"/>
    <mergeCell ref="AW14:AW15"/>
    <mergeCell ref="F10:AP10"/>
    <mergeCell ref="AQ10:AQ13"/>
    <mergeCell ref="AR10:AR13"/>
    <mergeCell ref="K11:AL11"/>
    <mergeCell ref="P14:P15"/>
    <mergeCell ref="Q14:Q15"/>
    <mergeCell ref="K14:K15"/>
    <mergeCell ref="AP14:AP15"/>
    <mergeCell ref="AQ14:AQ15"/>
    <mergeCell ref="O14:O15"/>
    <mergeCell ref="R14:R15"/>
    <mergeCell ref="AM14:AM15"/>
    <mergeCell ref="AN14:AN15"/>
    <mergeCell ref="T14:T15"/>
    <mergeCell ref="V14:V15"/>
    <mergeCell ref="X14:X15"/>
    <mergeCell ref="Y14:Y15"/>
    <mergeCell ref="U14:U15"/>
    <mergeCell ref="W14:W15"/>
    <mergeCell ref="AC14:AC15"/>
  </mergeCells>
  <printOptions horizontalCentered="1" verticalCentered="1"/>
  <pageMargins left="0" right="0" top="0" bottom="0" header="0.31496062992125984" footer="0.31496062992125984"/>
  <pageSetup fitToWidth="0" horizontalDpi="600" verticalDpi="600" orientation="landscape" scale="55" r:id="rId2"/>
  <headerFooter>
    <oddFooter>&amp;C&amp;G</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79"/>
  <sheetViews>
    <sheetView tabSelected="1" zoomScale="75" zoomScaleNormal="75" workbookViewId="0" topLeftCell="A5">
      <pane xSplit="7" ySplit="4" topLeftCell="R54" activePane="bottomRight" state="frozen"/>
      <selection pane="topLeft" activeCell="A5" sqref="A5"/>
      <selection pane="topRight" activeCell="H5" sqref="H5"/>
      <selection pane="bottomLeft" activeCell="A9" sqref="A9"/>
      <selection pane="bottomRight" activeCell="AM60" sqref="AM60"/>
    </sheetView>
  </sheetViews>
  <sheetFormatPr defaultColWidth="11.421875" defaultRowHeight="15"/>
  <cols>
    <col min="1" max="1" width="3.140625" style="1" hidden="1" customWidth="1"/>
    <col min="2" max="2" width="3.00390625" style="1" customWidth="1"/>
    <col min="3" max="3" width="11.421875" style="1" customWidth="1"/>
    <col min="4" max="4" width="3.8515625" style="7" customWidth="1"/>
    <col min="5" max="5" width="4.7109375" style="7" customWidth="1"/>
    <col min="6" max="6" width="5.57421875" style="7" customWidth="1"/>
    <col min="7" max="7" width="6.8515625" style="10" customWidth="1"/>
    <col min="8" max="8" width="17.421875" style="8" customWidth="1"/>
    <col min="9" max="11" width="19.7109375" style="8" hidden="1" customWidth="1"/>
    <col min="12" max="12" width="18.421875" style="8" customWidth="1"/>
    <col min="13" max="17" width="19.7109375" style="8" hidden="1" customWidth="1"/>
    <col min="18" max="18" width="17.00390625" style="8" customWidth="1"/>
    <col min="19" max="19" width="16.8515625" style="8" hidden="1" customWidth="1"/>
    <col min="20" max="21" width="19.7109375" style="8" hidden="1" customWidth="1"/>
    <col min="22" max="22" width="13.8515625" style="8" hidden="1" customWidth="1"/>
    <col min="23" max="23" width="18.140625" style="8" customWidth="1"/>
    <col min="24" max="24" width="19.140625" style="8" customWidth="1"/>
    <col min="25" max="25" width="18.28125" style="8" customWidth="1"/>
    <col min="26" max="30" width="19.7109375" style="8" hidden="1" customWidth="1"/>
    <col min="31" max="31" width="15.8515625" style="8" customWidth="1"/>
    <col min="32" max="36" width="19.7109375" style="8" hidden="1" customWidth="1"/>
    <col min="37" max="37" width="15.140625" style="12" customWidth="1"/>
    <col min="38" max="38" width="15.8515625" style="12" customWidth="1"/>
    <col min="39" max="39" width="18.140625" style="12" customWidth="1"/>
    <col min="40" max="40" width="18.57421875" style="12" customWidth="1"/>
    <col min="41" max="41" width="9.7109375" style="12" customWidth="1"/>
    <col min="42" max="42" width="9.421875" style="12" customWidth="1"/>
    <col min="43" max="43" width="50.140625" style="1" customWidth="1"/>
    <col min="44" max="44" width="17.57421875" style="1" customWidth="1"/>
    <col min="45" max="45" width="13.8515625" style="1" customWidth="1"/>
    <col min="46" max="46" width="47.00390625" style="1" customWidth="1"/>
    <col min="47" max="47" width="54.8515625" style="1" customWidth="1"/>
    <col min="48" max="48" width="16.421875" style="1" customWidth="1"/>
    <col min="49" max="49" width="16.28125" style="38" customWidth="1"/>
    <col min="50" max="16384" width="11.421875" style="1" customWidth="1"/>
  </cols>
  <sheetData>
    <row r="1" spans="1:47" ht="18.75" customHeight="1" hidden="1">
      <c r="A1" s="917"/>
      <c r="B1" s="918"/>
      <c r="C1" s="918"/>
      <c r="D1" s="918"/>
      <c r="E1" s="918"/>
      <c r="F1" s="928" t="s">
        <v>0</v>
      </c>
      <c r="G1" s="929"/>
      <c r="H1" s="929"/>
      <c r="I1" s="929"/>
      <c r="J1" s="929"/>
      <c r="K1" s="929"/>
      <c r="L1" s="929"/>
      <c r="M1" s="929"/>
      <c r="N1" s="929"/>
      <c r="O1" s="929"/>
      <c r="P1" s="929"/>
      <c r="Q1" s="929"/>
      <c r="R1" s="929"/>
      <c r="S1" s="929"/>
      <c r="T1" s="929"/>
      <c r="U1" s="929"/>
      <c r="V1" s="929"/>
      <c r="W1" s="929"/>
      <c r="X1" s="929"/>
      <c r="Y1" s="929"/>
      <c r="Z1" s="929"/>
      <c r="AA1" s="929"/>
      <c r="AB1" s="929"/>
      <c r="AC1" s="929"/>
      <c r="AD1" s="929"/>
      <c r="AE1" s="929"/>
      <c r="AF1" s="929"/>
      <c r="AG1" s="929"/>
      <c r="AH1" s="929"/>
      <c r="AI1" s="929"/>
      <c r="AJ1" s="929"/>
      <c r="AK1" s="929"/>
      <c r="AL1" s="929"/>
      <c r="AM1" s="929"/>
      <c r="AN1" s="929"/>
      <c r="AO1" s="929"/>
      <c r="AP1" s="929"/>
      <c r="AQ1" s="929"/>
      <c r="AR1" s="929"/>
      <c r="AS1" s="929"/>
      <c r="AT1" s="929"/>
      <c r="AU1" s="930"/>
    </row>
    <row r="2" spans="1:47" ht="18.75" customHeight="1" hidden="1">
      <c r="A2" s="919"/>
      <c r="B2" s="920"/>
      <c r="C2" s="920"/>
      <c r="D2" s="920"/>
      <c r="E2" s="920"/>
      <c r="F2" s="926" t="s">
        <v>72</v>
      </c>
      <c r="G2" s="846"/>
      <c r="H2" s="846"/>
      <c r="I2" s="846"/>
      <c r="J2" s="846"/>
      <c r="K2" s="846"/>
      <c r="L2" s="846"/>
      <c r="M2" s="846"/>
      <c r="N2" s="846"/>
      <c r="O2" s="846"/>
      <c r="P2" s="846"/>
      <c r="Q2" s="846"/>
      <c r="R2" s="846"/>
      <c r="S2" s="846"/>
      <c r="T2" s="846"/>
      <c r="U2" s="846"/>
      <c r="V2" s="846"/>
      <c r="W2" s="846"/>
      <c r="X2" s="846"/>
      <c r="Y2" s="846"/>
      <c r="Z2" s="846"/>
      <c r="AA2" s="846"/>
      <c r="AB2" s="846"/>
      <c r="AC2" s="846"/>
      <c r="AD2" s="846"/>
      <c r="AE2" s="846"/>
      <c r="AF2" s="846"/>
      <c r="AG2" s="846"/>
      <c r="AH2" s="846"/>
      <c r="AI2" s="846"/>
      <c r="AJ2" s="846"/>
      <c r="AK2" s="846"/>
      <c r="AL2" s="846"/>
      <c r="AM2" s="846"/>
      <c r="AN2" s="846"/>
      <c r="AO2" s="846"/>
      <c r="AP2" s="846"/>
      <c r="AQ2" s="846"/>
      <c r="AR2" s="846"/>
      <c r="AS2" s="846"/>
      <c r="AT2" s="846"/>
      <c r="AU2" s="847"/>
    </row>
    <row r="3" spans="1:47" ht="18.75" customHeight="1" hidden="1">
      <c r="A3" s="919"/>
      <c r="B3" s="920"/>
      <c r="C3" s="920"/>
      <c r="D3" s="920"/>
      <c r="E3" s="920"/>
      <c r="F3" s="840" t="s">
        <v>1</v>
      </c>
      <c r="G3" s="840"/>
      <c r="H3" s="840"/>
      <c r="I3" s="840"/>
      <c r="J3" s="840"/>
      <c r="K3" s="840"/>
      <c r="L3" s="840"/>
      <c r="M3" s="840"/>
      <c r="N3" s="840"/>
      <c r="O3" s="840"/>
      <c r="P3" s="840"/>
      <c r="Q3" s="926" t="s">
        <v>90</v>
      </c>
      <c r="R3" s="846"/>
      <c r="S3" s="846"/>
      <c r="T3" s="846"/>
      <c r="U3" s="846"/>
      <c r="V3" s="846"/>
      <c r="W3" s="846"/>
      <c r="X3" s="846"/>
      <c r="Y3" s="846"/>
      <c r="Z3" s="846"/>
      <c r="AA3" s="846"/>
      <c r="AB3" s="846"/>
      <c r="AC3" s="846"/>
      <c r="AD3" s="846"/>
      <c r="AE3" s="846"/>
      <c r="AF3" s="846"/>
      <c r="AG3" s="846"/>
      <c r="AH3" s="846"/>
      <c r="AI3" s="846"/>
      <c r="AJ3" s="846"/>
      <c r="AK3" s="846"/>
      <c r="AL3" s="846"/>
      <c r="AM3" s="846"/>
      <c r="AN3" s="846"/>
      <c r="AO3" s="846"/>
      <c r="AP3" s="846"/>
      <c r="AQ3" s="846"/>
      <c r="AR3" s="846"/>
      <c r="AS3" s="846"/>
      <c r="AT3" s="846"/>
      <c r="AU3" s="847"/>
    </row>
    <row r="4" spans="1:47" ht="10.5" customHeight="1" hidden="1" thickBot="1">
      <c r="A4" s="921"/>
      <c r="B4" s="922"/>
      <c r="C4" s="922"/>
      <c r="D4" s="922"/>
      <c r="E4" s="922"/>
      <c r="F4" s="925" t="s">
        <v>3</v>
      </c>
      <c r="G4" s="925"/>
      <c r="H4" s="925"/>
      <c r="I4" s="925"/>
      <c r="J4" s="925"/>
      <c r="K4" s="925"/>
      <c r="L4" s="925"/>
      <c r="M4" s="925"/>
      <c r="N4" s="925"/>
      <c r="O4" s="925"/>
      <c r="P4" s="925"/>
      <c r="Q4" s="927" t="s">
        <v>89</v>
      </c>
      <c r="R4" s="849"/>
      <c r="S4" s="849"/>
      <c r="T4" s="849"/>
      <c r="U4" s="849"/>
      <c r="V4" s="849"/>
      <c r="W4" s="849"/>
      <c r="X4" s="849"/>
      <c r="Y4" s="849"/>
      <c r="Z4" s="849"/>
      <c r="AA4" s="849"/>
      <c r="AB4" s="849"/>
      <c r="AC4" s="849"/>
      <c r="AD4" s="849"/>
      <c r="AE4" s="849"/>
      <c r="AF4" s="849"/>
      <c r="AG4" s="849"/>
      <c r="AH4" s="849"/>
      <c r="AI4" s="849"/>
      <c r="AJ4" s="849"/>
      <c r="AK4" s="849"/>
      <c r="AL4" s="849"/>
      <c r="AM4" s="849"/>
      <c r="AN4" s="849"/>
      <c r="AO4" s="849"/>
      <c r="AP4" s="849"/>
      <c r="AQ4" s="849"/>
      <c r="AR4" s="849"/>
      <c r="AS4" s="849"/>
      <c r="AT4" s="849"/>
      <c r="AU4" s="850"/>
    </row>
    <row r="5" ht="12" customHeight="1" thickBot="1">
      <c r="AN5" s="11"/>
    </row>
    <row r="6" spans="1:49" s="14" customFormat="1" ht="19.5" customHeight="1">
      <c r="A6" s="931" t="s">
        <v>26</v>
      </c>
      <c r="B6" s="820" t="s">
        <v>36</v>
      </c>
      <c r="C6" s="820"/>
      <c r="D6" s="820"/>
      <c r="E6" s="820" t="s">
        <v>40</v>
      </c>
      <c r="F6" s="820" t="s">
        <v>41</v>
      </c>
      <c r="G6" s="820" t="s">
        <v>42</v>
      </c>
      <c r="H6" s="820" t="s">
        <v>43</v>
      </c>
      <c r="I6" s="939"/>
      <c r="J6" s="940"/>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31" t="s">
        <v>44</v>
      </c>
      <c r="AL6" s="820"/>
      <c r="AM6" s="820"/>
      <c r="AN6" s="932"/>
      <c r="AO6" s="933" t="s">
        <v>46</v>
      </c>
      <c r="AP6" s="820" t="s">
        <v>47</v>
      </c>
      <c r="AQ6" s="820" t="s">
        <v>48</v>
      </c>
      <c r="AR6" s="820" t="s">
        <v>49</v>
      </c>
      <c r="AS6" s="820" t="s">
        <v>50</v>
      </c>
      <c r="AT6" s="820" t="s">
        <v>51</v>
      </c>
      <c r="AU6" s="932" t="s">
        <v>52</v>
      </c>
      <c r="AW6" s="39"/>
    </row>
    <row r="7" spans="1:49" s="14" customFormat="1" ht="14.25" customHeight="1">
      <c r="A7" s="842"/>
      <c r="B7" s="828"/>
      <c r="C7" s="828"/>
      <c r="D7" s="828"/>
      <c r="E7" s="828"/>
      <c r="F7" s="828"/>
      <c r="G7" s="828"/>
      <c r="H7" s="828"/>
      <c r="I7" s="952">
        <v>2016</v>
      </c>
      <c r="J7" s="953"/>
      <c r="K7" s="953"/>
      <c r="L7" s="934"/>
      <c r="M7" s="824">
        <v>2017</v>
      </c>
      <c r="N7" s="825"/>
      <c r="O7" s="825"/>
      <c r="P7" s="825"/>
      <c r="Q7" s="825"/>
      <c r="R7" s="826"/>
      <c r="S7" s="824">
        <v>2018</v>
      </c>
      <c r="T7" s="825"/>
      <c r="U7" s="825"/>
      <c r="V7" s="825"/>
      <c r="W7" s="825"/>
      <c r="X7" s="826"/>
      <c r="Y7" s="824">
        <v>2019</v>
      </c>
      <c r="Z7" s="825"/>
      <c r="AA7" s="825"/>
      <c r="AB7" s="825"/>
      <c r="AC7" s="825"/>
      <c r="AD7" s="826"/>
      <c r="AE7" s="824">
        <v>2020</v>
      </c>
      <c r="AF7" s="825"/>
      <c r="AG7" s="825"/>
      <c r="AH7" s="825"/>
      <c r="AI7" s="825"/>
      <c r="AJ7" s="825"/>
      <c r="AK7" s="923" t="s">
        <v>45</v>
      </c>
      <c r="AL7" s="827"/>
      <c r="AM7" s="827"/>
      <c r="AN7" s="924"/>
      <c r="AO7" s="934"/>
      <c r="AP7" s="828"/>
      <c r="AQ7" s="828"/>
      <c r="AR7" s="828"/>
      <c r="AS7" s="828"/>
      <c r="AT7" s="828"/>
      <c r="AU7" s="937"/>
      <c r="AW7" s="39"/>
    </row>
    <row r="8" spans="1:50" s="14" customFormat="1" ht="29.25" customHeight="1" thickBot="1">
      <c r="A8" s="843"/>
      <c r="B8" s="502" t="s">
        <v>37</v>
      </c>
      <c r="C8" s="502" t="s">
        <v>38</v>
      </c>
      <c r="D8" s="502" t="s">
        <v>39</v>
      </c>
      <c r="E8" s="829"/>
      <c r="F8" s="829"/>
      <c r="G8" s="829"/>
      <c r="H8" s="944"/>
      <c r="I8" s="502" t="s">
        <v>214</v>
      </c>
      <c r="J8" s="502" t="s">
        <v>208</v>
      </c>
      <c r="K8" s="502" t="s">
        <v>215</v>
      </c>
      <c r="L8" s="504" t="s">
        <v>25</v>
      </c>
      <c r="M8" s="502" t="s">
        <v>210</v>
      </c>
      <c r="N8" s="502" t="s">
        <v>211</v>
      </c>
      <c r="O8" s="502" t="s">
        <v>212</v>
      </c>
      <c r="P8" s="502" t="s">
        <v>208</v>
      </c>
      <c r="Q8" s="502" t="s">
        <v>209</v>
      </c>
      <c r="R8" s="504" t="s">
        <v>25</v>
      </c>
      <c r="S8" s="502" t="s">
        <v>210</v>
      </c>
      <c r="T8" s="502" t="s">
        <v>211</v>
      </c>
      <c r="U8" s="502" t="s">
        <v>212</v>
      </c>
      <c r="V8" s="502" t="s">
        <v>208</v>
      </c>
      <c r="W8" s="502" t="s">
        <v>209</v>
      </c>
      <c r="X8" s="504" t="s">
        <v>25</v>
      </c>
      <c r="Y8" s="502" t="s">
        <v>210</v>
      </c>
      <c r="Z8" s="502" t="s">
        <v>211</v>
      </c>
      <c r="AA8" s="502" t="s">
        <v>212</v>
      </c>
      <c r="AB8" s="502" t="s">
        <v>208</v>
      </c>
      <c r="AC8" s="502" t="s">
        <v>209</v>
      </c>
      <c r="AD8" s="504" t="s">
        <v>25</v>
      </c>
      <c r="AE8" s="502" t="s">
        <v>210</v>
      </c>
      <c r="AF8" s="502" t="s">
        <v>211</v>
      </c>
      <c r="AG8" s="502" t="s">
        <v>212</v>
      </c>
      <c r="AH8" s="502" t="s">
        <v>208</v>
      </c>
      <c r="AI8" s="502" t="s">
        <v>209</v>
      </c>
      <c r="AJ8" s="505" t="s">
        <v>25</v>
      </c>
      <c r="AK8" s="503" t="s">
        <v>5</v>
      </c>
      <c r="AL8" s="502" t="s">
        <v>6</v>
      </c>
      <c r="AM8" s="502" t="s">
        <v>7</v>
      </c>
      <c r="AN8" s="506" t="s">
        <v>8</v>
      </c>
      <c r="AO8" s="935"/>
      <c r="AP8" s="936"/>
      <c r="AQ8" s="936"/>
      <c r="AR8" s="936"/>
      <c r="AS8" s="936"/>
      <c r="AT8" s="936"/>
      <c r="AU8" s="938"/>
      <c r="AW8" s="40"/>
      <c r="AX8"/>
    </row>
    <row r="9" spans="1:50" s="5" customFormat="1" ht="31.5" customHeight="1">
      <c r="A9" s="941" t="s">
        <v>78</v>
      </c>
      <c r="B9" s="857">
        <v>1</v>
      </c>
      <c r="C9" s="860" t="s">
        <v>79</v>
      </c>
      <c r="D9" s="863" t="s">
        <v>96</v>
      </c>
      <c r="E9" s="866">
        <v>535</v>
      </c>
      <c r="F9" s="866">
        <v>180</v>
      </c>
      <c r="G9" s="22" t="s">
        <v>9</v>
      </c>
      <c r="H9" s="422">
        <v>100</v>
      </c>
      <c r="I9" s="422">
        <v>20</v>
      </c>
      <c r="J9" s="422">
        <v>20</v>
      </c>
      <c r="K9" s="371">
        <v>20</v>
      </c>
      <c r="L9" s="448">
        <v>20</v>
      </c>
      <c r="M9" s="372">
        <v>0.5</v>
      </c>
      <c r="N9" s="372">
        <v>0.5</v>
      </c>
      <c r="O9" s="372">
        <v>0.5</v>
      </c>
      <c r="P9" s="372">
        <v>0.5</v>
      </c>
      <c r="Q9" s="372">
        <v>50</v>
      </c>
      <c r="R9" s="372">
        <v>42</v>
      </c>
      <c r="S9" s="372">
        <v>70</v>
      </c>
      <c r="T9" s="372">
        <v>70</v>
      </c>
      <c r="U9" s="372">
        <v>70</v>
      </c>
      <c r="V9" s="372">
        <v>70</v>
      </c>
      <c r="W9" s="547">
        <v>70</v>
      </c>
      <c r="X9" s="547">
        <f aca="true" t="shared" si="0" ref="X9:X20">+AN9</f>
        <v>70</v>
      </c>
      <c r="Y9" s="547">
        <v>95</v>
      </c>
      <c r="Z9" s="547"/>
      <c r="AA9" s="547"/>
      <c r="AB9" s="547"/>
      <c r="AC9" s="547"/>
      <c r="AD9" s="547"/>
      <c r="AE9" s="471">
        <v>100</v>
      </c>
      <c r="AF9" s="372"/>
      <c r="AG9" s="372"/>
      <c r="AH9" s="372"/>
      <c r="AI9" s="372"/>
      <c r="AJ9" s="381"/>
      <c r="AK9" s="446">
        <v>45</v>
      </c>
      <c r="AL9" s="471">
        <v>65</v>
      </c>
      <c r="AM9" s="372">
        <v>67</v>
      </c>
      <c r="AN9" s="559">
        <v>70</v>
      </c>
      <c r="AO9" s="435">
        <f aca="true" t="shared" si="1" ref="AO9:AO37">AN9/W9</f>
        <v>1</v>
      </c>
      <c r="AP9" s="437">
        <f>AN9/H9</f>
        <v>0.7</v>
      </c>
      <c r="AQ9" s="949" t="s">
        <v>372</v>
      </c>
      <c r="AR9" s="872" t="s">
        <v>260</v>
      </c>
      <c r="AS9" s="872" t="s">
        <v>260</v>
      </c>
      <c r="AT9" s="866" t="s">
        <v>261</v>
      </c>
      <c r="AU9" s="886" t="s">
        <v>301</v>
      </c>
      <c r="AW9" s="44"/>
      <c r="AX9"/>
    </row>
    <row r="10" spans="1:50" s="407" customFormat="1" ht="31.5" customHeight="1">
      <c r="A10" s="942"/>
      <c r="B10" s="858"/>
      <c r="C10" s="861"/>
      <c r="D10" s="864"/>
      <c r="E10" s="867"/>
      <c r="F10" s="867"/>
      <c r="G10" s="406" t="s">
        <v>10</v>
      </c>
      <c r="H10" s="397">
        <f>+L10+R10+S10+Y10+W10</f>
        <v>634743685</v>
      </c>
      <c r="I10" s="398">
        <v>181587528</v>
      </c>
      <c r="J10" s="398">
        <v>181587528</v>
      </c>
      <c r="K10" s="398">
        <v>181587528</v>
      </c>
      <c r="L10" s="398">
        <v>163460185</v>
      </c>
      <c r="M10" s="397">
        <v>110296389</v>
      </c>
      <c r="N10" s="397">
        <v>110296389</v>
      </c>
      <c r="O10" s="397">
        <v>110296389</v>
      </c>
      <c r="P10" s="397">
        <v>87196389</v>
      </c>
      <c r="Q10" s="397">
        <v>120283000</v>
      </c>
      <c r="R10" s="397">
        <v>120283000</v>
      </c>
      <c r="S10" s="397">
        <v>91225000</v>
      </c>
      <c r="T10" s="397">
        <v>91225000</v>
      </c>
      <c r="U10" s="535">
        <v>97757500</v>
      </c>
      <c r="V10" s="397">
        <v>97757500</v>
      </c>
      <c r="W10" s="535">
        <v>97757500</v>
      </c>
      <c r="X10" s="535">
        <f t="shared" si="0"/>
        <v>80090000</v>
      </c>
      <c r="Y10" s="535">
        <v>162018000</v>
      </c>
      <c r="Z10" s="535"/>
      <c r="AA10" s="535"/>
      <c r="AB10" s="535"/>
      <c r="AC10" s="535"/>
      <c r="AD10" s="535"/>
      <c r="AE10" s="398">
        <v>48744000</v>
      </c>
      <c r="AF10" s="397"/>
      <c r="AG10" s="397"/>
      <c r="AH10" s="397"/>
      <c r="AI10" s="397"/>
      <c r="AJ10" s="399"/>
      <c r="AK10" s="400">
        <v>0</v>
      </c>
      <c r="AL10" s="397">
        <v>0</v>
      </c>
      <c r="AM10" s="397">
        <v>70090000</v>
      </c>
      <c r="AN10" s="560">
        <v>80090000</v>
      </c>
      <c r="AO10" s="438">
        <f t="shared" si="1"/>
        <v>0.8192721786052221</v>
      </c>
      <c r="AP10" s="441">
        <f>(L10+R10+AN10+Y10+AE10)/H10</f>
        <v>0.9052397031724703</v>
      </c>
      <c r="AQ10" s="950"/>
      <c r="AR10" s="873"/>
      <c r="AS10" s="873"/>
      <c r="AT10" s="881"/>
      <c r="AU10" s="887"/>
      <c r="AW10" s="408"/>
      <c r="AX10" s="409"/>
    </row>
    <row r="11" spans="1:50" s="5" customFormat="1" ht="31.5" customHeight="1">
      <c r="A11" s="942"/>
      <c r="B11" s="858"/>
      <c r="C11" s="861"/>
      <c r="D11" s="864"/>
      <c r="E11" s="867"/>
      <c r="F11" s="867"/>
      <c r="G11" s="23" t="s">
        <v>11</v>
      </c>
      <c r="H11" s="82"/>
      <c r="I11" s="82"/>
      <c r="J11" s="82"/>
      <c r="K11" s="82"/>
      <c r="L11" s="82"/>
      <c r="M11" s="82"/>
      <c r="N11" s="82"/>
      <c r="O11" s="82"/>
      <c r="P11" s="82"/>
      <c r="Q11" s="82"/>
      <c r="R11" s="82">
        <v>0</v>
      </c>
      <c r="S11" s="373">
        <v>0</v>
      </c>
      <c r="T11" s="82">
        <v>0</v>
      </c>
      <c r="U11" s="82">
        <v>0</v>
      </c>
      <c r="V11" s="82">
        <v>0</v>
      </c>
      <c r="W11" s="536">
        <v>0</v>
      </c>
      <c r="X11" s="536">
        <f t="shared" si="0"/>
        <v>0</v>
      </c>
      <c r="Y11" s="536">
        <v>0</v>
      </c>
      <c r="Z11" s="536"/>
      <c r="AA11" s="536"/>
      <c r="AB11" s="536"/>
      <c r="AC11" s="536"/>
      <c r="AD11" s="536"/>
      <c r="AE11" s="82"/>
      <c r="AF11" s="82"/>
      <c r="AG11" s="82"/>
      <c r="AH11" s="82"/>
      <c r="AI11" s="82"/>
      <c r="AJ11" s="374"/>
      <c r="AK11" s="375">
        <v>0</v>
      </c>
      <c r="AL11" s="82">
        <v>0</v>
      </c>
      <c r="AM11" s="82">
        <v>0</v>
      </c>
      <c r="AN11" s="561">
        <v>0</v>
      </c>
      <c r="AO11" s="438" t="e">
        <f t="shared" si="1"/>
        <v>#DIV/0!</v>
      </c>
      <c r="AP11" s="441" t="e">
        <f>AN11/H11</f>
        <v>#DIV/0!</v>
      </c>
      <c r="AQ11" s="950"/>
      <c r="AR11" s="873"/>
      <c r="AS11" s="873"/>
      <c r="AT11" s="881"/>
      <c r="AU11" s="887"/>
      <c r="AW11" s="44"/>
      <c r="AX11"/>
    </row>
    <row r="12" spans="1:50" s="407" customFormat="1" ht="31.5" customHeight="1">
      <c r="A12" s="942"/>
      <c r="B12" s="858"/>
      <c r="C12" s="861"/>
      <c r="D12" s="864"/>
      <c r="E12" s="867"/>
      <c r="F12" s="867"/>
      <c r="G12" s="406" t="s">
        <v>12</v>
      </c>
      <c r="H12" s="397"/>
      <c r="I12" s="398"/>
      <c r="J12" s="398"/>
      <c r="K12" s="398"/>
      <c r="L12" s="398"/>
      <c r="M12" s="397">
        <v>130710202</v>
      </c>
      <c r="N12" s="397">
        <v>130710202</v>
      </c>
      <c r="O12" s="397">
        <v>130710202</v>
      </c>
      <c r="P12" s="397">
        <v>130710202</v>
      </c>
      <c r="Q12" s="397">
        <v>130710202</v>
      </c>
      <c r="R12" s="397">
        <v>130710202</v>
      </c>
      <c r="S12" s="397">
        <v>48599000</v>
      </c>
      <c r="T12" s="397">
        <v>48599000</v>
      </c>
      <c r="U12" s="397">
        <v>48599000</v>
      </c>
      <c r="V12" s="397">
        <v>48599000</v>
      </c>
      <c r="W12" s="535">
        <v>45312300</v>
      </c>
      <c r="X12" s="535">
        <f t="shared" si="0"/>
        <v>45312300</v>
      </c>
      <c r="Y12" s="535">
        <v>0</v>
      </c>
      <c r="Z12" s="535"/>
      <c r="AA12" s="535"/>
      <c r="AB12" s="535"/>
      <c r="AC12" s="535"/>
      <c r="AD12" s="535"/>
      <c r="AE12" s="398"/>
      <c r="AF12" s="397"/>
      <c r="AG12" s="397"/>
      <c r="AH12" s="397"/>
      <c r="AI12" s="397"/>
      <c r="AJ12" s="399"/>
      <c r="AK12" s="433">
        <v>14036000</v>
      </c>
      <c r="AL12" s="397">
        <v>45312300</v>
      </c>
      <c r="AM12" s="397">
        <v>45312300</v>
      </c>
      <c r="AN12" s="560">
        <v>45312300</v>
      </c>
      <c r="AO12" s="475">
        <f t="shared" si="1"/>
        <v>1</v>
      </c>
      <c r="AP12" s="497" t="e">
        <f>(L12+R12+AN12+Y12+AE12)/H12</f>
        <v>#DIV/0!</v>
      </c>
      <c r="AQ12" s="950"/>
      <c r="AR12" s="873"/>
      <c r="AS12" s="873"/>
      <c r="AT12" s="881"/>
      <c r="AU12" s="887"/>
      <c r="AW12" s="408"/>
      <c r="AX12" s="409"/>
    </row>
    <row r="13" spans="1:50" s="5" customFormat="1" ht="31.5" customHeight="1">
      <c r="A13" s="942"/>
      <c r="B13" s="858"/>
      <c r="C13" s="861"/>
      <c r="D13" s="864"/>
      <c r="E13" s="867"/>
      <c r="F13" s="867"/>
      <c r="G13" s="23" t="s">
        <v>13</v>
      </c>
      <c r="H13" s="377">
        <f>+H9+H11</f>
        <v>100</v>
      </c>
      <c r="I13" s="377">
        <f aca="true" t="shared" si="2" ref="I13:J13">+I9+I11</f>
        <v>20</v>
      </c>
      <c r="J13" s="377">
        <f t="shared" si="2"/>
        <v>20</v>
      </c>
      <c r="K13" s="377">
        <v>20</v>
      </c>
      <c r="L13" s="378">
        <v>0.2</v>
      </c>
      <c r="M13" s="376">
        <v>0.5</v>
      </c>
      <c r="N13" s="376">
        <v>0.5</v>
      </c>
      <c r="O13" s="376">
        <v>0.5</v>
      </c>
      <c r="P13" s="376">
        <v>0.5</v>
      </c>
      <c r="Q13" s="376">
        <v>0.5</v>
      </c>
      <c r="R13" s="376">
        <v>0.42</v>
      </c>
      <c r="S13" s="376">
        <f>+S9</f>
        <v>70</v>
      </c>
      <c r="T13" s="376">
        <v>70</v>
      </c>
      <c r="U13" s="376">
        <v>70</v>
      </c>
      <c r="V13" s="376">
        <v>70</v>
      </c>
      <c r="W13" s="548">
        <v>70</v>
      </c>
      <c r="X13" s="548">
        <f t="shared" si="0"/>
        <v>70</v>
      </c>
      <c r="Y13" s="548">
        <v>95</v>
      </c>
      <c r="Z13" s="548">
        <f aca="true" t="shared" si="3" ref="Z13:AA13">+Z12+Z9</f>
        <v>0</v>
      </c>
      <c r="AA13" s="548">
        <f t="shared" si="3"/>
        <v>0</v>
      </c>
      <c r="AB13" s="548">
        <f>+AB12+AB9</f>
        <v>0</v>
      </c>
      <c r="AC13" s="548">
        <f aca="true" t="shared" si="4" ref="AC13:AD13">+AC12+AC9</f>
        <v>0</v>
      </c>
      <c r="AD13" s="548">
        <f t="shared" si="4"/>
        <v>0</v>
      </c>
      <c r="AE13" s="515">
        <f>+AE9</f>
        <v>100</v>
      </c>
      <c r="AF13" s="376">
        <f aca="true" t="shared" si="5" ref="AF13">+AF12+AF9</f>
        <v>0</v>
      </c>
      <c r="AG13" s="376">
        <f aca="true" t="shared" si="6" ref="AG13">+AG12+AG9</f>
        <v>0</v>
      </c>
      <c r="AH13" s="376">
        <f>+AH12+AH9</f>
        <v>0</v>
      </c>
      <c r="AI13" s="376">
        <f aca="true" t="shared" si="7" ref="AI13">+AI12+AI9</f>
        <v>0</v>
      </c>
      <c r="AJ13" s="379">
        <f aca="true" t="shared" si="8" ref="AJ13">+AJ12+AJ9</f>
        <v>0</v>
      </c>
      <c r="AK13" s="380">
        <f>+AK11+AK9</f>
        <v>45</v>
      </c>
      <c r="AL13" s="376">
        <v>65</v>
      </c>
      <c r="AM13" s="376">
        <f>+AM11+AM9</f>
        <v>67</v>
      </c>
      <c r="AN13" s="562">
        <f>+AN9</f>
        <v>70</v>
      </c>
      <c r="AO13" s="475">
        <f t="shared" si="1"/>
        <v>1</v>
      </c>
      <c r="AP13" s="474">
        <f>AN13/H13</f>
        <v>0.7</v>
      </c>
      <c r="AQ13" s="950"/>
      <c r="AR13" s="873"/>
      <c r="AS13" s="873"/>
      <c r="AT13" s="881"/>
      <c r="AU13" s="887"/>
      <c r="AW13" s="44"/>
      <c r="AX13"/>
    </row>
    <row r="14" spans="1:50" s="407" customFormat="1" ht="61.5" customHeight="1" thickBot="1">
      <c r="A14" s="942"/>
      <c r="B14" s="859"/>
      <c r="C14" s="862"/>
      <c r="D14" s="865"/>
      <c r="E14" s="868"/>
      <c r="F14" s="868"/>
      <c r="G14" s="410" t="s">
        <v>14</v>
      </c>
      <c r="H14" s="401">
        <f>H10+H12</f>
        <v>634743685</v>
      </c>
      <c r="I14" s="402">
        <f>I10+I12</f>
        <v>181587528</v>
      </c>
      <c r="J14" s="402">
        <f>J10+J12</f>
        <v>181587528</v>
      </c>
      <c r="K14" s="402">
        <v>181587528</v>
      </c>
      <c r="L14" s="402">
        <f aca="true" t="shared" si="9" ref="L14">L10+L12</f>
        <v>163460185</v>
      </c>
      <c r="M14" s="401">
        <v>241006591</v>
      </c>
      <c r="N14" s="401">
        <v>241006591</v>
      </c>
      <c r="O14" s="401">
        <v>241006591</v>
      </c>
      <c r="P14" s="401">
        <v>217906591</v>
      </c>
      <c r="Q14" s="401">
        <v>250993202</v>
      </c>
      <c r="R14" s="401">
        <v>250993202</v>
      </c>
      <c r="S14" s="401">
        <f>+S10+S12</f>
        <v>139824000</v>
      </c>
      <c r="T14" s="401">
        <v>139824000</v>
      </c>
      <c r="U14" s="401">
        <v>139824000</v>
      </c>
      <c r="V14" s="401">
        <v>139824000</v>
      </c>
      <c r="W14" s="540">
        <v>139824000</v>
      </c>
      <c r="X14" s="540">
        <f t="shared" si="0"/>
        <v>115402300</v>
      </c>
      <c r="Y14" s="540">
        <v>92846201.805</v>
      </c>
      <c r="Z14" s="540">
        <f aca="true" t="shared" si="10" ref="Z14:AA14">Z10+Z12</f>
        <v>0</v>
      </c>
      <c r="AA14" s="540">
        <f t="shared" si="10"/>
        <v>0</v>
      </c>
      <c r="AB14" s="540">
        <f>AB10+AB12</f>
        <v>0</v>
      </c>
      <c r="AC14" s="540">
        <f aca="true" t="shared" si="11" ref="AC14:AE14">AC10+AC12</f>
        <v>0</v>
      </c>
      <c r="AD14" s="540">
        <f t="shared" si="11"/>
        <v>0</v>
      </c>
      <c r="AE14" s="402">
        <f t="shared" si="11"/>
        <v>48744000</v>
      </c>
      <c r="AF14" s="401">
        <f aca="true" t="shared" si="12" ref="AF14:AG14">AF10+AF12</f>
        <v>0</v>
      </c>
      <c r="AG14" s="401">
        <f t="shared" si="12"/>
        <v>0</v>
      </c>
      <c r="AH14" s="401">
        <f>AH10+AH12</f>
        <v>0</v>
      </c>
      <c r="AI14" s="401">
        <f aca="true" t="shared" si="13" ref="AI14:AK14">AI10+AI12</f>
        <v>0</v>
      </c>
      <c r="AJ14" s="404">
        <f t="shared" si="13"/>
        <v>0</v>
      </c>
      <c r="AK14" s="405">
        <f t="shared" si="13"/>
        <v>14036000</v>
      </c>
      <c r="AL14" s="401">
        <v>45312300</v>
      </c>
      <c r="AM14" s="401">
        <f>AM10+AM12</f>
        <v>115402300</v>
      </c>
      <c r="AN14" s="563">
        <v>115402300</v>
      </c>
      <c r="AO14" s="476">
        <f t="shared" si="1"/>
        <v>0.8253397127817829</v>
      </c>
      <c r="AP14" s="477">
        <f>(L14+R14+AN14+AD14+AJ14)/H14</f>
        <v>0.8347553501063977</v>
      </c>
      <c r="AQ14" s="951"/>
      <c r="AR14" s="874"/>
      <c r="AS14" s="874"/>
      <c r="AT14" s="882"/>
      <c r="AU14" s="888"/>
      <c r="AW14" s="408"/>
      <c r="AX14" s="409"/>
    </row>
    <row r="15" spans="1:50" s="5" customFormat="1" ht="31.5" customHeight="1">
      <c r="A15" s="942"/>
      <c r="B15" s="857">
        <v>2</v>
      </c>
      <c r="C15" s="860" t="s">
        <v>80</v>
      </c>
      <c r="D15" s="863" t="s">
        <v>75</v>
      </c>
      <c r="E15" s="866">
        <v>535</v>
      </c>
      <c r="F15" s="866">
        <v>180</v>
      </c>
      <c r="G15" s="22" t="s">
        <v>9</v>
      </c>
      <c r="H15" s="422">
        <v>25</v>
      </c>
      <c r="I15" s="422">
        <v>0</v>
      </c>
      <c r="J15" s="422">
        <v>0</v>
      </c>
      <c r="K15" s="422">
        <v>0</v>
      </c>
      <c r="L15" s="422">
        <v>0</v>
      </c>
      <c r="M15" s="422">
        <v>10</v>
      </c>
      <c r="N15" s="422">
        <v>10</v>
      </c>
      <c r="O15" s="422">
        <v>10</v>
      </c>
      <c r="P15" s="422">
        <v>0</v>
      </c>
      <c r="Q15" s="422">
        <v>0</v>
      </c>
      <c r="R15" s="422">
        <v>0</v>
      </c>
      <c r="S15" s="422">
        <v>10</v>
      </c>
      <c r="T15" s="422">
        <v>10</v>
      </c>
      <c r="U15" s="422">
        <v>10</v>
      </c>
      <c r="V15" s="481">
        <v>10</v>
      </c>
      <c r="W15" s="549">
        <v>10</v>
      </c>
      <c r="X15" s="541">
        <f t="shared" si="0"/>
        <v>0</v>
      </c>
      <c r="Y15" s="547">
        <v>25</v>
      </c>
      <c r="Z15" s="550"/>
      <c r="AA15" s="551"/>
      <c r="AB15" s="551"/>
      <c r="AC15" s="551"/>
      <c r="AD15" s="551"/>
      <c r="AE15" s="471">
        <v>0</v>
      </c>
      <c r="AF15" s="423"/>
      <c r="AG15" s="423"/>
      <c r="AH15" s="423"/>
      <c r="AI15" s="423"/>
      <c r="AJ15" s="424"/>
      <c r="AK15" s="425">
        <v>0</v>
      </c>
      <c r="AL15" s="423">
        <v>0</v>
      </c>
      <c r="AM15" s="423">
        <v>0</v>
      </c>
      <c r="AN15" s="564">
        <v>0</v>
      </c>
      <c r="AO15" s="492">
        <f t="shared" si="1"/>
        <v>0</v>
      </c>
      <c r="AP15" s="493">
        <f>(L15+R15+AN15+AD15+AJ15)/H15</f>
        <v>0</v>
      </c>
      <c r="AQ15" s="973" t="s">
        <v>373</v>
      </c>
      <c r="AR15" s="872" t="s">
        <v>352</v>
      </c>
      <c r="AS15" s="872" t="s">
        <v>351</v>
      </c>
      <c r="AT15" s="851" t="s">
        <v>274</v>
      </c>
      <c r="AU15" s="961" t="s">
        <v>309</v>
      </c>
      <c r="AW15" s="40"/>
      <c r="AX15"/>
    </row>
    <row r="16" spans="1:49" s="407" customFormat="1" ht="31.5" customHeight="1">
      <c r="A16" s="942"/>
      <c r="B16" s="858"/>
      <c r="C16" s="861"/>
      <c r="D16" s="864"/>
      <c r="E16" s="867"/>
      <c r="F16" s="867"/>
      <c r="G16" s="406" t="s">
        <v>10</v>
      </c>
      <c r="H16" s="397">
        <f>+L16+R16+S16+Y16+AE16</f>
        <v>5274301543</v>
      </c>
      <c r="I16" s="398">
        <v>0</v>
      </c>
      <c r="J16" s="398">
        <v>0</v>
      </c>
      <c r="K16" s="398">
        <v>0</v>
      </c>
      <c r="L16" s="398">
        <v>0</v>
      </c>
      <c r="M16" s="397">
        <v>1080000000</v>
      </c>
      <c r="N16" s="397">
        <v>1080000000</v>
      </c>
      <c r="O16" s="397">
        <v>1080000000</v>
      </c>
      <c r="P16" s="397">
        <v>80000000</v>
      </c>
      <c r="Q16" s="397">
        <v>80000000</v>
      </c>
      <c r="R16" s="397">
        <v>79301543</v>
      </c>
      <c r="S16" s="397">
        <v>1000000000</v>
      </c>
      <c r="T16" s="397">
        <v>1000000000</v>
      </c>
      <c r="U16" s="397">
        <v>1000000000</v>
      </c>
      <c r="V16" s="397">
        <v>1000000000</v>
      </c>
      <c r="W16" s="535">
        <v>1000000000</v>
      </c>
      <c r="X16" s="535">
        <f t="shared" si="0"/>
        <v>0</v>
      </c>
      <c r="Y16" s="535">
        <v>4195000000</v>
      </c>
      <c r="Z16" s="535"/>
      <c r="AA16" s="535"/>
      <c r="AB16" s="535"/>
      <c r="AC16" s="535"/>
      <c r="AD16" s="535"/>
      <c r="AE16" s="398">
        <v>0</v>
      </c>
      <c r="AF16" s="397"/>
      <c r="AG16" s="397"/>
      <c r="AH16" s="397"/>
      <c r="AI16" s="397"/>
      <c r="AJ16" s="399"/>
      <c r="AK16" s="400">
        <v>0</v>
      </c>
      <c r="AL16" s="397">
        <v>0</v>
      </c>
      <c r="AM16" s="397">
        <v>0</v>
      </c>
      <c r="AN16" s="560">
        <v>0</v>
      </c>
      <c r="AO16" s="494">
        <f t="shared" si="1"/>
        <v>0</v>
      </c>
      <c r="AP16" s="495">
        <f>(L16+R16+AN16+AD16+AJ16)/H16</f>
        <v>0.015035458695995152</v>
      </c>
      <c r="AQ16" s="974"/>
      <c r="AR16" s="873"/>
      <c r="AS16" s="873"/>
      <c r="AT16" s="852"/>
      <c r="AU16" s="962"/>
      <c r="AW16" s="411"/>
    </row>
    <row r="17" spans="1:49" s="5" customFormat="1" ht="31.5" customHeight="1">
      <c r="A17" s="942"/>
      <c r="B17" s="858"/>
      <c r="C17" s="861"/>
      <c r="D17" s="864"/>
      <c r="E17" s="867"/>
      <c r="F17" s="867"/>
      <c r="G17" s="23" t="s">
        <v>11</v>
      </c>
      <c r="H17" s="82"/>
      <c r="I17" s="82"/>
      <c r="J17" s="82"/>
      <c r="K17" s="82"/>
      <c r="L17" s="82"/>
      <c r="M17" s="82"/>
      <c r="N17" s="82"/>
      <c r="O17" s="82"/>
      <c r="P17" s="82"/>
      <c r="Q17" s="82"/>
      <c r="R17" s="82">
        <v>0</v>
      </c>
      <c r="S17" s="82">
        <v>0</v>
      </c>
      <c r="T17" s="82">
        <v>0</v>
      </c>
      <c r="U17" s="82">
        <v>0</v>
      </c>
      <c r="V17" s="82">
        <v>0</v>
      </c>
      <c r="W17" s="536">
        <v>0</v>
      </c>
      <c r="X17" s="536">
        <f t="shared" si="0"/>
        <v>0</v>
      </c>
      <c r="Y17" s="536">
        <v>0</v>
      </c>
      <c r="Z17" s="536"/>
      <c r="AA17" s="536"/>
      <c r="AB17" s="536"/>
      <c r="AC17" s="536"/>
      <c r="AD17" s="536"/>
      <c r="AE17" s="82">
        <v>0</v>
      </c>
      <c r="AF17" s="82"/>
      <c r="AG17" s="82"/>
      <c r="AH17" s="82"/>
      <c r="AI17" s="82"/>
      <c r="AJ17" s="374"/>
      <c r="AK17" s="375">
        <v>0</v>
      </c>
      <c r="AL17" s="82">
        <v>0</v>
      </c>
      <c r="AM17" s="82">
        <v>0</v>
      </c>
      <c r="AN17" s="561">
        <v>0</v>
      </c>
      <c r="AO17" s="438" t="e">
        <f t="shared" si="1"/>
        <v>#DIV/0!</v>
      </c>
      <c r="AP17" s="441" t="e">
        <f>(L17+R17+AN17+Y17+AE17)/H17</f>
        <v>#DIV/0!</v>
      </c>
      <c r="AQ17" s="974"/>
      <c r="AR17" s="873"/>
      <c r="AS17" s="873"/>
      <c r="AT17" s="852"/>
      <c r="AU17" s="962"/>
      <c r="AW17" s="41"/>
    </row>
    <row r="18" spans="1:49" s="407" customFormat="1" ht="31.5" customHeight="1">
      <c r="A18" s="942"/>
      <c r="B18" s="858"/>
      <c r="C18" s="861"/>
      <c r="D18" s="864"/>
      <c r="E18" s="867"/>
      <c r="F18" s="867"/>
      <c r="G18" s="406" t="s">
        <v>12</v>
      </c>
      <c r="H18" s="370"/>
      <c r="I18" s="370"/>
      <c r="J18" s="370"/>
      <c r="K18" s="370"/>
      <c r="L18" s="370"/>
      <c r="M18" s="370"/>
      <c r="N18" s="370"/>
      <c r="O18" s="370"/>
      <c r="P18" s="370"/>
      <c r="Q18" s="370"/>
      <c r="R18" s="370">
        <v>0</v>
      </c>
      <c r="S18" s="397">
        <v>79301543</v>
      </c>
      <c r="T18" s="370">
        <v>79301543</v>
      </c>
      <c r="U18" s="370">
        <v>70899362</v>
      </c>
      <c r="V18" s="370">
        <v>70899362</v>
      </c>
      <c r="W18" s="537">
        <v>70899362</v>
      </c>
      <c r="X18" s="537">
        <f t="shared" si="0"/>
        <v>70899362</v>
      </c>
      <c r="Y18" s="537">
        <v>0</v>
      </c>
      <c r="Z18" s="537"/>
      <c r="AA18" s="537"/>
      <c r="AB18" s="537"/>
      <c r="AC18" s="537"/>
      <c r="AD18" s="537"/>
      <c r="AE18" s="370">
        <v>0</v>
      </c>
      <c r="AF18" s="370"/>
      <c r="AG18" s="370"/>
      <c r="AH18" s="370"/>
      <c r="AI18" s="370"/>
      <c r="AJ18" s="412"/>
      <c r="AK18" s="433">
        <v>70899362</v>
      </c>
      <c r="AL18" s="370">
        <v>70899362</v>
      </c>
      <c r="AM18" s="370">
        <v>70899362</v>
      </c>
      <c r="AN18" s="565">
        <v>70899362</v>
      </c>
      <c r="AO18" s="475">
        <f t="shared" si="1"/>
        <v>1</v>
      </c>
      <c r="AP18" s="497" t="e">
        <f>(L18+R18+AN18+Y18+AE18)/H18</f>
        <v>#DIV/0!</v>
      </c>
      <c r="AQ18" s="974"/>
      <c r="AR18" s="873"/>
      <c r="AS18" s="873"/>
      <c r="AT18" s="852"/>
      <c r="AU18" s="962"/>
      <c r="AW18" s="411"/>
    </row>
    <row r="19" spans="1:49" s="5" customFormat="1" ht="31.5" customHeight="1">
      <c r="A19" s="942"/>
      <c r="B19" s="858"/>
      <c r="C19" s="861"/>
      <c r="D19" s="864"/>
      <c r="E19" s="867"/>
      <c r="F19" s="867"/>
      <c r="G19" s="23" t="s">
        <v>13</v>
      </c>
      <c r="H19" s="382">
        <f>+H15+H17</f>
        <v>25</v>
      </c>
      <c r="I19" s="383">
        <f aca="true" t="shared" si="14" ref="I19:J19">+I15</f>
        <v>0</v>
      </c>
      <c r="J19" s="383">
        <f t="shared" si="14"/>
        <v>0</v>
      </c>
      <c r="K19" s="383">
        <v>10</v>
      </c>
      <c r="L19" s="383">
        <v>10</v>
      </c>
      <c r="M19" s="383">
        <v>10</v>
      </c>
      <c r="N19" s="383">
        <v>10</v>
      </c>
      <c r="O19" s="383">
        <v>10</v>
      </c>
      <c r="P19" s="383">
        <v>0</v>
      </c>
      <c r="Q19" s="383">
        <v>0</v>
      </c>
      <c r="R19" s="383">
        <v>0</v>
      </c>
      <c r="S19" s="377">
        <f>+S15</f>
        <v>10</v>
      </c>
      <c r="T19" s="377">
        <v>10</v>
      </c>
      <c r="U19" s="377">
        <v>10</v>
      </c>
      <c r="V19" s="383">
        <v>10</v>
      </c>
      <c r="W19" s="552">
        <v>10</v>
      </c>
      <c r="X19" s="552">
        <f t="shared" si="0"/>
        <v>0</v>
      </c>
      <c r="Y19" s="552">
        <v>25</v>
      </c>
      <c r="Z19" s="552">
        <f aca="true" t="shared" si="15" ref="Z19:AD19">+Z18+Z15</f>
        <v>0</v>
      </c>
      <c r="AA19" s="552">
        <f t="shared" si="15"/>
        <v>0</v>
      </c>
      <c r="AB19" s="552">
        <f t="shared" si="15"/>
        <v>0</v>
      </c>
      <c r="AC19" s="552">
        <f t="shared" si="15"/>
        <v>0</v>
      </c>
      <c r="AD19" s="552">
        <f t="shared" si="15"/>
        <v>0</v>
      </c>
      <c r="AE19" s="383">
        <f>+AE17+AE15</f>
        <v>0</v>
      </c>
      <c r="AF19" s="383">
        <f aca="true" t="shared" si="16" ref="AF19">+AF18+AF15</f>
        <v>0</v>
      </c>
      <c r="AG19" s="383">
        <f aca="true" t="shared" si="17" ref="AG19">+AG18+AG15</f>
        <v>0</v>
      </c>
      <c r="AH19" s="383">
        <f aca="true" t="shared" si="18" ref="AH19">+AH18+AH15</f>
        <v>0</v>
      </c>
      <c r="AI19" s="383">
        <f aca="true" t="shared" si="19" ref="AI19">+AI18+AI15</f>
        <v>0</v>
      </c>
      <c r="AJ19" s="384">
        <f aca="true" t="shared" si="20" ref="AJ19">+AJ18+AJ15</f>
        <v>0</v>
      </c>
      <c r="AK19" s="433">
        <f>+AK17+AK15</f>
        <v>0</v>
      </c>
      <c r="AL19" s="383">
        <v>0</v>
      </c>
      <c r="AM19" s="383">
        <f>+AM17+AM15</f>
        <v>0</v>
      </c>
      <c r="AN19" s="566">
        <v>0</v>
      </c>
      <c r="AO19" s="475">
        <f t="shared" si="1"/>
        <v>0</v>
      </c>
      <c r="AP19" s="474">
        <f>(L19+R19+AN19+AD19+AJ19)/H19</f>
        <v>0.4</v>
      </c>
      <c r="AQ19" s="974"/>
      <c r="AR19" s="873"/>
      <c r="AS19" s="873"/>
      <c r="AT19" s="852"/>
      <c r="AU19" s="962"/>
      <c r="AW19" s="41"/>
    </row>
    <row r="20" spans="1:49" s="407" customFormat="1" ht="31.5" customHeight="1" thickBot="1">
      <c r="A20" s="942"/>
      <c r="B20" s="859"/>
      <c r="C20" s="862"/>
      <c r="D20" s="865"/>
      <c r="E20" s="868"/>
      <c r="F20" s="868"/>
      <c r="G20" s="410" t="s">
        <v>14</v>
      </c>
      <c r="H20" s="401">
        <f>H16+H18</f>
        <v>5274301543</v>
      </c>
      <c r="I20" s="398">
        <f aca="true" t="shared" si="21" ref="I20:J20">+I18+I16</f>
        <v>0</v>
      </c>
      <c r="J20" s="398">
        <f t="shared" si="21"/>
        <v>0</v>
      </c>
      <c r="K20" s="398">
        <v>1080000000</v>
      </c>
      <c r="L20" s="398">
        <v>1080000000</v>
      </c>
      <c r="M20" s="397">
        <v>1080000000</v>
      </c>
      <c r="N20" s="397">
        <v>1080000000</v>
      </c>
      <c r="O20" s="397">
        <v>1080000000</v>
      </c>
      <c r="P20" s="397">
        <v>80000000</v>
      </c>
      <c r="Q20" s="397">
        <v>80000000</v>
      </c>
      <c r="R20" s="397">
        <v>79301543</v>
      </c>
      <c r="S20" s="397">
        <f>+S18+S16</f>
        <v>1079301543</v>
      </c>
      <c r="T20" s="397">
        <v>1079301543</v>
      </c>
      <c r="U20" s="397">
        <v>1079301543</v>
      </c>
      <c r="V20" s="397">
        <v>1079301543</v>
      </c>
      <c r="W20" s="535">
        <v>1079301543</v>
      </c>
      <c r="X20" s="535">
        <f t="shared" si="0"/>
        <v>70899362</v>
      </c>
      <c r="Y20" s="535">
        <v>4195000000</v>
      </c>
      <c r="Z20" s="535">
        <f aca="true" t="shared" si="22" ref="Z20:AD20">Z16+Z18</f>
        <v>0</v>
      </c>
      <c r="AA20" s="535">
        <f t="shared" si="22"/>
        <v>0</v>
      </c>
      <c r="AB20" s="535">
        <f t="shared" si="22"/>
        <v>0</v>
      </c>
      <c r="AC20" s="535">
        <f t="shared" si="22"/>
        <v>0</v>
      </c>
      <c r="AD20" s="535">
        <f t="shared" si="22"/>
        <v>0</v>
      </c>
      <c r="AE20" s="398">
        <f>+AE18+AE16</f>
        <v>0</v>
      </c>
      <c r="AF20" s="397">
        <f aca="true" t="shared" si="23" ref="AF20:AJ20">AF16+AF18</f>
        <v>0</v>
      </c>
      <c r="AG20" s="397">
        <f t="shared" si="23"/>
        <v>0</v>
      </c>
      <c r="AH20" s="397">
        <f t="shared" si="23"/>
        <v>0</v>
      </c>
      <c r="AI20" s="397">
        <f t="shared" si="23"/>
        <v>0</v>
      </c>
      <c r="AJ20" s="399">
        <f t="shared" si="23"/>
        <v>0</v>
      </c>
      <c r="AK20" s="400">
        <f aca="true" t="shared" si="24" ref="AK20:AM20">AK16+AK18</f>
        <v>70899362</v>
      </c>
      <c r="AL20" s="401">
        <v>70899362</v>
      </c>
      <c r="AM20" s="397">
        <f t="shared" si="24"/>
        <v>70899362</v>
      </c>
      <c r="AN20" s="560">
        <v>70899362</v>
      </c>
      <c r="AO20" s="476">
        <f t="shared" si="1"/>
        <v>0.06569004043386233</v>
      </c>
      <c r="AP20" s="477">
        <f>(L20+R20+AN20+AD20+AJ20)/H20</f>
        <v>0.2332443253330311</v>
      </c>
      <c r="AQ20" s="975"/>
      <c r="AR20" s="874"/>
      <c r="AS20" s="874"/>
      <c r="AT20" s="853"/>
      <c r="AU20" s="963"/>
      <c r="AW20" s="411"/>
    </row>
    <row r="21" spans="1:49" s="5" customFormat="1" ht="31.5" customHeight="1">
      <c r="A21" s="942"/>
      <c r="B21" s="857">
        <v>3</v>
      </c>
      <c r="C21" s="860" t="s">
        <v>81</v>
      </c>
      <c r="D21" s="863" t="s">
        <v>75</v>
      </c>
      <c r="E21" s="866">
        <v>535</v>
      </c>
      <c r="F21" s="866">
        <v>180</v>
      </c>
      <c r="G21" s="22" t="s">
        <v>9</v>
      </c>
      <c r="H21" s="422">
        <f>0.16+1.2+1.64+1</f>
        <v>4</v>
      </c>
      <c r="I21" s="426">
        <v>0.16</v>
      </c>
      <c r="J21" s="426">
        <v>0.16</v>
      </c>
      <c r="K21" s="426">
        <v>0.16</v>
      </c>
      <c r="L21" s="426">
        <v>0.16</v>
      </c>
      <c r="M21" s="422">
        <v>1.2</v>
      </c>
      <c r="N21" s="422">
        <v>1.2</v>
      </c>
      <c r="O21" s="422">
        <v>1.2</v>
      </c>
      <c r="P21" s="422">
        <v>1.2</v>
      </c>
      <c r="Q21" s="422">
        <v>1.2</v>
      </c>
      <c r="R21" s="422">
        <v>0</v>
      </c>
      <c r="S21" s="422">
        <v>1.64</v>
      </c>
      <c r="T21" s="422">
        <v>1.64</v>
      </c>
      <c r="U21" s="422">
        <v>1.64</v>
      </c>
      <c r="V21" s="422">
        <v>1.64</v>
      </c>
      <c r="W21" s="541">
        <v>1.64</v>
      </c>
      <c r="X21" s="541">
        <f aca="true" t="shared" si="25" ref="X21">+AM21</f>
        <v>0</v>
      </c>
      <c r="Y21" s="541">
        <v>0.86</v>
      </c>
      <c r="Z21" s="553"/>
      <c r="AA21" s="553"/>
      <c r="AB21" s="541"/>
      <c r="AC21" s="541"/>
      <c r="AD21" s="541"/>
      <c r="AE21" s="422">
        <v>0.14</v>
      </c>
      <c r="AF21" s="423"/>
      <c r="AG21" s="423"/>
      <c r="AH21" s="423"/>
      <c r="AI21" s="423"/>
      <c r="AJ21" s="424"/>
      <c r="AK21" s="425">
        <v>0</v>
      </c>
      <c r="AL21" s="422">
        <v>0</v>
      </c>
      <c r="AM21" s="423">
        <v>0</v>
      </c>
      <c r="AN21" s="564">
        <f>+X21</f>
        <v>0</v>
      </c>
      <c r="AO21" s="435">
        <f t="shared" si="1"/>
        <v>0</v>
      </c>
      <c r="AP21" s="437">
        <f>(L21+R21+AN21+AD21+AJ21)/H21</f>
        <v>0.04</v>
      </c>
      <c r="AQ21" s="976" t="s">
        <v>366</v>
      </c>
      <c r="AR21" s="889" t="s">
        <v>365</v>
      </c>
      <c r="AS21" s="889" t="s">
        <v>305</v>
      </c>
      <c r="AT21" s="895" t="s">
        <v>263</v>
      </c>
      <c r="AU21" s="883" t="s">
        <v>307</v>
      </c>
      <c r="AV21" s="46"/>
      <c r="AW21" s="42"/>
    </row>
    <row r="22" spans="1:49" s="407" customFormat="1" ht="31.5" customHeight="1">
      <c r="A22" s="942"/>
      <c r="B22" s="858"/>
      <c r="C22" s="861"/>
      <c r="D22" s="864"/>
      <c r="E22" s="867"/>
      <c r="F22" s="867"/>
      <c r="G22" s="406" t="s">
        <v>10</v>
      </c>
      <c r="H22" s="397">
        <f>+L22+R22+S22+Y22+AE22</f>
        <v>9262220697</v>
      </c>
      <c r="I22" s="398">
        <v>211877645</v>
      </c>
      <c r="J22" s="398">
        <v>211877645</v>
      </c>
      <c r="K22" s="398">
        <v>107547645</v>
      </c>
      <c r="L22" s="398">
        <v>65502409</v>
      </c>
      <c r="M22" s="397">
        <v>3979227588</v>
      </c>
      <c r="N22" s="397">
        <v>3979227588</v>
      </c>
      <c r="O22" s="397">
        <v>3979227588</v>
      </c>
      <c r="P22" s="397">
        <v>3845387588</v>
      </c>
      <c r="Q22" s="397">
        <v>3845387588</v>
      </c>
      <c r="R22" s="397">
        <v>3812245288</v>
      </c>
      <c r="S22" s="397">
        <v>3027021000</v>
      </c>
      <c r="T22" s="397">
        <v>3027021000</v>
      </c>
      <c r="U22" s="535">
        <v>2942453515</v>
      </c>
      <c r="V22" s="397">
        <v>2826802238</v>
      </c>
      <c r="W22" s="535">
        <v>2855281738</v>
      </c>
      <c r="X22" s="535">
        <f aca="true" t="shared" si="26" ref="X22:X56">+AN22</f>
        <v>2850281738</v>
      </c>
      <c r="Y22" s="535">
        <v>1683873000</v>
      </c>
      <c r="Z22" s="535"/>
      <c r="AA22" s="535"/>
      <c r="AB22" s="535"/>
      <c r="AC22" s="535"/>
      <c r="AD22" s="535"/>
      <c r="AE22" s="398">
        <v>673579000</v>
      </c>
      <c r="AF22" s="397"/>
      <c r="AG22" s="397"/>
      <c r="AH22" s="397"/>
      <c r="AI22" s="397"/>
      <c r="AJ22" s="399"/>
      <c r="AK22" s="433">
        <v>138776000</v>
      </c>
      <c r="AL22" s="397">
        <v>163776000</v>
      </c>
      <c r="AM22" s="397">
        <v>190746000</v>
      </c>
      <c r="AN22" s="560">
        <v>2850281738</v>
      </c>
      <c r="AO22" s="438">
        <f t="shared" si="1"/>
        <v>0.9982488593214965</v>
      </c>
      <c r="AP22" s="441">
        <f>(L22+R22+AN22+AD22+AJ22)/H22</f>
        <v>0.7263948522819355</v>
      </c>
      <c r="AQ22" s="950"/>
      <c r="AR22" s="890"/>
      <c r="AS22" s="890"/>
      <c r="AT22" s="881"/>
      <c r="AU22" s="884"/>
      <c r="AW22" s="411"/>
    </row>
    <row r="23" spans="1:49" s="5" customFormat="1" ht="31.5" customHeight="1">
      <c r="A23" s="942"/>
      <c r="B23" s="858"/>
      <c r="C23" s="861"/>
      <c r="D23" s="864"/>
      <c r="E23" s="867"/>
      <c r="F23" s="867"/>
      <c r="G23" s="23" t="s">
        <v>11</v>
      </c>
      <c r="H23" s="82"/>
      <c r="I23" s="82"/>
      <c r="J23" s="82"/>
      <c r="K23" s="82"/>
      <c r="L23" s="82"/>
      <c r="M23" s="82"/>
      <c r="N23" s="82"/>
      <c r="O23" s="82"/>
      <c r="P23" s="82"/>
      <c r="Q23" s="82"/>
      <c r="R23" s="82">
        <v>0</v>
      </c>
      <c r="S23" s="82">
        <v>1.2</v>
      </c>
      <c r="T23" s="82">
        <v>1.2</v>
      </c>
      <c r="U23" s="82">
        <v>1.2</v>
      </c>
      <c r="V23" s="82">
        <v>1.2</v>
      </c>
      <c r="W23" s="536">
        <v>1.2</v>
      </c>
      <c r="X23" s="536">
        <f t="shared" si="26"/>
        <v>0</v>
      </c>
      <c r="Y23" s="536">
        <v>2.84</v>
      </c>
      <c r="Z23" s="536"/>
      <c r="AA23" s="536"/>
      <c r="AB23" s="536"/>
      <c r="AC23" s="536"/>
      <c r="AD23" s="536"/>
      <c r="AE23" s="82"/>
      <c r="AF23" s="82"/>
      <c r="AG23" s="82"/>
      <c r="AH23" s="82"/>
      <c r="AI23" s="82"/>
      <c r="AJ23" s="374"/>
      <c r="AK23" s="375">
        <v>0</v>
      </c>
      <c r="AL23" s="82">
        <v>0</v>
      </c>
      <c r="AM23" s="82">
        <v>0</v>
      </c>
      <c r="AN23" s="561">
        <v>0</v>
      </c>
      <c r="AO23" s="438">
        <f t="shared" si="1"/>
        <v>0</v>
      </c>
      <c r="AP23" s="441" t="e">
        <f>(L23+R23+AN23+Y23+AE23)/H23</f>
        <v>#DIV/0!</v>
      </c>
      <c r="AQ23" s="950"/>
      <c r="AR23" s="890"/>
      <c r="AS23" s="890"/>
      <c r="AT23" s="881"/>
      <c r="AU23" s="884"/>
      <c r="AW23" s="41"/>
    </row>
    <row r="24" spans="1:49" s="407" customFormat="1" ht="31.5" customHeight="1">
      <c r="A24" s="942"/>
      <c r="B24" s="858"/>
      <c r="C24" s="861"/>
      <c r="D24" s="864"/>
      <c r="E24" s="867"/>
      <c r="F24" s="867"/>
      <c r="G24" s="406" t="s">
        <v>12</v>
      </c>
      <c r="H24" s="370"/>
      <c r="I24" s="370"/>
      <c r="J24" s="370"/>
      <c r="K24" s="370"/>
      <c r="L24" s="370"/>
      <c r="M24" s="370">
        <v>65502409</v>
      </c>
      <c r="N24" s="370">
        <v>65502409</v>
      </c>
      <c r="O24" s="370">
        <v>65502409</v>
      </c>
      <c r="P24" s="370">
        <v>65502409</v>
      </c>
      <c r="Q24" s="370">
        <v>65502409</v>
      </c>
      <c r="R24" s="370">
        <v>65502409</v>
      </c>
      <c r="S24" s="370">
        <v>3655716488</v>
      </c>
      <c r="T24" s="370">
        <v>3655716488</v>
      </c>
      <c r="U24" s="370">
        <v>3655716488</v>
      </c>
      <c r="V24" s="370">
        <v>3655716488</v>
      </c>
      <c r="W24" s="537">
        <v>3655716488</v>
      </c>
      <c r="X24" s="537">
        <f t="shared" si="26"/>
        <v>2820500935</v>
      </c>
      <c r="Y24" s="537">
        <v>0</v>
      </c>
      <c r="Z24" s="537"/>
      <c r="AA24" s="537"/>
      <c r="AB24" s="537"/>
      <c r="AC24" s="537"/>
      <c r="AD24" s="537"/>
      <c r="AE24" s="370"/>
      <c r="AF24" s="370"/>
      <c r="AG24" s="370"/>
      <c r="AH24" s="370"/>
      <c r="AI24" s="370"/>
      <c r="AJ24" s="412"/>
      <c r="AK24" s="433">
        <v>8644000</v>
      </c>
      <c r="AL24" s="370">
        <v>2817475535</v>
      </c>
      <c r="AM24" s="370">
        <v>2820500935</v>
      </c>
      <c r="AN24" s="565">
        <v>2820500935</v>
      </c>
      <c r="AO24" s="475">
        <f t="shared" si="1"/>
        <v>0.7715316393539761</v>
      </c>
      <c r="AP24" s="497" t="e">
        <f>(L24+R24+AN24+Y24+AE24)/H24</f>
        <v>#DIV/0!</v>
      </c>
      <c r="AQ24" s="950"/>
      <c r="AR24" s="890"/>
      <c r="AS24" s="890"/>
      <c r="AT24" s="881"/>
      <c r="AU24" s="884"/>
      <c r="AW24" s="411"/>
    </row>
    <row r="25" spans="1:49" s="5" customFormat="1" ht="31.5" customHeight="1">
      <c r="A25" s="942"/>
      <c r="B25" s="858"/>
      <c r="C25" s="861"/>
      <c r="D25" s="864"/>
      <c r="E25" s="867"/>
      <c r="F25" s="867"/>
      <c r="G25" s="23" t="s">
        <v>13</v>
      </c>
      <c r="H25" s="382">
        <f>+H21+H23</f>
        <v>4</v>
      </c>
      <c r="I25" s="377">
        <f aca="true" t="shared" si="27" ref="I25:J25">+I21+I23</f>
        <v>0.16</v>
      </c>
      <c r="J25" s="377">
        <f t="shared" si="27"/>
        <v>0.16</v>
      </c>
      <c r="K25" s="377">
        <v>0.16</v>
      </c>
      <c r="L25" s="377">
        <f aca="true" t="shared" si="28" ref="L25">+L21+L23</f>
        <v>0.16</v>
      </c>
      <c r="M25" s="81">
        <v>1.2</v>
      </c>
      <c r="N25" s="81">
        <v>1.2</v>
      </c>
      <c r="O25" s="81">
        <v>1.2</v>
      </c>
      <c r="P25" s="81">
        <v>1.2</v>
      </c>
      <c r="Q25" s="81">
        <v>1.2</v>
      </c>
      <c r="R25" s="81">
        <v>0</v>
      </c>
      <c r="S25" s="382">
        <f>+S23+S21</f>
        <v>2.84</v>
      </c>
      <c r="T25" s="382">
        <v>2.84</v>
      </c>
      <c r="U25" s="382">
        <v>2.84</v>
      </c>
      <c r="V25" s="382">
        <v>2.84</v>
      </c>
      <c r="W25" s="539">
        <v>2.84</v>
      </c>
      <c r="X25" s="539">
        <f t="shared" si="26"/>
        <v>0</v>
      </c>
      <c r="Y25" s="538">
        <v>3.6999999999999997</v>
      </c>
      <c r="Z25" s="554">
        <f aca="true" t="shared" si="29" ref="Z25:AD25">+Z24+Z21</f>
        <v>0</v>
      </c>
      <c r="AA25" s="554">
        <f t="shared" si="29"/>
        <v>0</v>
      </c>
      <c r="AB25" s="539">
        <f t="shared" si="29"/>
        <v>0</v>
      </c>
      <c r="AC25" s="539">
        <f t="shared" si="29"/>
        <v>0</v>
      </c>
      <c r="AD25" s="539">
        <f t="shared" si="29"/>
        <v>0</v>
      </c>
      <c r="AE25" s="81">
        <f>+AE21+AE23</f>
        <v>0.14</v>
      </c>
      <c r="AF25" s="81">
        <f aca="true" t="shared" si="30" ref="AF25">+AF24+AF21</f>
        <v>0</v>
      </c>
      <c r="AG25" s="81">
        <f aca="true" t="shared" si="31" ref="AG25">+AG24+AG21</f>
        <v>0</v>
      </c>
      <c r="AH25" s="81">
        <f aca="true" t="shared" si="32" ref="AH25">+AH24+AH21</f>
        <v>0</v>
      </c>
      <c r="AI25" s="81">
        <f aca="true" t="shared" si="33" ref="AI25">+AI24+AI21</f>
        <v>0</v>
      </c>
      <c r="AJ25" s="385">
        <f aca="true" t="shared" si="34" ref="AJ25">+AJ24+AJ21</f>
        <v>0</v>
      </c>
      <c r="AK25" s="386">
        <f>+AK21+AK23</f>
        <v>0</v>
      </c>
      <c r="AL25" s="81">
        <v>0</v>
      </c>
      <c r="AM25" s="81">
        <f>+AM23+AM21</f>
        <v>0</v>
      </c>
      <c r="AN25" s="567">
        <v>0</v>
      </c>
      <c r="AO25" s="475">
        <f t="shared" si="1"/>
        <v>0</v>
      </c>
      <c r="AP25" s="474">
        <f>(L25+R25+AN25+AD25+AJ25)/H25</f>
        <v>0.04</v>
      </c>
      <c r="AQ25" s="950"/>
      <c r="AR25" s="890"/>
      <c r="AS25" s="890"/>
      <c r="AT25" s="881"/>
      <c r="AU25" s="884"/>
      <c r="AW25" s="41"/>
    </row>
    <row r="26" spans="1:49" s="407" customFormat="1" ht="81.75" customHeight="1" thickBot="1">
      <c r="A26" s="942"/>
      <c r="B26" s="859"/>
      <c r="C26" s="862"/>
      <c r="D26" s="865"/>
      <c r="E26" s="868"/>
      <c r="F26" s="868"/>
      <c r="G26" s="410" t="s">
        <v>14</v>
      </c>
      <c r="H26" s="401">
        <f>H22+H24</f>
        <v>9262220697</v>
      </c>
      <c r="I26" s="398">
        <f>+I22</f>
        <v>211877645</v>
      </c>
      <c r="J26" s="398">
        <f>+J22</f>
        <v>211877645</v>
      </c>
      <c r="K26" s="398">
        <v>107547645</v>
      </c>
      <c r="L26" s="398">
        <f aca="true" t="shared" si="35" ref="L26">+L22</f>
        <v>65502409</v>
      </c>
      <c r="M26" s="397">
        <v>4044729997</v>
      </c>
      <c r="N26" s="397">
        <v>4044729997</v>
      </c>
      <c r="O26" s="397">
        <v>4044729997</v>
      </c>
      <c r="P26" s="397">
        <v>3910889997</v>
      </c>
      <c r="Q26" s="397">
        <v>3845387588</v>
      </c>
      <c r="R26" s="397">
        <v>3877747697</v>
      </c>
      <c r="S26" s="397">
        <f>+S24+S22</f>
        <v>6682737488</v>
      </c>
      <c r="T26" s="397">
        <v>6682737488</v>
      </c>
      <c r="U26" s="397">
        <v>6682737488</v>
      </c>
      <c r="V26" s="397">
        <v>6682737488</v>
      </c>
      <c r="W26" s="535">
        <v>6682737488</v>
      </c>
      <c r="X26" s="535">
        <f t="shared" si="26"/>
        <v>3011246935</v>
      </c>
      <c r="Y26" s="535">
        <v>1683873000</v>
      </c>
      <c r="Z26" s="535">
        <f aca="true" t="shared" si="36" ref="Z26:AD26">Z22+Z24</f>
        <v>0</v>
      </c>
      <c r="AA26" s="535">
        <f t="shared" si="36"/>
        <v>0</v>
      </c>
      <c r="AB26" s="535">
        <f t="shared" si="36"/>
        <v>0</v>
      </c>
      <c r="AC26" s="535">
        <f t="shared" si="36"/>
        <v>0</v>
      </c>
      <c r="AD26" s="535">
        <f t="shared" si="36"/>
        <v>0</v>
      </c>
      <c r="AE26" s="398">
        <f aca="true" t="shared" si="37" ref="AE26">+AE22</f>
        <v>673579000</v>
      </c>
      <c r="AF26" s="397">
        <f aca="true" t="shared" si="38" ref="AF26:AJ26">AF22+AF24</f>
        <v>0</v>
      </c>
      <c r="AG26" s="397">
        <f t="shared" si="38"/>
        <v>0</v>
      </c>
      <c r="AH26" s="397">
        <f t="shared" si="38"/>
        <v>0</v>
      </c>
      <c r="AI26" s="397">
        <f t="shared" si="38"/>
        <v>0</v>
      </c>
      <c r="AJ26" s="399">
        <f t="shared" si="38"/>
        <v>0</v>
      </c>
      <c r="AK26" s="400">
        <f>+AK24+AK22</f>
        <v>147420000</v>
      </c>
      <c r="AL26" s="401">
        <v>2981251535</v>
      </c>
      <c r="AM26" s="397">
        <f aca="true" t="shared" si="39" ref="AM26">AM22+AM24</f>
        <v>3011246935</v>
      </c>
      <c r="AN26" s="560">
        <v>3011246935</v>
      </c>
      <c r="AO26" s="476">
        <f t="shared" si="1"/>
        <v>0.4506008114799077</v>
      </c>
      <c r="AP26" s="477">
        <f>(L26+R26+AN26+AD26+AJ26)/H26</f>
        <v>0.750845533539547</v>
      </c>
      <c r="AQ26" s="951"/>
      <c r="AR26" s="891"/>
      <c r="AS26" s="891"/>
      <c r="AT26" s="882"/>
      <c r="AU26" s="885"/>
      <c r="AW26" s="411"/>
    </row>
    <row r="27" spans="1:49" s="5" customFormat="1" ht="31.5" customHeight="1">
      <c r="A27" s="943"/>
      <c r="B27" s="857">
        <v>4</v>
      </c>
      <c r="C27" s="860" t="s">
        <v>82</v>
      </c>
      <c r="D27" s="863" t="s">
        <v>96</v>
      </c>
      <c r="E27" s="866">
        <v>535</v>
      </c>
      <c r="F27" s="866">
        <v>180</v>
      </c>
      <c r="G27" s="22" t="s">
        <v>9</v>
      </c>
      <c r="H27" s="422">
        <v>5</v>
      </c>
      <c r="I27" s="422">
        <v>0</v>
      </c>
      <c r="J27" s="422">
        <v>0</v>
      </c>
      <c r="K27" s="422">
        <v>0</v>
      </c>
      <c r="L27" s="422">
        <v>0</v>
      </c>
      <c r="M27" s="422">
        <v>1</v>
      </c>
      <c r="N27" s="422">
        <v>1</v>
      </c>
      <c r="O27" s="422">
        <v>1</v>
      </c>
      <c r="P27" s="422">
        <v>1</v>
      </c>
      <c r="Q27" s="422">
        <v>1</v>
      </c>
      <c r="R27" s="422">
        <v>0</v>
      </c>
      <c r="S27" s="422">
        <v>3</v>
      </c>
      <c r="T27" s="422">
        <v>3</v>
      </c>
      <c r="U27" s="422">
        <v>3</v>
      </c>
      <c r="V27" s="422">
        <v>3</v>
      </c>
      <c r="W27" s="541">
        <v>3</v>
      </c>
      <c r="X27" s="541">
        <f t="shared" si="26"/>
        <v>0</v>
      </c>
      <c r="Y27" s="541">
        <v>5</v>
      </c>
      <c r="Z27" s="541"/>
      <c r="AA27" s="541"/>
      <c r="AB27" s="541"/>
      <c r="AC27" s="541"/>
      <c r="AD27" s="541"/>
      <c r="AE27" s="422">
        <v>0</v>
      </c>
      <c r="AF27" s="423"/>
      <c r="AG27" s="427"/>
      <c r="AH27" s="423"/>
      <c r="AI27" s="423"/>
      <c r="AJ27" s="424"/>
      <c r="AK27" s="425">
        <v>0</v>
      </c>
      <c r="AL27" s="427">
        <v>0</v>
      </c>
      <c r="AM27" s="423">
        <v>0</v>
      </c>
      <c r="AN27" s="564">
        <v>0</v>
      </c>
      <c r="AO27" s="435">
        <f t="shared" si="1"/>
        <v>0</v>
      </c>
      <c r="AP27" s="437">
        <f>AN27/H27</f>
        <v>0</v>
      </c>
      <c r="AQ27" s="946" t="s">
        <v>367</v>
      </c>
      <c r="AR27" s="889" t="s">
        <v>304</v>
      </c>
      <c r="AS27" s="889" t="s">
        <v>329</v>
      </c>
      <c r="AT27" s="866" t="s">
        <v>356</v>
      </c>
      <c r="AU27" s="883" t="s">
        <v>361</v>
      </c>
      <c r="AW27" s="41"/>
    </row>
    <row r="28" spans="1:49" s="407" customFormat="1" ht="31.5" customHeight="1">
      <c r="A28" s="943"/>
      <c r="B28" s="858"/>
      <c r="C28" s="861"/>
      <c r="D28" s="864"/>
      <c r="E28" s="867"/>
      <c r="F28" s="867"/>
      <c r="G28" s="406" t="s">
        <v>10</v>
      </c>
      <c r="H28" s="397">
        <f>+L28+R28+S28+Y28+AE28</f>
        <v>410495000</v>
      </c>
      <c r="I28" s="398">
        <v>0</v>
      </c>
      <c r="J28" s="398">
        <v>0</v>
      </c>
      <c r="K28" s="398">
        <v>0</v>
      </c>
      <c r="L28" s="398">
        <v>0</v>
      </c>
      <c r="M28" s="397">
        <v>97000000</v>
      </c>
      <c r="N28" s="397">
        <v>97000000</v>
      </c>
      <c r="O28" s="397">
        <v>97000000</v>
      </c>
      <c r="P28" s="397">
        <v>90000000</v>
      </c>
      <c r="Q28" s="397">
        <v>90000000</v>
      </c>
      <c r="R28" s="535">
        <v>90000000</v>
      </c>
      <c r="S28" s="535">
        <v>126560000</v>
      </c>
      <c r="T28" s="535">
        <v>126560000</v>
      </c>
      <c r="U28" s="535">
        <v>184661985</v>
      </c>
      <c r="V28" s="397">
        <v>184661985</v>
      </c>
      <c r="W28" s="535">
        <v>184661985</v>
      </c>
      <c r="X28" s="535">
        <f t="shared" si="26"/>
        <v>184661985</v>
      </c>
      <c r="Y28" s="535">
        <v>193935000</v>
      </c>
      <c r="Z28" s="535"/>
      <c r="AA28" s="535"/>
      <c r="AB28" s="535"/>
      <c r="AC28" s="535"/>
      <c r="AD28" s="535"/>
      <c r="AE28" s="398">
        <v>0</v>
      </c>
      <c r="AF28" s="397"/>
      <c r="AG28" s="415"/>
      <c r="AH28" s="397"/>
      <c r="AI28" s="397"/>
      <c r="AJ28" s="399"/>
      <c r="AK28" s="400">
        <v>0</v>
      </c>
      <c r="AL28" s="415">
        <v>0</v>
      </c>
      <c r="AM28" s="397">
        <v>0</v>
      </c>
      <c r="AN28" s="560">
        <v>184661985</v>
      </c>
      <c r="AO28" s="438">
        <f t="shared" si="1"/>
        <v>1</v>
      </c>
      <c r="AP28" s="441">
        <f>(L28+R28+AN28+AD28+AJ28)/H28</f>
        <v>0.6690994652797233</v>
      </c>
      <c r="AQ28" s="947"/>
      <c r="AR28" s="890"/>
      <c r="AS28" s="890"/>
      <c r="AT28" s="881"/>
      <c r="AU28" s="884"/>
      <c r="AW28" s="411"/>
    </row>
    <row r="29" spans="1:49" s="5" customFormat="1" ht="31.5" customHeight="1">
      <c r="A29" s="943"/>
      <c r="B29" s="858"/>
      <c r="C29" s="861"/>
      <c r="D29" s="864"/>
      <c r="E29" s="867"/>
      <c r="F29" s="867"/>
      <c r="G29" s="23" t="s">
        <v>11</v>
      </c>
      <c r="H29" s="82"/>
      <c r="I29" s="82"/>
      <c r="J29" s="82"/>
      <c r="K29" s="82"/>
      <c r="L29" s="82"/>
      <c r="M29" s="82"/>
      <c r="N29" s="82"/>
      <c r="O29" s="82"/>
      <c r="P29" s="82"/>
      <c r="Q29" s="82"/>
      <c r="R29" s="536">
        <v>0</v>
      </c>
      <c r="S29" s="536">
        <v>0</v>
      </c>
      <c r="T29" s="536">
        <v>0</v>
      </c>
      <c r="U29" s="536">
        <v>0</v>
      </c>
      <c r="V29" s="82">
        <v>0</v>
      </c>
      <c r="W29" s="536">
        <v>0</v>
      </c>
      <c r="X29" s="536">
        <f t="shared" si="26"/>
        <v>0</v>
      </c>
      <c r="Y29" s="536">
        <v>0</v>
      </c>
      <c r="Z29" s="536"/>
      <c r="AA29" s="536"/>
      <c r="AB29" s="536"/>
      <c r="AC29" s="536"/>
      <c r="AD29" s="536"/>
      <c r="AE29" s="82"/>
      <c r="AF29" s="82"/>
      <c r="AG29" s="387"/>
      <c r="AH29" s="82"/>
      <c r="AI29" s="82"/>
      <c r="AJ29" s="374"/>
      <c r="AK29" s="375">
        <v>0</v>
      </c>
      <c r="AL29" s="387">
        <v>0</v>
      </c>
      <c r="AM29" s="82">
        <v>0</v>
      </c>
      <c r="AN29" s="561">
        <v>0</v>
      </c>
      <c r="AO29" s="438" t="e">
        <f t="shared" si="1"/>
        <v>#DIV/0!</v>
      </c>
      <c r="AP29" s="441" t="e">
        <f>AN29/H29</f>
        <v>#DIV/0!</v>
      </c>
      <c r="AQ29" s="947"/>
      <c r="AR29" s="890"/>
      <c r="AS29" s="890"/>
      <c r="AT29" s="881"/>
      <c r="AU29" s="884"/>
      <c r="AW29" s="41"/>
    </row>
    <row r="30" spans="1:49" s="407" customFormat="1" ht="31.5" customHeight="1">
      <c r="A30" s="943"/>
      <c r="B30" s="858"/>
      <c r="C30" s="861"/>
      <c r="D30" s="864"/>
      <c r="E30" s="867"/>
      <c r="F30" s="867"/>
      <c r="G30" s="406" t="s">
        <v>12</v>
      </c>
      <c r="H30" s="370"/>
      <c r="I30" s="370"/>
      <c r="J30" s="370"/>
      <c r="K30" s="370"/>
      <c r="L30" s="370"/>
      <c r="M30" s="370"/>
      <c r="N30" s="370"/>
      <c r="O30" s="370"/>
      <c r="P30" s="370"/>
      <c r="Q30" s="370"/>
      <c r="R30" s="537">
        <v>0</v>
      </c>
      <c r="S30" s="537">
        <v>90000000</v>
      </c>
      <c r="T30" s="537">
        <v>90000000</v>
      </c>
      <c r="U30" s="537">
        <v>90000000</v>
      </c>
      <c r="V30" s="370">
        <v>90000000</v>
      </c>
      <c r="W30" s="537">
        <v>90000000</v>
      </c>
      <c r="X30" s="537">
        <f t="shared" si="26"/>
        <v>90000000</v>
      </c>
      <c r="Y30" s="537">
        <v>0</v>
      </c>
      <c r="Z30" s="537"/>
      <c r="AA30" s="537"/>
      <c r="AB30" s="537"/>
      <c r="AC30" s="537"/>
      <c r="AD30" s="537"/>
      <c r="AE30" s="370"/>
      <c r="AF30" s="370"/>
      <c r="AG30" s="414"/>
      <c r="AH30" s="370"/>
      <c r="AI30" s="370"/>
      <c r="AJ30" s="412"/>
      <c r="AK30" s="413">
        <v>0</v>
      </c>
      <c r="AL30" s="414">
        <v>90000000</v>
      </c>
      <c r="AM30" s="370">
        <v>90000000</v>
      </c>
      <c r="AN30" s="565">
        <v>90000000</v>
      </c>
      <c r="AO30" s="475">
        <f t="shared" si="1"/>
        <v>1</v>
      </c>
      <c r="AP30" s="497" t="e">
        <f>(L30+R30+AN30+Y30+AE30)/H30</f>
        <v>#DIV/0!</v>
      </c>
      <c r="AQ30" s="947"/>
      <c r="AR30" s="890"/>
      <c r="AS30" s="890"/>
      <c r="AT30" s="881"/>
      <c r="AU30" s="884"/>
      <c r="AW30" s="411"/>
    </row>
    <row r="31" spans="1:49" s="5" customFormat="1" ht="31.5" customHeight="1">
      <c r="A31" s="943"/>
      <c r="B31" s="858"/>
      <c r="C31" s="861"/>
      <c r="D31" s="864"/>
      <c r="E31" s="867"/>
      <c r="F31" s="867"/>
      <c r="G31" s="23" t="s">
        <v>13</v>
      </c>
      <c r="H31" s="382">
        <v>5</v>
      </c>
      <c r="I31" s="81">
        <f>+I27</f>
        <v>0</v>
      </c>
      <c r="J31" s="81">
        <f aca="true" t="shared" si="40" ref="J31:L31">+J27</f>
        <v>0</v>
      </c>
      <c r="K31" s="81">
        <f t="shared" si="40"/>
        <v>0</v>
      </c>
      <c r="L31" s="81">
        <f t="shared" si="40"/>
        <v>0</v>
      </c>
      <c r="M31" s="81">
        <v>1</v>
      </c>
      <c r="N31" s="81">
        <v>1</v>
      </c>
      <c r="O31" s="81">
        <v>1</v>
      </c>
      <c r="P31" s="81">
        <v>1</v>
      </c>
      <c r="Q31" s="81">
        <v>1</v>
      </c>
      <c r="R31" s="538">
        <v>0</v>
      </c>
      <c r="S31" s="539">
        <f>+S29+S27</f>
        <v>3</v>
      </c>
      <c r="T31" s="539">
        <v>3</v>
      </c>
      <c r="U31" s="539">
        <v>3</v>
      </c>
      <c r="V31" s="81">
        <v>3</v>
      </c>
      <c r="W31" s="538">
        <v>3</v>
      </c>
      <c r="X31" s="538">
        <f t="shared" si="26"/>
        <v>0</v>
      </c>
      <c r="Y31" s="538">
        <v>5</v>
      </c>
      <c r="Z31" s="538">
        <f aca="true" t="shared" si="41" ref="Z31:AD31">+Z30+Z27</f>
        <v>0</v>
      </c>
      <c r="AA31" s="538">
        <f t="shared" si="41"/>
        <v>0</v>
      </c>
      <c r="AB31" s="538">
        <f t="shared" si="41"/>
        <v>0</v>
      </c>
      <c r="AC31" s="538">
        <f t="shared" si="41"/>
        <v>0</v>
      </c>
      <c r="AD31" s="538">
        <f t="shared" si="41"/>
        <v>0</v>
      </c>
      <c r="AE31" s="81"/>
      <c r="AF31" s="81">
        <f aca="true" t="shared" si="42" ref="AF31">+AF30+AF27</f>
        <v>0</v>
      </c>
      <c r="AG31" s="388">
        <f aca="true" t="shared" si="43" ref="AG31">+AG30+AG27</f>
        <v>0</v>
      </c>
      <c r="AH31" s="383">
        <f aca="true" t="shared" si="44" ref="AH31">+AH30+AH27</f>
        <v>0</v>
      </c>
      <c r="AI31" s="383">
        <f aca="true" t="shared" si="45" ref="AI31">+AI30+AI27</f>
        <v>0</v>
      </c>
      <c r="AJ31" s="384">
        <f aca="true" t="shared" si="46" ref="AJ31">+AJ30+AJ27</f>
        <v>0</v>
      </c>
      <c r="AK31" s="386">
        <f aca="true" t="shared" si="47" ref="AK31">+AK29+AK27</f>
        <v>0</v>
      </c>
      <c r="AL31" s="388">
        <v>0</v>
      </c>
      <c r="AM31" s="383">
        <f>+AM27+AM29</f>
        <v>0</v>
      </c>
      <c r="AN31" s="566">
        <v>0</v>
      </c>
      <c r="AO31" s="475">
        <f t="shared" si="1"/>
        <v>0</v>
      </c>
      <c r="AP31" s="474">
        <f>AN31/H31</f>
        <v>0</v>
      </c>
      <c r="AQ31" s="947"/>
      <c r="AR31" s="890"/>
      <c r="AS31" s="890"/>
      <c r="AT31" s="881"/>
      <c r="AU31" s="884"/>
      <c r="AW31" s="41"/>
    </row>
    <row r="32" spans="1:49" s="407" customFormat="1" ht="66" customHeight="1" thickBot="1">
      <c r="A32" s="943"/>
      <c r="B32" s="859"/>
      <c r="C32" s="862"/>
      <c r="D32" s="865"/>
      <c r="E32" s="868"/>
      <c r="F32" s="868"/>
      <c r="G32" s="410" t="s">
        <v>14</v>
      </c>
      <c r="H32" s="401">
        <f>H28+H30</f>
        <v>410495000</v>
      </c>
      <c r="I32" s="398">
        <f>+I30+I28</f>
        <v>0</v>
      </c>
      <c r="J32" s="398">
        <f aca="true" t="shared" si="48" ref="J32:L32">+J30+J28</f>
        <v>0</v>
      </c>
      <c r="K32" s="398">
        <f t="shared" si="48"/>
        <v>0</v>
      </c>
      <c r="L32" s="398">
        <f t="shared" si="48"/>
        <v>0</v>
      </c>
      <c r="M32" s="397">
        <v>97000000</v>
      </c>
      <c r="N32" s="397">
        <v>97000000</v>
      </c>
      <c r="O32" s="397">
        <v>97000000</v>
      </c>
      <c r="P32" s="397">
        <v>90000000</v>
      </c>
      <c r="Q32" s="397">
        <v>90000000</v>
      </c>
      <c r="R32" s="535">
        <v>90000000</v>
      </c>
      <c r="S32" s="535">
        <f>+S30+S28</f>
        <v>216560000</v>
      </c>
      <c r="T32" s="535">
        <v>216560000</v>
      </c>
      <c r="U32" s="540">
        <f>+U30+U28</f>
        <v>274661985</v>
      </c>
      <c r="V32" s="397">
        <v>274661985</v>
      </c>
      <c r="W32" s="535">
        <v>274661985</v>
      </c>
      <c r="X32" s="535">
        <f t="shared" si="26"/>
        <v>90000000</v>
      </c>
      <c r="Y32" s="535">
        <v>193935000</v>
      </c>
      <c r="Z32" s="535">
        <f aca="true" t="shared" si="49" ref="Z32:AD32">Z28+Z30</f>
        <v>0</v>
      </c>
      <c r="AA32" s="535">
        <f t="shared" si="49"/>
        <v>0</v>
      </c>
      <c r="AB32" s="535">
        <f t="shared" si="49"/>
        <v>0</v>
      </c>
      <c r="AC32" s="535">
        <f t="shared" si="49"/>
        <v>0</v>
      </c>
      <c r="AD32" s="535">
        <f t="shared" si="49"/>
        <v>0</v>
      </c>
      <c r="AE32" s="402">
        <f>AE28+AE30</f>
        <v>0</v>
      </c>
      <c r="AF32" s="401">
        <f aca="true" t="shared" si="50" ref="AF32:AK32">AF28+AF30</f>
        <v>0</v>
      </c>
      <c r="AG32" s="415">
        <f t="shared" si="50"/>
        <v>0</v>
      </c>
      <c r="AH32" s="397">
        <f t="shared" si="50"/>
        <v>0</v>
      </c>
      <c r="AI32" s="397">
        <f t="shared" si="50"/>
        <v>0</v>
      </c>
      <c r="AJ32" s="399">
        <f t="shared" si="50"/>
        <v>0</v>
      </c>
      <c r="AK32" s="405">
        <f t="shared" si="50"/>
        <v>0</v>
      </c>
      <c r="AL32" s="401">
        <v>90000000</v>
      </c>
      <c r="AM32" s="397">
        <f aca="true" t="shared" si="51" ref="AM32">AM28+AM30</f>
        <v>90000000</v>
      </c>
      <c r="AN32" s="560">
        <v>90000000</v>
      </c>
      <c r="AO32" s="476">
        <f t="shared" si="1"/>
        <v>0.32767548810950303</v>
      </c>
      <c r="AP32" s="477">
        <f>AN32/H32</f>
        <v>0.21924749387934078</v>
      </c>
      <c r="AQ32" s="948"/>
      <c r="AR32" s="891"/>
      <c r="AS32" s="891"/>
      <c r="AT32" s="882"/>
      <c r="AU32" s="885"/>
      <c r="AW32" s="411"/>
    </row>
    <row r="33" spans="1:49" s="5" customFormat="1" ht="31.5" customHeight="1">
      <c r="A33" s="954" t="s">
        <v>83</v>
      </c>
      <c r="B33" s="857">
        <v>5</v>
      </c>
      <c r="C33" s="860" t="s">
        <v>84</v>
      </c>
      <c r="D33" s="863" t="s">
        <v>75</v>
      </c>
      <c r="E33" s="866">
        <v>535</v>
      </c>
      <c r="F33" s="866">
        <v>180</v>
      </c>
      <c r="G33" s="22" t="s">
        <v>9</v>
      </c>
      <c r="H33" s="423">
        <v>10</v>
      </c>
      <c r="I33" s="426">
        <v>1</v>
      </c>
      <c r="J33" s="426">
        <v>1</v>
      </c>
      <c r="K33" s="426">
        <v>1</v>
      </c>
      <c r="L33" s="426">
        <v>0.5</v>
      </c>
      <c r="M33" s="422">
        <v>2</v>
      </c>
      <c r="N33" s="422">
        <v>2</v>
      </c>
      <c r="O33" s="422">
        <v>2</v>
      </c>
      <c r="P33" s="422">
        <v>2</v>
      </c>
      <c r="Q33" s="422">
        <v>2</v>
      </c>
      <c r="R33" s="541">
        <v>2</v>
      </c>
      <c r="S33" s="541">
        <v>1</v>
      </c>
      <c r="T33" s="541">
        <v>1</v>
      </c>
      <c r="U33" s="541">
        <v>1</v>
      </c>
      <c r="V33" s="422">
        <v>1</v>
      </c>
      <c r="W33" s="541">
        <v>1</v>
      </c>
      <c r="X33" s="541">
        <f t="shared" si="26"/>
        <v>1</v>
      </c>
      <c r="Y33" s="541">
        <v>3</v>
      </c>
      <c r="Z33" s="553"/>
      <c r="AA33" s="553"/>
      <c r="AB33" s="541"/>
      <c r="AC33" s="541"/>
      <c r="AD33" s="541"/>
      <c r="AE33" s="422">
        <v>5</v>
      </c>
      <c r="AF33" s="423"/>
      <c r="AG33" s="423"/>
      <c r="AH33" s="423"/>
      <c r="AI33" s="423"/>
      <c r="AJ33" s="424"/>
      <c r="AK33" s="425">
        <v>0</v>
      </c>
      <c r="AL33" s="423">
        <v>1</v>
      </c>
      <c r="AM33" s="423">
        <v>1</v>
      </c>
      <c r="AN33" s="564">
        <v>1</v>
      </c>
      <c r="AO33" s="435">
        <f t="shared" si="1"/>
        <v>1</v>
      </c>
      <c r="AP33" s="437">
        <f>(L33+R33+AN33+AD33+AJ33)/H33</f>
        <v>0.35</v>
      </c>
      <c r="AQ33" s="908" t="s">
        <v>358</v>
      </c>
      <c r="AR33" s="911" t="s">
        <v>302</v>
      </c>
      <c r="AS33" s="911" t="s">
        <v>303</v>
      </c>
      <c r="AT33" s="914" t="s">
        <v>262</v>
      </c>
      <c r="AU33" s="878" t="s">
        <v>344</v>
      </c>
      <c r="AW33" s="41"/>
    </row>
    <row r="34" spans="1:49" s="407" customFormat="1" ht="42.75" customHeight="1">
      <c r="A34" s="955"/>
      <c r="B34" s="858"/>
      <c r="C34" s="861"/>
      <c r="D34" s="864"/>
      <c r="E34" s="867"/>
      <c r="F34" s="867"/>
      <c r="G34" s="406" t="s">
        <v>10</v>
      </c>
      <c r="H34" s="397">
        <f>+L34+R34+S34+Y34+AE34</f>
        <v>1098122374</v>
      </c>
      <c r="I34" s="398">
        <v>97471587</v>
      </c>
      <c r="J34" s="398">
        <v>97471587</v>
      </c>
      <c r="K34" s="398">
        <v>48971587</v>
      </c>
      <c r="L34" s="398">
        <v>25436478</v>
      </c>
      <c r="M34" s="397">
        <v>449112690</v>
      </c>
      <c r="N34" s="397">
        <v>449112690</v>
      </c>
      <c r="O34" s="397">
        <v>449112690</v>
      </c>
      <c r="P34" s="397">
        <v>581166481</v>
      </c>
      <c r="Q34" s="397">
        <v>581166481</v>
      </c>
      <c r="R34" s="535">
        <v>406254896</v>
      </c>
      <c r="S34" s="535">
        <v>254125000</v>
      </c>
      <c r="T34" s="535">
        <v>254125000</v>
      </c>
      <c r="U34" s="535">
        <v>298166500</v>
      </c>
      <c r="V34" s="397">
        <v>298166500</v>
      </c>
      <c r="W34" s="535">
        <v>264946500</v>
      </c>
      <c r="X34" s="535">
        <f t="shared" si="26"/>
        <v>217788325</v>
      </c>
      <c r="Y34" s="535">
        <v>239525000</v>
      </c>
      <c r="Z34" s="535"/>
      <c r="AA34" s="535"/>
      <c r="AB34" s="535"/>
      <c r="AC34" s="535"/>
      <c r="AD34" s="535"/>
      <c r="AE34" s="398">
        <v>172781000</v>
      </c>
      <c r="AF34" s="397"/>
      <c r="AG34" s="397"/>
      <c r="AH34" s="397"/>
      <c r="AI34" s="397"/>
      <c r="AJ34" s="399"/>
      <c r="AK34" s="400">
        <v>70031000</v>
      </c>
      <c r="AL34" s="397">
        <v>120031000</v>
      </c>
      <c r="AM34" s="397">
        <v>192021000</v>
      </c>
      <c r="AN34" s="560">
        <v>217788325</v>
      </c>
      <c r="AO34" s="438">
        <f t="shared" si="1"/>
        <v>0.8220086885465556</v>
      </c>
      <c r="AP34" s="441">
        <f>(L34+R34+AN34+AD34+AJ34)/H34</f>
        <v>0.5914456479328596</v>
      </c>
      <c r="AQ34" s="909"/>
      <c r="AR34" s="912"/>
      <c r="AS34" s="912"/>
      <c r="AT34" s="915"/>
      <c r="AU34" s="879"/>
      <c r="AW34" s="411"/>
    </row>
    <row r="35" spans="1:49" s="5" customFormat="1" ht="42.75" customHeight="1">
      <c r="A35" s="955"/>
      <c r="B35" s="858"/>
      <c r="C35" s="861"/>
      <c r="D35" s="864"/>
      <c r="E35" s="867"/>
      <c r="F35" s="867"/>
      <c r="G35" s="23" t="s">
        <v>11</v>
      </c>
      <c r="H35" s="82"/>
      <c r="I35" s="82"/>
      <c r="J35" s="82"/>
      <c r="K35" s="82"/>
      <c r="L35" s="82"/>
      <c r="M35" s="82">
        <v>0.5</v>
      </c>
      <c r="N35" s="82">
        <v>0.5</v>
      </c>
      <c r="O35" s="82">
        <v>0.5</v>
      </c>
      <c r="P35" s="82">
        <v>0.5</v>
      </c>
      <c r="Q35" s="82">
        <v>0.5</v>
      </c>
      <c r="R35" s="536">
        <v>0.5</v>
      </c>
      <c r="S35" s="536">
        <v>0</v>
      </c>
      <c r="T35" s="536">
        <v>0</v>
      </c>
      <c r="U35" s="536">
        <v>0</v>
      </c>
      <c r="V35" s="82">
        <v>0</v>
      </c>
      <c r="W35" s="536">
        <v>0</v>
      </c>
      <c r="X35" s="536">
        <f t="shared" si="26"/>
        <v>0</v>
      </c>
      <c r="Y35" s="536">
        <v>0</v>
      </c>
      <c r="Z35" s="536"/>
      <c r="AA35" s="536"/>
      <c r="AB35" s="536"/>
      <c r="AC35" s="536"/>
      <c r="AD35" s="536"/>
      <c r="AE35" s="82"/>
      <c r="AF35" s="82"/>
      <c r="AG35" s="82"/>
      <c r="AH35" s="82"/>
      <c r="AI35" s="82"/>
      <c r="AJ35" s="374"/>
      <c r="AK35" s="375">
        <v>0</v>
      </c>
      <c r="AL35" s="82">
        <v>0</v>
      </c>
      <c r="AM35" s="82">
        <v>0</v>
      </c>
      <c r="AN35" s="561">
        <v>0</v>
      </c>
      <c r="AO35" s="438" t="e">
        <f t="shared" si="1"/>
        <v>#DIV/0!</v>
      </c>
      <c r="AP35" s="441" t="e">
        <f>(L35+R35+AN35+Y35+AE35)/H35</f>
        <v>#DIV/0!</v>
      </c>
      <c r="AQ35" s="909"/>
      <c r="AR35" s="912"/>
      <c r="AS35" s="912"/>
      <c r="AT35" s="915"/>
      <c r="AU35" s="879"/>
      <c r="AW35" s="41"/>
    </row>
    <row r="36" spans="1:49" s="407" customFormat="1" ht="42.75" customHeight="1">
      <c r="A36" s="955"/>
      <c r="B36" s="858"/>
      <c r="C36" s="861"/>
      <c r="D36" s="864"/>
      <c r="E36" s="867"/>
      <c r="F36" s="867"/>
      <c r="G36" s="406" t="s">
        <v>12</v>
      </c>
      <c r="H36" s="397"/>
      <c r="I36" s="398"/>
      <c r="J36" s="398"/>
      <c r="K36" s="398"/>
      <c r="L36" s="398"/>
      <c r="M36" s="397">
        <v>15008539</v>
      </c>
      <c r="N36" s="397">
        <v>15008539</v>
      </c>
      <c r="O36" s="397">
        <v>15008539</v>
      </c>
      <c r="P36" s="397">
        <v>15008539</v>
      </c>
      <c r="Q36" s="397">
        <v>15008539</v>
      </c>
      <c r="R36" s="535">
        <v>15008539</v>
      </c>
      <c r="S36" s="535">
        <v>190281230</v>
      </c>
      <c r="T36" s="535">
        <v>190281230</v>
      </c>
      <c r="U36" s="535">
        <v>190281230</v>
      </c>
      <c r="V36" s="397">
        <v>190281230</v>
      </c>
      <c r="W36" s="535">
        <v>190281230</v>
      </c>
      <c r="X36" s="535">
        <f t="shared" si="26"/>
        <v>190281230</v>
      </c>
      <c r="Y36" s="535">
        <v>0</v>
      </c>
      <c r="Z36" s="535"/>
      <c r="AA36" s="535"/>
      <c r="AB36" s="535"/>
      <c r="AC36" s="535"/>
      <c r="AD36" s="535"/>
      <c r="AE36" s="398"/>
      <c r="AF36" s="397"/>
      <c r="AG36" s="397"/>
      <c r="AH36" s="397"/>
      <c r="AI36" s="397"/>
      <c r="AJ36" s="399"/>
      <c r="AK36" s="413">
        <v>25932000</v>
      </c>
      <c r="AL36" s="397">
        <v>117484530</v>
      </c>
      <c r="AM36" s="397">
        <v>138947439</v>
      </c>
      <c r="AN36" s="560">
        <v>190281230</v>
      </c>
      <c r="AO36" s="475">
        <f t="shared" si="1"/>
        <v>1</v>
      </c>
      <c r="AP36" s="497" t="e">
        <f>(L36+R36+AN36+Y36+AE36)/H36</f>
        <v>#DIV/0!</v>
      </c>
      <c r="AQ36" s="909"/>
      <c r="AR36" s="912"/>
      <c r="AS36" s="912"/>
      <c r="AT36" s="915"/>
      <c r="AU36" s="879"/>
      <c r="AW36" s="411"/>
    </row>
    <row r="37" spans="1:49" s="5" customFormat="1" ht="54" customHeight="1">
      <c r="A37" s="955"/>
      <c r="B37" s="858"/>
      <c r="C37" s="861"/>
      <c r="D37" s="864"/>
      <c r="E37" s="867"/>
      <c r="F37" s="867"/>
      <c r="G37" s="23" t="s">
        <v>13</v>
      </c>
      <c r="H37" s="382">
        <v>10</v>
      </c>
      <c r="I37" s="377">
        <v>1</v>
      </c>
      <c r="J37" s="377">
        <v>1</v>
      </c>
      <c r="K37" s="377">
        <v>1</v>
      </c>
      <c r="L37" s="377">
        <f>+L33</f>
        <v>0.5</v>
      </c>
      <c r="M37" s="382">
        <v>2.5</v>
      </c>
      <c r="N37" s="382">
        <v>2.5</v>
      </c>
      <c r="O37" s="382">
        <v>2.5</v>
      </c>
      <c r="P37" s="382">
        <v>2.5</v>
      </c>
      <c r="Q37" s="382">
        <v>2.5</v>
      </c>
      <c r="R37" s="539">
        <v>2.5</v>
      </c>
      <c r="S37" s="539">
        <f>+S35+S33</f>
        <v>1</v>
      </c>
      <c r="T37" s="539">
        <v>1</v>
      </c>
      <c r="U37" s="539">
        <v>1</v>
      </c>
      <c r="V37" s="382">
        <v>1</v>
      </c>
      <c r="W37" s="539">
        <v>1</v>
      </c>
      <c r="X37" s="539">
        <f t="shared" si="26"/>
        <v>1</v>
      </c>
      <c r="Y37" s="539">
        <v>0</v>
      </c>
      <c r="Z37" s="554">
        <f aca="true" t="shared" si="52" ref="Z37:AD37">+Z36+Z33</f>
        <v>0</v>
      </c>
      <c r="AA37" s="554">
        <f t="shared" si="52"/>
        <v>0</v>
      </c>
      <c r="AB37" s="539">
        <f t="shared" si="52"/>
        <v>0</v>
      </c>
      <c r="AC37" s="539">
        <f t="shared" si="52"/>
        <v>0</v>
      </c>
      <c r="AD37" s="539">
        <f t="shared" si="52"/>
        <v>0</v>
      </c>
      <c r="AE37" s="382">
        <v>5</v>
      </c>
      <c r="AF37" s="81">
        <f aca="true" t="shared" si="53" ref="AF37">+AF36+AF33</f>
        <v>0</v>
      </c>
      <c r="AG37" s="81">
        <f aca="true" t="shared" si="54" ref="AG37">+AG36+AG33</f>
        <v>0</v>
      </c>
      <c r="AH37" s="81">
        <f aca="true" t="shared" si="55" ref="AH37">+AH36+AH33</f>
        <v>0</v>
      </c>
      <c r="AI37" s="81">
        <f aca="true" t="shared" si="56" ref="AI37">+AI36+AI33</f>
        <v>0</v>
      </c>
      <c r="AJ37" s="385">
        <f aca="true" t="shared" si="57" ref="AJ37">+AJ36+AJ33</f>
        <v>0</v>
      </c>
      <c r="AK37" s="413">
        <f>+AK35+AK33</f>
        <v>0</v>
      </c>
      <c r="AL37" s="81">
        <v>1</v>
      </c>
      <c r="AM37" s="81">
        <f>+AM35+AM33</f>
        <v>1</v>
      </c>
      <c r="AN37" s="567">
        <v>1</v>
      </c>
      <c r="AO37" s="475">
        <f t="shared" si="1"/>
        <v>1</v>
      </c>
      <c r="AP37" s="474">
        <f>(AN37+L37+R37)/H37</f>
        <v>0.4</v>
      </c>
      <c r="AQ37" s="909"/>
      <c r="AR37" s="912"/>
      <c r="AS37" s="912"/>
      <c r="AT37" s="915"/>
      <c r="AU37" s="879"/>
      <c r="AW37" s="41"/>
    </row>
    <row r="38" spans="1:49" s="407" customFormat="1" ht="68.25" customHeight="1" thickBot="1">
      <c r="A38" s="956"/>
      <c r="B38" s="859"/>
      <c r="C38" s="862"/>
      <c r="D38" s="865"/>
      <c r="E38" s="868"/>
      <c r="F38" s="868"/>
      <c r="G38" s="410" t="s">
        <v>14</v>
      </c>
      <c r="H38" s="401">
        <f>H34+H36</f>
        <v>1098122374</v>
      </c>
      <c r="I38" s="398">
        <f aca="true" t="shared" si="58" ref="I38:J38">I34+I36</f>
        <v>97471587</v>
      </c>
      <c r="J38" s="398">
        <f t="shared" si="58"/>
        <v>97471587</v>
      </c>
      <c r="K38" s="398">
        <v>48971587</v>
      </c>
      <c r="L38" s="398">
        <f aca="true" t="shared" si="59" ref="L38">L34+L36</f>
        <v>25436478</v>
      </c>
      <c r="M38" s="397">
        <v>464121229</v>
      </c>
      <c r="N38" s="397">
        <v>464121229</v>
      </c>
      <c r="O38" s="397">
        <v>464121229</v>
      </c>
      <c r="P38" s="397">
        <v>596175020</v>
      </c>
      <c r="Q38" s="397">
        <v>596175020</v>
      </c>
      <c r="R38" s="535">
        <v>421263435</v>
      </c>
      <c r="S38" s="535">
        <f>+S36+S34</f>
        <v>444406230</v>
      </c>
      <c r="T38" s="535">
        <v>444406230</v>
      </c>
      <c r="U38" s="535">
        <v>444406230</v>
      </c>
      <c r="V38" s="397">
        <v>444406230</v>
      </c>
      <c r="W38" s="535">
        <v>444406230</v>
      </c>
      <c r="X38" s="535">
        <f t="shared" si="26"/>
        <v>330968439</v>
      </c>
      <c r="Y38" s="535">
        <v>239525000</v>
      </c>
      <c r="Z38" s="535">
        <f aca="true" t="shared" si="60" ref="Z38:AE38">Z34+Z36</f>
        <v>0</v>
      </c>
      <c r="AA38" s="535">
        <f t="shared" si="60"/>
        <v>0</v>
      </c>
      <c r="AB38" s="535">
        <f t="shared" si="60"/>
        <v>0</v>
      </c>
      <c r="AC38" s="535">
        <f t="shared" si="60"/>
        <v>0</v>
      </c>
      <c r="AD38" s="535">
        <f t="shared" si="60"/>
        <v>0</v>
      </c>
      <c r="AE38" s="398">
        <f t="shared" si="60"/>
        <v>172781000</v>
      </c>
      <c r="AF38" s="397">
        <f aca="true" t="shared" si="61" ref="AF38:AJ38">AF34+AF36</f>
        <v>0</v>
      </c>
      <c r="AG38" s="397">
        <f t="shared" si="61"/>
        <v>0</v>
      </c>
      <c r="AH38" s="397">
        <f t="shared" si="61"/>
        <v>0</v>
      </c>
      <c r="AI38" s="397">
        <f t="shared" si="61"/>
        <v>0</v>
      </c>
      <c r="AJ38" s="399">
        <f t="shared" si="61"/>
        <v>0</v>
      </c>
      <c r="AK38" s="400">
        <f>AK34+AK36</f>
        <v>95963000</v>
      </c>
      <c r="AL38" s="401">
        <v>237515530</v>
      </c>
      <c r="AM38" s="397">
        <f aca="true" t="shared" si="62" ref="AM38">AM34+AM36</f>
        <v>330968439</v>
      </c>
      <c r="AN38" s="560">
        <v>330968439</v>
      </c>
      <c r="AO38" s="476">
        <f aca="true" t="shared" si="63" ref="AO38">AN38/V38</f>
        <v>0.7447430226169421</v>
      </c>
      <c r="AP38" s="477">
        <f>(L38+R38+AN38+AD38+AJ38)/H38</f>
        <v>0.708180044786156</v>
      </c>
      <c r="AQ38" s="910"/>
      <c r="AR38" s="913"/>
      <c r="AS38" s="913"/>
      <c r="AT38" s="916"/>
      <c r="AU38" s="880"/>
      <c r="AW38" s="411"/>
    </row>
    <row r="39" spans="1:49" s="5" customFormat="1" ht="31.5" customHeight="1">
      <c r="A39" s="957" t="s">
        <v>85</v>
      </c>
      <c r="B39" s="857">
        <v>6</v>
      </c>
      <c r="C39" s="860" t="s">
        <v>86</v>
      </c>
      <c r="D39" s="863" t="s">
        <v>75</v>
      </c>
      <c r="E39" s="866">
        <v>535</v>
      </c>
      <c r="F39" s="866">
        <v>180</v>
      </c>
      <c r="G39" s="22" t="s">
        <v>9</v>
      </c>
      <c r="H39" s="422">
        <v>80</v>
      </c>
      <c r="I39" s="426">
        <v>1</v>
      </c>
      <c r="J39" s="426">
        <v>1</v>
      </c>
      <c r="K39" s="426">
        <v>1</v>
      </c>
      <c r="L39" s="426">
        <v>0.6</v>
      </c>
      <c r="M39" s="422">
        <v>9</v>
      </c>
      <c r="N39" s="422">
        <v>9</v>
      </c>
      <c r="O39" s="422">
        <v>9</v>
      </c>
      <c r="P39" s="422">
        <v>9</v>
      </c>
      <c r="Q39" s="422">
        <v>9</v>
      </c>
      <c r="R39" s="541">
        <v>0</v>
      </c>
      <c r="S39" s="541">
        <v>40</v>
      </c>
      <c r="T39" s="541">
        <v>40</v>
      </c>
      <c r="U39" s="541">
        <v>40</v>
      </c>
      <c r="V39" s="422">
        <v>40</v>
      </c>
      <c r="W39" s="541">
        <v>40</v>
      </c>
      <c r="X39" s="541">
        <f t="shared" si="26"/>
        <v>0</v>
      </c>
      <c r="Y39" s="541">
        <v>20</v>
      </c>
      <c r="Z39" s="553"/>
      <c r="AA39" s="553"/>
      <c r="AB39" s="541"/>
      <c r="AC39" s="541"/>
      <c r="AD39" s="541"/>
      <c r="AE39" s="422">
        <v>10</v>
      </c>
      <c r="AF39" s="422"/>
      <c r="AG39" s="422"/>
      <c r="AH39" s="422"/>
      <c r="AI39" s="422"/>
      <c r="AJ39" s="428"/>
      <c r="AK39" s="447">
        <v>0</v>
      </c>
      <c r="AL39" s="422">
        <v>0</v>
      </c>
      <c r="AM39" s="422">
        <v>0</v>
      </c>
      <c r="AN39" s="568">
        <v>0</v>
      </c>
      <c r="AO39" s="435">
        <f aca="true" t="shared" si="64" ref="AO39:AO56">AN39/W39</f>
        <v>0</v>
      </c>
      <c r="AP39" s="437">
        <f>(L39+R39+AN39+AD39+AJ39)/H39</f>
        <v>0.0075</v>
      </c>
      <c r="AQ39" s="905" t="s">
        <v>368</v>
      </c>
      <c r="AR39" s="872" t="s">
        <v>304</v>
      </c>
      <c r="AS39" s="872" t="s">
        <v>308</v>
      </c>
      <c r="AT39" s="851" t="s">
        <v>264</v>
      </c>
      <c r="AU39" s="875" t="s">
        <v>360</v>
      </c>
      <c r="AW39" s="41"/>
    </row>
    <row r="40" spans="1:49" s="407" customFormat="1" ht="31.5" customHeight="1">
      <c r="A40" s="958"/>
      <c r="B40" s="858"/>
      <c r="C40" s="861"/>
      <c r="D40" s="864"/>
      <c r="E40" s="867"/>
      <c r="F40" s="867"/>
      <c r="G40" s="406" t="s">
        <v>10</v>
      </c>
      <c r="H40" s="397">
        <f>+L40+R40+S40+Y40+AE40</f>
        <v>5292470807</v>
      </c>
      <c r="I40" s="398">
        <v>176451330</v>
      </c>
      <c r="J40" s="398">
        <v>176451330</v>
      </c>
      <c r="K40" s="398">
        <v>136451330</v>
      </c>
      <c r="L40" s="398">
        <v>117519395</v>
      </c>
      <c r="M40" s="397">
        <v>1194445933</v>
      </c>
      <c r="N40" s="397">
        <v>1194445933</v>
      </c>
      <c r="O40" s="397">
        <v>1194445933</v>
      </c>
      <c r="P40" s="397">
        <v>1180445933</v>
      </c>
      <c r="Q40" s="397">
        <v>1083458667</v>
      </c>
      <c r="R40" s="535">
        <v>942912412</v>
      </c>
      <c r="S40" s="535">
        <v>1912006000</v>
      </c>
      <c r="T40" s="535">
        <v>1912006000</v>
      </c>
      <c r="U40" s="535">
        <v>1925388000</v>
      </c>
      <c r="V40" s="397">
        <v>2041039277</v>
      </c>
      <c r="W40" s="535">
        <v>2046301277</v>
      </c>
      <c r="X40" s="535">
        <f t="shared" si="26"/>
        <v>2046301277</v>
      </c>
      <c r="Y40" s="535">
        <v>1539316000</v>
      </c>
      <c r="Z40" s="535"/>
      <c r="AA40" s="535"/>
      <c r="AB40" s="535"/>
      <c r="AC40" s="535"/>
      <c r="AD40" s="535"/>
      <c r="AE40" s="398">
        <v>780717000</v>
      </c>
      <c r="AF40" s="397"/>
      <c r="AG40" s="397"/>
      <c r="AH40" s="397"/>
      <c r="AI40" s="397"/>
      <c r="AJ40" s="399"/>
      <c r="AK40" s="413">
        <v>124946000</v>
      </c>
      <c r="AL40" s="398">
        <v>124946000</v>
      </c>
      <c r="AM40" s="397">
        <v>212437000</v>
      </c>
      <c r="AN40" s="560">
        <v>2046301277</v>
      </c>
      <c r="AO40" s="438">
        <f t="shared" si="64"/>
        <v>1</v>
      </c>
      <c r="AP40" s="441">
        <f>(L40+R40+AN40+AD40+AJ40)/H40</f>
        <v>0.587009961375872</v>
      </c>
      <c r="AQ40" s="906"/>
      <c r="AR40" s="873"/>
      <c r="AS40" s="873"/>
      <c r="AT40" s="852"/>
      <c r="AU40" s="876"/>
      <c r="AW40" s="411"/>
    </row>
    <row r="41" spans="1:49" s="5" customFormat="1" ht="31.5" customHeight="1">
      <c r="A41" s="958"/>
      <c r="B41" s="858"/>
      <c r="C41" s="861"/>
      <c r="D41" s="864"/>
      <c r="E41" s="867"/>
      <c r="F41" s="867"/>
      <c r="G41" s="23" t="s">
        <v>11</v>
      </c>
      <c r="H41" s="82"/>
      <c r="I41" s="82"/>
      <c r="J41" s="82"/>
      <c r="K41" s="82"/>
      <c r="L41" s="82"/>
      <c r="M41" s="82">
        <v>0.4</v>
      </c>
      <c r="N41" s="82">
        <v>0.4</v>
      </c>
      <c r="O41" s="82">
        <v>0.4</v>
      </c>
      <c r="P41" s="82">
        <v>0.4</v>
      </c>
      <c r="Q41" s="82">
        <v>0.4</v>
      </c>
      <c r="R41" s="536">
        <v>0</v>
      </c>
      <c r="S41" s="536">
        <v>9.4</v>
      </c>
      <c r="T41" s="536">
        <v>9.4</v>
      </c>
      <c r="U41" s="536">
        <v>9.4</v>
      </c>
      <c r="V41" s="82">
        <v>9.4</v>
      </c>
      <c r="W41" s="536">
        <v>9.4</v>
      </c>
      <c r="X41" s="536">
        <f t="shared" si="26"/>
        <v>0</v>
      </c>
      <c r="Y41" s="536">
        <v>49.4</v>
      </c>
      <c r="Z41" s="536"/>
      <c r="AA41" s="536"/>
      <c r="AB41" s="536"/>
      <c r="AC41" s="536"/>
      <c r="AD41" s="536"/>
      <c r="AE41" s="82"/>
      <c r="AF41" s="82"/>
      <c r="AG41" s="82"/>
      <c r="AH41" s="82"/>
      <c r="AI41" s="82"/>
      <c r="AJ41" s="374"/>
      <c r="AK41" s="375">
        <v>0</v>
      </c>
      <c r="AL41" s="82">
        <v>0</v>
      </c>
      <c r="AM41" s="82">
        <v>0</v>
      </c>
      <c r="AN41" s="561">
        <v>0</v>
      </c>
      <c r="AO41" s="438">
        <f t="shared" si="64"/>
        <v>0</v>
      </c>
      <c r="AP41" s="441" t="e">
        <f>(L41+R41+AN41+Y41+AE41)/H41</f>
        <v>#DIV/0!</v>
      </c>
      <c r="AQ41" s="906"/>
      <c r="AR41" s="873"/>
      <c r="AS41" s="873"/>
      <c r="AT41" s="852"/>
      <c r="AU41" s="876"/>
      <c r="AW41" s="41"/>
    </row>
    <row r="42" spans="1:49" s="407" customFormat="1" ht="31.5" customHeight="1">
      <c r="A42" s="958"/>
      <c r="B42" s="858"/>
      <c r="C42" s="861"/>
      <c r="D42" s="864"/>
      <c r="E42" s="867"/>
      <c r="F42" s="867"/>
      <c r="G42" s="406" t="s">
        <v>12</v>
      </c>
      <c r="H42" s="397"/>
      <c r="I42" s="398"/>
      <c r="J42" s="398"/>
      <c r="K42" s="398"/>
      <c r="L42" s="398"/>
      <c r="M42" s="397">
        <v>69871194</v>
      </c>
      <c r="N42" s="397">
        <v>69871194</v>
      </c>
      <c r="O42" s="397">
        <v>69871193</v>
      </c>
      <c r="P42" s="397">
        <v>69871193</v>
      </c>
      <c r="Q42" s="397">
        <v>69871193</v>
      </c>
      <c r="R42" s="535">
        <v>69871193</v>
      </c>
      <c r="S42" s="535">
        <v>827947812</v>
      </c>
      <c r="T42" s="535">
        <v>827947812</v>
      </c>
      <c r="U42" s="535">
        <v>827947812</v>
      </c>
      <c r="V42" s="397">
        <v>827947812</v>
      </c>
      <c r="W42" s="535">
        <v>827947812</v>
      </c>
      <c r="X42" s="535">
        <f t="shared" si="26"/>
        <v>613761865</v>
      </c>
      <c r="Y42" s="535">
        <v>0</v>
      </c>
      <c r="Z42" s="535"/>
      <c r="AA42" s="535"/>
      <c r="AB42" s="535"/>
      <c r="AC42" s="535"/>
      <c r="AD42" s="535"/>
      <c r="AE42" s="398"/>
      <c r="AF42" s="397"/>
      <c r="AG42" s="397"/>
      <c r="AH42" s="397"/>
      <c r="AI42" s="397"/>
      <c r="AJ42" s="399"/>
      <c r="AK42" s="413">
        <v>20217000</v>
      </c>
      <c r="AL42" s="397">
        <v>608219865</v>
      </c>
      <c r="AM42" s="397">
        <v>613761865</v>
      </c>
      <c r="AN42" s="560">
        <v>613761865</v>
      </c>
      <c r="AO42" s="475">
        <f t="shared" si="64"/>
        <v>0.7413050147658341</v>
      </c>
      <c r="AP42" s="497" t="e">
        <f>(L42+R42+AN42+Y42+AE42)/H42</f>
        <v>#DIV/0!</v>
      </c>
      <c r="AQ42" s="906"/>
      <c r="AR42" s="873"/>
      <c r="AS42" s="873"/>
      <c r="AT42" s="852"/>
      <c r="AU42" s="876"/>
      <c r="AW42" s="411"/>
    </row>
    <row r="43" spans="1:49" s="5" customFormat="1" ht="31.5" customHeight="1">
      <c r="A43" s="958"/>
      <c r="B43" s="858"/>
      <c r="C43" s="861"/>
      <c r="D43" s="864"/>
      <c r="E43" s="867"/>
      <c r="F43" s="867"/>
      <c r="G43" s="23" t="s">
        <v>13</v>
      </c>
      <c r="H43" s="382">
        <f>+H39+H41</f>
        <v>80</v>
      </c>
      <c r="I43" s="377">
        <f aca="true" t="shared" si="65" ref="I43:J43">+I39+I41</f>
        <v>1</v>
      </c>
      <c r="J43" s="377">
        <f t="shared" si="65"/>
        <v>1</v>
      </c>
      <c r="K43" s="377">
        <v>1</v>
      </c>
      <c r="L43" s="377">
        <f aca="true" t="shared" si="66" ref="L43">+L39+L41</f>
        <v>0.6</v>
      </c>
      <c r="M43" s="382">
        <v>9.4</v>
      </c>
      <c r="N43" s="382">
        <v>9.4</v>
      </c>
      <c r="O43" s="382">
        <v>9.4</v>
      </c>
      <c r="P43" s="382">
        <v>9.4</v>
      </c>
      <c r="Q43" s="382">
        <v>9.4</v>
      </c>
      <c r="R43" s="539">
        <v>0</v>
      </c>
      <c r="S43" s="539">
        <f>+S41+S39</f>
        <v>49.4</v>
      </c>
      <c r="T43" s="539">
        <v>49.4</v>
      </c>
      <c r="U43" s="539">
        <v>49.4</v>
      </c>
      <c r="V43" s="382">
        <v>49.4</v>
      </c>
      <c r="W43" s="539">
        <v>49.4</v>
      </c>
      <c r="X43" s="539">
        <f t="shared" si="26"/>
        <v>0</v>
      </c>
      <c r="Y43" s="539">
        <v>69.4</v>
      </c>
      <c r="Z43" s="554">
        <f aca="true" t="shared" si="67" ref="Z43:AD43">+Z42+Z39</f>
        <v>0</v>
      </c>
      <c r="AA43" s="554">
        <f t="shared" si="67"/>
        <v>0</v>
      </c>
      <c r="AB43" s="539">
        <f t="shared" si="67"/>
        <v>0</v>
      </c>
      <c r="AC43" s="539">
        <f t="shared" si="67"/>
        <v>0</v>
      </c>
      <c r="AD43" s="539">
        <f t="shared" si="67"/>
        <v>0</v>
      </c>
      <c r="AE43" s="81">
        <f aca="true" t="shared" si="68" ref="AE43">+AE39+AE41</f>
        <v>10</v>
      </c>
      <c r="AF43" s="81">
        <f aca="true" t="shared" si="69" ref="AF43">+AF42+AF39</f>
        <v>0</v>
      </c>
      <c r="AG43" s="81">
        <f aca="true" t="shared" si="70" ref="AG43">+AG42+AG39</f>
        <v>0</v>
      </c>
      <c r="AH43" s="81">
        <f aca="true" t="shared" si="71" ref="AH43">+AH42+AH39</f>
        <v>0</v>
      </c>
      <c r="AI43" s="81">
        <f aca="true" t="shared" si="72" ref="AI43">+AI42+AI39</f>
        <v>0</v>
      </c>
      <c r="AJ43" s="385">
        <f aca="true" t="shared" si="73" ref="AJ43">+AJ42+AJ39</f>
        <v>0</v>
      </c>
      <c r="AK43" s="386">
        <f>+AK41+AK39</f>
        <v>0</v>
      </c>
      <c r="AL43" s="81">
        <v>0</v>
      </c>
      <c r="AM43" s="81">
        <f>+AM41+AM39</f>
        <v>0</v>
      </c>
      <c r="AN43" s="567">
        <v>0</v>
      </c>
      <c r="AO43" s="478">
        <f t="shared" si="64"/>
        <v>0</v>
      </c>
      <c r="AP43" s="474">
        <f>(L43+R43+AN43+AD43+AJ43)/H43</f>
        <v>0.0075</v>
      </c>
      <c r="AQ43" s="906"/>
      <c r="AR43" s="873"/>
      <c r="AS43" s="873"/>
      <c r="AT43" s="852"/>
      <c r="AU43" s="876"/>
      <c r="AW43" s="41"/>
    </row>
    <row r="44" spans="1:49" s="407" customFormat="1" ht="105.75" customHeight="1" thickBot="1">
      <c r="A44" s="958"/>
      <c r="B44" s="859"/>
      <c r="C44" s="862"/>
      <c r="D44" s="865"/>
      <c r="E44" s="868"/>
      <c r="F44" s="868"/>
      <c r="G44" s="410" t="s">
        <v>14</v>
      </c>
      <c r="H44" s="401">
        <f>H40+H42</f>
        <v>5292470807</v>
      </c>
      <c r="I44" s="398">
        <f>I40+I42</f>
        <v>176451330</v>
      </c>
      <c r="J44" s="398">
        <f>J40+J42</f>
        <v>176451330</v>
      </c>
      <c r="K44" s="398">
        <v>136451330</v>
      </c>
      <c r="L44" s="398">
        <f aca="true" t="shared" si="74" ref="L44">L40+L42</f>
        <v>117519395</v>
      </c>
      <c r="M44" s="397">
        <v>1264317127</v>
      </c>
      <c r="N44" s="397">
        <v>1264317127</v>
      </c>
      <c r="O44" s="397">
        <v>1264317126</v>
      </c>
      <c r="P44" s="397">
        <v>1250317126</v>
      </c>
      <c r="Q44" s="397">
        <v>1153329860</v>
      </c>
      <c r="R44" s="535">
        <v>1012783605</v>
      </c>
      <c r="S44" s="535">
        <f>+S42+S40</f>
        <v>2739953812</v>
      </c>
      <c r="T44" s="535">
        <v>2739953812</v>
      </c>
      <c r="U44" s="535">
        <v>2739953812</v>
      </c>
      <c r="V44" s="397">
        <v>2739953812</v>
      </c>
      <c r="W44" s="535">
        <v>2739953812</v>
      </c>
      <c r="X44" s="535">
        <f t="shared" si="26"/>
        <v>826198865</v>
      </c>
      <c r="Y44" s="535">
        <v>1539316000</v>
      </c>
      <c r="Z44" s="535">
        <f aca="true" t="shared" si="75" ref="Z44:AE44">Z40+Z42</f>
        <v>0</v>
      </c>
      <c r="AA44" s="535">
        <f t="shared" si="75"/>
        <v>0</v>
      </c>
      <c r="AB44" s="535">
        <f t="shared" si="75"/>
        <v>0</v>
      </c>
      <c r="AC44" s="535">
        <f t="shared" si="75"/>
        <v>0</v>
      </c>
      <c r="AD44" s="535">
        <f t="shared" si="75"/>
        <v>0</v>
      </c>
      <c r="AE44" s="398">
        <f t="shared" si="75"/>
        <v>780717000</v>
      </c>
      <c r="AF44" s="397">
        <f aca="true" t="shared" si="76" ref="AF44:AJ44">AF40+AF42</f>
        <v>0</v>
      </c>
      <c r="AG44" s="397">
        <f t="shared" si="76"/>
        <v>0</v>
      </c>
      <c r="AH44" s="397">
        <f t="shared" si="76"/>
        <v>0</v>
      </c>
      <c r="AI44" s="397">
        <f t="shared" si="76"/>
        <v>0</v>
      </c>
      <c r="AJ44" s="399">
        <f t="shared" si="76"/>
        <v>0</v>
      </c>
      <c r="AK44" s="400">
        <f aca="true" t="shared" si="77" ref="AK44:AM44">AK40+AK42</f>
        <v>145163000</v>
      </c>
      <c r="AL44" s="401">
        <v>733165865</v>
      </c>
      <c r="AM44" s="397">
        <f t="shared" si="77"/>
        <v>826198865</v>
      </c>
      <c r="AN44" s="560">
        <v>826198865</v>
      </c>
      <c r="AO44" s="476">
        <f t="shared" si="64"/>
        <v>0.30153751547984126</v>
      </c>
      <c r="AP44" s="477">
        <f>(L44+R44+AN44+AD44+AJ44)/H44</f>
        <v>0.36967645856681247</v>
      </c>
      <c r="AQ44" s="907"/>
      <c r="AR44" s="874"/>
      <c r="AS44" s="874"/>
      <c r="AT44" s="853"/>
      <c r="AU44" s="877"/>
      <c r="AW44" s="411"/>
    </row>
    <row r="45" spans="1:49" s="5" customFormat="1" ht="31.5" customHeight="1">
      <c r="A45" s="958"/>
      <c r="B45" s="857">
        <v>7</v>
      </c>
      <c r="C45" s="860" t="s">
        <v>91</v>
      </c>
      <c r="D45" s="863" t="s">
        <v>75</v>
      </c>
      <c r="E45" s="866">
        <v>535</v>
      </c>
      <c r="F45" s="866">
        <v>180</v>
      </c>
      <c r="G45" s="22" t="s">
        <v>9</v>
      </c>
      <c r="H45" s="422">
        <v>80</v>
      </c>
      <c r="I45" s="426">
        <v>30</v>
      </c>
      <c r="J45" s="426">
        <v>30</v>
      </c>
      <c r="K45" s="426">
        <v>30</v>
      </c>
      <c r="L45" s="426">
        <v>1</v>
      </c>
      <c r="M45" s="422">
        <v>20</v>
      </c>
      <c r="N45" s="422">
        <v>20</v>
      </c>
      <c r="O45" s="422">
        <v>20</v>
      </c>
      <c r="P45" s="422">
        <v>30</v>
      </c>
      <c r="Q45" s="422">
        <f>30</f>
        <v>30</v>
      </c>
      <c r="R45" s="541">
        <f>17.13</f>
        <v>17.13</v>
      </c>
      <c r="S45" s="541">
        <v>8</v>
      </c>
      <c r="T45" s="541">
        <v>8</v>
      </c>
      <c r="U45" s="541">
        <v>8</v>
      </c>
      <c r="V45" s="422">
        <v>8</v>
      </c>
      <c r="W45" s="541">
        <v>8</v>
      </c>
      <c r="X45" s="541">
        <f t="shared" si="26"/>
        <v>1.1</v>
      </c>
      <c r="Y45" s="541">
        <v>2.25</v>
      </c>
      <c r="Z45" s="541"/>
      <c r="AA45" s="541"/>
      <c r="AB45" s="541"/>
      <c r="AC45" s="541"/>
      <c r="AD45" s="541"/>
      <c r="AE45" s="422">
        <v>0.05</v>
      </c>
      <c r="AF45" s="422"/>
      <c r="AG45" s="422"/>
      <c r="AH45" s="422"/>
      <c r="AI45" s="422"/>
      <c r="AJ45" s="428"/>
      <c r="AK45" s="447">
        <v>0</v>
      </c>
      <c r="AL45" s="422">
        <v>0</v>
      </c>
      <c r="AM45" s="422">
        <v>0</v>
      </c>
      <c r="AN45" s="568">
        <v>1.1</v>
      </c>
      <c r="AO45" s="435">
        <f t="shared" si="64"/>
        <v>0.1375</v>
      </c>
      <c r="AP45" s="437">
        <f>(L45+R45+AN45+AD45+AJ45)/H45</f>
        <v>0.240375</v>
      </c>
      <c r="AQ45" s="897" t="s">
        <v>369</v>
      </c>
      <c r="AR45" s="872" t="s">
        <v>371</v>
      </c>
      <c r="AS45" s="872" t="s">
        <v>370</v>
      </c>
      <c r="AT45" s="900" t="s">
        <v>306</v>
      </c>
      <c r="AU45" s="875" t="s">
        <v>291</v>
      </c>
      <c r="AW45" s="41"/>
    </row>
    <row r="46" spans="1:49" s="407" customFormat="1" ht="31.5" customHeight="1">
      <c r="A46" s="958"/>
      <c r="B46" s="858"/>
      <c r="C46" s="861"/>
      <c r="D46" s="864"/>
      <c r="E46" s="867"/>
      <c r="F46" s="867"/>
      <c r="G46" s="406" t="s">
        <v>10</v>
      </c>
      <c r="H46" s="397">
        <f>+L46+R46+S46+Y46+AE46</f>
        <v>4822337928.666666</v>
      </c>
      <c r="I46" s="398">
        <v>526558414</v>
      </c>
      <c r="J46" s="398">
        <v>526558414</v>
      </c>
      <c r="K46" s="398">
        <v>509388414</v>
      </c>
      <c r="L46" s="398">
        <v>438170282</v>
      </c>
      <c r="M46" s="397">
        <v>1705086345</v>
      </c>
      <c r="N46" s="397">
        <v>1705086345</v>
      </c>
      <c r="O46" s="397">
        <v>1705086345</v>
      </c>
      <c r="P46" s="397">
        <v>1705086345</v>
      </c>
      <c r="Q46" s="397">
        <v>1722248000</v>
      </c>
      <c r="R46" s="535">
        <v>1719388646.6666665</v>
      </c>
      <c r="S46" s="535">
        <v>837143000</v>
      </c>
      <c r="T46" s="535">
        <v>837143000</v>
      </c>
      <c r="U46" s="535">
        <v>792939500</v>
      </c>
      <c r="V46" s="397">
        <v>792939500</v>
      </c>
      <c r="W46" s="535">
        <v>792939500</v>
      </c>
      <c r="X46" s="535">
        <f t="shared" si="26"/>
        <v>785309500</v>
      </c>
      <c r="Y46" s="535">
        <v>617596000</v>
      </c>
      <c r="Z46" s="535"/>
      <c r="AA46" s="535"/>
      <c r="AB46" s="535"/>
      <c r="AC46" s="535"/>
      <c r="AD46" s="535"/>
      <c r="AE46" s="398">
        <v>1210040000</v>
      </c>
      <c r="AF46" s="397"/>
      <c r="AG46" s="397"/>
      <c r="AH46" s="397"/>
      <c r="AI46" s="397"/>
      <c r="AJ46" s="399"/>
      <c r="AK46" s="400">
        <v>30516000</v>
      </c>
      <c r="AL46" s="397">
        <v>95245440</v>
      </c>
      <c r="AM46" s="397">
        <v>146105440</v>
      </c>
      <c r="AN46" s="560">
        <v>785309500</v>
      </c>
      <c r="AO46" s="438">
        <f t="shared" si="64"/>
        <v>0.9903775760950236</v>
      </c>
      <c r="AP46" s="441">
        <f>(L46+R46+AN46+AD46+AJ46)/H46</f>
        <v>0.6102576120127574</v>
      </c>
      <c r="AQ46" s="898"/>
      <c r="AR46" s="873"/>
      <c r="AS46" s="873"/>
      <c r="AT46" s="901"/>
      <c r="AU46" s="876"/>
      <c r="AW46" s="411"/>
    </row>
    <row r="47" spans="1:49" s="5" customFormat="1" ht="31.5" customHeight="1">
      <c r="A47" s="958"/>
      <c r="B47" s="858"/>
      <c r="C47" s="861"/>
      <c r="D47" s="864"/>
      <c r="E47" s="867"/>
      <c r="F47" s="867"/>
      <c r="G47" s="23" t="s">
        <v>11</v>
      </c>
      <c r="H47" s="82"/>
      <c r="I47" s="82"/>
      <c r="J47" s="82"/>
      <c r="K47" s="82"/>
      <c r="L47" s="82"/>
      <c r="M47" s="82">
        <v>29</v>
      </c>
      <c r="N47" s="82">
        <v>29</v>
      </c>
      <c r="O47" s="82">
        <v>29</v>
      </c>
      <c r="P47" s="82">
        <v>29</v>
      </c>
      <c r="Q47" s="82">
        <v>29</v>
      </c>
      <c r="R47" s="536">
        <v>43.62</v>
      </c>
      <c r="S47" s="536">
        <v>0</v>
      </c>
      <c r="T47" s="536">
        <v>8</v>
      </c>
      <c r="U47" s="536">
        <v>8</v>
      </c>
      <c r="V47" s="82">
        <v>8</v>
      </c>
      <c r="W47" s="536">
        <v>8</v>
      </c>
      <c r="X47" s="555">
        <f t="shared" si="26"/>
        <v>8</v>
      </c>
      <c r="Y47" s="536">
        <v>6.9</v>
      </c>
      <c r="Z47" s="536"/>
      <c r="AA47" s="536"/>
      <c r="AB47" s="536"/>
      <c r="AC47" s="536"/>
      <c r="AD47" s="536"/>
      <c r="AE47" s="82"/>
      <c r="AF47" s="82"/>
      <c r="AG47" s="82"/>
      <c r="AH47" s="82"/>
      <c r="AI47" s="82"/>
      <c r="AJ47" s="374"/>
      <c r="AK47" s="375">
        <v>0</v>
      </c>
      <c r="AL47" s="468">
        <v>1.54</v>
      </c>
      <c r="AM47" s="82">
        <v>7.11</v>
      </c>
      <c r="AN47" s="561">
        <v>8</v>
      </c>
      <c r="AO47" s="438">
        <f t="shared" si="64"/>
        <v>1</v>
      </c>
      <c r="AP47" s="441" t="e">
        <f>(L47+R47+AN47+Y47+AE47)/H47</f>
        <v>#DIV/0!</v>
      </c>
      <c r="AQ47" s="898"/>
      <c r="AR47" s="873"/>
      <c r="AS47" s="873"/>
      <c r="AT47" s="901"/>
      <c r="AU47" s="876"/>
      <c r="AW47" s="41"/>
    </row>
    <row r="48" spans="1:49" s="407" customFormat="1" ht="31.5" customHeight="1">
      <c r="A48" s="958"/>
      <c r="B48" s="858"/>
      <c r="C48" s="861"/>
      <c r="D48" s="864"/>
      <c r="E48" s="867"/>
      <c r="F48" s="867"/>
      <c r="G48" s="406" t="s">
        <v>12</v>
      </c>
      <c r="H48" s="397"/>
      <c r="I48" s="398"/>
      <c r="J48" s="398"/>
      <c r="K48" s="398"/>
      <c r="L48" s="398"/>
      <c r="M48" s="397">
        <v>431339501</v>
      </c>
      <c r="N48" s="397">
        <v>431339501</v>
      </c>
      <c r="O48" s="397">
        <v>431339501</v>
      </c>
      <c r="P48" s="397">
        <v>431339501</v>
      </c>
      <c r="Q48" s="397">
        <v>431339501</v>
      </c>
      <c r="R48" s="535">
        <v>431339501</v>
      </c>
      <c r="S48" s="535">
        <v>853553076</v>
      </c>
      <c r="T48" s="535">
        <v>853553076</v>
      </c>
      <c r="U48" s="535">
        <v>853553076</v>
      </c>
      <c r="V48" s="397">
        <v>853553076</v>
      </c>
      <c r="W48" s="535">
        <v>853320932</v>
      </c>
      <c r="X48" s="535">
        <f t="shared" si="26"/>
        <v>661790932</v>
      </c>
      <c r="Y48" s="535">
        <v>0</v>
      </c>
      <c r="Z48" s="535"/>
      <c r="AA48" s="535"/>
      <c r="AB48" s="535"/>
      <c r="AC48" s="535"/>
      <c r="AD48" s="535"/>
      <c r="AE48" s="398"/>
      <c r="AF48" s="397"/>
      <c r="AG48" s="397"/>
      <c r="AH48" s="397"/>
      <c r="AI48" s="397"/>
      <c r="AJ48" s="399"/>
      <c r="AK48" s="413">
        <v>180814187</v>
      </c>
      <c r="AL48" s="397">
        <v>312316064</v>
      </c>
      <c r="AM48" s="397">
        <v>594840932</v>
      </c>
      <c r="AN48" s="560">
        <v>661790932</v>
      </c>
      <c r="AO48" s="475">
        <f t="shared" si="64"/>
        <v>0.7755475193241832</v>
      </c>
      <c r="AP48" s="497" t="e">
        <f>(L48+R48+AN48+Y48+AE48)/H48</f>
        <v>#DIV/0!</v>
      </c>
      <c r="AQ48" s="898"/>
      <c r="AR48" s="873"/>
      <c r="AS48" s="873"/>
      <c r="AT48" s="901"/>
      <c r="AU48" s="876"/>
      <c r="AW48" s="411"/>
    </row>
    <row r="49" spans="1:49" s="5" customFormat="1" ht="31.5" customHeight="1">
      <c r="A49" s="958"/>
      <c r="B49" s="858"/>
      <c r="C49" s="861"/>
      <c r="D49" s="864"/>
      <c r="E49" s="867"/>
      <c r="F49" s="867"/>
      <c r="G49" s="23" t="s">
        <v>13</v>
      </c>
      <c r="H49" s="349">
        <f>+H45+H47</f>
        <v>80</v>
      </c>
      <c r="I49" s="429">
        <f aca="true" t="shared" si="78" ref="I49:J49">+I45+I47</f>
        <v>30</v>
      </c>
      <c r="J49" s="429">
        <f t="shared" si="78"/>
        <v>30</v>
      </c>
      <c r="K49" s="429">
        <v>30</v>
      </c>
      <c r="L49" s="429">
        <f aca="true" t="shared" si="79" ref="L49">+L45+L47</f>
        <v>1</v>
      </c>
      <c r="M49" s="349">
        <v>49</v>
      </c>
      <c r="N49" s="349">
        <v>49</v>
      </c>
      <c r="O49" s="349">
        <v>49</v>
      </c>
      <c r="P49" s="349">
        <v>59</v>
      </c>
      <c r="Q49" s="349">
        <f>+Q47+Q45</f>
        <v>59</v>
      </c>
      <c r="R49" s="542">
        <f>+R47+R45</f>
        <v>60.75</v>
      </c>
      <c r="S49" s="542">
        <f>S45</f>
        <v>8</v>
      </c>
      <c r="T49" s="542">
        <v>16</v>
      </c>
      <c r="U49" s="542">
        <v>16</v>
      </c>
      <c r="V49" s="349">
        <v>16</v>
      </c>
      <c r="W49" s="542">
        <v>16</v>
      </c>
      <c r="X49" s="542">
        <f t="shared" si="26"/>
        <v>9.1</v>
      </c>
      <c r="Y49" s="542">
        <f>+Y47+Y45</f>
        <v>9.15</v>
      </c>
      <c r="Z49" s="542">
        <f aca="true" t="shared" si="80" ref="Z49:AD49">+Z48+Z45</f>
        <v>0</v>
      </c>
      <c r="AA49" s="542">
        <f t="shared" si="80"/>
        <v>0</v>
      </c>
      <c r="AB49" s="542">
        <f t="shared" si="80"/>
        <v>0</v>
      </c>
      <c r="AC49" s="542">
        <f t="shared" si="80"/>
        <v>0</v>
      </c>
      <c r="AD49" s="542">
        <f t="shared" si="80"/>
        <v>0</v>
      </c>
      <c r="AE49" s="349">
        <f>+AE45+AE47</f>
        <v>0.05</v>
      </c>
      <c r="AF49" s="349">
        <f aca="true" t="shared" si="81" ref="AF49">+AF48+AF45</f>
        <v>0</v>
      </c>
      <c r="AG49" s="349">
        <f aca="true" t="shared" si="82" ref="AG49">+AG48+AG45</f>
        <v>0</v>
      </c>
      <c r="AH49" s="349">
        <f aca="true" t="shared" si="83" ref="AH49">+AH48+AH45</f>
        <v>0</v>
      </c>
      <c r="AI49" s="349">
        <f aca="true" t="shared" si="84" ref="AI49">+AI48+AI45</f>
        <v>0</v>
      </c>
      <c r="AJ49" s="389">
        <f aca="true" t="shared" si="85" ref="AJ49">+AJ48+AJ45</f>
        <v>0</v>
      </c>
      <c r="AK49" s="390">
        <f>+AK47+AK45</f>
        <v>0</v>
      </c>
      <c r="AL49" s="349">
        <v>0</v>
      </c>
      <c r="AM49" s="349">
        <f>+AM47+AM45</f>
        <v>7.11</v>
      </c>
      <c r="AN49" s="569">
        <f>+AN47+AN45</f>
        <v>9.1</v>
      </c>
      <c r="AO49" s="479">
        <f t="shared" si="64"/>
        <v>0.56875</v>
      </c>
      <c r="AP49" s="480">
        <f>(L49+R49+AN49+AD49+AJ49)/H49</f>
        <v>0.8856249999999999</v>
      </c>
      <c r="AQ49" s="898"/>
      <c r="AR49" s="873"/>
      <c r="AS49" s="873"/>
      <c r="AT49" s="901"/>
      <c r="AU49" s="876"/>
      <c r="AW49" s="41"/>
    </row>
    <row r="50" spans="1:49" s="407" customFormat="1" ht="31.5" customHeight="1" thickBot="1">
      <c r="A50" s="958"/>
      <c r="B50" s="859"/>
      <c r="C50" s="862"/>
      <c r="D50" s="865"/>
      <c r="E50" s="868"/>
      <c r="F50" s="868"/>
      <c r="G50" s="410" t="s">
        <v>14</v>
      </c>
      <c r="H50" s="401">
        <f>H46+H48</f>
        <v>4822337928.666666</v>
      </c>
      <c r="I50" s="402">
        <f aca="true" t="shared" si="86" ref="I50:J50">I46+I48</f>
        <v>526558414</v>
      </c>
      <c r="J50" s="402">
        <f t="shared" si="86"/>
        <v>526558414</v>
      </c>
      <c r="K50" s="402">
        <v>509388414</v>
      </c>
      <c r="L50" s="402">
        <f aca="true" t="shared" si="87" ref="L50">L46+L48</f>
        <v>438170282</v>
      </c>
      <c r="M50" s="401">
        <v>2136425846</v>
      </c>
      <c r="N50" s="401">
        <v>2136425846</v>
      </c>
      <c r="O50" s="401">
        <v>2136425846</v>
      </c>
      <c r="P50" s="401">
        <v>2136425846</v>
      </c>
      <c r="Q50" s="401">
        <v>2153587501</v>
      </c>
      <c r="R50" s="540">
        <v>2150728147.66667</v>
      </c>
      <c r="S50" s="540">
        <f>+S48+S46</f>
        <v>1690696076</v>
      </c>
      <c r="T50" s="540">
        <v>1690696076</v>
      </c>
      <c r="U50" s="540">
        <v>1690696076</v>
      </c>
      <c r="V50" s="401">
        <v>1690696076</v>
      </c>
      <c r="W50" s="540">
        <v>1690696076</v>
      </c>
      <c r="X50" s="540">
        <f t="shared" si="26"/>
        <v>740946372</v>
      </c>
      <c r="Y50" s="540">
        <v>617596000</v>
      </c>
      <c r="Z50" s="540">
        <f aca="true" t="shared" si="88" ref="Z50:AE50">Z46+Z48</f>
        <v>0</v>
      </c>
      <c r="AA50" s="540">
        <f t="shared" si="88"/>
        <v>0</v>
      </c>
      <c r="AB50" s="540">
        <f t="shared" si="88"/>
        <v>0</v>
      </c>
      <c r="AC50" s="540">
        <f t="shared" si="88"/>
        <v>0</v>
      </c>
      <c r="AD50" s="540">
        <f t="shared" si="88"/>
        <v>0</v>
      </c>
      <c r="AE50" s="402">
        <f t="shared" si="88"/>
        <v>1210040000</v>
      </c>
      <c r="AF50" s="401">
        <f aca="true" t="shared" si="89" ref="AF50:AJ50">AF46+AF48</f>
        <v>0</v>
      </c>
      <c r="AG50" s="401">
        <f t="shared" si="89"/>
        <v>0</v>
      </c>
      <c r="AH50" s="401">
        <f t="shared" si="89"/>
        <v>0</v>
      </c>
      <c r="AI50" s="401">
        <f t="shared" si="89"/>
        <v>0</v>
      </c>
      <c r="AJ50" s="404">
        <f t="shared" si="89"/>
        <v>0</v>
      </c>
      <c r="AK50" s="405">
        <f>+AK48+AK46</f>
        <v>211330187</v>
      </c>
      <c r="AL50" s="401">
        <v>407561504</v>
      </c>
      <c r="AM50" s="401">
        <f aca="true" t="shared" si="90" ref="AM50">AM46+AM48</f>
        <v>740946372</v>
      </c>
      <c r="AN50" s="563">
        <v>740946372</v>
      </c>
      <c r="AO50" s="476">
        <f t="shared" si="64"/>
        <v>0.4382493001066148</v>
      </c>
      <c r="AP50" s="477">
        <f>(L50+R50+AN50+AD50+AJ50)/H50</f>
        <v>0.6905042431539721</v>
      </c>
      <c r="AQ50" s="899"/>
      <c r="AR50" s="874"/>
      <c r="AS50" s="874"/>
      <c r="AT50" s="902"/>
      <c r="AU50" s="877"/>
      <c r="AW50" s="411"/>
    </row>
    <row r="51" spans="1:49" s="5" customFormat="1" ht="31.5" customHeight="1">
      <c r="A51" s="958"/>
      <c r="B51" s="857">
        <v>8</v>
      </c>
      <c r="C51" s="892" t="s">
        <v>87</v>
      </c>
      <c r="D51" s="889" t="s">
        <v>75</v>
      </c>
      <c r="E51" s="895">
        <v>535</v>
      </c>
      <c r="F51" s="895">
        <v>180</v>
      </c>
      <c r="G51" s="25" t="s">
        <v>9</v>
      </c>
      <c r="H51" s="349">
        <f>2+8+15+10+5</f>
        <v>40</v>
      </c>
      <c r="I51" s="429">
        <v>2</v>
      </c>
      <c r="J51" s="429">
        <v>2</v>
      </c>
      <c r="K51" s="429">
        <v>2</v>
      </c>
      <c r="L51" s="429">
        <v>2</v>
      </c>
      <c r="M51" s="349">
        <v>8</v>
      </c>
      <c r="N51" s="349">
        <v>8</v>
      </c>
      <c r="O51" s="349">
        <v>8</v>
      </c>
      <c r="P51" s="349">
        <v>8</v>
      </c>
      <c r="Q51" s="349">
        <v>8</v>
      </c>
      <c r="R51" s="542">
        <v>0</v>
      </c>
      <c r="S51" s="542">
        <v>15</v>
      </c>
      <c r="T51" s="542">
        <v>15</v>
      </c>
      <c r="U51" s="542">
        <v>15</v>
      </c>
      <c r="V51" s="349">
        <v>15</v>
      </c>
      <c r="W51" s="542">
        <v>15</v>
      </c>
      <c r="X51" s="542">
        <f t="shared" si="26"/>
        <v>0</v>
      </c>
      <c r="Y51" s="542">
        <v>10</v>
      </c>
      <c r="Z51" s="542"/>
      <c r="AA51" s="542"/>
      <c r="AB51" s="542"/>
      <c r="AC51" s="542"/>
      <c r="AD51" s="542"/>
      <c r="AE51" s="349">
        <v>5</v>
      </c>
      <c r="AF51" s="349"/>
      <c r="AG51" s="349"/>
      <c r="AH51" s="349"/>
      <c r="AI51" s="349"/>
      <c r="AJ51" s="389"/>
      <c r="AK51" s="390">
        <v>0</v>
      </c>
      <c r="AL51" s="349">
        <v>0</v>
      </c>
      <c r="AM51" s="349">
        <v>0</v>
      </c>
      <c r="AN51" s="569">
        <v>0</v>
      </c>
      <c r="AO51" s="435">
        <f t="shared" si="64"/>
        <v>0</v>
      </c>
      <c r="AP51" s="437">
        <f>(L51+R51+AN51+AD51+AJ51)/H51</f>
        <v>0.05</v>
      </c>
      <c r="AQ51" s="903" t="s">
        <v>374</v>
      </c>
      <c r="AR51" s="872" t="s">
        <v>345</v>
      </c>
      <c r="AS51" s="872" t="s">
        <v>346</v>
      </c>
      <c r="AT51" s="852" t="s">
        <v>265</v>
      </c>
      <c r="AU51" s="875" t="s">
        <v>359</v>
      </c>
      <c r="AW51" s="41"/>
    </row>
    <row r="52" spans="1:49" s="407" customFormat="1" ht="31.5" customHeight="1">
      <c r="A52" s="958"/>
      <c r="B52" s="858"/>
      <c r="C52" s="861"/>
      <c r="D52" s="864"/>
      <c r="E52" s="867"/>
      <c r="F52" s="867"/>
      <c r="G52" s="406" t="s">
        <v>10</v>
      </c>
      <c r="H52" s="397">
        <f>+L52+R52+S52+Y52+AE52</f>
        <v>758195503</v>
      </c>
      <c r="I52" s="398">
        <v>67600549</v>
      </c>
      <c r="J52" s="398">
        <v>67600549</v>
      </c>
      <c r="K52" s="398">
        <v>67600549</v>
      </c>
      <c r="L52" s="398">
        <v>57654260</v>
      </c>
      <c r="M52" s="397">
        <v>180131055</v>
      </c>
      <c r="N52" s="397">
        <v>180131055</v>
      </c>
      <c r="O52" s="397">
        <v>180131055</v>
      </c>
      <c r="P52" s="397">
        <v>143137264</v>
      </c>
      <c r="Q52" s="397">
        <v>189876264</v>
      </c>
      <c r="R52" s="535">
        <v>185776243</v>
      </c>
      <c r="S52" s="535">
        <v>220809000</v>
      </c>
      <c r="T52" s="535">
        <v>220809000</v>
      </c>
      <c r="U52" s="535">
        <v>227522000</v>
      </c>
      <c r="V52" s="397">
        <v>227522000</v>
      </c>
      <c r="W52" s="535">
        <v>227000500</v>
      </c>
      <c r="X52" s="535">
        <f t="shared" si="26"/>
        <v>227000500</v>
      </c>
      <c r="Y52" s="535">
        <v>201788000</v>
      </c>
      <c r="Z52" s="535"/>
      <c r="AA52" s="535"/>
      <c r="AB52" s="535"/>
      <c r="AC52" s="535"/>
      <c r="AD52" s="535"/>
      <c r="AE52" s="398">
        <v>92168000</v>
      </c>
      <c r="AF52" s="397"/>
      <c r="AG52" s="397"/>
      <c r="AH52" s="397"/>
      <c r="AI52" s="397"/>
      <c r="AJ52" s="399"/>
      <c r="AK52" s="400">
        <v>43673500</v>
      </c>
      <c r="AL52" s="397">
        <v>68673500</v>
      </c>
      <c r="AM52" s="397">
        <v>129605500</v>
      </c>
      <c r="AN52" s="560">
        <v>227000500</v>
      </c>
      <c r="AO52" s="438">
        <f t="shared" si="64"/>
        <v>1</v>
      </c>
      <c r="AP52" s="441">
        <f>(L52+R52+AN52+AD52+AJ52)/H52</f>
        <v>0.6204613468935334</v>
      </c>
      <c r="AQ52" s="870"/>
      <c r="AR52" s="873"/>
      <c r="AS52" s="873"/>
      <c r="AT52" s="852"/>
      <c r="AU52" s="876"/>
      <c r="AW52" s="411"/>
    </row>
    <row r="53" spans="1:49" s="5" customFormat="1" ht="31.5" customHeight="1">
      <c r="A53" s="958"/>
      <c r="B53" s="858"/>
      <c r="C53" s="861"/>
      <c r="D53" s="864"/>
      <c r="E53" s="867"/>
      <c r="F53" s="867"/>
      <c r="G53" s="23" t="s">
        <v>11</v>
      </c>
      <c r="H53" s="82"/>
      <c r="I53" s="82"/>
      <c r="J53" s="82"/>
      <c r="K53" s="82"/>
      <c r="L53" s="82"/>
      <c r="M53" s="82"/>
      <c r="N53" s="82"/>
      <c r="O53" s="82"/>
      <c r="P53" s="82"/>
      <c r="Q53" s="82"/>
      <c r="R53" s="536">
        <v>0</v>
      </c>
      <c r="S53" s="536">
        <v>8</v>
      </c>
      <c r="T53" s="536">
        <v>8</v>
      </c>
      <c r="U53" s="536">
        <v>8</v>
      </c>
      <c r="V53" s="82">
        <v>8</v>
      </c>
      <c r="W53" s="536">
        <v>8</v>
      </c>
      <c r="X53" s="536">
        <f t="shared" si="26"/>
        <v>8</v>
      </c>
      <c r="Y53" s="536">
        <v>15</v>
      </c>
      <c r="Z53" s="536"/>
      <c r="AA53" s="536"/>
      <c r="AB53" s="536"/>
      <c r="AC53" s="536"/>
      <c r="AD53" s="536"/>
      <c r="AE53" s="82"/>
      <c r="AF53" s="82"/>
      <c r="AG53" s="82"/>
      <c r="AH53" s="82"/>
      <c r="AI53" s="82"/>
      <c r="AJ53" s="374"/>
      <c r="AK53" s="375">
        <v>7</v>
      </c>
      <c r="AL53" s="468">
        <v>8</v>
      </c>
      <c r="AM53" s="82">
        <v>8</v>
      </c>
      <c r="AN53" s="561">
        <v>8</v>
      </c>
      <c r="AO53" s="438">
        <f t="shared" si="64"/>
        <v>1</v>
      </c>
      <c r="AP53" s="441" t="e">
        <f>(L53+R53+AN53+Y53+AE53)/H53</f>
        <v>#DIV/0!</v>
      </c>
      <c r="AQ53" s="870"/>
      <c r="AR53" s="873"/>
      <c r="AS53" s="873"/>
      <c r="AT53" s="852"/>
      <c r="AU53" s="876"/>
      <c r="AW53" s="41"/>
    </row>
    <row r="54" spans="1:49" s="407" customFormat="1" ht="31.5" customHeight="1">
      <c r="A54" s="958"/>
      <c r="B54" s="858"/>
      <c r="C54" s="861"/>
      <c r="D54" s="864"/>
      <c r="E54" s="867"/>
      <c r="F54" s="867"/>
      <c r="G54" s="406" t="s">
        <v>12</v>
      </c>
      <c r="H54" s="397"/>
      <c r="I54" s="398"/>
      <c r="J54" s="398"/>
      <c r="K54" s="398"/>
      <c r="L54" s="398"/>
      <c r="M54" s="397">
        <v>17781040</v>
      </c>
      <c r="N54" s="397">
        <v>17781040</v>
      </c>
      <c r="O54" s="397">
        <v>17781040</v>
      </c>
      <c r="P54" s="397">
        <v>17781040</v>
      </c>
      <c r="Q54" s="397">
        <v>17781040</v>
      </c>
      <c r="R54" s="535">
        <v>17781040</v>
      </c>
      <c r="S54" s="535">
        <v>108425443</v>
      </c>
      <c r="T54" s="535">
        <v>108425443</v>
      </c>
      <c r="U54" s="535">
        <v>108425443</v>
      </c>
      <c r="V54" s="397">
        <v>108425443</v>
      </c>
      <c r="W54" s="535">
        <v>108425443</v>
      </c>
      <c r="X54" s="535">
        <f t="shared" si="26"/>
        <v>108425443</v>
      </c>
      <c r="Y54" s="535">
        <v>0</v>
      </c>
      <c r="Z54" s="535"/>
      <c r="AA54" s="535"/>
      <c r="AB54" s="535"/>
      <c r="AC54" s="535"/>
      <c r="AD54" s="535"/>
      <c r="AE54" s="398"/>
      <c r="AF54" s="397"/>
      <c r="AG54" s="397"/>
      <c r="AH54" s="397"/>
      <c r="AI54" s="397"/>
      <c r="AJ54" s="399"/>
      <c r="AK54" s="413">
        <v>19560000</v>
      </c>
      <c r="AL54" s="397">
        <v>94459243</v>
      </c>
      <c r="AM54" s="397">
        <v>105832243</v>
      </c>
      <c r="AN54" s="560">
        <v>108425443</v>
      </c>
      <c r="AO54" s="438">
        <f t="shared" si="64"/>
        <v>1</v>
      </c>
      <c r="AP54" s="498" t="e">
        <f>(L54+R54+AN54+Y54+AE54)/H54</f>
        <v>#DIV/0!</v>
      </c>
      <c r="AQ54" s="870"/>
      <c r="AR54" s="873"/>
      <c r="AS54" s="873"/>
      <c r="AT54" s="852"/>
      <c r="AU54" s="876"/>
      <c r="AW54" s="411"/>
    </row>
    <row r="55" spans="1:49" s="5" customFormat="1" ht="31.5" customHeight="1">
      <c r="A55" s="958"/>
      <c r="B55" s="858"/>
      <c r="C55" s="861"/>
      <c r="D55" s="864"/>
      <c r="E55" s="867"/>
      <c r="F55" s="867"/>
      <c r="G55" s="23" t="s">
        <v>13</v>
      </c>
      <c r="H55" s="382">
        <f>+H51+H53</f>
        <v>40</v>
      </c>
      <c r="I55" s="377">
        <f aca="true" t="shared" si="91" ref="I55:J55">+I51+I53</f>
        <v>2</v>
      </c>
      <c r="J55" s="377">
        <f t="shared" si="91"/>
        <v>2</v>
      </c>
      <c r="K55" s="377">
        <v>2</v>
      </c>
      <c r="L55" s="430">
        <f aca="true" t="shared" si="92" ref="L55">+L51+L53</f>
        <v>2</v>
      </c>
      <c r="M55" s="349">
        <v>8</v>
      </c>
      <c r="N55" s="349">
        <v>8</v>
      </c>
      <c r="O55" s="349">
        <v>8</v>
      </c>
      <c r="P55" s="349">
        <v>8</v>
      </c>
      <c r="Q55" s="349">
        <v>8</v>
      </c>
      <c r="R55" s="542">
        <v>0</v>
      </c>
      <c r="S55" s="542">
        <f>+S53+S51</f>
        <v>23</v>
      </c>
      <c r="T55" s="542">
        <v>23</v>
      </c>
      <c r="U55" s="542">
        <v>23</v>
      </c>
      <c r="V55" s="349">
        <v>23</v>
      </c>
      <c r="W55" s="542">
        <v>23</v>
      </c>
      <c r="X55" s="542">
        <f t="shared" si="26"/>
        <v>8</v>
      </c>
      <c r="Y55" s="542">
        <v>10</v>
      </c>
      <c r="Z55" s="542">
        <f aca="true" t="shared" si="93" ref="Z55:AD55">+Z54+Z51</f>
        <v>0</v>
      </c>
      <c r="AA55" s="542">
        <f t="shared" si="93"/>
        <v>0</v>
      </c>
      <c r="AB55" s="542">
        <f t="shared" si="93"/>
        <v>0</v>
      </c>
      <c r="AC55" s="542">
        <f t="shared" si="93"/>
        <v>0</v>
      </c>
      <c r="AD55" s="542">
        <f t="shared" si="93"/>
        <v>0</v>
      </c>
      <c r="AE55" s="349">
        <f aca="true" t="shared" si="94" ref="AE55">+AE51+AE53</f>
        <v>5</v>
      </c>
      <c r="AF55" s="349">
        <f aca="true" t="shared" si="95" ref="AF55">+AF54+AF51</f>
        <v>0</v>
      </c>
      <c r="AG55" s="349">
        <f aca="true" t="shared" si="96" ref="AG55">+AG54+AG51</f>
        <v>0</v>
      </c>
      <c r="AH55" s="349">
        <f aca="true" t="shared" si="97" ref="AH55">+AH54+AH51</f>
        <v>0</v>
      </c>
      <c r="AI55" s="349">
        <f aca="true" t="shared" si="98" ref="AI55">+AI54+AI51</f>
        <v>0</v>
      </c>
      <c r="AJ55" s="389">
        <f aca="true" t="shared" si="99" ref="AJ55">+AJ54+AJ51</f>
        <v>0</v>
      </c>
      <c r="AK55" s="390">
        <f>+AK53+AK51</f>
        <v>7</v>
      </c>
      <c r="AL55" s="349">
        <v>8</v>
      </c>
      <c r="AM55" s="349">
        <f>+AM53+AM51</f>
        <v>8</v>
      </c>
      <c r="AN55" s="569">
        <v>8</v>
      </c>
      <c r="AO55" s="436">
        <f t="shared" si="64"/>
        <v>0.34782608695652173</v>
      </c>
      <c r="AP55" s="442">
        <f>(L55+R55+AN55+AD55+AJ55)/H55</f>
        <v>0.25</v>
      </c>
      <c r="AQ55" s="870"/>
      <c r="AR55" s="873"/>
      <c r="AS55" s="873"/>
      <c r="AT55" s="852"/>
      <c r="AU55" s="876"/>
      <c r="AW55" s="41"/>
    </row>
    <row r="56" spans="1:49" s="407" customFormat="1" ht="31.5" customHeight="1" thickBot="1">
      <c r="A56" s="959"/>
      <c r="B56" s="859"/>
      <c r="C56" s="893"/>
      <c r="D56" s="894"/>
      <c r="E56" s="896"/>
      <c r="F56" s="896"/>
      <c r="G56" s="416" t="s">
        <v>14</v>
      </c>
      <c r="H56" s="417">
        <f>H52+H54</f>
        <v>758195503</v>
      </c>
      <c r="I56" s="418">
        <f>I52+I54</f>
        <v>67600549</v>
      </c>
      <c r="J56" s="418">
        <f>J52+J54</f>
        <v>67600549</v>
      </c>
      <c r="K56" s="418">
        <v>67600549</v>
      </c>
      <c r="L56" s="418">
        <f aca="true" t="shared" si="100" ref="L56">L52+L54</f>
        <v>57654260</v>
      </c>
      <c r="M56" s="417">
        <v>197912095</v>
      </c>
      <c r="N56" s="417">
        <v>197912095</v>
      </c>
      <c r="O56" s="417">
        <v>197912095</v>
      </c>
      <c r="P56" s="417">
        <v>160918304</v>
      </c>
      <c r="Q56" s="417">
        <v>207657304</v>
      </c>
      <c r="R56" s="543">
        <v>203557283</v>
      </c>
      <c r="S56" s="543">
        <f>+S54+S52</f>
        <v>329234443</v>
      </c>
      <c r="T56" s="543">
        <v>329234443</v>
      </c>
      <c r="U56" s="543">
        <v>329234443</v>
      </c>
      <c r="V56" s="419">
        <v>329234443</v>
      </c>
      <c r="W56" s="543">
        <v>329234443</v>
      </c>
      <c r="X56" s="543">
        <f t="shared" si="26"/>
        <v>235437743</v>
      </c>
      <c r="Y56" s="543">
        <v>201788000</v>
      </c>
      <c r="Z56" s="543">
        <f aca="true" t="shared" si="101" ref="Z56:AE56">Z52+Z54</f>
        <v>0</v>
      </c>
      <c r="AA56" s="543">
        <f t="shared" si="101"/>
        <v>0</v>
      </c>
      <c r="AB56" s="543">
        <f t="shared" si="101"/>
        <v>0</v>
      </c>
      <c r="AC56" s="543">
        <f t="shared" si="101"/>
        <v>0</v>
      </c>
      <c r="AD56" s="543">
        <f t="shared" si="101"/>
        <v>0</v>
      </c>
      <c r="AE56" s="522">
        <f t="shared" si="101"/>
        <v>92168000</v>
      </c>
      <c r="AF56" s="419">
        <f aca="true" t="shared" si="102" ref="AF56:AJ56">AF52+AF54</f>
        <v>0</v>
      </c>
      <c r="AG56" s="419">
        <f t="shared" si="102"/>
        <v>0</v>
      </c>
      <c r="AH56" s="419">
        <f t="shared" si="102"/>
        <v>0</v>
      </c>
      <c r="AI56" s="419">
        <f t="shared" si="102"/>
        <v>0</v>
      </c>
      <c r="AJ56" s="420">
        <f t="shared" si="102"/>
        <v>0</v>
      </c>
      <c r="AK56" s="421">
        <f aca="true" t="shared" si="103" ref="AK56:AM56">AK52+AK54</f>
        <v>63233500</v>
      </c>
      <c r="AL56" s="401">
        <v>163132743</v>
      </c>
      <c r="AM56" s="419">
        <f t="shared" si="103"/>
        <v>235437743</v>
      </c>
      <c r="AN56" s="570">
        <v>235437743</v>
      </c>
      <c r="AO56" s="476">
        <f t="shared" si="64"/>
        <v>0.7151066603320115</v>
      </c>
      <c r="AP56" s="477">
        <f>(L56+R56+AN56+AD56+AJ56)/H56</f>
        <v>0.6550411919285678</v>
      </c>
      <c r="AQ56" s="904"/>
      <c r="AR56" s="874"/>
      <c r="AS56" s="874"/>
      <c r="AT56" s="852"/>
      <c r="AU56" s="877"/>
      <c r="AW56" s="411"/>
    </row>
    <row r="57" spans="1:49" s="5" customFormat="1" ht="20.1" customHeight="1">
      <c r="A57" s="854" t="s">
        <v>375</v>
      </c>
      <c r="B57" s="857">
        <v>9</v>
      </c>
      <c r="C57" s="860" t="s">
        <v>376</v>
      </c>
      <c r="D57" s="863" t="s">
        <v>377</v>
      </c>
      <c r="E57" s="866">
        <v>535</v>
      </c>
      <c r="F57" s="866">
        <v>180</v>
      </c>
      <c r="G57" s="25" t="s">
        <v>9</v>
      </c>
      <c r="H57" s="422">
        <v>0</v>
      </c>
      <c r="I57" s="426">
        <v>0</v>
      </c>
      <c r="J57" s="426">
        <v>0</v>
      </c>
      <c r="K57" s="426">
        <v>0</v>
      </c>
      <c r="L57" s="426">
        <v>0</v>
      </c>
      <c r="M57" s="422">
        <v>0</v>
      </c>
      <c r="N57" s="422">
        <v>0</v>
      </c>
      <c r="O57" s="422">
        <v>0</v>
      </c>
      <c r="P57" s="422">
        <v>0</v>
      </c>
      <c r="Q57" s="422">
        <v>0</v>
      </c>
      <c r="R57" s="541">
        <v>0</v>
      </c>
      <c r="S57" s="541">
        <v>0</v>
      </c>
      <c r="T57" s="541">
        <v>0</v>
      </c>
      <c r="U57" s="541">
        <v>0</v>
      </c>
      <c r="V57" s="422">
        <v>0</v>
      </c>
      <c r="W57" s="541">
        <v>0</v>
      </c>
      <c r="X57" s="541">
        <v>0</v>
      </c>
      <c r="Y57" s="556">
        <v>1</v>
      </c>
      <c r="Z57" s="541"/>
      <c r="AA57" s="541"/>
      <c r="AB57" s="541"/>
      <c r="AC57" s="541"/>
      <c r="AD57" s="541"/>
      <c r="AE57" s="422">
        <v>0</v>
      </c>
      <c r="AF57" s="422"/>
      <c r="AG57" s="422"/>
      <c r="AH57" s="422"/>
      <c r="AI57" s="422"/>
      <c r="AJ57" s="428"/>
      <c r="AK57" s="447">
        <v>0</v>
      </c>
      <c r="AL57" s="422">
        <v>0</v>
      </c>
      <c r="AM57" s="422">
        <v>0</v>
      </c>
      <c r="AN57" s="568">
        <v>0</v>
      </c>
      <c r="AO57" s="509" t="e">
        <f aca="true" t="shared" si="104" ref="AO57:AO62">AN57/V57</f>
        <v>#DIV/0!</v>
      </c>
      <c r="AP57" s="508" t="e">
        <f>(L57+R57+AN57+AD57+AJ57)/H57</f>
        <v>#DIV/0!</v>
      </c>
      <c r="AQ57" s="869" t="s">
        <v>378</v>
      </c>
      <c r="AR57" s="872" t="s">
        <v>259</v>
      </c>
      <c r="AS57" s="872" t="s">
        <v>259</v>
      </c>
      <c r="AT57" s="851" t="s">
        <v>259</v>
      </c>
      <c r="AU57" s="851" t="s">
        <v>259</v>
      </c>
      <c r="AW57" s="41"/>
    </row>
    <row r="58" spans="1:49" s="407" customFormat="1" ht="20.1" customHeight="1">
      <c r="A58" s="855"/>
      <c r="B58" s="858"/>
      <c r="C58" s="861"/>
      <c r="D58" s="864"/>
      <c r="E58" s="867"/>
      <c r="F58" s="867"/>
      <c r="G58" s="406" t="s">
        <v>10</v>
      </c>
      <c r="H58" s="398">
        <v>0</v>
      </c>
      <c r="I58" s="398">
        <v>0</v>
      </c>
      <c r="J58" s="398">
        <v>0</v>
      </c>
      <c r="K58" s="398">
        <v>0</v>
      </c>
      <c r="L58" s="398">
        <v>0</v>
      </c>
      <c r="M58" s="398">
        <v>0</v>
      </c>
      <c r="N58" s="398">
        <v>0</v>
      </c>
      <c r="O58" s="398">
        <v>0</v>
      </c>
      <c r="P58" s="398">
        <v>0</v>
      </c>
      <c r="Q58" s="398">
        <v>0</v>
      </c>
      <c r="R58" s="544">
        <v>0</v>
      </c>
      <c r="S58" s="544">
        <v>0</v>
      </c>
      <c r="T58" s="544">
        <v>0</v>
      </c>
      <c r="U58" s="544">
        <v>0</v>
      </c>
      <c r="V58" s="398">
        <v>0</v>
      </c>
      <c r="W58" s="544">
        <v>0</v>
      </c>
      <c r="X58" s="544">
        <v>0</v>
      </c>
      <c r="Y58" s="544">
        <v>314820000</v>
      </c>
      <c r="Z58" s="544"/>
      <c r="AA58" s="544"/>
      <c r="AB58" s="544"/>
      <c r="AC58" s="544"/>
      <c r="AD58" s="544"/>
      <c r="AE58" s="398">
        <v>0</v>
      </c>
      <c r="AF58" s="398"/>
      <c r="AG58" s="398"/>
      <c r="AH58" s="398"/>
      <c r="AI58" s="398"/>
      <c r="AJ58" s="510"/>
      <c r="AK58" s="511">
        <v>0</v>
      </c>
      <c r="AL58" s="398">
        <v>0</v>
      </c>
      <c r="AM58" s="398">
        <v>0</v>
      </c>
      <c r="AN58" s="571">
        <v>0</v>
      </c>
      <c r="AO58" s="512" t="e">
        <f t="shared" si="104"/>
        <v>#DIV/0!</v>
      </c>
      <c r="AP58" s="513" t="e">
        <f>(L58+R58+AN58+AD58+AJ58)/H58</f>
        <v>#DIV/0!</v>
      </c>
      <c r="AQ58" s="870"/>
      <c r="AR58" s="873"/>
      <c r="AS58" s="873"/>
      <c r="AT58" s="852"/>
      <c r="AU58" s="852"/>
      <c r="AW58" s="411"/>
    </row>
    <row r="59" spans="1:49" s="5" customFormat="1" ht="20.1" customHeight="1">
      <c r="A59" s="855"/>
      <c r="B59" s="858"/>
      <c r="C59" s="861"/>
      <c r="D59" s="864"/>
      <c r="E59" s="867"/>
      <c r="F59" s="867"/>
      <c r="G59" s="23" t="s">
        <v>11</v>
      </c>
      <c r="H59" s="82">
        <v>0</v>
      </c>
      <c r="I59" s="82">
        <v>0</v>
      </c>
      <c r="J59" s="82">
        <v>0</v>
      </c>
      <c r="K59" s="82">
        <v>0</v>
      </c>
      <c r="L59" s="82">
        <v>0</v>
      </c>
      <c r="M59" s="82">
        <v>0</v>
      </c>
      <c r="N59" s="82">
        <v>0</v>
      </c>
      <c r="O59" s="82">
        <v>0</v>
      </c>
      <c r="P59" s="82">
        <v>0</v>
      </c>
      <c r="Q59" s="82">
        <v>0</v>
      </c>
      <c r="R59" s="536">
        <v>0</v>
      </c>
      <c r="S59" s="536">
        <v>0</v>
      </c>
      <c r="T59" s="536">
        <v>0</v>
      </c>
      <c r="U59" s="536">
        <v>0</v>
      </c>
      <c r="V59" s="82">
        <v>0</v>
      </c>
      <c r="W59" s="536">
        <v>0</v>
      </c>
      <c r="X59" s="536">
        <v>0</v>
      </c>
      <c r="Y59" s="536">
        <v>0</v>
      </c>
      <c r="Z59" s="536"/>
      <c r="AA59" s="536"/>
      <c r="AB59" s="536"/>
      <c r="AC59" s="536"/>
      <c r="AD59" s="536"/>
      <c r="AE59" s="82">
        <v>0</v>
      </c>
      <c r="AF59" s="82"/>
      <c r="AG59" s="82"/>
      <c r="AH59" s="82"/>
      <c r="AI59" s="82"/>
      <c r="AJ59" s="374"/>
      <c r="AK59" s="375">
        <v>0</v>
      </c>
      <c r="AL59" s="468">
        <v>0</v>
      </c>
      <c r="AM59" s="82">
        <v>0</v>
      </c>
      <c r="AN59" s="561">
        <v>0</v>
      </c>
      <c r="AO59" s="512" t="e">
        <f t="shared" si="104"/>
        <v>#DIV/0!</v>
      </c>
      <c r="AP59" s="513" t="e">
        <f>(L59+R59+AN59+Y59+AE59)/H59</f>
        <v>#DIV/0!</v>
      </c>
      <c r="AQ59" s="870"/>
      <c r="AR59" s="873"/>
      <c r="AS59" s="873"/>
      <c r="AT59" s="852"/>
      <c r="AU59" s="852"/>
      <c r="AW59" s="41"/>
    </row>
    <row r="60" spans="1:49" s="407" customFormat="1" ht="20.1" customHeight="1">
      <c r="A60" s="855"/>
      <c r="B60" s="858"/>
      <c r="C60" s="861"/>
      <c r="D60" s="864"/>
      <c r="E60" s="867"/>
      <c r="F60" s="867"/>
      <c r="G60" s="406" t="s">
        <v>12</v>
      </c>
      <c r="H60" s="398">
        <v>0</v>
      </c>
      <c r="I60" s="398">
        <v>0</v>
      </c>
      <c r="J60" s="398">
        <v>0</v>
      </c>
      <c r="K60" s="398">
        <v>0</v>
      </c>
      <c r="L60" s="398">
        <v>0</v>
      </c>
      <c r="M60" s="398">
        <v>0</v>
      </c>
      <c r="N60" s="398">
        <v>0</v>
      </c>
      <c r="O60" s="398">
        <v>0</v>
      </c>
      <c r="P60" s="398">
        <v>0</v>
      </c>
      <c r="Q60" s="398">
        <v>0</v>
      </c>
      <c r="R60" s="544">
        <v>0</v>
      </c>
      <c r="S60" s="544">
        <v>0</v>
      </c>
      <c r="T60" s="544">
        <v>0</v>
      </c>
      <c r="U60" s="544">
        <v>0</v>
      </c>
      <c r="V60" s="398">
        <v>0</v>
      </c>
      <c r="W60" s="544">
        <v>0</v>
      </c>
      <c r="X60" s="544">
        <v>0</v>
      </c>
      <c r="Y60" s="544">
        <v>0</v>
      </c>
      <c r="Z60" s="544"/>
      <c r="AA60" s="544"/>
      <c r="AB60" s="544"/>
      <c r="AC60" s="544"/>
      <c r="AD60" s="544"/>
      <c r="AE60" s="398">
        <v>0</v>
      </c>
      <c r="AF60" s="398"/>
      <c r="AG60" s="398"/>
      <c r="AH60" s="398"/>
      <c r="AI60" s="398"/>
      <c r="AJ60" s="510"/>
      <c r="AK60" s="413">
        <v>0</v>
      </c>
      <c r="AL60" s="398">
        <v>0</v>
      </c>
      <c r="AM60" s="398">
        <v>0</v>
      </c>
      <c r="AN60" s="571">
        <v>0</v>
      </c>
      <c r="AO60" s="512" t="e">
        <f t="shared" si="104"/>
        <v>#DIV/0!</v>
      </c>
      <c r="AP60" s="514" t="e">
        <f>(L60+R60+AN60+Y60+AE60)/H60</f>
        <v>#DIV/0!</v>
      </c>
      <c r="AQ60" s="870"/>
      <c r="AR60" s="873"/>
      <c r="AS60" s="873"/>
      <c r="AT60" s="852"/>
      <c r="AU60" s="852"/>
      <c r="AW60" s="411"/>
    </row>
    <row r="61" spans="1:49" s="5" customFormat="1" ht="20.1" customHeight="1">
      <c r="A61" s="855"/>
      <c r="B61" s="858"/>
      <c r="C61" s="861"/>
      <c r="D61" s="864"/>
      <c r="E61" s="867"/>
      <c r="F61" s="867"/>
      <c r="G61" s="23" t="s">
        <v>13</v>
      </c>
      <c r="H61" s="382">
        <v>0</v>
      </c>
      <c r="I61" s="377">
        <v>0</v>
      </c>
      <c r="J61" s="377">
        <v>0</v>
      </c>
      <c r="K61" s="377">
        <v>0</v>
      </c>
      <c r="L61" s="430">
        <v>0</v>
      </c>
      <c r="M61" s="349">
        <v>0</v>
      </c>
      <c r="N61" s="349">
        <v>0</v>
      </c>
      <c r="O61" s="349">
        <v>0</v>
      </c>
      <c r="P61" s="349">
        <v>0</v>
      </c>
      <c r="Q61" s="349">
        <v>0</v>
      </c>
      <c r="R61" s="542">
        <v>0</v>
      </c>
      <c r="S61" s="542">
        <v>0</v>
      </c>
      <c r="T61" s="542">
        <v>0</v>
      </c>
      <c r="U61" s="542">
        <v>0</v>
      </c>
      <c r="V61" s="349">
        <v>0</v>
      </c>
      <c r="W61" s="542">
        <v>0</v>
      </c>
      <c r="X61" s="542">
        <v>0</v>
      </c>
      <c r="Y61" s="557">
        <v>0</v>
      </c>
      <c r="Z61" s="542"/>
      <c r="AA61" s="542"/>
      <c r="AB61" s="542"/>
      <c r="AC61" s="542"/>
      <c r="AD61" s="542"/>
      <c r="AE61" s="349">
        <v>0</v>
      </c>
      <c r="AF61" s="349"/>
      <c r="AG61" s="349"/>
      <c r="AH61" s="349"/>
      <c r="AI61" s="349"/>
      <c r="AJ61" s="389"/>
      <c r="AK61" s="390">
        <v>0</v>
      </c>
      <c r="AL61" s="349">
        <v>0</v>
      </c>
      <c r="AM61" s="349">
        <v>0</v>
      </c>
      <c r="AN61" s="569">
        <v>0</v>
      </c>
      <c r="AO61" s="516" t="e">
        <f t="shared" si="104"/>
        <v>#DIV/0!</v>
      </c>
      <c r="AP61" s="517" t="e">
        <f>(L61+R61+AN61+AD61+AJ61)/H61</f>
        <v>#DIV/0!</v>
      </c>
      <c r="AQ61" s="870"/>
      <c r="AR61" s="873"/>
      <c r="AS61" s="873"/>
      <c r="AT61" s="852"/>
      <c r="AU61" s="852"/>
      <c r="AW61" s="41"/>
    </row>
    <row r="62" spans="1:49" s="407" customFormat="1" ht="20.1" customHeight="1" thickBot="1">
      <c r="A62" s="856"/>
      <c r="B62" s="859"/>
      <c r="C62" s="862"/>
      <c r="D62" s="865"/>
      <c r="E62" s="868"/>
      <c r="F62" s="868"/>
      <c r="G62" s="416" t="s">
        <v>14</v>
      </c>
      <c r="H62" s="402">
        <v>0</v>
      </c>
      <c r="I62" s="402">
        <v>0</v>
      </c>
      <c r="J62" s="402">
        <v>0</v>
      </c>
      <c r="K62" s="402">
        <v>0</v>
      </c>
      <c r="L62" s="402">
        <v>0</v>
      </c>
      <c r="M62" s="402">
        <v>0</v>
      </c>
      <c r="N62" s="402">
        <v>0</v>
      </c>
      <c r="O62" s="402">
        <v>0</v>
      </c>
      <c r="P62" s="402">
        <v>0</v>
      </c>
      <c r="Q62" s="402">
        <v>0</v>
      </c>
      <c r="R62" s="545">
        <v>0</v>
      </c>
      <c r="S62" s="545">
        <v>0</v>
      </c>
      <c r="T62" s="545">
        <v>0</v>
      </c>
      <c r="U62" s="545">
        <v>0</v>
      </c>
      <c r="V62" s="402">
        <v>0</v>
      </c>
      <c r="W62" s="545">
        <v>0</v>
      </c>
      <c r="X62" s="545">
        <v>0</v>
      </c>
      <c r="Y62" s="545">
        <v>0</v>
      </c>
      <c r="Z62" s="545"/>
      <c r="AA62" s="545"/>
      <c r="AB62" s="545"/>
      <c r="AC62" s="545"/>
      <c r="AD62" s="545"/>
      <c r="AE62" s="402">
        <v>0</v>
      </c>
      <c r="AF62" s="402"/>
      <c r="AG62" s="402"/>
      <c r="AH62" s="402"/>
      <c r="AI62" s="402"/>
      <c r="AJ62" s="518"/>
      <c r="AK62" s="519">
        <v>0</v>
      </c>
      <c r="AL62" s="402">
        <v>0</v>
      </c>
      <c r="AM62" s="402">
        <v>0</v>
      </c>
      <c r="AN62" s="572">
        <v>0</v>
      </c>
      <c r="AO62" s="520" t="e">
        <f t="shared" si="104"/>
        <v>#DIV/0!</v>
      </c>
      <c r="AP62" s="521" t="e">
        <f>(L62+R62+AN62+AD62+AJ62)/H62</f>
        <v>#DIV/0!</v>
      </c>
      <c r="AQ62" s="871"/>
      <c r="AR62" s="874"/>
      <c r="AS62" s="874"/>
      <c r="AT62" s="853"/>
      <c r="AU62" s="853"/>
      <c r="AW62" s="411"/>
    </row>
    <row r="63" spans="1:47" ht="31.5" customHeight="1">
      <c r="A63" s="964" t="s">
        <v>15</v>
      </c>
      <c r="B63" s="965"/>
      <c r="C63" s="965"/>
      <c r="D63" s="965"/>
      <c r="E63" s="965"/>
      <c r="F63" s="966"/>
      <c r="G63" s="22" t="s">
        <v>10</v>
      </c>
      <c r="H63" s="394">
        <f>+H10+H16+H22+H28+H34+H40+H46+H52</f>
        <v>27552887537.666664</v>
      </c>
      <c r="I63" s="395">
        <f>+I10+I16+I22+I28+I34+I40+I46+I52</f>
        <v>1261547053</v>
      </c>
      <c r="J63" s="395">
        <f>+J10+J16+J22+J28+J34+J40+J46+J52</f>
        <v>1261547053</v>
      </c>
      <c r="K63" s="395">
        <f aca="true" t="shared" si="105" ref="K63:AE63">+K10+K16+K22+K28+K34+K40+K46+K52</f>
        <v>1051547053</v>
      </c>
      <c r="L63" s="395">
        <f t="shared" si="105"/>
        <v>867743009</v>
      </c>
      <c r="M63" s="394">
        <v>8795300000</v>
      </c>
      <c r="N63" s="394">
        <v>8795300000</v>
      </c>
      <c r="O63" s="394">
        <v>8795300000</v>
      </c>
      <c r="P63" s="394">
        <v>7712420000</v>
      </c>
      <c r="Q63" s="394">
        <v>7712420000</v>
      </c>
      <c r="R63" s="546">
        <f>+U63</f>
        <v>7468889000</v>
      </c>
      <c r="S63" s="546">
        <f>+S10+S16+S22+S28+S34+S40+S46+S52</f>
        <v>7468889000</v>
      </c>
      <c r="T63" s="546">
        <f>+T10+T16+T22+T28+T34+T40+T46+T52</f>
        <v>7468889000</v>
      </c>
      <c r="U63" s="546">
        <f t="shared" si="105"/>
        <v>7468889000</v>
      </c>
      <c r="V63" s="394">
        <f>+V10+V16+V22+V28+V34+V40+V46+V52</f>
        <v>7468889000</v>
      </c>
      <c r="W63" s="546">
        <f>+W10+W16+W22+W28+W34+W40+W46+W52</f>
        <v>7468889000</v>
      </c>
      <c r="X63" s="546">
        <f>+X10+X16+X22+X28+X34+X40+X46+X52</f>
        <v>6391433325</v>
      </c>
      <c r="Y63" s="558">
        <f>+Y10+Y16+Y22+Y28+Y34+Y40+Y46+Y52+Y58</f>
        <v>9147871000</v>
      </c>
      <c r="Z63" s="546">
        <f aca="true" t="shared" si="106" ref="Z63">+Z10+Z16+Z22+Z28+Z34+Z40+Z46+Z52</f>
        <v>0</v>
      </c>
      <c r="AA63" s="546">
        <f t="shared" si="105"/>
        <v>0</v>
      </c>
      <c r="AB63" s="546">
        <f t="shared" si="105"/>
        <v>0</v>
      </c>
      <c r="AC63" s="546">
        <f t="shared" si="105"/>
        <v>0</v>
      </c>
      <c r="AD63" s="546">
        <f t="shared" si="105"/>
        <v>0</v>
      </c>
      <c r="AE63" s="395">
        <f t="shared" si="105"/>
        <v>2978029000</v>
      </c>
      <c r="AF63" s="394">
        <f aca="true" t="shared" si="107" ref="AF63:AN63">+AF10+AF16+AF22+AF28+AF34+AF40+AF46+AF52</f>
        <v>0</v>
      </c>
      <c r="AG63" s="394">
        <f t="shared" si="107"/>
        <v>0</v>
      </c>
      <c r="AH63" s="394">
        <f t="shared" si="107"/>
        <v>0</v>
      </c>
      <c r="AI63" s="394">
        <f t="shared" si="107"/>
        <v>0</v>
      </c>
      <c r="AJ63" s="396">
        <f t="shared" si="107"/>
        <v>0</v>
      </c>
      <c r="AK63" s="394">
        <f t="shared" si="107"/>
        <v>407942500</v>
      </c>
      <c r="AL63" s="394">
        <f t="shared" si="107"/>
        <v>572671940</v>
      </c>
      <c r="AM63" s="394">
        <f t="shared" si="107"/>
        <v>941004940</v>
      </c>
      <c r="AN63" s="546">
        <f t="shared" si="107"/>
        <v>6391433325</v>
      </c>
      <c r="AO63" s="439">
        <f>X63/V63</f>
        <v>0.8557408370910319</v>
      </c>
      <c r="AP63" s="391"/>
      <c r="AQ63" s="350"/>
      <c r="AR63" s="350"/>
      <c r="AS63" s="350"/>
      <c r="AT63" s="350"/>
      <c r="AU63" s="351"/>
    </row>
    <row r="64" spans="1:47" ht="28.5" customHeight="1">
      <c r="A64" s="967"/>
      <c r="B64" s="968"/>
      <c r="C64" s="968"/>
      <c r="D64" s="968"/>
      <c r="E64" s="968"/>
      <c r="F64" s="969"/>
      <c r="G64" s="23" t="s">
        <v>12</v>
      </c>
      <c r="H64" s="397">
        <v>0</v>
      </c>
      <c r="I64" s="398">
        <v>0</v>
      </c>
      <c r="J64" s="398">
        <v>0</v>
      </c>
      <c r="K64" s="398">
        <v>0</v>
      </c>
      <c r="L64" s="398">
        <v>0</v>
      </c>
      <c r="M64" s="397">
        <v>730212885</v>
      </c>
      <c r="N64" s="397">
        <v>730212885</v>
      </c>
      <c r="O64" s="397">
        <v>730212884</v>
      </c>
      <c r="P64" s="397">
        <v>730212884</v>
      </c>
      <c r="Q64" s="397">
        <v>730212884</v>
      </c>
      <c r="R64" s="535">
        <f>+U64</f>
        <v>5845422411</v>
      </c>
      <c r="S64" s="535">
        <f aca="true" t="shared" si="108" ref="S64:V64">S12+S18+S24+S30+S36+S42+S48+S54</f>
        <v>5853824592</v>
      </c>
      <c r="T64" s="535">
        <f t="shared" si="108"/>
        <v>5853824592</v>
      </c>
      <c r="U64" s="535">
        <f t="shared" si="108"/>
        <v>5845422411</v>
      </c>
      <c r="V64" s="397">
        <f t="shared" si="108"/>
        <v>5845422411</v>
      </c>
      <c r="W64" s="535">
        <f>W12+W18+W24+W30+W36+W42+W48+W54</f>
        <v>5841903567</v>
      </c>
      <c r="X64" s="535">
        <f>X12+X18+X24+X30+X36+X42+X48+X54</f>
        <v>4600972067</v>
      </c>
      <c r="Y64" s="544"/>
      <c r="Z64" s="535"/>
      <c r="AA64" s="535"/>
      <c r="AB64" s="535"/>
      <c r="AC64" s="535"/>
      <c r="AD64" s="535"/>
      <c r="AE64" s="398"/>
      <c r="AF64" s="397"/>
      <c r="AG64" s="397"/>
      <c r="AH64" s="397"/>
      <c r="AI64" s="397"/>
      <c r="AJ64" s="399"/>
      <c r="AK64" s="397">
        <f aca="true" t="shared" si="109" ref="AK64:AN64">AK12+AK18+AK24+AK30+AK36+AK42+AK48+AK54</f>
        <v>340102549</v>
      </c>
      <c r="AL64" s="397">
        <f t="shared" si="109"/>
        <v>4156166899</v>
      </c>
      <c r="AM64" s="397">
        <f t="shared" si="109"/>
        <v>4480095076</v>
      </c>
      <c r="AN64" s="535">
        <f t="shared" si="109"/>
        <v>4600972067</v>
      </c>
      <c r="AO64" s="440">
        <f>X64/V64</f>
        <v>0.7871068578965011</v>
      </c>
      <c r="AP64" s="392"/>
      <c r="AQ64" s="26"/>
      <c r="AR64" s="26"/>
      <c r="AS64" s="26"/>
      <c r="AT64" s="26"/>
      <c r="AU64" s="27"/>
    </row>
    <row r="65" spans="1:51" ht="35.25" customHeight="1" thickBot="1">
      <c r="A65" s="970"/>
      <c r="B65" s="971"/>
      <c r="C65" s="971"/>
      <c r="D65" s="971"/>
      <c r="E65" s="971"/>
      <c r="F65" s="972"/>
      <c r="G65" s="24" t="s">
        <v>15</v>
      </c>
      <c r="H65" s="401">
        <f>+H63</f>
        <v>27552887537.666664</v>
      </c>
      <c r="I65" s="402">
        <f>+I63</f>
        <v>1261547053</v>
      </c>
      <c r="J65" s="402">
        <f>+J63</f>
        <v>1261547053</v>
      </c>
      <c r="K65" s="402">
        <f>K63+K64</f>
        <v>1051547053</v>
      </c>
      <c r="L65" s="402">
        <f aca="true" t="shared" si="110" ref="L65">L63+L64</f>
        <v>867743009</v>
      </c>
      <c r="M65" s="401">
        <v>8795300000</v>
      </c>
      <c r="N65" s="401">
        <v>8795300000</v>
      </c>
      <c r="O65" s="401">
        <v>8795300000</v>
      </c>
      <c r="P65" s="401">
        <v>7712420000</v>
      </c>
      <c r="Q65" s="401">
        <v>7712420000</v>
      </c>
      <c r="R65" s="401">
        <f aca="true" t="shared" si="111" ref="R65:W65">+R64+R63</f>
        <v>13314311411</v>
      </c>
      <c r="S65" s="403">
        <f t="shared" si="111"/>
        <v>13322713592</v>
      </c>
      <c r="T65" s="403">
        <f t="shared" si="111"/>
        <v>13322713592</v>
      </c>
      <c r="U65" s="401">
        <f t="shared" si="111"/>
        <v>13314311411</v>
      </c>
      <c r="V65" s="401">
        <f t="shared" si="111"/>
        <v>13314311411</v>
      </c>
      <c r="W65" s="540">
        <f t="shared" si="111"/>
        <v>13310792567</v>
      </c>
      <c r="X65" s="540">
        <f aca="true" t="shared" si="112" ref="X65">+X64+X63</f>
        <v>10992405392</v>
      </c>
      <c r="Y65" s="545">
        <f>+Y63</f>
        <v>9147871000</v>
      </c>
      <c r="Z65" s="540">
        <f aca="true" t="shared" si="113" ref="Z65">+Z63</f>
        <v>0</v>
      </c>
      <c r="AA65" s="540">
        <f aca="true" t="shared" si="114" ref="AA65:AD65">+AA63</f>
        <v>0</v>
      </c>
      <c r="AB65" s="540">
        <f t="shared" si="114"/>
        <v>0</v>
      </c>
      <c r="AC65" s="540">
        <f t="shared" si="114"/>
        <v>0</v>
      </c>
      <c r="AD65" s="540">
        <f t="shared" si="114"/>
        <v>0</v>
      </c>
      <c r="AE65" s="402">
        <f>+AE63</f>
        <v>2978029000</v>
      </c>
      <c r="AF65" s="401">
        <f aca="true" t="shared" si="115" ref="AF65:AJ65">+AF63</f>
        <v>0</v>
      </c>
      <c r="AG65" s="401">
        <f t="shared" si="115"/>
        <v>0</v>
      </c>
      <c r="AH65" s="401">
        <f t="shared" si="115"/>
        <v>0</v>
      </c>
      <c r="AI65" s="401">
        <f t="shared" si="115"/>
        <v>0</v>
      </c>
      <c r="AJ65" s="404">
        <f t="shared" si="115"/>
        <v>0</v>
      </c>
      <c r="AK65" s="401">
        <f aca="true" t="shared" si="116" ref="AK65:AN65">+AK64+AK63</f>
        <v>748045049</v>
      </c>
      <c r="AL65" s="401">
        <f t="shared" si="116"/>
        <v>4728838839</v>
      </c>
      <c r="AM65" s="401">
        <f t="shared" si="116"/>
        <v>5421100016</v>
      </c>
      <c r="AN65" s="401">
        <f t="shared" si="116"/>
        <v>10992405392</v>
      </c>
      <c r="AO65" s="393"/>
      <c r="AP65" s="393"/>
      <c r="AQ65" s="28"/>
      <c r="AR65" s="28"/>
      <c r="AS65" s="28"/>
      <c r="AT65" s="28"/>
      <c r="AU65" s="29"/>
      <c r="AV65" s="6"/>
      <c r="AW65" s="43"/>
      <c r="AX65" s="6"/>
      <c r="AY65" s="6"/>
    </row>
    <row r="66" spans="1:47" ht="16.5" customHeight="1">
      <c r="A66" s="960" t="s">
        <v>213</v>
      </c>
      <c r="B66" s="960"/>
      <c r="C66" s="960"/>
      <c r="D66" s="960"/>
      <c r="E66" s="960"/>
      <c r="F66" s="960"/>
      <c r="G66" s="960"/>
      <c r="H66" s="960"/>
      <c r="I66" s="960"/>
      <c r="J66" s="960"/>
      <c r="K66" s="960"/>
      <c r="L66" s="960"/>
      <c r="M66" s="960"/>
      <c r="N66" s="960"/>
      <c r="O66" s="960"/>
      <c r="P66" s="960"/>
      <c r="Q66" s="960"/>
      <c r="R66" s="960"/>
      <c r="S66" s="960"/>
      <c r="T66" s="960"/>
      <c r="U66" s="960"/>
      <c r="V66" s="960"/>
      <c r="W66" s="960"/>
      <c r="X66" s="960"/>
      <c r="Y66" s="960"/>
      <c r="Z66" s="960"/>
      <c r="AA66" s="960"/>
      <c r="AB66" s="960"/>
      <c r="AC66" s="960"/>
      <c r="AD66" s="960"/>
      <c r="AE66" s="960"/>
      <c r="AF66" s="960"/>
      <c r="AG66" s="960"/>
      <c r="AH66" s="960"/>
      <c r="AI66" s="960"/>
      <c r="AJ66" s="960"/>
      <c r="AK66" s="960"/>
      <c r="AL66" s="960"/>
      <c r="AM66" s="960"/>
      <c r="AN66" s="960"/>
      <c r="AO66" s="960"/>
      <c r="AP66" s="960"/>
      <c r="AQ66" s="960"/>
      <c r="AR66" s="960"/>
      <c r="AS66" s="960"/>
      <c r="AT66" s="960"/>
      <c r="AU66" s="960"/>
    </row>
    <row r="67" spans="38:39" ht="15">
      <c r="AL67" s="472"/>
      <c r="AM67" s="488">
        <f>+'[3]Giros 2017 a 30092018'!$E$24-AM64</f>
        <v>0</v>
      </c>
    </row>
    <row r="69" spans="10:48" ht="15">
      <c r="J69" s="30"/>
      <c r="K69" s="30"/>
      <c r="L69" s="30"/>
      <c r="M69" s="30"/>
      <c r="N69" s="30"/>
      <c r="O69" s="30"/>
      <c r="P69" s="30"/>
      <c r="Q69" s="30"/>
      <c r="R69" s="30"/>
      <c r="S69" s="30"/>
      <c r="T69" s="30"/>
      <c r="U69" s="30"/>
      <c r="V69" s="30"/>
      <c r="W69" s="30"/>
      <c r="X69" s="30"/>
      <c r="Y69" s="30"/>
      <c r="Z69" s="30"/>
      <c r="AA69" s="30"/>
      <c r="AB69" s="30"/>
      <c r="AC69" s="30"/>
      <c r="AD69" s="30"/>
      <c r="AE69" s="30"/>
      <c r="AF69" s="30"/>
      <c r="AV69" s="32"/>
    </row>
    <row r="70" spans="10:48" ht="15">
      <c r="J70" s="33"/>
      <c r="K70" s="31"/>
      <c r="L70" s="31"/>
      <c r="M70" s="31"/>
      <c r="N70" s="31"/>
      <c r="O70" s="31"/>
      <c r="P70" s="31"/>
      <c r="Q70" s="31"/>
      <c r="R70" s="31"/>
      <c r="S70" s="31"/>
      <c r="T70" s="31"/>
      <c r="U70" s="31"/>
      <c r="V70" s="31"/>
      <c r="W70" s="31"/>
      <c r="X70" s="31"/>
      <c r="Y70" s="31"/>
      <c r="Z70" s="31"/>
      <c r="AA70" s="31"/>
      <c r="AB70" s="31"/>
      <c r="AC70" s="31"/>
      <c r="AD70" s="31"/>
      <c r="AE70" s="31"/>
      <c r="AF70" s="31"/>
      <c r="AV70" s="32"/>
    </row>
    <row r="71" spans="10:48" ht="15">
      <c r="J71" s="31"/>
      <c r="K71" s="31"/>
      <c r="L71" s="31"/>
      <c r="M71" s="31"/>
      <c r="N71" s="31"/>
      <c r="O71" s="31"/>
      <c r="P71" s="31"/>
      <c r="Q71" s="31"/>
      <c r="R71" s="31"/>
      <c r="S71" s="31"/>
      <c r="T71" s="31"/>
      <c r="U71" s="31"/>
      <c r="V71" s="31"/>
      <c r="W71" s="31"/>
      <c r="X71" s="31"/>
      <c r="Y71" s="31"/>
      <c r="Z71" s="31"/>
      <c r="AA71" s="31"/>
      <c r="AB71" s="31"/>
      <c r="AC71" s="31"/>
      <c r="AD71" s="31"/>
      <c r="AE71" s="31"/>
      <c r="AF71" s="31"/>
      <c r="AV71" s="32"/>
    </row>
    <row r="72" spans="10:48" ht="15">
      <c r="J72" s="30"/>
      <c r="K72" s="30"/>
      <c r="L72" s="30"/>
      <c r="M72" s="30"/>
      <c r="N72" s="30"/>
      <c r="O72" s="30"/>
      <c r="P72" s="30"/>
      <c r="Q72" s="30"/>
      <c r="R72" s="30"/>
      <c r="S72" s="30"/>
      <c r="T72" s="30"/>
      <c r="U72" s="30"/>
      <c r="V72" s="30"/>
      <c r="W72" s="30"/>
      <c r="X72" s="30"/>
      <c r="Y72" s="30"/>
      <c r="Z72" s="30"/>
      <c r="AA72" s="30"/>
      <c r="AB72" s="30"/>
      <c r="AC72" s="30"/>
      <c r="AD72" s="30"/>
      <c r="AE72" s="30"/>
      <c r="AF72" s="30"/>
      <c r="AV72" s="32"/>
    </row>
    <row r="73" spans="10:32" ht="15">
      <c r="J73" s="30"/>
      <c r="K73" s="30"/>
      <c r="L73" s="30"/>
      <c r="M73" s="30"/>
      <c r="N73" s="30"/>
      <c r="O73" s="30"/>
      <c r="P73" s="30"/>
      <c r="Q73" s="30"/>
      <c r="R73" s="30"/>
      <c r="S73" s="30"/>
      <c r="T73" s="30"/>
      <c r="U73" s="30"/>
      <c r="V73" s="30"/>
      <c r="W73" s="30"/>
      <c r="X73" s="30"/>
      <c r="Y73" s="30"/>
      <c r="Z73" s="30"/>
      <c r="AA73" s="30"/>
      <c r="AB73" s="30"/>
      <c r="AC73" s="30"/>
      <c r="AD73" s="30"/>
      <c r="AE73" s="30"/>
      <c r="AF73" s="30"/>
    </row>
    <row r="75" spans="10:48" ht="15">
      <c r="J75" s="45"/>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row>
    <row r="76" spans="10:48" ht="15">
      <c r="J76" s="45"/>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37"/>
      <c r="AS76" s="37"/>
      <c r="AT76" s="37"/>
      <c r="AU76" s="37"/>
      <c r="AV76" s="37"/>
    </row>
    <row r="77" spans="10:48" ht="15">
      <c r="J77" s="45"/>
      <c r="K77" s="37"/>
      <c r="L77" s="37"/>
      <c r="M77" s="37"/>
      <c r="N77" s="37"/>
      <c r="O77" s="37"/>
      <c r="P77" s="37"/>
      <c r="Q77" s="37"/>
      <c r="R77" s="37"/>
      <c r="S77" s="37"/>
      <c r="T77" s="37"/>
      <c r="U77" s="37"/>
      <c r="V77" s="37"/>
      <c r="W77" s="37"/>
      <c r="X77" s="37"/>
      <c r="Y77" s="37"/>
      <c r="Z77" s="37"/>
      <c r="AA77" s="37"/>
      <c r="AB77" s="37"/>
      <c r="AC77" s="37"/>
      <c r="AD77" s="37"/>
      <c r="AE77" s="37"/>
      <c r="AF77" s="37"/>
      <c r="AG77" s="37"/>
      <c r="AH77" s="37"/>
      <c r="AI77" s="37"/>
      <c r="AJ77" s="37"/>
      <c r="AK77" s="37"/>
      <c r="AL77" s="37"/>
      <c r="AM77" s="37"/>
      <c r="AN77" s="37"/>
      <c r="AO77" s="37"/>
      <c r="AP77" s="37"/>
      <c r="AQ77" s="37"/>
      <c r="AR77" s="37"/>
      <c r="AS77" s="37"/>
      <c r="AT77" s="37"/>
      <c r="AU77" s="37"/>
      <c r="AV77" s="37"/>
    </row>
    <row r="78" spans="10:48" ht="15">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4"/>
      <c r="AK78" s="36"/>
      <c r="AL78" s="36"/>
      <c r="AM78" s="36"/>
      <c r="AN78" s="36"/>
      <c r="AO78" s="36"/>
      <c r="AP78" s="36"/>
      <c r="AQ78" s="35"/>
      <c r="AR78" s="35"/>
      <c r="AS78" s="35"/>
      <c r="AT78" s="35"/>
      <c r="AU78" s="35"/>
      <c r="AV78" s="35"/>
    </row>
    <row r="79" spans="10:48" ht="15">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row>
  </sheetData>
  <mergeCells count="125">
    <mergeCell ref="A33:A38"/>
    <mergeCell ref="A39:A56"/>
    <mergeCell ref="A66:AU66"/>
    <mergeCell ref="AT15:AT20"/>
    <mergeCell ref="AU15:AU20"/>
    <mergeCell ref="A63:F65"/>
    <mergeCell ref="AS15:AS20"/>
    <mergeCell ref="D15:D20"/>
    <mergeCell ref="F15:F20"/>
    <mergeCell ref="B15:B20"/>
    <mergeCell ref="E15:E20"/>
    <mergeCell ref="AQ15:AQ20"/>
    <mergeCell ref="AR15:AR20"/>
    <mergeCell ref="F21:F26"/>
    <mergeCell ref="AQ21:AQ26"/>
    <mergeCell ref="AR21:AR26"/>
    <mergeCell ref="C15:C20"/>
    <mergeCell ref="B21:B26"/>
    <mergeCell ref="C21:C26"/>
    <mergeCell ref="D21:D26"/>
    <mergeCell ref="E21:E26"/>
    <mergeCell ref="AS21:AS26"/>
    <mergeCell ref="AT21:AT26"/>
    <mergeCell ref="E27:E32"/>
    <mergeCell ref="F9:F14"/>
    <mergeCell ref="C9:C14"/>
    <mergeCell ref="E6:E8"/>
    <mergeCell ref="A9:A32"/>
    <mergeCell ref="B9:B14"/>
    <mergeCell ref="D9:D14"/>
    <mergeCell ref="E9:E14"/>
    <mergeCell ref="AQ6:AQ8"/>
    <mergeCell ref="G6:G8"/>
    <mergeCell ref="H6:H8"/>
    <mergeCell ref="AP6:AP8"/>
    <mergeCell ref="B6:D7"/>
    <mergeCell ref="K6:AJ6"/>
    <mergeCell ref="B27:B32"/>
    <mergeCell ref="C27:C32"/>
    <mergeCell ref="D27:D32"/>
    <mergeCell ref="F27:F32"/>
    <mergeCell ref="AQ27:AQ32"/>
    <mergeCell ref="AQ9:AQ14"/>
    <mergeCell ref="I7:L7"/>
    <mergeCell ref="M7:R7"/>
    <mergeCell ref="S7:X7"/>
    <mergeCell ref="A1:E4"/>
    <mergeCell ref="AK7:AN7"/>
    <mergeCell ref="F3:P3"/>
    <mergeCell ref="F4:P4"/>
    <mergeCell ref="Q3:AU3"/>
    <mergeCell ref="Q4:AU4"/>
    <mergeCell ref="F1:AU1"/>
    <mergeCell ref="F2:AU2"/>
    <mergeCell ref="F6:F8"/>
    <mergeCell ref="AK6:AN6"/>
    <mergeCell ref="AO6:AO8"/>
    <mergeCell ref="AR6:AR8"/>
    <mergeCell ref="A6:A8"/>
    <mergeCell ref="AS6:AS8"/>
    <mergeCell ref="AT6:AT8"/>
    <mergeCell ref="AU6:AU8"/>
    <mergeCell ref="Y7:AD7"/>
    <mergeCell ref="AE7:AJ7"/>
    <mergeCell ref="I6:J6"/>
    <mergeCell ref="B33:B38"/>
    <mergeCell ref="C33:C38"/>
    <mergeCell ref="D33:D38"/>
    <mergeCell ref="E33:E38"/>
    <mergeCell ref="F33:F38"/>
    <mergeCell ref="AQ39:AQ44"/>
    <mergeCell ref="AR39:AR44"/>
    <mergeCell ref="AS39:AS44"/>
    <mergeCell ref="AT39:AT44"/>
    <mergeCell ref="AQ33:AQ38"/>
    <mergeCell ref="AR33:AR38"/>
    <mergeCell ref="AS33:AS38"/>
    <mergeCell ref="AT33:AT38"/>
    <mergeCell ref="B51:B56"/>
    <mergeCell ref="C51:C56"/>
    <mergeCell ref="D51:D56"/>
    <mergeCell ref="E51:E56"/>
    <mergeCell ref="F51:F56"/>
    <mergeCell ref="AU39:AU44"/>
    <mergeCell ref="B39:B44"/>
    <mergeCell ref="C39:C44"/>
    <mergeCell ref="D39:D44"/>
    <mergeCell ref="E39:E44"/>
    <mergeCell ref="F39:F44"/>
    <mergeCell ref="AQ45:AQ50"/>
    <mergeCell ref="AR45:AR50"/>
    <mergeCell ref="AS45:AS50"/>
    <mergeCell ref="AT45:AT50"/>
    <mergeCell ref="AU45:AU50"/>
    <mergeCell ref="B45:B50"/>
    <mergeCell ref="C45:C50"/>
    <mergeCell ref="D45:D50"/>
    <mergeCell ref="E45:E50"/>
    <mergeCell ref="F45:F50"/>
    <mergeCell ref="AQ51:AQ56"/>
    <mergeCell ref="AR51:AR56"/>
    <mergeCell ref="AS51:AS56"/>
    <mergeCell ref="AT51:AT56"/>
    <mergeCell ref="AU51:AU56"/>
    <mergeCell ref="AU33:AU38"/>
    <mergeCell ref="AT27:AT32"/>
    <mergeCell ref="AU27:AU32"/>
    <mergeCell ref="AU9:AU14"/>
    <mergeCell ref="AR9:AR14"/>
    <mergeCell ref="AS9:AS14"/>
    <mergeCell ref="AT9:AT14"/>
    <mergeCell ref="AU21:AU26"/>
    <mergeCell ref="AR27:AR32"/>
    <mergeCell ref="AS27:AS32"/>
    <mergeCell ref="AT57:AT62"/>
    <mergeCell ref="AU57:AU62"/>
    <mergeCell ref="A57:A62"/>
    <mergeCell ref="B57:B62"/>
    <mergeCell ref="C57:C62"/>
    <mergeCell ref="D57:D62"/>
    <mergeCell ref="E57:E62"/>
    <mergeCell ref="F57:F62"/>
    <mergeCell ref="AQ57:AQ62"/>
    <mergeCell ref="AR57:AR62"/>
    <mergeCell ref="AS57:AS62"/>
  </mergeCells>
  <dataValidations count="1">
    <dataValidation type="list" allowBlank="1" showInputMessage="1" showErrorMessage="1" sqref="D15:D26 D33:D56">
      <formula1>'http://172.22.1.31/Documents and Settings/DIANA.OVIEDO/Escritorio/AJUSTES PROCEDIMIENTOS JUNIO 3/Procedimiento 02/Documents and Settings/Andre/My Documents/Downloads/Territorializacion/Formatos de Territorializacion a 31_12_2009/[285_V2.xls]GESTIÓN'!#REF!</formula1>
    </dataValidation>
  </dataValidations>
  <printOptions horizontalCentered="1" verticalCentered="1"/>
  <pageMargins left="0" right="0" top="0" bottom="0.3937007874015748" header="0.31496062992125984" footer="0"/>
  <pageSetup fitToHeight="0" horizontalDpi="600" verticalDpi="600" orientation="landscape" scale="55" r:id="rId5"/>
  <headerFooter>
    <oddFooter>&amp;C&amp;G</oddFooter>
  </headerFooter>
  <ignoredErrors>
    <ignoredError sqref="AK13 AK19 AK25:AK26 AK31 AK37 AK43 AK49:AK50 AK55" formula="1"/>
  </ignoredErrors>
  <drawing r:id="rId3"/>
  <legacyDrawing r:id="rId2"/>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149"/>
  <sheetViews>
    <sheetView zoomScale="71" zoomScaleNormal="71" workbookViewId="0" topLeftCell="A2">
      <pane xSplit="1" topLeftCell="B1" activePane="topRight" state="frozen"/>
      <selection pane="topLeft" activeCell="A6" sqref="A6"/>
      <selection pane="topRight" activeCell="N6" sqref="N6:N7"/>
    </sheetView>
  </sheetViews>
  <sheetFormatPr defaultColWidth="11.421875" defaultRowHeight="15"/>
  <cols>
    <col min="1" max="1" width="12.8515625" style="51" customWidth="1"/>
    <col min="2" max="2" width="20.8515625" style="51" customWidth="1"/>
    <col min="3" max="3" width="28.421875" style="67" customWidth="1"/>
    <col min="4" max="5" width="5.140625" style="51" customWidth="1"/>
    <col min="6" max="6" width="7.57421875" style="51" customWidth="1"/>
    <col min="7" max="7" width="10.7109375" style="51" customWidth="1"/>
    <col min="8" max="8" width="9.8515625" style="51" customWidth="1"/>
    <col min="9" max="9" width="9.57421875" style="53" customWidth="1"/>
    <col min="10" max="10" width="9.57421875" style="54" customWidth="1"/>
    <col min="11" max="11" width="8.140625" style="54" customWidth="1"/>
    <col min="12" max="12" width="9.7109375" style="53" customWidth="1"/>
    <col min="13" max="13" width="8.28125" style="54" customWidth="1"/>
    <col min="14" max="14" width="36.7109375" style="57" customWidth="1"/>
    <col min="15" max="16" width="20.140625" style="57" customWidth="1"/>
    <col min="17" max="52" width="11.421875" style="57" customWidth="1"/>
    <col min="53" max="16384" width="11.421875" style="51" customWidth="1"/>
  </cols>
  <sheetData>
    <row r="1" spans="1:14" s="47" customFormat="1" ht="33" customHeight="1" hidden="1">
      <c r="A1" s="1030"/>
      <c r="B1" s="1031"/>
      <c r="C1" s="1036" t="s">
        <v>0</v>
      </c>
      <c r="D1" s="1036"/>
      <c r="E1" s="1036"/>
      <c r="F1" s="1036"/>
      <c r="G1" s="1036"/>
      <c r="H1" s="1036"/>
      <c r="I1" s="1036"/>
      <c r="J1" s="1036"/>
      <c r="K1" s="1036"/>
      <c r="L1" s="1036"/>
      <c r="M1" s="1036"/>
      <c r="N1" s="1037"/>
    </row>
    <row r="2" spans="1:14" s="47" customFormat="1" ht="17.25" customHeight="1">
      <c r="A2" s="1032"/>
      <c r="B2" s="1033"/>
      <c r="C2" s="1038" t="s">
        <v>71</v>
      </c>
      <c r="D2" s="1038"/>
      <c r="E2" s="1038"/>
      <c r="F2" s="1038"/>
      <c r="G2" s="1038"/>
      <c r="H2" s="1038"/>
      <c r="I2" s="1038"/>
      <c r="J2" s="1038"/>
      <c r="K2" s="1038"/>
      <c r="L2" s="1038"/>
      <c r="M2" s="1038"/>
      <c r="N2" s="1039"/>
    </row>
    <row r="3" spans="1:14" s="47" customFormat="1" ht="25.5" customHeight="1">
      <c r="A3" s="1032"/>
      <c r="B3" s="1033"/>
      <c r="C3" s="48" t="s">
        <v>1</v>
      </c>
      <c r="D3" s="1040" t="s">
        <v>90</v>
      </c>
      <c r="E3" s="1040"/>
      <c r="F3" s="1040"/>
      <c r="G3" s="1040"/>
      <c r="H3" s="1040"/>
      <c r="I3" s="1040"/>
      <c r="J3" s="1040"/>
      <c r="K3" s="1040"/>
      <c r="L3" s="1040"/>
      <c r="M3" s="1040"/>
      <c r="N3" s="1041"/>
    </row>
    <row r="4" spans="1:14" s="47" customFormat="1" ht="33.75" customHeight="1" thickBot="1">
      <c r="A4" s="1034"/>
      <c r="B4" s="1035"/>
      <c r="C4" s="49" t="s">
        <v>16</v>
      </c>
      <c r="D4" s="1042" t="s">
        <v>89</v>
      </c>
      <c r="E4" s="1042"/>
      <c r="F4" s="1042"/>
      <c r="G4" s="1042"/>
      <c r="H4" s="1042"/>
      <c r="I4" s="1042"/>
      <c r="J4" s="1042"/>
      <c r="K4" s="1042"/>
      <c r="L4" s="1042"/>
      <c r="M4" s="1042"/>
      <c r="N4" s="1043"/>
    </row>
    <row r="5" spans="1:13" s="47" customFormat="1" ht="36" customHeight="1" thickBot="1">
      <c r="A5" s="50"/>
      <c r="B5" s="51"/>
      <c r="C5" s="52"/>
      <c r="D5" s="51"/>
      <c r="E5" s="51"/>
      <c r="F5" s="51"/>
      <c r="G5" s="51"/>
      <c r="H5" s="51"/>
      <c r="I5" s="53"/>
      <c r="J5" s="54"/>
      <c r="K5" s="54"/>
      <c r="L5" s="53"/>
      <c r="M5" s="54"/>
    </row>
    <row r="6" spans="1:14" s="55" customFormat="1" ht="27.75" customHeight="1">
      <c r="A6" s="1051" t="s">
        <v>26</v>
      </c>
      <c r="B6" s="1050" t="s">
        <v>27</v>
      </c>
      <c r="C6" s="1046" t="s">
        <v>28</v>
      </c>
      <c r="D6" s="1048" t="s">
        <v>29</v>
      </c>
      <c r="E6" s="1049"/>
      <c r="F6" s="1050" t="s">
        <v>220</v>
      </c>
      <c r="G6" s="1050"/>
      <c r="H6" s="1050"/>
      <c r="I6" s="1050"/>
      <c r="J6" s="1050"/>
      <c r="K6" s="1050"/>
      <c r="L6" s="1050" t="s">
        <v>33</v>
      </c>
      <c r="M6" s="1050"/>
      <c r="N6" s="1044" t="s">
        <v>322</v>
      </c>
    </row>
    <row r="7" spans="1:14" s="55" customFormat="1" ht="28.5" customHeight="1" thickBot="1">
      <c r="A7" s="1052"/>
      <c r="B7" s="1053"/>
      <c r="C7" s="1047"/>
      <c r="D7" s="80" t="s">
        <v>30</v>
      </c>
      <c r="E7" s="80" t="s">
        <v>31</v>
      </c>
      <c r="F7" s="80" t="s">
        <v>32</v>
      </c>
      <c r="G7" s="79" t="s">
        <v>17</v>
      </c>
      <c r="H7" s="79" t="s">
        <v>18</v>
      </c>
      <c r="I7" s="79" t="s">
        <v>19</v>
      </c>
      <c r="J7" s="79" t="s">
        <v>20</v>
      </c>
      <c r="K7" s="78" t="s">
        <v>21</v>
      </c>
      <c r="L7" s="367" t="s">
        <v>34</v>
      </c>
      <c r="M7" s="78" t="s">
        <v>35</v>
      </c>
      <c r="N7" s="1045"/>
    </row>
    <row r="8" spans="1:14" s="57" customFormat="1" ht="30" customHeight="1">
      <c r="A8" s="1062"/>
      <c r="B8" s="1006" t="s">
        <v>79</v>
      </c>
      <c r="C8" s="996" t="s">
        <v>226</v>
      </c>
      <c r="D8" s="998"/>
      <c r="E8" s="1000" t="s">
        <v>93</v>
      </c>
      <c r="F8" s="56" t="s">
        <v>22</v>
      </c>
      <c r="G8" s="573">
        <v>0</v>
      </c>
      <c r="H8" s="573">
        <v>1</v>
      </c>
      <c r="I8" s="573">
        <v>0</v>
      </c>
      <c r="J8" s="574">
        <v>0</v>
      </c>
      <c r="K8" s="359">
        <f aca="true" t="shared" si="0" ref="K8:K10">SUM(G8:J8)</f>
        <v>1</v>
      </c>
      <c r="L8" s="1027">
        <f>SUM(M8:M11)</f>
        <v>0.13</v>
      </c>
      <c r="M8" s="1080">
        <f>+K9*8%</f>
        <v>0.08</v>
      </c>
      <c r="N8" s="1111" t="s">
        <v>290</v>
      </c>
    </row>
    <row r="9" spans="1:14" s="57" customFormat="1" ht="30" customHeight="1" thickBot="1">
      <c r="A9" s="1062"/>
      <c r="B9" s="1007"/>
      <c r="C9" s="997"/>
      <c r="D9" s="999"/>
      <c r="E9" s="1001"/>
      <c r="F9" s="58" t="s">
        <v>23</v>
      </c>
      <c r="G9" s="473">
        <v>0</v>
      </c>
      <c r="H9" s="575">
        <v>1</v>
      </c>
      <c r="I9" s="575">
        <v>0</v>
      </c>
      <c r="J9" s="576">
        <v>0</v>
      </c>
      <c r="K9" s="360">
        <f t="shared" si="0"/>
        <v>1</v>
      </c>
      <c r="L9" s="1029"/>
      <c r="M9" s="1081"/>
      <c r="N9" s="1112"/>
    </row>
    <row r="10" spans="1:14" s="57" customFormat="1" ht="30" customHeight="1">
      <c r="A10" s="1062"/>
      <c r="B10" s="1007"/>
      <c r="C10" s="1002" t="s">
        <v>227</v>
      </c>
      <c r="D10" s="1004" t="s">
        <v>93</v>
      </c>
      <c r="E10" s="1012"/>
      <c r="F10" s="356" t="s">
        <v>22</v>
      </c>
      <c r="G10" s="577">
        <v>0.15</v>
      </c>
      <c r="H10" s="577">
        <v>0.15</v>
      </c>
      <c r="I10" s="577">
        <v>0.7</v>
      </c>
      <c r="J10" s="578">
        <v>0</v>
      </c>
      <c r="K10" s="361">
        <f t="shared" si="0"/>
        <v>1</v>
      </c>
      <c r="L10" s="1029"/>
      <c r="M10" s="1067">
        <f>+K11*5%</f>
        <v>0.05</v>
      </c>
      <c r="N10" s="1113" t="s">
        <v>353</v>
      </c>
    </row>
    <row r="11" spans="1:14" s="57" customFormat="1" ht="30" customHeight="1" thickBot="1">
      <c r="A11" s="1062"/>
      <c r="B11" s="1008"/>
      <c r="C11" s="1003"/>
      <c r="D11" s="1005"/>
      <c r="E11" s="1064"/>
      <c r="F11" s="58" t="s">
        <v>23</v>
      </c>
      <c r="G11" s="473">
        <v>0.15</v>
      </c>
      <c r="H11" s="473">
        <v>0.3</v>
      </c>
      <c r="I11" s="473">
        <v>0.3</v>
      </c>
      <c r="J11" s="579">
        <v>0.25</v>
      </c>
      <c r="K11" s="360">
        <f>SUM(G11:J11)</f>
        <v>1</v>
      </c>
      <c r="L11" s="1068"/>
      <c r="M11" s="1068"/>
      <c r="N11" s="1114"/>
    </row>
    <row r="12" spans="1:14" s="57" customFormat="1" ht="30" customHeight="1">
      <c r="A12" s="1062"/>
      <c r="B12" s="1006" t="s">
        <v>100</v>
      </c>
      <c r="C12" s="1009" t="s">
        <v>287</v>
      </c>
      <c r="D12" s="1010"/>
      <c r="E12" s="1011" t="s">
        <v>93</v>
      </c>
      <c r="F12" s="56" t="s">
        <v>22</v>
      </c>
      <c r="G12" s="573">
        <v>0.8</v>
      </c>
      <c r="H12" s="573">
        <v>0.2</v>
      </c>
      <c r="I12" s="573">
        <v>0</v>
      </c>
      <c r="J12" s="574">
        <v>0</v>
      </c>
      <c r="K12" s="359">
        <f>SUM(G12:J12)</f>
        <v>1</v>
      </c>
      <c r="L12" s="1027">
        <f>SUM(M12:M19)</f>
        <v>0.06330000000000001</v>
      </c>
      <c r="M12" s="1027">
        <f>+K13*5%</f>
        <v>0.05</v>
      </c>
      <c r="N12" s="1101" t="s">
        <v>290</v>
      </c>
    </row>
    <row r="13" spans="1:14" s="57" customFormat="1" ht="30" customHeight="1" thickBot="1">
      <c r="A13" s="1062"/>
      <c r="B13" s="1007"/>
      <c r="C13" s="1002"/>
      <c r="D13" s="1004"/>
      <c r="E13" s="1012"/>
      <c r="F13" s="68" t="s">
        <v>23</v>
      </c>
      <c r="G13" s="580">
        <v>0.8</v>
      </c>
      <c r="H13" s="581">
        <v>0.2</v>
      </c>
      <c r="I13" s="581">
        <v>0</v>
      </c>
      <c r="J13" s="582">
        <v>0</v>
      </c>
      <c r="K13" s="362">
        <f>SUM(G13:J13)</f>
        <v>1</v>
      </c>
      <c r="L13" s="1029"/>
      <c r="M13" s="1028"/>
      <c r="N13" s="1102"/>
    </row>
    <row r="14" spans="1:14" s="57" customFormat="1" ht="30" customHeight="1">
      <c r="A14" s="1062"/>
      <c r="B14" s="1007"/>
      <c r="C14" s="1014" t="s">
        <v>234</v>
      </c>
      <c r="D14" s="983" t="s">
        <v>93</v>
      </c>
      <c r="E14" s="1088"/>
      <c r="F14" s="56" t="s">
        <v>22</v>
      </c>
      <c r="G14" s="573">
        <v>0</v>
      </c>
      <c r="H14" s="573">
        <v>0</v>
      </c>
      <c r="I14" s="573">
        <v>0.8</v>
      </c>
      <c r="J14" s="574">
        <v>0.2</v>
      </c>
      <c r="K14" s="359">
        <f>G14+H14+I14+J14</f>
        <v>1</v>
      </c>
      <c r="L14" s="1029"/>
      <c r="M14" s="1067">
        <f>+K15*0.66%</f>
        <v>0.0066</v>
      </c>
      <c r="N14" s="1101" t="s">
        <v>321</v>
      </c>
    </row>
    <row r="15" spans="1:14" s="57" customFormat="1" ht="30" customHeight="1" thickBot="1">
      <c r="A15" s="1062"/>
      <c r="B15" s="1007"/>
      <c r="C15" s="997"/>
      <c r="D15" s="999"/>
      <c r="E15" s="1001"/>
      <c r="F15" s="58" t="s">
        <v>23</v>
      </c>
      <c r="G15" s="473">
        <v>0</v>
      </c>
      <c r="H15" s="473">
        <v>0.6</v>
      </c>
      <c r="I15" s="473">
        <v>0.1</v>
      </c>
      <c r="J15" s="579">
        <v>0.3</v>
      </c>
      <c r="K15" s="362">
        <f>G15+H15+I15+J15</f>
        <v>1</v>
      </c>
      <c r="L15" s="1029"/>
      <c r="M15" s="1028"/>
      <c r="N15" s="1102"/>
    </row>
    <row r="16" spans="1:14" s="57" customFormat="1" ht="30" customHeight="1">
      <c r="A16" s="1062"/>
      <c r="B16" s="1007"/>
      <c r="C16" s="1066" t="s">
        <v>269</v>
      </c>
      <c r="D16" s="1013" t="s">
        <v>93</v>
      </c>
      <c r="E16" s="1065"/>
      <c r="F16" s="56" t="s">
        <v>22</v>
      </c>
      <c r="G16" s="573">
        <v>0</v>
      </c>
      <c r="H16" s="573">
        <v>0</v>
      </c>
      <c r="I16" s="573">
        <v>0.15</v>
      </c>
      <c r="J16" s="574">
        <v>0.85</v>
      </c>
      <c r="K16" s="359">
        <f>G16+H16+I16+J16</f>
        <v>1</v>
      </c>
      <c r="L16" s="1029"/>
      <c r="M16" s="1016">
        <f>+K17*0.67%</f>
        <v>0.0067</v>
      </c>
      <c r="N16" s="1121" t="s">
        <v>354</v>
      </c>
    </row>
    <row r="17" spans="1:14" s="57" customFormat="1" ht="30" customHeight="1" thickBot="1">
      <c r="A17" s="1062"/>
      <c r="B17" s="1007"/>
      <c r="C17" s="997"/>
      <c r="D17" s="999"/>
      <c r="E17" s="1001"/>
      <c r="F17" s="58" t="s">
        <v>23</v>
      </c>
      <c r="G17" s="473">
        <v>0</v>
      </c>
      <c r="H17" s="473">
        <v>0.15</v>
      </c>
      <c r="I17" s="473">
        <v>0</v>
      </c>
      <c r="J17" s="579">
        <v>0.85</v>
      </c>
      <c r="K17" s="360">
        <f aca="true" t="shared" si="1" ref="K17:K52">SUM(G17:J17)</f>
        <v>1</v>
      </c>
      <c r="L17" s="1029"/>
      <c r="M17" s="1060"/>
      <c r="N17" s="1116"/>
    </row>
    <row r="18" spans="1:14" s="57" customFormat="1" ht="30" customHeight="1">
      <c r="A18" s="1062"/>
      <c r="B18" s="1007"/>
      <c r="C18" s="1002" t="s">
        <v>235</v>
      </c>
      <c r="D18" s="1004" t="s">
        <v>93</v>
      </c>
      <c r="E18" s="1012"/>
      <c r="F18" s="356" t="s">
        <v>22</v>
      </c>
      <c r="G18" s="577">
        <v>0</v>
      </c>
      <c r="H18" s="577">
        <v>0</v>
      </c>
      <c r="I18" s="577">
        <v>0</v>
      </c>
      <c r="J18" s="578">
        <v>1</v>
      </c>
      <c r="K18" s="361">
        <f t="shared" si="1"/>
        <v>1</v>
      </c>
      <c r="L18" s="1029"/>
      <c r="M18" s="1015">
        <f>+K19*0.67%</f>
        <v>0</v>
      </c>
      <c r="N18" s="1101" t="s">
        <v>355</v>
      </c>
    </row>
    <row r="19" spans="1:14" s="57" customFormat="1" ht="30" customHeight="1" thickBot="1">
      <c r="A19" s="1062"/>
      <c r="B19" s="1008"/>
      <c r="C19" s="1003"/>
      <c r="D19" s="1005"/>
      <c r="E19" s="1064"/>
      <c r="F19" s="58" t="s">
        <v>23</v>
      </c>
      <c r="G19" s="473">
        <v>0</v>
      </c>
      <c r="H19" s="473">
        <v>0</v>
      </c>
      <c r="I19" s="473">
        <v>0</v>
      </c>
      <c r="J19" s="579">
        <v>0</v>
      </c>
      <c r="K19" s="360">
        <f t="shared" si="1"/>
        <v>0</v>
      </c>
      <c r="L19" s="1068"/>
      <c r="M19" s="1016"/>
      <c r="N19" s="1102"/>
    </row>
    <row r="20" spans="1:14" s="57" customFormat="1" ht="30" customHeight="1">
      <c r="A20" s="1062"/>
      <c r="B20" s="1006" t="s">
        <v>221</v>
      </c>
      <c r="C20" s="996" t="s">
        <v>236</v>
      </c>
      <c r="D20" s="1010"/>
      <c r="E20" s="1011" t="s">
        <v>93</v>
      </c>
      <c r="F20" s="56" t="s">
        <v>22</v>
      </c>
      <c r="G20" s="573">
        <v>0.7</v>
      </c>
      <c r="H20" s="573">
        <v>0.3</v>
      </c>
      <c r="I20" s="573">
        <v>0</v>
      </c>
      <c r="J20" s="574">
        <v>0</v>
      </c>
      <c r="K20" s="359">
        <f>G20+H20+I20+J20</f>
        <v>1</v>
      </c>
      <c r="L20" s="1027">
        <f>SUM(M20:M27)</f>
        <v>0.042268900000000005</v>
      </c>
      <c r="M20" s="1027">
        <f>+K21*3.12%</f>
        <v>0.024960000000000003</v>
      </c>
      <c r="N20" s="1101" t="s">
        <v>323</v>
      </c>
    </row>
    <row r="21" spans="1:14" s="57" customFormat="1" ht="30" customHeight="1" thickBot="1">
      <c r="A21" s="1062"/>
      <c r="B21" s="1007"/>
      <c r="C21" s="997"/>
      <c r="D21" s="1004"/>
      <c r="E21" s="1012"/>
      <c r="F21" s="58" t="s">
        <v>23</v>
      </c>
      <c r="G21" s="473">
        <v>0.75</v>
      </c>
      <c r="H21" s="473">
        <v>0</v>
      </c>
      <c r="I21" s="473">
        <v>0.05</v>
      </c>
      <c r="J21" s="579">
        <v>0</v>
      </c>
      <c r="K21" s="360">
        <f>G21+H21+I21+J21</f>
        <v>0.8</v>
      </c>
      <c r="L21" s="1029"/>
      <c r="M21" s="1028"/>
      <c r="N21" s="1102"/>
    </row>
    <row r="22" spans="1:14" s="57" customFormat="1" ht="30" customHeight="1">
      <c r="A22" s="1062"/>
      <c r="B22" s="1007"/>
      <c r="C22" s="1014" t="s">
        <v>228</v>
      </c>
      <c r="D22" s="1004"/>
      <c r="E22" s="1004" t="s">
        <v>93</v>
      </c>
      <c r="F22" s="56" t="s">
        <v>22</v>
      </c>
      <c r="G22" s="573">
        <v>0</v>
      </c>
      <c r="H22" s="573">
        <v>0</v>
      </c>
      <c r="I22" s="573">
        <v>0.3</v>
      </c>
      <c r="J22" s="574">
        <v>0.7</v>
      </c>
      <c r="K22" s="359">
        <f>G22+H22+I22+J22</f>
        <v>1</v>
      </c>
      <c r="L22" s="1029"/>
      <c r="M22" s="1029">
        <f>+K23*3.12%</f>
        <v>0</v>
      </c>
      <c r="N22" s="1103" t="s">
        <v>288</v>
      </c>
    </row>
    <row r="23" spans="1:14" s="57" customFormat="1" ht="30" customHeight="1" thickBot="1">
      <c r="A23" s="1062"/>
      <c r="B23" s="1007"/>
      <c r="C23" s="997"/>
      <c r="D23" s="1004"/>
      <c r="E23" s="1004"/>
      <c r="F23" s="58" t="s">
        <v>23</v>
      </c>
      <c r="G23" s="473">
        <v>0</v>
      </c>
      <c r="H23" s="473">
        <v>0</v>
      </c>
      <c r="I23" s="473">
        <v>0</v>
      </c>
      <c r="J23" s="579">
        <v>0</v>
      </c>
      <c r="K23" s="360">
        <f aca="true" t="shared" si="2" ref="K23">SUM(G23:J23)</f>
        <v>0</v>
      </c>
      <c r="L23" s="1029"/>
      <c r="M23" s="1028"/>
      <c r="N23" s="1102"/>
    </row>
    <row r="24" spans="1:14" s="469" customFormat="1" ht="30" customHeight="1">
      <c r="A24" s="1062"/>
      <c r="B24" s="1007"/>
      <c r="C24" s="1066" t="s">
        <v>229</v>
      </c>
      <c r="D24" s="1013" t="s">
        <v>93</v>
      </c>
      <c r="E24" s="1065"/>
      <c r="F24" s="56" t="s">
        <v>22</v>
      </c>
      <c r="G24" s="573">
        <v>0.05</v>
      </c>
      <c r="H24" s="573">
        <v>0.2</v>
      </c>
      <c r="I24" s="573">
        <v>0.7</v>
      </c>
      <c r="J24" s="574">
        <v>0.05</v>
      </c>
      <c r="K24" s="359">
        <f t="shared" si="1"/>
        <v>1</v>
      </c>
      <c r="L24" s="1029"/>
      <c r="M24" s="1016">
        <f>+K25*3.13%</f>
        <v>0.017308900000000002</v>
      </c>
      <c r="N24" s="1103" t="s">
        <v>310</v>
      </c>
    </row>
    <row r="25" spans="1:14" s="469" customFormat="1" ht="30" customHeight="1" thickBot="1">
      <c r="A25" s="1062"/>
      <c r="B25" s="1007"/>
      <c r="C25" s="997"/>
      <c r="D25" s="999"/>
      <c r="E25" s="1001"/>
      <c r="F25" s="58" t="s">
        <v>23</v>
      </c>
      <c r="G25" s="473">
        <v>0.003</v>
      </c>
      <c r="H25" s="473">
        <v>0.5</v>
      </c>
      <c r="I25" s="473">
        <v>0.05</v>
      </c>
      <c r="J25" s="579">
        <v>0</v>
      </c>
      <c r="K25" s="360">
        <f t="shared" si="1"/>
        <v>0.553</v>
      </c>
      <c r="L25" s="1029"/>
      <c r="M25" s="1060"/>
      <c r="N25" s="1102"/>
    </row>
    <row r="26" spans="1:14" s="469" customFormat="1" ht="30" customHeight="1">
      <c r="A26" s="1062"/>
      <c r="B26" s="1007"/>
      <c r="C26" s="1002" t="s">
        <v>230</v>
      </c>
      <c r="D26" s="1004" t="s">
        <v>93</v>
      </c>
      <c r="E26" s="1012"/>
      <c r="F26" s="56" t="s">
        <v>22</v>
      </c>
      <c r="G26" s="573">
        <v>0</v>
      </c>
      <c r="H26" s="573">
        <v>0</v>
      </c>
      <c r="I26" s="573">
        <v>0.2</v>
      </c>
      <c r="J26" s="574">
        <v>0.8</v>
      </c>
      <c r="K26" s="359">
        <f t="shared" si="1"/>
        <v>1</v>
      </c>
      <c r="L26" s="1029"/>
      <c r="M26" s="1015">
        <f>+K27*3.13%</f>
        <v>0</v>
      </c>
      <c r="N26" s="1103" t="s">
        <v>362</v>
      </c>
    </row>
    <row r="27" spans="1:14" s="469" customFormat="1" ht="30" customHeight="1" thickBot="1">
      <c r="A27" s="1062"/>
      <c r="B27" s="1008"/>
      <c r="C27" s="1003"/>
      <c r="D27" s="1005"/>
      <c r="E27" s="1064"/>
      <c r="F27" s="58" t="s">
        <v>23</v>
      </c>
      <c r="G27" s="473">
        <v>0</v>
      </c>
      <c r="H27" s="473">
        <v>0</v>
      </c>
      <c r="I27" s="473">
        <v>0</v>
      </c>
      <c r="J27" s="579">
        <v>0</v>
      </c>
      <c r="K27" s="360">
        <f t="shared" si="1"/>
        <v>0</v>
      </c>
      <c r="L27" s="1068"/>
      <c r="M27" s="1017"/>
      <c r="N27" s="1122"/>
    </row>
    <row r="28" spans="1:14" s="469" customFormat="1" ht="30" customHeight="1">
      <c r="A28" s="1062"/>
      <c r="B28" s="993" t="s">
        <v>82</v>
      </c>
      <c r="C28" s="996" t="s">
        <v>231</v>
      </c>
      <c r="D28" s="998"/>
      <c r="E28" s="1000" t="s">
        <v>93</v>
      </c>
      <c r="F28" s="56" t="s">
        <v>22</v>
      </c>
      <c r="G28" s="573">
        <v>0.65</v>
      </c>
      <c r="H28" s="573">
        <v>0.35</v>
      </c>
      <c r="I28" s="573">
        <v>0</v>
      </c>
      <c r="J28" s="574">
        <v>0</v>
      </c>
      <c r="K28" s="359">
        <f aca="true" t="shared" si="3" ref="K28:K31">SUM(G28:J28)</f>
        <v>1</v>
      </c>
      <c r="L28" s="1027">
        <f>SUM(M28:M35)</f>
        <v>0.04376000000000001</v>
      </c>
      <c r="M28" s="1027">
        <f>+K29*3.12%</f>
        <v>0.01872</v>
      </c>
      <c r="N28" s="1101" t="s">
        <v>324</v>
      </c>
    </row>
    <row r="29" spans="1:14" s="469" customFormat="1" ht="30" customHeight="1" thickBot="1">
      <c r="A29" s="1062"/>
      <c r="B29" s="994"/>
      <c r="C29" s="997"/>
      <c r="D29" s="999"/>
      <c r="E29" s="1001"/>
      <c r="F29" s="58" t="s">
        <v>23</v>
      </c>
      <c r="G29" s="473">
        <v>0.5</v>
      </c>
      <c r="H29" s="473">
        <v>0.1</v>
      </c>
      <c r="I29" s="473">
        <v>0</v>
      </c>
      <c r="J29" s="579">
        <v>0</v>
      </c>
      <c r="K29" s="360">
        <f t="shared" si="3"/>
        <v>0.6</v>
      </c>
      <c r="L29" s="1029"/>
      <c r="M29" s="1028"/>
      <c r="N29" s="1102"/>
    </row>
    <row r="30" spans="1:14" s="469" customFormat="1" ht="30" customHeight="1">
      <c r="A30" s="1062"/>
      <c r="B30" s="994"/>
      <c r="C30" s="1002" t="s">
        <v>232</v>
      </c>
      <c r="D30" s="1004"/>
      <c r="E30" s="1012" t="s">
        <v>93</v>
      </c>
      <c r="F30" s="56" t="s">
        <v>22</v>
      </c>
      <c r="G30" s="573">
        <v>0</v>
      </c>
      <c r="H30" s="573">
        <v>0</v>
      </c>
      <c r="I30" s="573">
        <v>0.5</v>
      </c>
      <c r="J30" s="574">
        <v>0.5</v>
      </c>
      <c r="K30" s="359">
        <f t="shared" si="3"/>
        <v>1</v>
      </c>
      <c r="L30" s="1029"/>
      <c r="M30" s="1029">
        <f>+K31*3.12%</f>
        <v>0</v>
      </c>
      <c r="N30" s="1103" t="s">
        <v>289</v>
      </c>
    </row>
    <row r="31" spans="1:14" s="469" customFormat="1" ht="30" customHeight="1" thickBot="1">
      <c r="A31" s="1062"/>
      <c r="B31" s="994"/>
      <c r="C31" s="1003"/>
      <c r="D31" s="1005"/>
      <c r="E31" s="1064"/>
      <c r="F31" s="58" t="s">
        <v>23</v>
      </c>
      <c r="G31" s="473">
        <v>0</v>
      </c>
      <c r="H31" s="473">
        <v>0</v>
      </c>
      <c r="I31" s="473">
        <v>0</v>
      </c>
      <c r="J31" s="579">
        <v>0</v>
      </c>
      <c r="K31" s="360">
        <f t="shared" si="3"/>
        <v>0</v>
      </c>
      <c r="L31" s="1029"/>
      <c r="M31" s="1028"/>
      <c r="N31" s="1102"/>
    </row>
    <row r="32" spans="1:14" s="469" customFormat="1" ht="30" customHeight="1">
      <c r="A32" s="1062"/>
      <c r="B32" s="994"/>
      <c r="C32" s="996" t="s">
        <v>233</v>
      </c>
      <c r="D32" s="998" t="s">
        <v>93</v>
      </c>
      <c r="E32" s="1000"/>
      <c r="F32" s="56" t="s">
        <v>22</v>
      </c>
      <c r="G32" s="573">
        <v>0.07</v>
      </c>
      <c r="H32" s="573">
        <v>0.7</v>
      </c>
      <c r="I32" s="573">
        <v>0.23</v>
      </c>
      <c r="J32" s="574">
        <v>0</v>
      </c>
      <c r="K32" s="359">
        <f t="shared" si="1"/>
        <v>1</v>
      </c>
      <c r="L32" s="1029"/>
      <c r="M32" s="1016">
        <f>+K33*3.13%</f>
        <v>0.025040000000000003</v>
      </c>
      <c r="N32" s="1116" t="s">
        <v>350</v>
      </c>
    </row>
    <row r="33" spans="1:14" s="469" customFormat="1" ht="30" customHeight="1" thickBot="1">
      <c r="A33" s="1062"/>
      <c r="B33" s="994"/>
      <c r="C33" s="997"/>
      <c r="D33" s="999"/>
      <c r="E33" s="1001"/>
      <c r="F33" s="58" t="s">
        <v>23</v>
      </c>
      <c r="G33" s="473">
        <v>0</v>
      </c>
      <c r="H33" s="473">
        <v>0</v>
      </c>
      <c r="I33" s="473">
        <v>0</v>
      </c>
      <c r="J33" s="579">
        <v>0.8</v>
      </c>
      <c r="K33" s="360">
        <f t="shared" si="1"/>
        <v>0.8</v>
      </c>
      <c r="L33" s="1029"/>
      <c r="M33" s="1060"/>
      <c r="N33" s="1113"/>
    </row>
    <row r="34" spans="1:14" s="469" customFormat="1" ht="30" customHeight="1">
      <c r="A34" s="1062"/>
      <c r="B34" s="994"/>
      <c r="C34" s="1002" t="s">
        <v>237</v>
      </c>
      <c r="D34" s="1004" t="s">
        <v>93</v>
      </c>
      <c r="E34" s="1012"/>
      <c r="F34" s="56" t="s">
        <v>22</v>
      </c>
      <c r="G34" s="573">
        <v>0</v>
      </c>
      <c r="H34" s="573">
        <v>0</v>
      </c>
      <c r="I34" s="573">
        <v>0.5</v>
      </c>
      <c r="J34" s="574">
        <v>0.5</v>
      </c>
      <c r="K34" s="359">
        <f t="shared" si="1"/>
        <v>1</v>
      </c>
      <c r="L34" s="1029"/>
      <c r="M34" s="1015">
        <f>+K35*3.13%</f>
        <v>0</v>
      </c>
      <c r="N34" s="1107" t="s">
        <v>330</v>
      </c>
    </row>
    <row r="35" spans="1:14" s="469" customFormat="1" ht="30" customHeight="1" thickBot="1">
      <c r="A35" s="1063"/>
      <c r="B35" s="995"/>
      <c r="C35" s="1003"/>
      <c r="D35" s="1005"/>
      <c r="E35" s="1064"/>
      <c r="F35" s="58" t="s">
        <v>23</v>
      </c>
      <c r="G35" s="473">
        <v>0</v>
      </c>
      <c r="H35" s="473">
        <v>0</v>
      </c>
      <c r="I35" s="473">
        <v>0</v>
      </c>
      <c r="J35" s="579">
        <v>0</v>
      </c>
      <c r="K35" s="360">
        <f t="shared" si="1"/>
        <v>0</v>
      </c>
      <c r="L35" s="1068"/>
      <c r="M35" s="1017"/>
      <c r="N35" s="1122"/>
    </row>
    <row r="36" spans="1:14" s="57" customFormat="1" ht="30" customHeight="1">
      <c r="A36" s="993" t="s">
        <v>83</v>
      </c>
      <c r="B36" s="1054" t="s">
        <v>84</v>
      </c>
      <c r="C36" s="1094" t="s">
        <v>238</v>
      </c>
      <c r="D36" s="998" t="s">
        <v>93</v>
      </c>
      <c r="E36" s="1000"/>
      <c r="F36" s="56" t="s">
        <v>22</v>
      </c>
      <c r="G36" s="573">
        <v>0.05</v>
      </c>
      <c r="H36" s="573">
        <v>0.1</v>
      </c>
      <c r="I36" s="573">
        <v>0.45</v>
      </c>
      <c r="J36" s="574">
        <v>0.4</v>
      </c>
      <c r="K36" s="359">
        <f t="shared" si="1"/>
        <v>1</v>
      </c>
      <c r="L36" s="1108">
        <f>SUM(M36:M43)</f>
        <v>0.083825</v>
      </c>
      <c r="M36" s="1061">
        <f>+K37*4.35%</f>
        <v>0.0435</v>
      </c>
      <c r="N36" s="1115" t="s">
        <v>339</v>
      </c>
    </row>
    <row r="37" spans="1:14" s="57" customFormat="1" ht="30" customHeight="1" thickBot="1">
      <c r="A37" s="994"/>
      <c r="B37" s="1055"/>
      <c r="C37" s="1095"/>
      <c r="D37" s="999"/>
      <c r="E37" s="1001"/>
      <c r="F37" s="58" t="s">
        <v>23</v>
      </c>
      <c r="G37" s="473">
        <v>0.05</v>
      </c>
      <c r="H37" s="473">
        <v>0.1</v>
      </c>
      <c r="I37" s="473">
        <v>0.1</v>
      </c>
      <c r="J37" s="579">
        <v>0.75</v>
      </c>
      <c r="K37" s="360">
        <f t="shared" si="1"/>
        <v>1</v>
      </c>
      <c r="L37" s="1109"/>
      <c r="M37" s="1057"/>
      <c r="N37" s="1116"/>
    </row>
    <row r="38" spans="1:14" s="57" customFormat="1" ht="30" customHeight="1">
      <c r="A38" s="994"/>
      <c r="B38" s="1055"/>
      <c r="C38" s="1094" t="s">
        <v>239</v>
      </c>
      <c r="D38" s="999" t="s">
        <v>93</v>
      </c>
      <c r="E38" s="1001"/>
      <c r="F38" s="56" t="s">
        <v>22</v>
      </c>
      <c r="G38" s="573">
        <v>0</v>
      </c>
      <c r="H38" s="573">
        <v>0</v>
      </c>
      <c r="I38" s="573">
        <v>0.5</v>
      </c>
      <c r="J38" s="574">
        <v>0.5</v>
      </c>
      <c r="K38" s="359">
        <f t="shared" si="1"/>
        <v>1</v>
      </c>
      <c r="L38" s="1109"/>
      <c r="M38" s="1057">
        <f>+K39*4.35%</f>
        <v>0.010875</v>
      </c>
      <c r="N38" s="1115" t="s">
        <v>340</v>
      </c>
    </row>
    <row r="39" spans="1:14" s="57" customFormat="1" ht="30" customHeight="1" thickBot="1">
      <c r="A39" s="994"/>
      <c r="B39" s="1055"/>
      <c r="C39" s="1095"/>
      <c r="D39" s="1004"/>
      <c r="E39" s="1012"/>
      <c r="F39" s="58" t="s">
        <v>23</v>
      </c>
      <c r="G39" s="473">
        <v>0</v>
      </c>
      <c r="H39" s="473">
        <v>0</v>
      </c>
      <c r="I39" s="473">
        <v>0.15</v>
      </c>
      <c r="J39" s="579">
        <v>0.1</v>
      </c>
      <c r="K39" s="360">
        <f>I39+J39</f>
        <v>0.25</v>
      </c>
      <c r="L39" s="1109"/>
      <c r="M39" s="1058"/>
      <c r="N39" s="1116"/>
    </row>
    <row r="40" spans="1:14" s="57" customFormat="1" ht="30" customHeight="1">
      <c r="A40" s="994"/>
      <c r="B40" s="1055"/>
      <c r="C40" s="1097" t="s">
        <v>240</v>
      </c>
      <c r="D40" s="983"/>
      <c r="E40" s="1088" t="s">
        <v>93</v>
      </c>
      <c r="F40" s="56" t="s">
        <v>22</v>
      </c>
      <c r="G40" s="573">
        <v>0.5</v>
      </c>
      <c r="H40" s="573">
        <v>0.5</v>
      </c>
      <c r="I40" s="573">
        <v>0</v>
      </c>
      <c r="J40" s="574">
        <v>0</v>
      </c>
      <c r="K40" s="359">
        <f t="shared" si="1"/>
        <v>1</v>
      </c>
      <c r="L40" s="1109"/>
      <c r="M40" s="1089">
        <f>+K41*1.9%</f>
        <v>0.019</v>
      </c>
      <c r="N40" s="1115" t="s">
        <v>341</v>
      </c>
    </row>
    <row r="41" spans="1:14" s="57" customFormat="1" ht="30" customHeight="1" thickBot="1">
      <c r="A41" s="994"/>
      <c r="B41" s="1055"/>
      <c r="C41" s="1094"/>
      <c r="D41" s="999"/>
      <c r="E41" s="1001"/>
      <c r="F41" s="365" t="s">
        <v>23</v>
      </c>
      <c r="G41" s="473">
        <v>0.5</v>
      </c>
      <c r="H41" s="583">
        <v>0.5</v>
      </c>
      <c r="I41" s="583">
        <v>0</v>
      </c>
      <c r="J41" s="584">
        <v>0</v>
      </c>
      <c r="K41" s="363">
        <f t="shared" si="1"/>
        <v>1</v>
      </c>
      <c r="L41" s="1109"/>
      <c r="M41" s="1090"/>
      <c r="N41" s="1116"/>
    </row>
    <row r="42" spans="1:14" s="57" customFormat="1" ht="30" customHeight="1">
      <c r="A42" s="994"/>
      <c r="B42" s="1055"/>
      <c r="C42" s="1095" t="s">
        <v>241</v>
      </c>
      <c r="D42" s="1004"/>
      <c r="E42" s="1012" t="s">
        <v>93</v>
      </c>
      <c r="F42" s="56" t="s">
        <v>22</v>
      </c>
      <c r="G42" s="573">
        <v>0.4</v>
      </c>
      <c r="H42" s="573">
        <v>0.3</v>
      </c>
      <c r="I42" s="573">
        <v>0.3</v>
      </c>
      <c r="J42" s="574">
        <v>0</v>
      </c>
      <c r="K42" s="359">
        <f t="shared" si="1"/>
        <v>1</v>
      </c>
      <c r="L42" s="1109"/>
      <c r="M42" s="1058">
        <f>+K43*1.9%</f>
        <v>0.010450000000000001</v>
      </c>
      <c r="N42" s="1116" t="s">
        <v>342</v>
      </c>
    </row>
    <row r="43" spans="1:14" s="57" customFormat="1" ht="30" customHeight="1" thickBot="1">
      <c r="A43" s="995"/>
      <c r="B43" s="1056"/>
      <c r="C43" s="1096"/>
      <c r="D43" s="1005"/>
      <c r="E43" s="1064"/>
      <c r="F43" s="58" t="s">
        <v>23</v>
      </c>
      <c r="G43" s="473">
        <v>0.4</v>
      </c>
      <c r="H43" s="473">
        <v>0.1</v>
      </c>
      <c r="I43" s="473">
        <v>0.05</v>
      </c>
      <c r="J43" s="579">
        <v>0</v>
      </c>
      <c r="K43" s="360">
        <f t="shared" si="1"/>
        <v>0.55</v>
      </c>
      <c r="L43" s="1110"/>
      <c r="M43" s="1059"/>
      <c r="N43" s="1113"/>
    </row>
    <row r="44" spans="1:14" s="57" customFormat="1" ht="30" customHeight="1">
      <c r="A44" s="354"/>
      <c r="B44" s="1018" t="s">
        <v>86</v>
      </c>
      <c r="C44" s="996" t="s">
        <v>242</v>
      </c>
      <c r="D44" s="998"/>
      <c r="E44" s="1000" t="s">
        <v>93</v>
      </c>
      <c r="F44" s="56" t="s">
        <v>22</v>
      </c>
      <c r="G44" s="573">
        <v>0.62</v>
      </c>
      <c r="H44" s="573">
        <v>0.38</v>
      </c>
      <c r="I44" s="573">
        <v>0</v>
      </c>
      <c r="J44" s="585">
        <v>0</v>
      </c>
      <c r="K44" s="359">
        <f aca="true" t="shared" si="4" ref="K44:K47">SUM(G44:J44)</f>
        <v>1</v>
      </c>
      <c r="L44" s="1027">
        <f>SUM(M44:M51)</f>
        <v>0.03128</v>
      </c>
      <c r="M44" s="1027">
        <f>+K45*3.12%</f>
        <v>0.006240000000000001</v>
      </c>
      <c r="N44" s="1103" t="s">
        <v>325</v>
      </c>
    </row>
    <row r="45" spans="1:14" s="57" customFormat="1" ht="30" customHeight="1" thickBot="1">
      <c r="A45" s="354"/>
      <c r="B45" s="1019"/>
      <c r="C45" s="997"/>
      <c r="D45" s="999"/>
      <c r="E45" s="1001"/>
      <c r="F45" s="58" t="s">
        <v>23</v>
      </c>
      <c r="G45" s="473">
        <v>0</v>
      </c>
      <c r="H45" s="473">
        <v>0.1</v>
      </c>
      <c r="I45" s="473">
        <v>0</v>
      </c>
      <c r="J45" s="586">
        <v>0.1</v>
      </c>
      <c r="K45" s="360">
        <f t="shared" si="4"/>
        <v>0.2</v>
      </c>
      <c r="L45" s="1029"/>
      <c r="M45" s="1028"/>
      <c r="N45" s="1104"/>
    </row>
    <row r="46" spans="1:14" s="57" customFormat="1" ht="30" customHeight="1">
      <c r="A46" s="354"/>
      <c r="B46" s="1019"/>
      <c r="C46" s="1002" t="s">
        <v>243</v>
      </c>
      <c r="D46" s="1004"/>
      <c r="E46" s="1004" t="s">
        <v>93</v>
      </c>
      <c r="F46" s="56" t="s">
        <v>22</v>
      </c>
      <c r="G46" s="573">
        <v>0</v>
      </c>
      <c r="H46" s="573">
        <v>0</v>
      </c>
      <c r="I46" s="573">
        <v>0.4</v>
      </c>
      <c r="J46" s="585">
        <v>0.6</v>
      </c>
      <c r="K46" s="359">
        <f t="shared" si="4"/>
        <v>1</v>
      </c>
      <c r="L46" s="1029"/>
      <c r="M46" s="1029">
        <f>+K47*3.12%</f>
        <v>0</v>
      </c>
      <c r="N46" s="1103" t="s">
        <v>326</v>
      </c>
    </row>
    <row r="47" spans="1:14" s="57" customFormat="1" ht="30" customHeight="1" thickBot="1">
      <c r="A47" s="354"/>
      <c r="B47" s="1019"/>
      <c r="C47" s="1002"/>
      <c r="D47" s="1004"/>
      <c r="E47" s="1004"/>
      <c r="F47" s="58" t="s">
        <v>23</v>
      </c>
      <c r="G47" s="473">
        <v>0</v>
      </c>
      <c r="H47" s="473">
        <v>0</v>
      </c>
      <c r="I47" s="473">
        <v>0</v>
      </c>
      <c r="J47" s="586">
        <v>0</v>
      </c>
      <c r="K47" s="360">
        <f t="shared" si="4"/>
        <v>0</v>
      </c>
      <c r="L47" s="1029"/>
      <c r="M47" s="1028"/>
      <c r="N47" s="1104"/>
    </row>
    <row r="48" spans="1:14" s="470" customFormat="1" ht="30" customHeight="1">
      <c r="A48" s="1062" t="s">
        <v>88</v>
      </c>
      <c r="B48" s="1019"/>
      <c r="C48" s="1002" t="s">
        <v>244</v>
      </c>
      <c r="D48" s="983" t="s">
        <v>93</v>
      </c>
      <c r="E48" s="1088"/>
      <c r="F48" s="56" t="s">
        <v>22</v>
      </c>
      <c r="G48" s="573">
        <v>0.2</v>
      </c>
      <c r="H48" s="573">
        <v>0.6</v>
      </c>
      <c r="I48" s="573">
        <v>0.2</v>
      </c>
      <c r="J48" s="585">
        <v>0</v>
      </c>
      <c r="K48" s="359">
        <f t="shared" si="1"/>
        <v>1</v>
      </c>
      <c r="L48" s="1029"/>
      <c r="M48" s="1016">
        <f>+K49*3.13%</f>
        <v>0.025040000000000003</v>
      </c>
      <c r="N48" s="1107" t="s">
        <v>331</v>
      </c>
    </row>
    <row r="49" spans="1:14" s="470" customFormat="1" ht="30" customHeight="1" thickBot="1">
      <c r="A49" s="1062"/>
      <c r="B49" s="1019"/>
      <c r="C49" s="1002"/>
      <c r="D49" s="999"/>
      <c r="E49" s="1001"/>
      <c r="F49" s="365" t="s">
        <v>23</v>
      </c>
      <c r="G49" s="473">
        <v>0.2</v>
      </c>
      <c r="H49" s="583">
        <v>0.1</v>
      </c>
      <c r="I49" s="583">
        <v>0</v>
      </c>
      <c r="J49" s="587">
        <v>0.5</v>
      </c>
      <c r="K49" s="363">
        <f t="shared" si="1"/>
        <v>0.8</v>
      </c>
      <c r="L49" s="1029"/>
      <c r="M49" s="1060"/>
      <c r="N49" s="1104"/>
    </row>
    <row r="50" spans="1:14" s="470" customFormat="1" ht="30" customHeight="1">
      <c r="A50" s="1062"/>
      <c r="B50" s="1019"/>
      <c r="C50" s="1002" t="s">
        <v>245</v>
      </c>
      <c r="D50" s="1004" t="s">
        <v>93</v>
      </c>
      <c r="E50" s="1012"/>
      <c r="F50" s="56" t="s">
        <v>22</v>
      </c>
      <c r="G50" s="573">
        <v>0</v>
      </c>
      <c r="H50" s="573">
        <v>0</v>
      </c>
      <c r="I50" s="573">
        <v>0.15</v>
      </c>
      <c r="J50" s="585">
        <v>0.85</v>
      </c>
      <c r="K50" s="359">
        <f t="shared" si="1"/>
        <v>1</v>
      </c>
      <c r="L50" s="1029"/>
      <c r="M50" s="1015">
        <f>+K51*3.13%</f>
        <v>0</v>
      </c>
      <c r="N50" s="1107" t="s">
        <v>332</v>
      </c>
    </row>
    <row r="51" spans="1:14" s="470" customFormat="1" ht="30" customHeight="1" thickBot="1">
      <c r="A51" s="1062"/>
      <c r="B51" s="1020"/>
      <c r="C51" s="1003"/>
      <c r="D51" s="1005"/>
      <c r="E51" s="1064"/>
      <c r="F51" s="58" t="s">
        <v>23</v>
      </c>
      <c r="G51" s="473">
        <v>0</v>
      </c>
      <c r="H51" s="473">
        <v>0</v>
      </c>
      <c r="I51" s="473">
        <v>0</v>
      </c>
      <c r="J51" s="586">
        <v>0</v>
      </c>
      <c r="K51" s="360">
        <f t="shared" si="1"/>
        <v>0</v>
      </c>
      <c r="L51" s="1068"/>
      <c r="M51" s="1017"/>
      <c r="N51" s="1104"/>
    </row>
    <row r="52" spans="1:14" s="60" customFormat="1" ht="30" customHeight="1">
      <c r="A52" s="1062"/>
      <c r="B52" s="1078" t="s">
        <v>92</v>
      </c>
      <c r="C52" s="1009" t="s">
        <v>246</v>
      </c>
      <c r="D52" s="1010"/>
      <c r="E52" s="1010" t="s">
        <v>93</v>
      </c>
      <c r="F52" s="56" t="s">
        <v>22</v>
      </c>
      <c r="G52" s="573">
        <v>0.125</v>
      </c>
      <c r="H52" s="573">
        <v>0.375</v>
      </c>
      <c r="I52" s="573">
        <v>0.25</v>
      </c>
      <c r="J52" s="574">
        <v>0.25</v>
      </c>
      <c r="K52" s="359">
        <f t="shared" si="1"/>
        <v>1</v>
      </c>
      <c r="L52" s="1080">
        <f>SUM(M52:M63)</f>
        <v>0.139576</v>
      </c>
      <c r="M52" s="1086">
        <f>+K53*2.92%</f>
        <v>0.0292</v>
      </c>
      <c r="N52" s="1119" t="s">
        <v>333</v>
      </c>
    </row>
    <row r="53" spans="1:14" s="60" customFormat="1" ht="30" customHeight="1" thickBot="1">
      <c r="A53" s="1062"/>
      <c r="B53" s="1079"/>
      <c r="C53" s="1002"/>
      <c r="D53" s="1004"/>
      <c r="E53" s="1004"/>
      <c r="F53" s="355" t="s">
        <v>23</v>
      </c>
      <c r="G53" s="473">
        <v>0.125</v>
      </c>
      <c r="H53" s="473">
        <v>0.375</v>
      </c>
      <c r="I53" s="473">
        <v>0.3</v>
      </c>
      <c r="J53" s="579">
        <v>0.2</v>
      </c>
      <c r="K53" s="360">
        <f>SUM(G53:J53)</f>
        <v>1</v>
      </c>
      <c r="L53" s="1081"/>
      <c r="M53" s="1098"/>
      <c r="N53" s="1120"/>
    </row>
    <row r="54" spans="1:14" s="60" customFormat="1" ht="30" customHeight="1">
      <c r="A54" s="1062"/>
      <c r="B54" s="1079"/>
      <c r="C54" s="1071" t="s">
        <v>247</v>
      </c>
      <c r="D54" s="999"/>
      <c r="E54" s="1001" t="s">
        <v>93</v>
      </c>
      <c r="F54" s="56" t="s">
        <v>22</v>
      </c>
      <c r="G54" s="577">
        <v>0.3</v>
      </c>
      <c r="H54" s="573">
        <v>0.7</v>
      </c>
      <c r="I54" s="573">
        <v>0</v>
      </c>
      <c r="J54" s="574">
        <v>0</v>
      </c>
      <c r="K54" s="359">
        <f>SUM(G54:J54)</f>
        <v>1</v>
      </c>
      <c r="L54" s="1081"/>
      <c r="M54" s="1084">
        <f>+K55*2.92%</f>
        <v>0.0292</v>
      </c>
      <c r="N54" s="1105" t="s">
        <v>334</v>
      </c>
    </row>
    <row r="55" spans="1:14" s="60" customFormat="1" ht="30" customHeight="1" thickBot="1">
      <c r="A55" s="1062"/>
      <c r="B55" s="1079"/>
      <c r="C55" s="1022"/>
      <c r="D55" s="1005"/>
      <c r="E55" s="1064"/>
      <c r="F55" s="355" t="s">
        <v>23</v>
      </c>
      <c r="G55" s="473">
        <v>0.5</v>
      </c>
      <c r="H55" s="473">
        <v>0.5</v>
      </c>
      <c r="I55" s="473">
        <v>0</v>
      </c>
      <c r="J55" s="579">
        <v>0</v>
      </c>
      <c r="K55" s="360">
        <f>SUM(G55:J55)</f>
        <v>1</v>
      </c>
      <c r="L55" s="1081"/>
      <c r="M55" s="1085"/>
      <c r="N55" s="1106"/>
    </row>
    <row r="56" spans="1:14" s="60" customFormat="1" ht="30" customHeight="1">
      <c r="A56" s="1062"/>
      <c r="B56" s="1079"/>
      <c r="C56" s="1075" t="s">
        <v>248</v>
      </c>
      <c r="D56" s="983"/>
      <c r="E56" s="1076" t="s">
        <v>93</v>
      </c>
      <c r="F56" s="56" t="s">
        <v>22</v>
      </c>
      <c r="G56" s="577">
        <v>0.1</v>
      </c>
      <c r="H56" s="573">
        <v>0.6</v>
      </c>
      <c r="I56" s="573">
        <v>0.3</v>
      </c>
      <c r="J56" s="574">
        <v>0</v>
      </c>
      <c r="K56" s="359">
        <f>G56+H56+I56+J56</f>
        <v>1</v>
      </c>
      <c r="L56" s="1081"/>
      <c r="M56" s="1084">
        <f>+K57*2.92%</f>
        <v>0.01752</v>
      </c>
      <c r="N56" s="1105" t="s">
        <v>335</v>
      </c>
    </row>
    <row r="57" spans="1:14" s="60" customFormat="1" ht="30" customHeight="1" thickBot="1">
      <c r="A57" s="1062"/>
      <c r="B57" s="1079"/>
      <c r="C57" s="1071"/>
      <c r="D57" s="999"/>
      <c r="E57" s="1077"/>
      <c r="F57" s="58" t="s">
        <v>23</v>
      </c>
      <c r="G57" s="473">
        <v>0.2</v>
      </c>
      <c r="H57" s="473">
        <v>0.2</v>
      </c>
      <c r="I57" s="473">
        <v>0.1</v>
      </c>
      <c r="J57" s="579">
        <v>0.1</v>
      </c>
      <c r="K57" s="360">
        <f>G57+H57+I57+J57</f>
        <v>0.6</v>
      </c>
      <c r="L57" s="1081"/>
      <c r="M57" s="1085"/>
      <c r="N57" s="1106"/>
    </row>
    <row r="58" spans="1:14" s="60" customFormat="1" ht="30" customHeight="1">
      <c r="A58" s="1062"/>
      <c r="B58" s="1079"/>
      <c r="C58" s="1023" t="s">
        <v>249</v>
      </c>
      <c r="D58" s="983"/>
      <c r="E58" s="983" t="s">
        <v>93</v>
      </c>
      <c r="F58" s="357" t="s">
        <v>22</v>
      </c>
      <c r="G58" s="577">
        <v>0.7</v>
      </c>
      <c r="H58" s="573">
        <v>0.3</v>
      </c>
      <c r="I58" s="573">
        <v>0</v>
      </c>
      <c r="J58" s="574">
        <v>0</v>
      </c>
      <c r="K58" s="359">
        <f>G58+H58+I58+J58</f>
        <v>1</v>
      </c>
      <c r="L58" s="1081"/>
      <c r="M58" s="1086">
        <f>+K59*2.92%</f>
        <v>0.0292</v>
      </c>
      <c r="N58" s="1105" t="s">
        <v>336</v>
      </c>
    </row>
    <row r="59" spans="1:14" s="60" customFormat="1" ht="30" customHeight="1" thickBot="1">
      <c r="A59" s="1062"/>
      <c r="B59" s="1079"/>
      <c r="C59" s="1022"/>
      <c r="D59" s="999"/>
      <c r="E59" s="999"/>
      <c r="F59" s="358" t="s">
        <v>23</v>
      </c>
      <c r="G59" s="583">
        <v>0.9</v>
      </c>
      <c r="H59" s="583">
        <v>0.1</v>
      </c>
      <c r="I59" s="583">
        <v>0</v>
      </c>
      <c r="J59" s="584">
        <v>0</v>
      </c>
      <c r="K59" s="360">
        <f>SUM(G59:J59)</f>
        <v>1</v>
      </c>
      <c r="L59" s="1081"/>
      <c r="M59" s="1087"/>
      <c r="N59" s="1106"/>
    </row>
    <row r="60" spans="1:14" s="60" customFormat="1" ht="30" customHeight="1">
      <c r="A60" s="1062"/>
      <c r="B60" s="1079"/>
      <c r="C60" s="1009" t="s">
        <v>250</v>
      </c>
      <c r="D60" s="999" t="s">
        <v>93</v>
      </c>
      <c r="E60" s="1025"/>
      <c r="F60" s="356" t="s">
        <v>22</v>
      </c>
      <c r="G60" s="577">
        <v>0</v>
      </c>
      <c r="H60" s="577">
        <v>0</v>
      </c>
      <c r="I60" s="577">
        <v>0</v>
      </c>
      <c r="J60" s="578">
        <v>1</v>
      </c>
      <c r="K60" s="359">
        <f>SUM(G60:J60)</f>
        <v>1</v>
      </c>
      <c r="L60" s="1081"/>
      <c r="M60" s="1058">
        <f>+K61*2.92%</f>
        <v>0.005256</v>
      </c>
      <c r="N60" s="1120" t="s">
        <v>337</v>
      </c>
    </row>
    <row r="61" spans="1:14" s="60" customFormat="1" ht="30" customHeight="1" thickBot="1">
      <c r="A61" s="1062"/>
      <c r="B61" s="1079"/>
      <c r="C61" s="1002"/>
      <c r="D61" s="1004"/>
      <c r="E61" s="1074"/>
      <c r="F61" s="59" t="s">
        <v>23</v>
      </c>
      <c r="G61" s="473">
        <v>0</v>
      </c>
      <c r="H61" s="588">
        <v>0</v>
      </c>
      <c r="I61" s="588">
        <v>0</v>
      </c>
      <c r="J61" s="589">
        <v>0.18</v>
      </c>
      <c r="K61" s="360">
        <f>SUM(G61:J61)</f>
        <v>0.18</v>
      </c>
      <c r="L61" s="1081"/>
      <c r="M61" s="1058"/>
      <c r="N61" s="1120"/>
    </row>
    <row r="62" spans="1:14" s="57" customFormat="1" ht="30" customHeight="1">
      <c r="A62" s="1062"/>
      <c r="B62" s="1079"/>
      <c r="C62" s="1009" t="s">
        <v>251</v>
      </c>
      <c r="D62" s="983" t="s">
        <v>93</v>
      </c>
      <c r="E62" s="1072"/>
      <c r="F62" s="56" t="s">
        <v>22</v>
      </c>
      <c r="G62" s="577">
        <v>0.25</v>
      </c>
      <c r="H62" s="573">
        <v>0.25</v>
      </c>
      <c r="I62" s="573">
        <v>0.25</v>
      </c>
      <c r="J62" s="574">
        <v>0.25</v>
      </c>
      <c r="K62" s="359">
        <f>G62+H62+I62+J62</f>
        <v>1</v>
      </c>
      <c r="L62" s="1081"/>
      <c r="M62" s="1058">
        <f>+K63*2.92%</f>
        <v>0.0292</v>
      </c>
      <c r="N62" s="1117" t="s">
        <v>338</v>
      </c>
    </row>
    <row r="63" spans="1:14" s="57" customFormat="1" ht="30" customHeight="1" thickBot="1">
      <c r="A63" s="1062"/>
      <c r="B63" s="1079"/>
      <c r="C63" s="1002"/>
      <c r="D63" s="999"/>
      <c r="E63" s="1073"/>
      <c r="F63" s="59" t="s">
        <v>23</v>
      </c>
      <c r="G63" s="588">
        <v>0.25</v>
      </c>
      <c r="H63" s="588">
        <v>0.25</v>
      </c>
      <c r="I63" s="588">
        <v>0.25</v>
      </c>
      <c r="J63" s="589">
        <v>0.25</v>
      </c>
      <c r="K63" s="360">
        <f>G63+H63+I63+J63</f>
        <v>1</v>
      </c>
      <c r="L63" s="1081"/>
      <c r="M63" s="1058"/>
      <c r="N63" s="1118"/>
    </row>
    <row r="64" spans="1:14" s="57" customFormat="1" ht="30" customHeight="1">
      <c r="A64" s="1062"/>
      <c r="B64" s="1018" t="s">
        <v>87</v>
      </c>
      <c r="C64" s="1021" t="s">
        <v>252</v>
      </c>
      <c r="D64" s="998"/>
      <c r="E64" s="1024" t="s">
        <v>93</v>
      </c>
      <c r="F64" s="56" t="s">
        <v>22</v>
      </c>
      <c r="G64" s="573">
        <v>0.8</v>
      </c>
      <c r="H64" s="573">
        <v>0.1</v>
      </c>
      <c r="I64" s="573">
        <v>0.1</v>
      </c>
      <c r="J64" s="574">
        <v>0</v>
      </c>
      <c r="K64" s="359">
        <f>G64+H64+I64+J64</f>
        <v>1</v>
      </c>
      <c r="L64" s="1027">
        <f>SUM(M64:M73)</f>
        <v>0.070045</v>
      </c>
      <c r="M64" s="1093">
        <f>+K65*1.87%</f>
        <v>0.0187</v>
      </c>
      <c r="N64" s="1107" t="s">
        <v>327</v>
      </c>
    </row>
    <row r="65" spans="1:14" s="57" customFormat="1" ht="30" customHeight="1" thickBot="1">
      <c r="A65" s="1062"/>
      <c r="B65" s="1019"/>
      <c r="C65" s="1022"/>
      <c r="D65" s="999"/>
      <c r="E65" s="1025"/>
      <c r="F65" s="58" t="s">
        <v>23</v>
      </c>
      <c r="G65" s="473">
        <v>0.8</v>
      </c>
      <c r="H65" s="473">
        <v>0.2</v>
      </c>
      <c r="I65" s="473">
        <v>0</v>
      </c>
      <c r="J65" s="579">
        <v>0</v>
      </c>
      <c r="K65" s="360">
        <f>G65+H65+I65+J65</f>
        <v>1</v>
      </c>
      <c r="L65" s="1029"/>
      <c r="M65" s="1090"/>
      <c r="N65" s="1102"/>
    </row>
    <row r="66" spans="1:14" s="57" customFormat="1" ht="30" customHeight="1">
      <c r="A66" s="1062"/>
      <c r="B66" s="1019"/>
      <c r="C66" s="1023" t="s">
        <v>253</v>
      </c>
      <c r="D66" s="983"/>
      <c r="E66" s="1026" t="s">
        <v>93</v>
      </c>
      <c r="F66" s="56" t="s">
        <v>22</v>
      </c>
      <c r="G66" s="573">
        <v>1</v>
      </c>
      <c r="H66" s="573">
        <v>0</v>
      </c>
      <c r="I66" s="573">
        <v>0</v>
      </c>
      <c r="J66" s="574">
        <v>0</v>
      </c>
      <c r="K66" s="359">
        <f>G66+H66+I66+J66</f>
        <v>1</v>
      </c>
      <c r="L66" s="1029"/>
      <c r="M66" s="1091">
        <f>+K67*1.87%</f>
        <v>0.017765000000000003</v>
      </c>
      <c r="N66" s="1103" t="s">
        <v>347</v>
      </c>
    </row>
    <row r="67" spans="1:14" s="57" customFormat="1" ht="30" customHeight="1" thickBot="1">
      <c r="A67" s="1062"/>
      <c r="B67" s="1019"/>
      <c r="C67" s="1022"/>
      <c r="D67" s="999"/>
      <c r="E67" s="1025"/>
      <c r="F67" s="58" t="s">
        <v>23</v>
      </c>
      <c r="G67" s="473">
        <v>0.5</v>
      </c>
      <c r="H67" s="473">
        <v>0.3</v>
      </c>
      <c r="I67" s="473">
        <v>0.1</v>
      </c>
      <c r="J67" s="579">
        <v>0.05</v>
      </c>
      <c r="K67" s="360">
        <f>(G67+H67+I67+J67)</f>
        <v>0.9500000000000001</v>
      </c>
      <c r="L67" s="1029"/>
      <c r="M67" s="1092"/>
      <c r="N67" s="1102"/>
    </row>
    <row r="68" spans="1:14" s="57" customFormat="1" ht="30" customHeight="1">
      <c r="A68" s="1062"/>
      <c r="B68" s="1019"/>
      <c r="C68" s="1071" t="s">
        <v>254</v>
      </c>
      <c r="D68" s="983" t="s">
        <v>93</v>
      </c>
      <c r="E68" s="364"/>
      <c r="F68" s="56" t="s">
        <v>22</v>
      </c>
      <c r="G68" s="573">
        <v>1</v>
      </c>
      <c r="H68" s="573">
        <v>0</v>
      </c>
      <c r="I68" s="573">
        <v>0</v>
      </c>
      <c r="J68" s="574">
        <v>0</v>
      </c>
      <c r="K68" s="359">
        <f>SUM(G68:J68)</f>
        <v>1</v>
      </c>
      <c r="L68" s="1029"/>
      <c r="M68" s="1061">
        <f>+K69*2.92%</f>
        <v>0.027739999999999997</v>
      </c>
      <c r="N68" s="1099" t="s">
        <v>348</v>
      </c>
    </row>
    <row r="69" spans="1:14" s="57" customFormat="1" ht="30" customHeight="1" thickBot="1">
      <c r="A69" s="1062"/>
      <c r="B69" s="1019"/>
      <c r="C69" s="1022"/>
      <c r="D69" s="1013"/>
      <c r="E69" s="366"/>
      <c r="F69" s="365" t="s">
        <v>23</v>
      </c>
      <c r="G69" s="583">
        <v>0.7</v>
      </c>
      <c r="H69" s="583">
        <v>0.2</v>
      </c>
      <c r="I69" s="583">
        <v>0.05</v>
      </c>
      <c r="J69" s="584">
        <v>0</v>
      </c>
      <c r="K69" s="363">
        <f>SUM(G69:J69)</f>
        <v>0.95</v>
      </c>
      <c r="L69" s="1029"/>
      <c r="M69" s="1057"/>
      <c r="N69" s="1100"/>
    </row>
    <row r="70" spans="1:49" s="47" customFormat="1" ht="30" customHeight="1">
      <c r="A70" s="1062"/>
      <c r="B70" s="1019"/>
      <c r="C70" s="981" t="s">
        <v>255</v>
      </c>
      <c r="D70" s="983" t="s">
        <v>93</v>
      </c>
      <c r="E70" s="983"/>
      <c r="F70" s="56" t="s">
        <v>22</v>
      </c>
      <c r="G70" s="573">
        <v>0</v>
      </c>
      <c r="H70" s="573">
        <v>1</v>
      </c>
      <c r="I70" s="573">
        <v>0</v>
      </c>
      <c r="J70" s="574">
        <v>0</v>
      </c>
      <c r="K70" s="359">
        <f>SUM(G70:J70)</f>
        <v>1</v>
      </c>
      <c r="L70" s="1029"/>
      <c r="M70" s="1082">
        <f>+K71*2.92%</f>
        <v>0.005840000000000001</v>
      </c>
      <c r="N70" s="1099" t="s">
        <v>328</v>
      </c>
      <c r="O70" s="57"/>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c r="AS70" s="55"/>
      <c r="AT70" s="55"/>
      <c r="AU70" s="55"/>
      <c r="AV70" s="55"/>
      <c r="AW70" s="55"/>
    </row>
    <row r="71" spans="1:49" s="47" customFormat="1" ht="30" customHeight="1" thickBot="1">
      <c r="A71" s="1062"/>
      <c r="B71" s="1019"/>
      <c r="C71" s="1071"/>
      <c r="D71" s="1013"/>
      <c r="E71" s="1013"/>
      <c r="F71" s="365" t="s">
        <v>23</v>
      </c>
      <c r="G71" s="583">
        <v>0</v>
      </c>
      <c r="H71" s="583">
        <v>0</v>
      </c>
      <c r="I71" s="583">
        <v>0.15</v>
      </c>
      <c r="J71" s="584">
        <v>0.05</v>
      </c>
      <c r="K71" s="363">
        <f>SUM(G71:J71)</f>
        <v>0.2</v>
      </c>
      <c r="L71" s="1029"/>
      <c r="M71" s="1057"/>
      <c r="N71" s="1100"/>
      <c r="O71" s="57"/>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row>
    <row r="72" spans="1:49" s="47" customFormat="1" ht="30" customHeight="1">
      <c r="A72" s="1062"/>
      <c r="B72" s="1019"/>
      <c r="C72" s="981" t="s">
        <v>256</v>
      </c>
      <c r="D72" s="983" t="s">
        <v>93</v>
      </c>
      <c r="E72" s="983"/>
      <c r="F72" s="56" t="s">
        <v>22</v>
      </c>
      <c r="G72" s="573">
        <v>0</v>
      </c>
      <c r="H72" s="573">
        <v>0</v>
      </c>
      <c r="I72" s="573">
        <v>0.8</v>
      </c>
      <c r="J72" s="574">
        <v>0.2</v>
      </c>
      <c r="K72" s="359">
        <f>SUM(G72:J72)</f>
        <v>1</v>
      </c>
      <c r="L72" s="1029"/>
      <c r="M72" s="1082">
        <f>+K73*2.92%</f>
        <v>0</v>
      </c>
      <c r="N72" s="1099" t="s">
        <v>349</v>
      </c>
      <c r="O72" s="57"/>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row>
    <row r="73" spans="1:49" s="47" customFormat="1" ht="30" customHeight="1" thickBot="1">
      <c r="A73" s="1062"/>
      <c r="B73" s="1020"/>
      <c r="C73" s="982"/>
      <c r="D73" s="984"/>
      <c r="E73" s="984"/>
      <c r="F73" s="58" t="s">
        <v>23</v>
      </c>
      <c r="G73" s="473">
        <v>0</v>
      </c>
      <c r="H73" s="473">
        <v>0</v>
      </c>
      <c r="I73" s="473">
        <v>0</v>
      </c>
      <c r="J73" s="579">
        <v>0</v>
      </c>
      <c r="K73" s="360">
        <f>SUM(I73:J73)</f>
        <v>0</v>
      </c>
      <c r="L73" s="1068"/>
      <c r="M73" s="1083"/>
      <c r="N73" s="992"/>
      <c r="O73" s="57"/>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row>
    <row r="74" spans="1:57" s="47" customFormat="1" ht="30" customHeight="1">
      <c r="A74" s="977" t="s">
        <v>375</v>
      </c>
      <c r="B74" s="979" t="s">
        <v>376</v>
      </c>
      <c r="C74" s="981" t="s">
        <v>379</v>
      </c>
      <c r="D74" s="983" t="s">
        <v>93</v>
      </c>
      <c r="E74" s="985"/>
      <c r="F74" s="56" t="s">
        <v>22</v>
      </c>
      <c r="G74" s="573">
        <v>0</v>
      </c>
      <c r="H74" s="573">
        <v>0</v>
      </c>
      <c r="I74" s="573">
        <v>0</v>
      </c>
      <c r="J74" s="574">
        <v>0</v>
      </c>
      <c r="K74" s="359">
        <v>0</v>
      </c>
      <c r="L74" s="989">
        <v>0.0834</v>
      </c>
      <c r="M74" s="989">
        <v>0.0834</v>
      </c>
      <c r="N74" s="991" t="s">
        <v>378</v>
      </c>
      <c r="O74" s="57"/>
      <c r="P74" s="57"/>
      <c r="Q74" s="57"/>
      <c r="R74" s="57"/>
      <c r="S74" s="57"/>
      <c r="T74" s="57"/>
      <c r="U74" s="57"/>
      <c r="V74" s="987"/>
      <c r="W74" s="57"/>
      <c r="X74" s="55"/>
      <c r="Y74" s="55"/>
      <c r="Z74" s="55"/>
      <c r="AA74" s="55"/>
      <c r="AB74" s="55"/>
      <c r="AC74" s="55"/>
      <c r="AD74" s="55"/>
      <c r="AE74" s="55"/>
      <c r="AF74" s="55"/>
      <c r="AG74" s="55"/>
      <c r="AH74" s="55"/>
      <c r="AI74" s="55"/>
      <c r="AJ74" s="55"/>
      <c r="AK74" s="55"/>
      <c r="AL74" s="55"/>
      <c r="AM74" s="55"/>
      <c r="AN74" s="55"/>
      <c r="AO74" s="55"/>
      <c r="AP74" s="55"/>
      <c r="AQ74" s="55"/>
      <c r="AR74" s="55"/>
      <c r="AS74" s="55"/>
      <c r="AT74" s="55"/>
      <c r="AU74" s="55"/>
      <c r="AV74" s="55"/>
      <c r="AW74" s="55"/>
      <c r="AX74" s="55"/>
      <c r="AY74" s="55"/>
      <c r="AZ74" s="55"/>
      <c r="BA74" s="55"/>
      <c r="BB74" s="55"/>
      <c r="BC74" s="55"/>
      <c r="BD74" s="55"/>
      <c r="BE74" s="55"/>
    </row>
    <row r="75" spans="1:57" s="47" customFormat="1" ht="30" customHeight="1" thickBot="1">
      <c r="A75" s="978"/>
      <c r="B75" s="980"/>
      <c r="C75" s="982"/>
      <c r="D75" s="984"/>
      <c r="E75" s="986"/>
      <c r="F75" s="58" t="s">
        <v>23</v>
      </c>
      <c r="G75" s="473">
        <v>0</v>
      </c>
      <c r="H75" s="473">
        <v>0</v>
      </c>
      <c r="I75" s="473">
        <v>0</v>
      </c>
      <c r="J75" s="579">
        <v>0</v>
      </c>
      <c r="K75" s="360">
        <v>0</v>
      </c>
      <c r="L75" s="990"/>
      <c r="M75" s="990"/>
      <c r="N75" s="992"/>
      <c r="O75" s="57"/>
      <c r="P75" s="57"/>
      <c r="Q75" s="57"/>
      <c r="R75" s="57"/>
      <c r="S75" s="57"/>
      <c r="T75" s="57"/>
      <c r="U75" s="57"/>
      <c r="V75" s="988"/>
      <c r="W75" s="57"/>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5"/>
      <c r="BB75" s="55"/>
      <c r="BC75" s="55"/>
      <c r="BD75" s="55"/>
      <c r="BE75" s="55"/>
    </row>
    <row r="76" spans="1:14" ht="18.75" customHeight="1" thickBot="1">
      <c r="A76" s="1069" t="s">
        <v>24</v>
      </c>
      <c r="B76" s="1070"/>
      <c r="C76" s="1070"/>
      <c r="D76" s="1070"/>
      <c r="E76" s="1070"/>
      <c r="F76" s="1070"/>
      <c r="G76" s="1070"/>
      <c r="H76" s="1070"/>
      <c r="I76" s="1070"/>
      <c r="J76" s="1070"/>
      <c r="K76" s="1070"/>
      <c r="L76" s="507">
        <f>SUM(L8:L73)</f>
        <v>0.6040549000000001</v>
      </c>
      <c r="M76" s="507">
        <f>SUM(M8:M73)</f>
        <v>0.6040549000000002</v>
      </c>
      <c r="N76" s="69"/>
    </row>
    <row r="77" spans="1:14" ht="30.75" customHeight="1">
      <c r="A77" s="61"/>
      <c r="B77" s="61"/>
      <c r="C77" s="62"/>
      <c r="D77" s="61"/>
      <c r="E77" s="61"/>
      <c r="F77" s="61"/>
      <c r="G77" s="77"/>
      <c r="H77" s="61"/>
      <c r="I77" s="61"/>
      <c r="J77" s="61"/>
      <c r="K77" s="61"/>
      <c r="L77" s="63"/>
      <c r="M77" s="63"/>
      <c r="N77" s="64" t="s">
        <v>213</v>
      </c>
    </row>
    <row r="78" spans="1:13" ht="29.25" customHeight="1">
      <c r="A78" s="57"/>
      <c r="B78" s="57"/>
      <c r="C78" s="60"/>
      <c r="D78" s="57"/>
      <c r="E78" s="57"/>
      <c r="F78" s="57"/>
      <c r="G78" s="57"/>
      <c r="H78" s="57"/>
      <c r="I78" s="65"/>
      <c r="J78" s="66"/>
      <c r="K78" s="66"/>
      <c r="L78" s="65"/>
      <c r="M78" s="66"/>
    </row>
    <row r="79" spans="1:13" ht="15">
      <c r="A79" s="57"/>
      <c r="B79" s="57"/>
      <c r="C79" s="60"/>
      <c r="D79" s="57"/>
      <c r="E79" s="57"/>
      <c r="F79" s="57"/>
      <c r="G79" s="57"/>
      <c r="H79" s="57"/>
      <c r="I79" s="65"/>
      <c r="J79" s="66"/>
      <c r="K79" s="66"/>
      <c r="L79" s="65"/>
      <c r="M79" s="66"/>
    </row>
    <row r="80" spans="1:14" ht="15" hidden="1">
      <c r="A80" s="57"/>
      <c r="B80" s="57"/>
      <c r="C80" s="60"/>
      <c r="D80" s="57"/>
      <c r="E80" s="57"/>
      <c r="F80" s="57"/>
      <c r="G80" s="458"/>
      <c r="H80" s="444"/>
      <c r="I80" s="65"/>
      <c r="J80" s="443"/>
      <c r="K80" s="458" t="s">
        <v>275</v>
      </c>
      <c r="L80" s="444"/>
      <c r="M80" s="445"/>
      <c r="N80" s="353"/>
    </row>
    <row r="81" spans="1:14" ht="15" hidden="1">
      <c r="A81" s="57"/>
      <c r="B81" s="57"/>
      <c r="C81" s="60"/>
      <c r="D81" s="57"/>
      <c r="E81" s="57"/>
      <c r="F81" s="57"/>
      <c r="G81" s="460"/>
      <c r="H81" s="461"/>
      <c r="I81" s="65"/>
      <c r="J81" s="459"/>
      <c r="K81" s="460" t="s">
        <v>266</v>
      </c>
      <c r="L81" s="461">
        <v>25</v>
      </c>
      <c r="M81" s="462"/>
      <c r="N81" s="353"/>
    </row>
    <row r="82" spans="1:14" ht="15" hidden="1">
      <c r="A82" s="57"/>
      <c r="B82" s="57"/>
      <c r="C82" s="60"/>
      <c r="D82" s="57"/>
      <c r="E82" s="57"/>
      <c r="F82" s="57"/>
      <c r="G82" s="460"/>
      <c r="H82" s="461"/>
      <c r="I82" s="65"/>
      <c r="J82" s="459"/>
      <c r="K82" s="460" t="s">
        <v>267</v>
      </c>
      <c r="L82" s="461">
        <v>9.11</v>
      </c>
      <c r="M82" s="462"/>
      <c r="N82" s="353"/>
    </row>
    <row r="83" spans="1:14" ht="15" hidden="1">
      <c r="A83" s="57"/>
      <c r="B83" s="57"/>
      <c r="C83" s="60"/>
      <c r="D83" s="57"/>
      <c r="E83" s="57"/>
      <c r="F83" s="57"/>
      <c r="G83" s="460"/>
      <c r="H83" s="461"/>
      <c r="I83" s="65"/>
      <c r="J83" s="459"/>
      <c r="K83" s="460" t="s">
        <v>268</v>
      </c>
      <c r="L83" s="461">
        <f>+L81-L82</f>
        <v>15.89</v>
      </c>
      <c r="M83" s="463"/>
      <c r="N83" s="353"/>
    </row>
    <row r="84" spans="1:14" ht="15" hidden="1">
      <c r="A84" s="57"/>
      <c r="B84" s="57"/>
      <c r="C84" s="60"/>
      <c r="D84" s="57"/>
      <c r="E84" s="57"/>
      <c r="F84" s="57"/>
      <c r="G84" s="460"/>
      <c r="H84" s="464"/>
      <c r="I84" s="65"/>
      <c r="J84" s="459"/>
      <c r="K84" s="460"/>
      <c r="L84" s="464"/>
      <c r="M84" s="463"/>
      <c r="N84" s="353"/>
    </row>
    <row r="85" spans="1:14" ht="15" hidden="1">
      <c r="A85" s="57"/>
      <c r="B85" s="57"/>
      <c r="C85" s="60"/>
      <c r="D85" s="57"/>
      <c r="E85" s="57"/>
      <c r="F85" s="57"/>
      <c r="G85" s="465"/>
      <c r="H85" s="465"/>
      <c r="I85" s="65"/>
      <c r="J85" s="459"/>
      <c r="K85" s="465">
        <v>1</v>
      </c>
      <c r="L85" s="465">
        <v>0.1589</v>
      </c>
      <c r="M85" s="463"/>
      <c r="N85" s="353"/>
    </row>
    <row r="86" spans="1:14" ht="15" hidden="1">
      <c r="A86" s="57"/>
      <c r="B86" s="57"/>
      <c r="C86" s="60"/>
      <c r="D86" s="57"/>
      <c r="E86" s="57"/>
      <c r="F86" s="57"/>
      <c r="G86" s="465"/>
      <c r="H86" s="465"/>
      <c r="I86" s="65"/>
      <c r="J86" s="459"/>
      <c r="K86" s="465">
        <v>0.619</v>
      </c>
      <c r="L86" s="465">
        <f>+K86*L85/K85</f>
        <v>0.0983591</v>
      </c>
      <c r="M86" s="463"/>
      <c r="N86" s="353"/>
    </row>
    <row r="87" spans="1:14" ht="15" hidden="1">
      <c r="A87" s="57"/>
      <c r="B87" s="57"/>
      <c r="C87" s="60"/>
      <c r="D87" s="57"/>
      <c r="E87" s="57"/>
      <c r="F87" s="57"/>
      <c r="G87" s="466"/>
      <c r="H87" s="466"/>
      <c r="I87" s="65"/>
      <c r="J87" s="459"/>
      <c r="K87" s="466"/>
      <c r="L87" s="466"/>
      <c r="M87" s="463"/>
      <c r="N87" s="353"/>
    </row>
    <row r="88" spans="1:14" ht="15" hidden="1">
      <c r="A88" s="57"/>
      <c r="B88" s="57"/>
      <c r="C88" s="60"/>
      <c r="D88" s="57"/>
      <c r="E88" s="57"/>
      <c r="F88" s="57"/>
      <c r="G88" s="467"/>
      <c r="H88" s="467"/>
      <c r="I88" s="65"/>
      <c r="J88" s="459"/>
      <c r="K88" s="467"/>
      <c r="L88" s="467"/>
      <c r="M88" s="463"/>
      <c r="N88" s="353"/>
    </row>
    <row r="89" spans="1:14" ht="15" hidden="1">
      <c r="A89" s="57"/>
      <c r="B89" s="57"/>
      <c r="C89" s="60"/>
      <c r="D89" s="57"/>
      <c r="E89" s="57"/>
      <c r="F89" s="57"/>
      <c r="G89" s="465"/>
      <c r="H89" s="465"/>
      <c r="I89" s="65"/>
      <c r="J89" s="459"/>
      <c r="K89" s="465">
        <v>1</v>
      </c>
      <c r="L89" s="465">
        <v>0.1589</v>
      </c>
      <c r="M89" s="463"/>
      <c r="N89" s="353"/>
    </row>
    <row r="90" spans="1:14" ht="15" hidden="1">
      <c r="A90" s="57"/>
      <c r="B90" s="57"/>
      <c r="C90" s="60"/>
      <c r="D90" s="57"/>
      <c r="E90" s="57"/>
      <c r="F90" s="57"/>
      <c r="G90" s="465"/>
      <c r="H90" s="465"/>
      <c r="I90" s="65"/>
      <c r="J90" s="459"/>
      <c r="K90" s="465">
        <v>1</v>
      </c>
      <c r="L90" s="465">
        <f>+K90*L89/K89</f>
        <v>0.1589</v>
      </c>
      <c r="M90" s="463"/>
      <c r="N90" s="353"/>
    </row>
    <row r="91" spans="1:14" ht="15">
      <c r="A91" s="57"/>
      <c r="B91" s="57"/>
      <c r="C91" s="60"/>
      <c r="D91" s="57"/>
      <c r="E91" s="57"/>
      <c r="F91" s="57"/>
      <c r="G91" s="57"/>
      <c r="H91" s="57"/>
      <c r="I91" s="65"/>
      <c r="J91" s="459"/>
      <c r="K91" s="462"/>
      <c r="L91" s="462"/>
      <c r="M91" s="463"/>
      <c r="N91" s="353"/>
    </row>
    <row r="92" spans="1:52" ht="15">
      <c r="A92" s="57"/>
      <c r="B92" s="57"/>
      <c r="C92" s="60"/>
      <c r="D92" s="57"/>
      <c r="E92" s="57"/>
      <c r="F92" s="57"/>
      <c r="G92" s="57"/>
      <c r="H92" s="57"/>
      <c r="I92" s="65"/>
      <c r="J92" s="445"/>
      <c r="K92" s="353"/>
      <c r="L92" s="57"/>
      <c r="M92" s="57"/>
      <c r="AX92" s="51"/>
      <c r="AY92" s="51"/>
      <c r="AZ92" s="51"/>
    </row>
    <row r="93" spans="1:52" ht="15">
      <c r="A93" s="57"/>
      <c r="B93" s="57"/>
      <c r="C93" s="60"/>
      <c r="D93" s="57"/>
      <c r="E93" s="57"/>
      <c r="F93" s="57"/>
      <c r="G93" s="57"/>
      <c r="H93" s="57"/>
      <c r="I93" s="65"/>
      <c r="J93" s="431"/>
      <c r="K93" s="353"/>
      <c r="L93" s="57"/>
      <c r="M93" s="57"/>
      <c r="AX93" s="51"/>
      <c r="AY93" s="51"/>
      <c r="AZ93" s="51"/>
    </row>
    <row r="94" spans="1:52" ht="15">
      <c r="A94" s="57"/>
      <c r="B94" s="57"/>
      <c r="C94" s="60"/>
      <c r="D94" s="57"/>
      <c r="E94" s="57"/>
      <c r="F94" s="57"/>
      <c r="G94" s="57"/>
      <c r="H94" s="57"/>
      <c r="I94" s="65"/>
      <c r="J94" s="431"/>
      <c r="K94" s="353"/>
      <c r="L94" s="57"/>
      <c r="M94" s="57"/>
      <c r="AX94" s="51"/>
      <c r="AY94" s="51"/>
      <c r="AZ94" s="51"/>
    </row>
    <row r="95" spans="1:52" ht="15">
      <c r="A95" s="57"/>
      <c r="B95" s="57"/>
      <c r="C95" s="60"/>
      <c r="D95" s="57"/>
      <c r="E95" s="57"/>
      <c r="F95" s="57"/>
      <c r="G95" s="57"/>
      <c r="H95" s="57"/>
      <c r="I95" s="65"/>
      <c r="J95" s="431"/>
      <c r="K95" s="353"/>
      <c r="L95" s="57"/>
      <c r="M95" s="57"/>
      <c r="AX95" s="51"/>
      <c r="AY95" s="51"/>
      <c r="AZ95" s="51"/>
    </row>
    <row r="96" spans="1:52" ht="15">
      <c r="A96" s="57"/>
      <c r="B96" s="57"/>
      <c r="C96" s="60"/>
      <c r="D96" s="57"/>
      <c r="E96" s="57"/>
      <c r="F96" s="57"/>
      <c r="G96" s="57"/>
      <c r="H96" s="57"/>
      <c r="I96" s="65"/>
      <c r="J96" s="431"/>
      <c r="K96" s="353"/>
      <c r="L96" s="57"/>
      <c r="M96" s="57"/>
      <c r="AX96" s="51"/>
      <c r="AY96" s="51"/>
      <c r="AZ96" s="51"/>
    </row>
    <row r="97" spans="1:52" ht="15">
      <c r="A97" s="57"/>
      <c r="B97" s="57"/>
      <c r="C97" s="60"/>
      <c r="D97" s="57"/>
      <c r="E97" s="57"/>
      <c r="F97" s="57"/>
      <c r="G97" s="57"/>
      <c r="H97" s="57"/>
      <c r="I97" s="65"/>
      <c r="J97" s="431"/>
      <c r="K97" s="353"/>
      <c r="L97" s="57"/>
      <c r="M97" s="57"/>
      <c r="AX97" s="51"/>
      <c r="AY97" s="51"/>
      <c r="AZ97" s="51"/>
    </row>
    <row r="98" spans="1:52" ht="15">
      <c r="A98" s="57"/>
      <c r="B98" s="57"/>
      <c r="C98" s="60"/>
      <c r="D98" s="57"/>
      <c r="E98" s="57"/>
      <c r="F98" s="57"/>
      <c r="G98" s="57"/>
      <c r="H98" s="57"/>
      <c r="I98" s="65"/>
      <c r="J98" s="431"/>
      <c r="K98" s="353"/>
      <c r="L98" s="57"/>
      <c r="M98" s="57"/>
      <c r="AX98" s="51"/>
      <c r="AY98" s="51"/>
      <c r="AZ98" s="51"/>
    </row>
    <row r="99" spans="1:52" ht="15">
      <c r="A99" s="57"/>
      <c r="B99" s="57"/>
      <c r="C99" s="60"/>
      <c r="D99" s="57"/>
      <c r="E99" s="57"/>
      <c r="F99" s="57"/>
      <c r="G99" s="57"/>
      <c r="H99" s="57"/>
      <c r="I99" s="65"/>
      <c r="J99" s="431"/>
      <c r="K99" s="353"/>
      <c r="L99" s="57"/>
      <c r="M99" s="57"/>
      <c r="AX99" s="51"/>
      <c r="AY99" s="51"/>
      <c r="AZ99" s="51"/>
    </row>
    <row r="100" spans="1:52" ht="15">
      <c r="A100" s="57"/>
      <c r="B100" s="57"/>
      <c r="C100" s="60"/>
      <c r="D100" s="57"/>
      <c r="E100" s="57"/>
      <c r="F100" s="57"/>
      <c r="G100" s="57"/>
      <c r="H100" s="57"/>
      <c r="I100" s="65"/>
      <c r="J100" s="431"/>
      <c r="K100" s="353"/>
      <c r="L100" s="57"/>
      <c r="M100" s="57"/>
      <c r="AX100" s="51"/>
      <c r="AY100" s="51"/>
      <c r="AZ100" s="51"/>
    </row>
    <row r="101" spans="1:52" ht="15">
      <c r="A101" s="57"/>
      <c r="B101" s="57"/>
      <c r="C101" s="60"/>
      <c r="D101" s="57"/>
      <c r="E101" s="57"/>
      <c r="F101" s="57"/>
      <c r="G101" s="57"/>
      <c r="H101" s="57"/>
      <c r="I101" s="65"/>
      <c r="J101" s="66"/>
      <c r="K101" s="57"/>
      <c r="L101" s="57"/>
      <c r="M101" s="57"/>
      <c r="AX101" s="51"/>
      <c r="AY101" s="51"/>
      <c r="AZ101" s="51"/>
    </row>
    <row r="102" spans="1:52" ht="15">
      <c r="A102" s="57"/>
      <c r="B102" s="57"/>
      <c r="C102" s="60"/>
      <c r="D102" s="57"/>
      <c r="E102" s="57"/>
      <c r="F102" s="57"/>
      <c r="G102" s="57"/>
      <c r="H102" s="57"/>
      <c r="I102" s="65"/>
      <c r="J102" s="66"/>
      <c r="K102" s="57"/>
      <c r="L102" s="57"/>
      <c r="M102" s="57"/>
      <c r="AX102" s="51"/>
      <c r="AY102" s="51"/>
      <c r="AZ102" s="51"/>
    </row>
    <row r="103" spans="1:52" ht="15">
      <c r="A103" s="57"/>
      <c r="B103" s="57"/>
      <c r="C103" s="60"/>
      <c r="D103" s="57"/>
      <c r="E103" s="57"/>
      <c r="F103" s="57"/>
      <c r="G103" s="57"/>
      <c r="H103" s="57"/>
      <c r="I103" s="65"/>
      <c r="J103" s="66"/>
      <c r="K103" s="57"/>
      <c r="L103" s="57"/>
      <c r="M103" s="57"/>
      <c r="AX103" s="51"/>
      <c r="AY103" s="51"/>
      <c r="AZ103" s="51"/>
    </row>
    <row r="104" spans="1:13" ht="15">
      <c r="A104" s="57"/>
      <c r="B104" s="57"/>
      <c r="C104" s="60"/>
      <c r="D104" s="57"/>
      <c r="E104" s="57"/>
      <c r="F104" s="57"/>
      <c r="G104" s="57"/>
      <c r="H104" s="57"/>
      <c r="I104" s="65"/>
      <c r="J104" s="66"/>
      <c r="K104" s="353"/>
      <c r="L104" s="353"/>
      <c r="M104" s="66"/>
    </row>
    <row r="105" spans="1:13" ht="15">
      <c r="A105" s="57"/>
      <c r="B105" s="57"/>
      <c r="C105" s="60"/>
      <c r="D105" s="57"/>
      <c r="E105" s="57"/>
      <c r="F105" s="57"/>
      <c r="G105" s="57"/>
      <c r="H105" s="57"/>
      <c r="I105" s="65"/>
      <c r="J105" s="66"/>
      <c r="K105" s="353"/>
      <c r="L105" s="353"/>
      <c r="M105" s="66"/>
    </row>
    <row r="106" spans="1:13" ht="15">
      <c r="A106" s="57"/>
      <c r="B106" s="57"/>
      <c r="C106" s="60"/>
      <c r="D106" s="57"/>
      <c r="E106" s="57"/>
      <c r="F106" s="57"/>
      <c r="G106" s="57"/>
      <c r="H106" s="57"/>
      <c r="I106" s="65"/>
      <c r="J106" s="66"/>
      <c r="K106" s="353"/>
      <c r="L106" s="353"/>
      <c r="M106" s="66"/>
    </row>
    <row r="107" spans="1:13" ht="15">
      <c r="A107" s="57"/>
      <c r="B107" s="57"/>
      <c r="C107" s="60"/>
      <c r="D107" s="57"/>
      <c r="E107" s="57"/>
      <c r="F107" s="57"/>
      <c r="G107" s="57"/>
      <c r="H107" s="57"/>
      <c r="I107" s="65"/>
      <c r="J107" s="66"/>
      <c r="K107" s="353"/>
      <c r="L107" s="353"/>
      <c r="M107" s="66"/>
    </row>
    <row r="108" spans="1:13" ht="15">
      <c r="A108" s="57"/>
      <c r="B108" s="57"/>
      <c r="C108" s="60"/>
      <c r="D108" s="57"/>
      <c r="E108" s="57"/>
      <c r="F108" s="57"/>
      <c r="G108" s="57"/>
      <c r="H108" s="57"/>
      <c r="I108" s="65"/>
      <c r="J108" s="66"/>
      <c r="K108" s="353"/>
      <c r="L108" s="353"/>
      <c r="M108" s="66"/>
    </row>
    <row r="109" spans="1:13" ht="15">
      <c r="A109" s="57"/>
      <c r="B109" s="57"/>
      <c r="C109" s="60"/>
      <c r="D109" s="57"/>
      <c r="E109" s="57"/>
      <c r="F109" s="57"/>
      <c r="G109" s="57"/>
      <c r="H109" s="57"/>
      <c r="I109" s="65"/>
      <c r="J109" s="66"/>
      <c r="K109" s="66"/>
      <c r="L109" s="65"/>
      <c r="M109" s="66"/>
    </row>
    <row r="110" spans="1:13" ht="15">
      <c r="A110" s="57"/>
      <c r="B110" s="57"/>
      <c r="C110" s="60"/>
      <c r="D110" s="57"/>
      <c r="E110" s="57"/>
      <c r="F110" s="57"/>
      <c r="G110" s="57"/>
      <c r="H110" s="57"/>
      <c r="I110" s="65"/>
      <c r="J110" s="66"/>
      <c r="K110" s="66"/>
      <c r="L110" s="65"/>
      <c r="M110" s="66"/>
    </row>
    <row r="111" spans="1:13" ht="15">
      <c r="A111" s="57"/>
      <c r="B111" s="57"/>
      <c r="C111" s="60"/>
      <c r="D111" s="57"/>
      <c r="E111" s="57"/>
      <c r="F111" s="57"/>
      <c r="G111" s="57"/>
      <c r="H111" s="57"/>
      <c r="I111" s="65"/>
      <c r="J111" s="66"/>
      <c r="K111" s="66"/>
      <c r="L111" s="65"/>
      <c r="M111" s="66"/>
    </row>
    <row r="112" spans="1:13" ht="15">
      <c r="A112" s="57"/>
      <c r="B112" s="57"/>
      <c r="C112" s="60"/>
      <c r="D112" s="57"/>
      <c r="E112" s="57"/>
      <c r="F112" s="57"/>
      <c r="G112" s="57"/>
      <c r="H112" s="57"/>
      <c r="I112" s="65"/>
      <c r="J112" s="66"/>
      <c r="K112" s="66"/>
      <c r="L112" s="65"/>
      <c r="M112" s="66"/>
    </row>
    <row r="113" spans="1:13" ht="15">
      <c r="A113" s="57"/>
      <c r="B113" s="57"/>
      <c r="C113" s="60"/>
      <c r="D113" s="57"/>
      <c r="E113" s="57"/>
      <c r="F113" s="57"/>
      <c r="G113" s="57"/>
      <c r="H113" s="57"/>
      <c r="I113" s="65"/>
      <c r="J113" s="66"/>
      <c r="K113" s="66"/>
      <c r="L113" s="65"/>
      <c r="M113" s="66"/>
    </row>
    <row r="114" spans="1:13" ht="15">
      <c r="A114" s="57"/>
      <c r="B114" s="57"/>
      <c r="C114" s="60"/>
      <c r="D114" s="57"/>
      <c r="E114" s="57"/>
      <c r="F114" s="57"/>
      <c r="G114" s="57"/>
      <c r="H114" s="57"/>
      <c r="I114" s="65"/>
      <c r="J114" s="66"/>
      <c r="K114" s="66"/>
      <c r="L114" s="65"/>
      <c r="M114" s="66"/>
    </row>
    <row r="115" spans="1:13" ht="15">
      <c r="A115" s="57"/>
      <c r="B115" s="57"/>
      <c r="C115" s="60"/>
      <c r="D115" s="57"/>
      <c r="E115" s="57"/>
      <c r="F115" s="57"/>
      <c r="G115" s="57"/>
      <c r="H115" s="57"/>
      <c r="I115" s="65"/>
      <c r="J115" s="66"/>
      <c r="K115" s="66"/>
      <c r="L115" s="65"/>
      <c r="M115" s="66"/>
    </row>
    <row r="116" spans="1:13" ht="15">
      <c r="A116" s="57"/>
      <c r="B116" s="57"/>
      <c r="C116" s="60"/>
      <c r="D116" s="57"/>
      <c r="E116" s="57"/>
      <c r="F116" s="57"/>
      <c r="G116" s="57"/>
      <c r="H116" s="57"/>
      <c r="I116" s="65"/>
      <c r="J116" s="66"/>
      <c r="K116" s="66"/>
      <c r="L116" s="65"/>
      <c r="M116" s="66"/>
    </row>
    <row r="117" spans="1:13" ht="15">
      <c r="A117" s="57"/>
      <c r="B117" s="57"/>
      <c r="C117" s="60"/>
      <c r="D117" s="57"/>
      <c r="E117" s="57"/>
      <c r="F117" s="57"/>
      <c r="G117" s="57"/>
      <c r="H117" s="57"/>
      <c r="I117" s="65"/>
      <c r="J117" s="66"/>
      <c r="K117" s="66"/>
      <c r="L117" s="65"/>
      <c r="M117" s="66"/>
    </row>
    <row r="118" spans="1:13" ht="15">
      <c r="A118" s="57"/>
      <c r="B118" s="57"/>
      <c r="C118" s="60"/>
      <c r="D118" s="57"/>
      <c r="E118" s="57"/>
      <c r="F118" s="57"/>
      <c r="G118" s="57"/>
      <c r="H118" s="57"/>
      <c r="I118" s="65"/>
      <c r="J118" s="66"/>
      <c r="K118" s="66"/>
      <c r="L118" s="65"/>
      <c r="M118" s="66"/>
    </row>
    <row r="119" spans="1:13" ht="15">
      <c r="A119" s="57"/>
      <c r="B119" s="57"/>
      <c r="C119" s="60"/>
      <c r="D119" s="57"/>
      <c r="E119" s="57"/>
      <c r="F119" s="57"/>
      <c r="G119" s="57"/>
      <c r="H119" s="57"/>
      <c r="I119" s="65"/>
      <c r="J119" s="66"/>
      <c r="K119" s="66"/>
      <c r="L119" s="65"/>
      <c r="M119" s="66"/>
    </row>
    <row r="120" spans="1:13" ht="15">
      <c r="A120" s="57"/>
      <c r="B120" s="57"/>
      <c r="C120" s="60"/>
      <c r="D120" s="57"/>
      <c r="E120" s="57"/>
      <c r="F120" s="57"/>
      <c r="G120" s="57"/>
      <c r="H120" s="57"/>
      <c r="I120" s="65"/>
      <c r="J120" s="66"/>
      <c r="K120" s="66"/>
      <c r="L120" s="65"/>
      <c r="M120" s="66"/>
    </row>
    <row r="121" spans="1:13" ht="15">
      <c r="A121" s="57"/>
      <c r="B121" s="57"/>
      <c r="C121" s="60"/>
      <c r="D121" s="57"/>
      <c r="E121" s="57"/>
      <c r="F121" s="57"/>
      <c r="G121" s="57"/>
      <c r="H121" s="57"/>
      <c r="I121" s="65"/>
      <c r="J121" s="66"/>
      <c r="K121" s="66"/>
      <c r="L121" s="65"/>
      <c r="M121" s="66"/>
    </row>
    <row r="122" spans="1:13" ht="15">
      <c r="A122" s="57"/>
      <c r="B122" s="57"/>
      <c r="C122" s="60"/>
      <c r="D122" s="57"/>
      <c r="E122" s="57"/>
      <c r="F122" s="57"/>
      <c r="G122" s="57"/>
      <c r="H122" s="57"/>
      <c r="I122" s="65"/>
      <c r="J122" s="66"/>
      <c r="K122" s="66"/>
      <c r="L122" s="65"/>
      <c r="M122" s="66"/>
    </row>
    <row r="123" spans="1:13" ht="15">
      <c r="A123" s="57"/>
      <c r="B123" s="57"/>
      <c r="C123" s="60"/>
      <c r="D123" s="57"/>
      <c r="E123" s="57"/>
      <c r="F123" s="57"/>
      <c r="G123" s="57"/>
      <c r="H123" s="57"/>
      <c r="I123" s="65"/>
      <c r="J123" s="66"/>
      <c r="K123" s="66"/>
      <c r="L123" s="65"/>
      <c r="M123" s="66"/>
    </row>
    <row r="124" spans="1:13" ht="15">
      <c r="A124" s="57"/>
      <c r="B124" s="57"/>
      <c r="C124" s="60"/>
      <c r="D124" s="57"/>
      <c r="E124" s="57"/>
      <c r="F124" s="57"/>
      <c r="G124" s="57"/>
      <c r="H124" s="57"/>
      <c r="I124" s="65"/>
      <c r="J124" s="66"/>
      <c r="K124" s="66"/>
      <c r="L124" s="65"/>
      <c r="M124" s="66"/>
    </row>
    <row r="125" spans="1:13" ht="15">
      <c r="A125" s="57"/>
      <c r="B125" s="57"/>
      <c r="C125" s="60"/>
      <c r="D125" s="57"/>
      <c r="E125" s="57"/>
      <c r="F125" s="57"/>
      <c r="G125" s="57"/>
      <c r="H125" s="57"/>
      <c r="I125" s="65"/>
      <c r="J125" s="66"/>
      <c r="K125" s="66"/>
      <c r="L125" s="65"/>
      <c r="M125" s="66"/>
    </row>
    <row r="126" spans="1:13" ht="15">
      <c r="A126" s="57"/>
      <c r="B126" s="57"/>
      <c r="C126" s="60"/>
      <c r="D126" s="57"/>
      <c r="E126" s="57"/>
      <c r="F126" s="57"/>
      <c r="G126" s="57"/>
      <c r="H126" s="57"/>
      <c r="I126" s="65"/>
      <c r="J126" s="66"/>
      <c r="K126" s="66"/>
      <c r="L126" s="65"/>
      <c r="M126" s="66"/>
    </row>
    <row r="127" spans="1:13" ht="15">
      <c r="A127" s="57"/>
      <c r="B127" s="57"/>
      <c r="C127" s="60"/>
      <c r="D127" s="57"/>
      <c r="E127" s="57"/>
      <c r="F127" s="57"/>
      <c r="G127" s="57"/>
      <c r="H127" s="57"/>
      <c r="I127" s="65"/>
      <c r="J127" s="66"/>
      <c r="K127" s="66"/>
      <c r="L127" s="65"/>
      <c r="M127" s="66"/>
    </row>
    <row r="128" spans="1:13" ht="15">
      <c r="A128" s="57"/>
      <c r="B128" s="57"/>
      <c r="C128" s="60"/>
      <c r="D128" s="57"/>
      <c r="E128" s="57"/>
      <c r="F128" s="57"/>
      <c r="G128" s="57"/>
      <c r="H128" s="57"/>
      <c r="I128" s="65"/>
      <c r="J128" s="66"/>
      <c r="K128" s="66"/>
      <c r="L128" s="65"/>
      <c r="M128" s="66"/>
    </row>
    <row r="129" spans="1:13" ht="15">
      <c r="A129" s="57"/>
      <c r="B129" s="57"/>
      <c r="C129" s="60"/>
      <c r="D129" s="57"/>
      <c r="E129" s="57"/>
      <c r="F129" s="57"/>
      <c r="G129" s="57"/>
      <c r="H129" s="57"/>
      <c r="I129" s="65"/>
      <c r="J129" s="66"/>
      <c r="K129" s="66"/>
      <c r="L129" s="65"/>
      <c r="M129" s="66"/>
    </row>
    <row r="130" spans="1:13" ht="15">
      <c r="A130" s="57"/>
      <c r="B130" s="57"/>
      <c r="C130" s="60"/>
      <c r="D130" s="57"/>
      <c r="E130" s="57"/>
      <c r="F130" s="57"/>
      <c r="G130" s="57"/>
      <c r="H130" s="57"/>
      <c r="I130" s="65"/>
      <c r="J130" s="66"/>
      <c r="K130" s="66"/>
      <c r="L130" s="65"/>
      <c r="M130" s="66"/>
    </row>
    <row r="131" spans="1:13" ht="15">
      <c r="A131" s="57"/>
      <c r="B131" s="57"/>
      <c r="C131" s="60"/>
      <c r="D131" s="57"/>
      <c r="E131" s="57"/>
      <c r="F131" s="57"/>
      <c r="G131" s="57"/>
      <c r="H131" s="57"/>
      <c r="I131" s="65"/>
      <c r="J131" s="66"/>
      <c r="K131" s="66"/>
      <c r="L131" s="65"/>
      <c r="M131" s="66"/>
    </row>
    <row r="132" spans="1:13" ht="15">
      <c r="A132" s="57"/>
      <c r="B132" s="57"/>
      <c r="C132" s="60"/>
      <c r="D132" s="57"/>
      <c r="E132" s="57"/>
      <c r="F132" s="57"/>
      <c r="G132" s="57"/>
      <c r="H132" s="57"/>
      <c r="I132" s="65"/>
      <c r="J132" s="66"/>
      <c r="K132" s="66"/>
      <c r="L132" s="65"/>
      <c r="M132" s="66"/>
    </row>
    <row r="133" spans="1:13" ht="15">
      <c r="A133" s="57"/>
      <c r="B133" s="57"/>
      <c r="C133" s="60"/>
      <c r="D133" s="57"/>
      <c r="E133" s="57"/>
      <c r="F133" s="57"/>
      <c r="G133" s="57"/>
      <c r="H133" s="57"/>
      <c r="I133" s="65"/>
      <c r="J133" s="66"/>
      <c r="K133" s="66"/>
      <c r="L133" s="65"/>
      <c r="M133" s="66"/>
    </row>
    <row r="134" spans="1:13" ht="15">
      <c r="A134" s="57"/>
      <c r="B134" s="57"/>
      <c r="C134" s="60"/>
      <c r="D134" s="57"/>
      <c r="E134" s="57"/>
      <c r="F134" s="57"/>
      <c r="G134" s="57"/>
      <c r="H134" s="57"/>
      <c r="I134" s="65"/>
      <c r="J134" s="66"/>
      <c r="K134" s="66"/>
      <c r="L134" s="65"/>
      <c r="M134" s="66"/>
    </row>
    <row r="135" spans="1:13" ht="15">
      <c r="A135" s="57"/>
      <c r="B135" s="57"/>
      <c r="C135" s="60"/>
      <c r="D135" s="57"/>
      <c r="E135" s="57"/>
      <c r="F135" s="57"/>
      <c r="G135" s="57"/>
      <c r="H135" s="57"/>
      <c r="I135" s="65"/>
      <c r="J135" s="66"/>
      <c r="K135" s="66"/>
      <c r="L135" s="65"/>
      <c r="M135" s="66"/>
    </row>
    <row r="136" spans="1:13" ht="15">
      <c r="A136" s="57"/>
      <c r="B136" s="57"/>
      <c r="C136" s="60"/>
      <c r="D136" s="57"/>
      <c r="E136" s="57"/>
      <c r="F136" s="57"/>
      <c r="G136" s="57"/>
      <c r="H136" s="57"/>
      <c r="I136" s="65"/>
      <c r="J136" s="66"/>
      <c r="K136" s="66"/>
      <c r="L136" s="65"/>
      <c r="M136" s="66"/>
    </row>
    <row r="137" spans="1:13" ht="15">
      <c r="A137" s="57"/>
      <c r="B137" s="57"/>
      <c r="C137" s="60"/>
      <c r="D137" s="57"/>
      <c r="E137" s="57"/>
      <c r="F137" s="57"/>
      <c r="G137" s="57"/>
      <c r="H137" s="57"/>
      <c r="I137" s="65"/>
      <c r="J137" s="66"/>
      <c r="K137" s="66"/>
      <c r="L137" s="65"/>
      <c r="M137" s="66"/>
    </row>
    <row r="138" spans="1:13" ht="15">
      <c r="A138" s="57"/>
      <c r="B138" s="57"/>
      <c r="C138" s="60"/>
      <c r="D138" s="57"/>
      <c r="E138" s="57"/>
      <c r="F138" s="57"/>
      <c r="G138" s="57"/>
      <c r="H138" s="57"/>
      <c r="I138" s="65"/>
      <c r="J138" s="66"/>
      <c r="K138" s="66"/>
      <c r="L138" s="65"/>
      <c r="M138" s="66"/>
    </row>
    <row r="139" spans="1:13" ht="15">
      <c r="A139" s="57"/>
      <c r="B139" s="57"/>
      <c r="C139" s="60"/>
      <c r="D139" s="57"/>
      <c r="E139" s="57"/>
      <c r="F139" s="57"/>
      <c r="G139" s="57"/>
      <c r="H139" s="57"/>
      <c r="I139" s="65"/>
      <c r="J139" s="66"/>
      <c r="K139" s="66"/>
      <c r="L139" s="65"/>
      <c r="M139" s="66"/>
    </row>
    <row r="140" spans="1:13" ht="15">
      <c r="A140" s="57"/>
      <c r="B140" s="57"/>
      <c r="C140" s="60"/>
      <c r="D140" s="57"/>
      <c r="E140" s="57"/>
      <c r="F140" s="57"/>
      <c r="G140" s="57"/>
      <c r="H140" s="57"/>
      <c r="I140" s="65"/>
      <c r="J140" s="66"/>
      <c r="K140" s="66"/>
      <c r="L140" s="65"/>
      <c r="M140" s="66"/>
    </row>
    <row r="141" spans="1:13" ht="15">
      <c r="A141" s="57"/>
      <c r="B141" s="57"/>
      <c r="C141" s="60"/>
      <c r="D141" s="57"/>
      <c r="E141" s="57"/>
      <c r="F141" s="57"/>
      <c r="G141" s="57"/>
      <c r="H141" s="57"/>
      <c r="I141" s="65"/>
      <c r="J141" s="66"/>
      <c r="K141" s="66"/>
      <c r="L141" s="65"/>
      <c r="M141" s="66"/>
    </row>
    <row r="142" spans="1:13" ht="15">
      <c r="A142" s="57"/>
      <c r="B142" s="57"/>
      <c r="C142" s="60"/>
      <c r="D142" s="57"/>
      <c r="E142" s="57"/>
      <c r="F142" s="57"/>
      <c r="G142" s="57"/>
      <c r="H142" s="57"/>
      <c r="I142" s="65"/>
      <c r="J142" s="66"/>
      <c r="K142" s="66"/>
      <c r="L142" s="65"/>
      <c r="M142" s="66"/>
    </row>
    <row r="143" spans="1:13" ht="15">
      <c r="A143" s="57"/>
      <c r="B143" s="57"/>
      <c r="C143" s="60"/>
      <c r="D143" s="57"/>
      <c r="E143" s="57"/>
      <c r="F143" s="57"/>
      <c r="G143" s="57"/>
      <c r="H143" s="57"/>
      <c r="I143" s="65"/>
      <c r="J143" s="66"/>
      <c r="K143" s="66"/>
      <c r="L143" s="65"/>
      <c r="M143" s="66"/>
    </row>
    <row r="144" spans="1:13" ht="15">
      <c r="A144" s="57"/>
      <c r="B144" s="57"/>
      <c r="C144" s="60"/>
      <c r="D144" s="57"/>
      <c r="E144" s="57"/>
      <c r="F144" s="57"/>
      <c r="G144" s="57"/>
      <c r="H144" s="57"/>
      <c r="I144" s="65"/>
      <c r="J144" s="66"/>
      <c r="K144" s="66"/>
      <c r="L144" s="65"/>
      <c r="M144" s="66"/>
    </row>
    <row r="145" spans="1:13" ht="15">
      <c r="A145" s="57"/>
      <c r="B145" s="57"/>
      <c r="C145" s="60"/>
      <c r="D145" s="57"/>
      <c r="E145" s="57"/>
      <c r="F145" s="57"/>
      <c r="G145" s="57"/>
      <c r="H145" s="57"/>
      <c r="I145" s="65"/>
      <c r="J145" s="66"/>
      <c r="K145" s="66"/>
      <c r="L145" s="65"/>
      <c r="M145" s="66"/>
    </row>
    <row r="146" spans="3:8" ht="15">
      <c r="C146" s="60"/>
      <c r="D146" s="57"/>
      <c r="E146" s="57"/>
      <c r="F146" s="57"/>
      <c r="G146" s="57"/>
      <c r="H146" s="57"/>
    </row>
    <row r="147" spans="3:8" ht="15">
      <c r="C147" s="60"/>
      <c r="D147" s="57"/>
      <c r="E147" s="57"/>
      <c r="F147" s="57"/>
      <c r="G147" s="57"/>
      <c r="H147" s="57"/>
    </row>
    <row r="148" spans="3:8" ht="15">
      <c r="C148" s="60"/>
      <c r="D148" s="57"/>
      <c r="E148" s="57"/>
      <c r="F148" s="57"/>
      <c r="G148" s="57"/>
      <c r="H148" s="57"/>
    </row>
    <row r="149" spans="3:8" ht="15">
      <c r="C149" s="60"/>
      <c r="D149" s="57"/>
      <c r="E149" s="57"/>
      <c r="F149" s="57"/>
      <c r="G149" s="57"/>
      <c r="H149" s="57"/>
    </row>
  </sheetData>
  <mergeCells count="205">
    <mergeCell ref="N8:N9"/>
    <mergeCell ref="N10:N11"/>
    <mergeCell ref="N18:N19"/>
    <mergeCell ref="N40:N41"/>
    <mergeCell ref="N62:N63"/>
    <mergeCell ref="N52:N53"/>
    <mergeCell ref="N60:N61"/>
    <mergeCell ref="N36:N37"/>
    <mergeCell ref="N42:N43"/>
    <mergeCell ref="N38:N39"/>
    <mergeCell ref="N16:N17"/>
    <mergeCell ref="N26:N27"/>
    <mergeCell ref="N24:N25"/>
    <mergeCell ref="N34:N35"/>
    <mergeCell ref="N32:N33"/>
    <mergeCell ref="N50:N51"/>
    <mergeCell ref="N48:N49"/>
    <mergeCell ref="N58:N59"/>
    <mergeCell ref="N12:N13"/>
    <mergeCell ref="N14:N15"/>
    <mergeCell ref="N20:N21"/>
    <mergeCell ref="N22:N23"/>
    <mergeCell ref="M62:M63"/>
    <mergeCell ref="M52:M53"/>
    <mergeCell ref="M60:M61"/>
    <mergeCell ref="M50:M51"/>
    <mergeCell ref="N68:N69"/>
    <mergeCell ref="N70:N71"/>
    <mergeCell ref="N72:N73"/>
    <mergeCell ref="L28:L35"/>
    <mergeCell ref="M20:M21"/>
    <mergeCell ref="M22:M23"/>
    <mergeCell ref="M28:M29"/>
    <mergeCell ref="M30:M31"/>
    <mergeCell ref="N28:N29"/>
    <mergeCell ref="N30:N31"/>
    <mergeCell ref="L44:L51"/>
    <mergeCell ref="M56:M57"/>
    <mergeCell ref="N44:N45"/>
    <mergeCell ref="N46:N47"/>
    <mergeCell ref="N54:N55"/>
    <mergeCell ref="N56:N57"/>
    <mergeCell ref="M48:M49"/>
    <mergeCell ref="N64:N65"/>
    <mergeCell ref="N66:N67"/>
    <mergeCell ref="L36:L43"/>
    <mergeCell ref="L52:L63"/>
    <mergeCell ref="C48:C49"/>
    <mergeCell ref="E48:E49"/>
    <mergeCell ref="C50:C51"/>
    <mergeCell ref="E42:E43"/>
    <mergeCell ref="D38:D39"/>
    <mergeCell ref="C36:C37"/>
    <mergeCell ref="D36:D37"/>
    <mergeCell ref="E36:E37"/>
    <mergeCell ref="C42:C43"/>
    <mergeCell ref="C38:C39"/>
    <mergeCell ref="D54:D55"/>
    <mergeCell ref="C58:C59"/>
    <mergeCell ref="D58:D59"/>
    <mergeCell ref="C40:C41"/>
    <mergeCell ref="D40:D41"/>
    <mergeCell ref="D44:D45"/>
    <mergeCell ref="E44:E45"/>
    <mergeCell ref="C46:C47"/>
    <mergeCell ref="D46:D47"/>
    <mergeCell ref="E46:E47"/>
    <mergeCell ref="E38:E39"/>
    <mergeCell ref="L8:L11"/>
    <mergeCell ref="M8:M9"/>
    <mergeCell ref="M72:M73"/>
    <mergeCell ref="M68:M69"/>
    <mergeCell ref="M70:M71"/>
    <mergeCell ref="E54:E55"/>
    <mergeCell ref="E58:E59"/>
    <mergeCell ref="M54:M55"/>
    <mergeCell ref="M58:M59"/>
    <mergeCell ref="E40:E41"/>
    <mergeCell ref="M40:M41"/>
    <mergeCell ref="L64:L73"/>
    <mergeCell ref="M66:M67"/>
    <mergeCell ref="M64:M65"/>
    <mergeCell ref="E16:E17"/>
    <mergeCell ref="M16:M17"/>
    <mergeCell ref="L20:L27"/>
    <mergeCell ref="E30:E31"/>
    <mergeCell ref="E14:E15"/>
    <mergeCell ref="E34:E35"/>
    <mergeCell ref="M24:M25"/>
    <mergeCell ref="L12:L19"/>
    <mergeCell ref="M14:M15"/>
    <mergeCell ref="M12:M13"/>
    <mergeCell ref="A76:K76"/>
    <mergeCell ref="C70:C71"/>
    <mergeCell ref="E50:E51"/>
    <mergeCell ref="A48:A73"/>
    <mergeCell ref="C62:C63"/>
    <mergeCell ref="D48:D49"/>
    <mergeCell ref="D50:D51"/>
    <mergeCell ref="D62:D63"/>
    <mergeCell ref="E62:E63"/>
    <mergeCell ref="D60:D61"/>
    <mergeCell ref="E60:E61"/>
    <mergeCell ref="C56:C57"/>
    <mergeCell ref="D56:D57"/>
    <mergeCell ref="E56:E57"/>
    <mergeCell ref="E52:E53"/>
    <mergeCell ref="C60:C61"/>
    <mergeCell ref="C68:C69"/>
    <mergeCell ref="C72:C73"/>
    <mergeCell ref="B52:B63"/>
    <mergeCell ref="C52:C53"/>
    <mergeCell ref="D52:D53"/>
    <mergeCell ref="C54:C55"/>
    <mergeCell ref="B44:B51"/>
    <mergeCell ref="C44:C45"/>
    <mergeCell ref="A36:A43"/>
    <mergeCell ref="B36:B43"/>
    <mergeCell ref="D42:D43"/>
    <mergeCell ref="M38:M39"/>
    <mergeCell ref="M42:M43"/>
    <mergeCell ref="M32:M33"/>
    <mergeCell ref="M34:M35"/>
    <mergeCell ref="M36:M37"/>
    <mergeCell ref="L6:M6"/>
    <mergeCell ref="A8:A35"/>
    <mergeCell ref="C32:C33"/>
    <mergeCell ref="D32:D33"/>
    <mergeCell ref="E32:E33"/>
    <mergeCell ref="D18:D19"/>
    <mergeCell ref="E18:E19"/>
    <mergeCell ref="C26:C27"/>
    <mergeCell ref="E24:E25"/>
    <mergeCell ref="C24:C25"/>
    <mergeCell ref="E26:E27"/>
    <mergeCell ref="C10:C11"/>
    <mergeCell ref="C18:C19"/>
    <mergeCell ref="E10:E11"/>
    <mergeCell ref="M10:M11"/>
    <mergeCell ref="C16:C17"/>
    <mergeCell ref="A1:B4"/>
    <mergeCell ref="C1:N1"/>
    <mergeCell ref="C2:N2"/>
    <mergeCell ref="D3:N3"/>
    <mergeCell ref="D4:N4"/>
    <mergeCell ref="N6:N7"/>
    <mergeCell ref="C6:C7"/>
    <mergeCell ref="D6:E6"/>
    <mergeCell ref="F6:K6"/>
    <mergeCell ref="A6:A7"/>
    <mergeCell ref="B6:B7"/>
    <mergeCell ref="C8:C9"/>
    <mergeCell ref="D26:D27"/>
    <mergeCell ref="D8:D9"/>
    <mergeCell ref="D10:D11"/>
    <mergeCell ref="E8:E9"/>
    <mergeCell ref="M18:M19"/>
    <mergeCell ref="M26:M27"/>
    <mergeCell ref="B64:B73"/>
    <mergeCell ref="C64:C65"/>
    <mergeCell ref="C66:C67"/>
    <mergeCell ref="D64:D65"/>
    <mergeCell ref="E64:E65"/>
    <mergeCell ref="D66:D67"/>
    <mergeCell ref="E66:E67"/>
    <mergeCell ref="D70:D71"/>
    <mergeCell ref="D72:D73"/>
    <mergeCell ref="D68:D69"/>
    <mergeCell ref="E70:E71"/>
    <mergeCell ref="E72:E73"/>
    <mergeCell ref="M44:M45"/>
    <mergeCell ref="M46:M47"/>
    <mergeCell ref="B8:B11"/>
    <mergeCell ref="C14:C15"/>
    <mergeCell ref="D14:D15"/>
    <mergeCell ref="B28:B35"/>
    <mergeCell ref="C28:C29"/>
    <mergeCell ref="D28:D29"/>
    <mergeCell ref="E28:E29"/>
    <mergeCell ref="C30:C31"/>
    <mergeCell ref="D30:D31"/>
    <mergeCell ref="B12:B19"/>
    <mergeCell ref="C12:C13"/>
    <mergeCell ref="D12:D13"/>
    <mergeCell ref="E12:E13"/>
    <mergeCell ref="D16:D17"/>
    <mergeCell ref="B20:B27"/>
    <mergeCell ref="C20:C21"/>
    <mergeCell ref="C22:C23"/>
    <mergeCell ref="D20:D21"/>
    <mergeCell ref="E20:E21"/>
    <mergeCell ref="D22:D23"/>
    <mergeCell ref="E22:E23"/>
    <mergeCell ref="C34:C35"/>
    <mergeCell ref="D34:D35"/>
    <mergeCell ref="D24:D25"/>
    <mergeCell ref="A74:A75"/>
    <mergeCell ref="B74:B75"/>
    <mergeCell ref="C74:C75"/>
    <mergeCell ref="D74:D75"/>
    <mergeCell ref="E74:E75"/>
    <mergeCell ref="V74:V75"/>
    <mergeCell ref="L74:L75"/>
    <mergeCell ref="M74:M75"/>
    <mergeCell ref="N74:N75"/>
  </mergeCells>
  <printOptions horizontalCentered="1" verticalCentered="1"/>
  <pageMargins left="0" right="0" top="0" bottom="0.3937007874015748" header="0.31496062992125984" footer="0"/>
  <pageSetup fitToHeight="0" horizontalDpi="600" verticalDpi="600" orientation="portrait" scale="55" r:id="rId4"/>
  <headerFooter>
    <oddFooter>&amp;C&amp;G</oddFooter>
  </headerFooter>
  <rowBreaks count="1" manualBreakCount="1">
    <brk id="31" min="1" max="16383" man="1"/>
  </rowBreaks>
  <drawing r:id="rId3"/>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F1CB3-50C8-43D9-9DEC-52D28447FD20}">
  <dimension ref="A1:BT142"/>
  <sheetViews>
    <sheetView zoomScale="78" zoomScaleNormal="78" workbookViewId="0" topLeftCell="A47">
      <selection activeCell="I16" sqref="I16"/>
    </sheetView>
  </sheetViews>
  <sheetFormatPr defaultColWidth="11.421875" defaultRowHeight="15"/>
  <cols>
    <col min="5" max="5" width="13.57421875" style="0" customWidth="1"/>
    <col min="6" max="6" width="15.8515625" style="0" customWidth="1"/>
    <col min="7" max="7" width="14.8515625" style="0" customWidth="1"/>
    <col min="9" max="9" width="15.140625" style="0" customWidth="1"/>
    <col min="11" max="11" width="13.28125" style="0" customWidth="1"/>
    <col min="12" max="12" width="13.57421875" style="0" customWidth="1"/>
    <col min="13" max="13" width="15.57421875" style="0" customWidth="1"/>
  </cols>
  <sheetData>
    <row r="1" spans="1:72" ht="15">
      <c r="A1" s="1319"/>
      <c r="B1" s="1320"/>
      <c r="C1" s="1320"/>
      <c r="D1" s="1321"/>
      <c r="E1" s="1325" t="s">
        <v>0</v>
      </c>
      <c r="F1" s="1326"/>
      <c r="G1" s="1326"/>
      <c r="H1" s="1326"/>
      <c r="I1" s="1326"/>
      <c r="J1" s="1326"/>
      <c r="K1" s="1326"/>
      <c r="L1" s="1326"/>
      <c r="M1" s="1326"/>
      <c r="N1" s="1326"/>
      <c r="O1" s="1326"/>
      <c r="P1" s="1326"/>
      <c r="Q1" s="1326"/>
      <c r="R1" s="1326"/>
      <c r="S1" s="1326"/>
      <c r="T1" s="1326"/>
      <c r="U1" s="1326"/>
      <c r="V1" s="1326"/>
      <c r="W1" s="1326"/>
      <c r="X1" s="1326"/>
      <c r="Y1" s="1327"/>
      <c r="Z1" s="84"/>
      <c r="AA1" s="84"/>
      <c r="AB1" s="84"/>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row>
    <row r="2" spans="1:72" ht="15">
      <c r="A2" s="1322"/>
      <c r="B2" s="1323"/>
      <c r="C2" s="1323"/>
      <c r="D2" s="1324"/>
      <c r="E2" s="1328" t="s">
        <v>101</v>
      </c>
      <c r="F2" s="1329"/>
      <c r="G2" s="1329"/>
      <c r="H2" s="1329"/>
      <c r="I2" s="1329"/>
      <c r="J2" s="1329"/>
      <c r="K2" s="1329"/>
      <c r="L2" s="1329"/>
      <c r="M2" s="1329"/>
      <c r="N2" s="1329"/>
      <c r="O2" s="1329"/>
      <c r="P2" s="1329"/>
      <c r="Q2" s="1329"/>
      <c r="R2" s="1329"/>
      <c r="S2" s="1329"/>
      <c r="T2" s="1329"/>
      <c r="U2" s="1329"/>
      <c r="V2" s="1329"/>
      <c r="W2" s="1329"/>
      <c r="X2" s="1329"/>
      <c r="Y2" s="1330"/>
      <c r="Z2" s="84"/>
      <c r="AA2" s="84"/>
      <c r="AB2" s="84"/>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row>
    <row r="3" spans="1:72" ht="15">
      <c r="A3" s="1322"/>
      <c r="B3" s="1323"/>
      <c r="C3" s="1323"/>
      <c r="D3" s="1324"/>
      <c r="E3" s="1331" t="s">
        <v>102</v>
      </c>
      <c r="F3" s="1332"/>
      <c r="G3" s="1331" t="s">
        <v>89</v>
      </c>
      <c r="H3" s="1333"/>
      <c r="I3" s="1333"/>
      <c r="J3" s="1333"/>
      <c r="K3" s="1333"/>
      <c r="L3" s="1333"/>
      <c r="M3" s="1333"/>
      <c r="N3" s="1333"/>
      <c r="O3" s="1333"/>
      <c r="P3" s="1333"/>
      <c r="Q3" s="1333"/>
      <c r="R3" s="1333"/>
      <c r="S3" s="1333"/>
      <c r="T3" s="1333"/>
      <c r="U3" s="1333"/>
      <c r="V3" s="1333"/>
      <c r="W3" s="1333"/>
      <c r="X3" s="1333"/>
      <c r="Y3" s="1334"/>
      <c r="Z3" s="84"/>
      <c r="AA3" s="84"/>
      <c r="AB3" s="84"/>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row>
    <row r="4" spans="1:72" ht="15.75" thickBot="1">
      <c r="A4" s="1322"/>
      <c r="B4" s="1323"/>
      <c r="C4" s="1323"/>
      <c r="D4" s="1324"/>
      <c r="E4" s="1335" t="s">
        <v>103</v>
      </c>
      <c r="F4" s="1336"/>
      <c r="G4" s="1337">
        <v>43101</v>
      </c>
      <c r="H4" s="1338"/>
      <c r="I4" s="1338"/>
      <c r="J4" s="1338"/>
      <c r="K4" s="1338"/>
      <c r="L4" s="1338"/>
      <c r="M4" s="1338"/>
      <c r="N4" s="1338"/>
      <c r="O4" s="1338"/>
      <c r="P4" s="1338"/>
      <c r="Q4" s="1338"/>
      <c r="R4" s="1338"/>
      <c r="S4" s="1338"/>
      <c r="T4" s="1338"/>
      <c r="U4" s="1338"/>
      <c r="V4" s="1338"/>
      <c r="W4" s="1338"/>
      <c r="X4" s="1338"/>
      <c r="Y4" s="1339"/>
      <c r="Z4" s="84"/>
      <c r="AA4" s="84"/>
      <c r="AB4" s="84"/>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row>
    <row r="5" spans="1:72" ht="15.75">
      <c r="A5" s="1314" t="s">
        <v>105</v>
      </c>
      <c r="B5" s="1314" t="s">
        <v>106</v>
      </c>
      <c r="C5" s="1314" t="s">
        <v>107</v>
      </c>
      <c r="D5" s="1145" t="s">
        <v>108</v>
      </c>
      <c r="E5" s="1310" t="s">
        <v>109</v>
      </c>
      <c r="F5" s="1310" t="s">
        <v>110</v>
      </c>
      <c r="G5" s="1310"/>
      <c r="H5" s="1310"/>
      <c r="I5" s="1310"/>
      <c r="J5" s="1310" t="s">
        <v>111</v>
      </c>
      <c r="K5" s="1310"/>
      <c r="L5" s="1310"/>
      <c r="M5" s="1310"/>
      <c r="N5" s="1311" t="s">
        <v>112</v>
      </c>
      <c r="O5" s="1312"/>
      <c r="P5" s="1312"/>
      <c r="Q5" s="1312"/>
      <c r="R5" s="1312"/>
      <c r="S5" s="1311" t="s">
        <v>113</v>
      </c>
      <c r="T5" s="1312"/>
      <c r="U5" s="1312"/>
      <c r="V5" s="1312"/>
      <c r="W5" s="1312"/>
      <c r="X5" s="1312"/>
      <c r="Y5" s="1313"/>
      <c r="Z5" s="89"/>
      <c r="AA5" s="89"/>
      <c r="AB5" s="89"/>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row>
    <row r="6" spans="1:72" ht="45.75" thickBot="1">
      <c r="A6" s="1315" t="s">
        <v>114</v>
      </c>
      <c r="B6" s="1315"/>
      <c r="C6" s="1316"/>
      <c r="D6" s="1317"/>
      <c r="E6" s="1318"/>
      <c r="F6" s="590" t="s">
        <v>115</v>
      </c>
      <c r="G6" s="590" t="s">
        <v>116</v>
      </c>
      <c r="H6" s="590" t="s">
        <v>117</v>
      </c>
      <c r="I6" s="590" t="s">
        <v>118</v>
      </c>
      <c r="J6" s="590" t="s">
        <v>119</v>
      </c>
      <c r="K6" s="590" t="s">
        <v>121</v>
      </c>
      <c r="L6" s="590" t="s">
        <v>122</v>
      </c>
      <c r="M6" s="590" t="s">
        <v>123</v>
      </c>
      <c r="N6" s="591" t="s">
        <v>124</v>
      </c>
      <c r="O6" s="592" t="s">
        <v>125</v>
      </c>
      <c r="P6" s="592" t="s">
        <v>126</v>
      </c>
      <c r="Q6" s="592" t="s">
        <v>127</v>
      </c>
      <c r="R6" s="592" t="s">
        <v>128</v>
      </c>
      <c r="S6" s="593" t="s">
        <v>129</v>
      </c>
      <c r="T6" s="593" t="s">
        <v>130</v>
      </c>
      <c r="U6" s="594" t="s">
        <v>219</v>
      </c>
      <c r="V6" s="594" t="s">
        <v>131</v>
      </c>
      <c r="W6" s="594" t="s">
        <v>132</v>
      </c>
      <c r="X6" s="594" t="s">
        <v>133</v>
      </c>
      <c r="Y6" s="595" t="s">
        <v>134</v>
      </c>
      <c r="Z6" s="89"/>
      <c r="AA6" s="89"/>
      <c r="AB6" s="89"/>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row>
    <row r="7" spans="1:72" ht="22.5">
      <c r="A7" s="1137">
        <v>1</v>
      </c>
      <c r="B7" s="1137" t="s">
        <v>79</v>
      </c>
      <c r="C7" s="1139" t="s">
        <v>385</v>
      </c>
      <c r="D7" s="596" t="s">
        <v>136</v>
      </c>
      <c r="E7" s="597">
        <v>25</v>
      </c>
      <c r="F7" s="597">
        <v>40</v>
      </c>
      <c r="G7" s="597">
        <v>40</v>
      </c>
      <c r="H7" s="597">
        <v>40</v>
      </c>
      <c r="I7" s="597">
        <v>40</v>
      </c>
      <c r="J7" s="598">
        <v>0.22</v>
      </c>
      <c r="K7" s="598">
        <v>0.325</v>
      </c>
      <c r="L7" s="598">
        <v>0.3275</v>
      </c>
      <c r="M7" s="599">
        <v>0.35</v>
      </c>
      <c r="N7" s="1303" t="s">
        <v>137</v>
      </c>
      <c r="O7" s="1305" t="s">
        <v>138</v>
      </c>
      <c r="P7" s="1307" t="s">
        <v>386</v>
      </c>
      <c r="Q7" s="1305" t="s">
        <v>140</v>
      </c>
      <c r="R7" s="1307" t="s">
        <v>141</v>
      </c>
      <c r="S7" s="1294" t="s">
        <v>225</v>
      </c>
      <c r="T7" s="1294" t="s">
        <v>225</v>
      </c>
      <c r="U7" s="1294" t="s">
        <v>225</v>
      </c>
      <c r="V7" s="1294" t="s">
        <v>225</v>
      </c>
      <c r="W7" s="1294" t="s">
        <v>225</v>
      </c>
      <c r="X7" s="1294" t="s">
        <v>225</v>
      </c>
      <c r="Y7" s="1301">
        <v>195797</v>
      </c>
      <c r="Z7" s="84"/>
      <c r="AA7" s="84"/>
      <c r="AB7" s="84"/>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row>
    <row r="8" spans="1:72" ht="22.5">
      <c r="A8" s="1138"/>
      <c r="B8" s="1138"/>
      <c r="C8" s="1264"/>
      <c r="D8" s="600" t="s">
        <v>145</v>
      </c>
      <c r="E8" s="601">
        <v>22806250</v>
      </c>
      <c r="F8" s="111">
        <v>52128571.4285714</v>
      </c>
      <c r="G8" s="601">
        <v>48878750</v>
      </c>
      <c r="H8" s="602">
        <v>48878750</v>
      </c>
      <c r="I8" s="601">
        <v>48878750</v>
      </c>
      <c r="J8" s="601">
        <v>0</v>
      </c>
      <c r="K8" s="601">
        <v>0</v>
      </c>
      <c r="L8" s="601">
        <v>35045000</v>
      </c>
      <c r="M8" s="603">
        <v>40045000</v>
      </c>
      <c r="N8" s="1304"/>
      <c r="O8" s="1306"/>
      <c r="P8" s="1308"/>
      <c r="Q8" s="1306"/>
      <c r="R8" s="1308"/>
      <c r="S8" s="1295"/>
      <c r="T8" s="1295"/>
      <c r="U8" s="1295"/>
      <c r="V8" s="1295"/>
      <c r="W8" s="1295"/>
      <c r="X8" s="1295"/>
      <c r="Y8" s="1302"/>
      <c r="Z8" s="84"/>
      <c r="AA8" s="84"/>
      <c r="AB8" s="84"/>
      <c r="AC8" s="85"/>
      <c r="AD8" s="85"/>
      <c r="AE8" s="85"/>
      <c r="AF8" s="85"/>
      <c r="AG8" s="85"/>
      <c r="AH8" s="85"/>
      <c r="AI8" s="8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5"/>
      <c r="BN8" s="85"/>
      <c r="BO8" s="85"/>
      <c r="BP8" s="85"/>
      <c r="BQ8" s="85"/>
      <c r="BR8" s="85"/>
      <c r="BS8" s="85"/>
      <c r="BT8" s="85"/>
    </row>
    <row r="9" spans="1:72" ht="22.5">
      <c r="A9" s="1138"/>
      <c r="B9" s="1138"/>
      <c r="C9" s="1264"/>
      <c r="D9" s="600" t="s">
        <v>146</v>
      </c>
      <c r="E9" s="604">
        <v>0</v>
      </c>
      <c r="F9" s="604">
        <v>0</v>
      </c>
      <c r="G9" s="604">
        <v>0</v>
      </c>
      <c r="H9" s="605">
        <v>0</v>
      </c>
      <c r="I9" s="606">
        <v>0</v>
      </c>
      <c r="J9" s="607">
        <v>0</v>
      </c>
      <c r="K9" s="608">
        <v>0</v>
      </c>
      <c r="L9" s="608">
        <v>0</v>
      </c>
      <c r="M9" s="609">
        <v>0</v>
      </c>
      <c r="N9" s="1304"/>
      <c r="O9" s="1306"/>
      <c r="P9" s="1308"/>
      <c r="Q9" s="1306"/>
      <c r="R9" s="1308"/>
      <c r="S9" s="1295"/>
      <c r="T9" s="1295"/>
      <c r="U9" s="1295"/>
      <c r="V9" s="1295"/>
      <c r="W9" s="1295"/>
      <c r="X9" s="1295"/>
      <c r="Y9" s="1302"/>
      <c r="Z9" s="84"/>
      <c r="AA9" s="84"/>
      <c r="AB9" s="84"/>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5"/>
      <c r="BN9" s="85"/>
      <c r="BO9" s="85"/>
      <c r="BP9" s="85"/>
      <c r="BQ9" s="85"/>
      <c r="BR9" s="85"/>
      <c r="BS9" s="85"/>
      <c r="BT9" s="85"/>
    </row>
    <row r="10" spans="1:72" ht="34.5" thickBot="1">
      <c r="A10" s="1138"/>
      <c r="B10" s="1138"/>
      <c r="C10" s="1264"/>
      <c r="D10" s="610" t="s">
        <v>147</v>
      </c>
      <c r="E10" s="611">
        <v>12149750</v>
      </c>
      <c r="F10" s="611">
        <v>24299500</v>
      </c>
      <c r="G10" s="611">
        <v>24299500</v>
      </c>
      <c r="H10" s="612">
        <v>24299500</v>
      </c>
      <c r="I10" s="612">
        <v>22656150</v>
      </c>
      <c r="J10" s="613">
        <v>7018000</v>
      </c>
      <c r="K10" s="613">
        <v>22656150</v>
      </c>
      <c r="L10" s="613">
        <v>22656150</v>
      </c>
      <c r="M10" s="614">
        <v>22656150</v>
      </c>
      <c r="N10" s="1304"/>
      <c r="O10" s="1306"/>
      <c r="P10" s="1308"/>
      <c r="Q10" s="1306"/>
      <c r="R10" s="1308"/>
      <c r="S10" s="1295"/>
      <c r="T10" s="1295"/>
      <c r="U10" s="1295"/>
      <c r="V10" s="1295"/>
      <c r="W10" s="1295"/>
      <c r="X10" s="1295"/>
      <c r="Y10" s="1302"/>
      <c r="Z10" s="84"/>
      <c r="AA10" s="84"/>
      <c r="AB10" s="84"/>
      <c r="AC10" s="85"/>
      <c r="AD10" s="85"/>
      <c r="AE10" s="85"/>
      <c r="AF10" s="85"/>
      <c r="AG10" s="85"/>
      <c r="AH10" s="85"/>
      <c r="AI10" s="85"/>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row>
    <row r="11" spans="1:72" ht="22.5">
      <c r="A11" s="1138"/>
      <c r="B11" s="1138"/>
      <c r="C11" s="1199" t="s">
        <v>387</v>
      </c>
      <c r="D11" s="596" t="s">
        <v>136</v>
      </c>
      <c r="E11" s="104">
        <v>15</v>
      </c>
      <c r="F11" s="104">
        <v>0</v>
      </c>
      <c r="G11" s="104">
        <v>0</v>
      </c>
      <c r="H11" s="104">
        <v>0</v>
      </c>
      <c r="I11" s="104">
        <v>0</v>
      </c>
      <c r="J11" s="615">
        <v>0</v>
      </c>
      <c r="K11" s="615">
        <v>0</v>
      </c>
      <c r="L11" s="615">
        <v>0</v>
      </c>
      <c r="M11" s="616">
        <v>0</v>
      </c>
      <c r="N11" s="1303" t="s">
        <v>148</v>
      </c>
      <c r="O11" s="1305" t="s">
        <v>149</v>
      </c>
      <c r="P11" s="1307" t="s">
        <v>150</v>
      </c>
      <c r="Q11" s="1305" t="s">
        <v>140</v>
      </c>
      <c r="R11" s="1307" t="s">
        <v>141</v>
      </c>
      <c r="S11" s="1294" t="s">
        <v>225</v>
      </c>
      <c r="T11" s="1294" t="s">
        <v>225</v>
      </c>
      <c r="U11" s="1294" t="s">
        <v>225</v>
      </c>
      <c r="V11" s="1294" t="s">
        <v>225</v>
      </c>
      <c r="W11" s="1294" t="s">
        <v>225</v>
      </c>
      <c r="X11" s="1294" t="s">
        <v>225</v>
      </c>
      <c r="Y11" s="1301">
        <v>22243</v>
      </c>
      <c r="Z11" s="617"/>
      <c r="AA11" s="617"/>
      <c r="AB11" s="617"/>
      <c r="AC11" s="618"/>
      <c r="AD11" s="618"/>
      <c r="AE11" s="618"/>
      <c r="AF11" s="618"/>
      <c r="AG11" s="618"/>
      <c r="AH11" s="618"/>
      <c r="AI11" s="618"/>
      <c r="AJ11" s="618"/>
      <c r="AK11" s="618"/>
      <c r="AL11" s="618"/>
      <c r="AM11" s="618"/>
      <c r="AN11" s="618"/>
      <c r="AO11" s="618"/>
      <c r="AP11" s="618"/>
      <c r="AQ11" s="618"/>
      <c r="AR11" s="618"/>
      <c r="AS11" s="618"/>
      <c r="AT11" s="618"/>
      <c r="AU11" s="618"/>
      <c r="AV11" s="618"/>
      <c r="AW11" s="618"/>
      <c r="AX11" s="618"/>
      <c r="AY11" s="618"/>
      <c r="AZ11" s="618"/>
      <c r="BA11" s="618"/>
      <c r="BB11" s="618"/>
      <c r="BC11" s="618"/>
      <c r="BD11" s="618"/>
      <c r="BE11" s="618"/>
      <c r="BF11" s="618"/>
      <c r="BG11" s="618"/>
      <c r="BH11" s="618"/>
      <c r="BI11" s="618"/>
      <c r="BJ11" s="618"/>
      <c r="BK11" s="618"/>
      <c r="BL11" s="618"/>
      <c r="BM11" s="618"/>
      <c r="BN11" s="618"/>
      <c r="BO11" s="618"/>
      <c r="BP11" s="618"/>
      <c r="BQ11" s="618"/>
      <c r="BR11" s="618"/>
      <c r="BS11" s="618"/>
      <c r="BT11" s="618"/>
    </row>
    <row r="12" spans="1:72" ht="22.5">
      <c r="A12" s="1138"/>
      <c r="B12" s="1138"/>
      <c r="C12" s="1200"/>
      <c r="D12" s="600" t="s">
        <v>145</v>
      </c>
      <c r="E12" s="111">
        <v>22806250</v>
      </c>
      <c r="F12" s="111">
        <v>0</v>
      </c>
      <c r="G12" s="111">
        <v>0</v>
      </c>
      <c r="H12" s="347">
        <v>0</v>
      </c>
      <c r="I12" s="111">
        <v>0</v>
      </c>
      <c r="J12" s="111">
        <v>0</v>
      </c>
      <c r="K12" s="111">
        <v>0</v>
      </c>
      <c r="L12" s="111">
        <v>0</v>
      </c>
      <c r="M12" s="603">
        <v>0</v>
      </c>
      <c r="N12" s="1304"/>
      <c r="O12" s="1306"/>
      <c r="P12" s="1308"/>
      <c r="Q12" s="1306"/>
      <c r="R12" s="1308"/>
      <c r="S12" s="1295"/>
      <c r="T12" s="1295"/>
      <c r="U12" s="1295"/>
      <c r="V12" s="1295"/>
      <c r="W12" s="1295"/>
      <c r="X12" s="1295"/>
      <c r="Y12" s="1302"/>
      <c r="Z12" s="617"/>
      <c r="AA12" s="617"/>
      <c r="AB12" s="617"/>
      <c r="AC12" s="618"/>
      <c r="AD12" s="618"/>
      <c r="AE12" s="618"/>
      <c r="AF12" s="618"/>
      <c r="AG12" s="618"/>
      <c r="AH12" s="618"/>
      <c r="AI12" s="618"/>
      <c r="AJ12" s="618"/>
      <c r="AK12" s="618"/>
      <c r="AL12" s="618"/>
      <c r="AM12" s="618"/>
      <c r="AN12" s="618"/>
      <c r="AO12" s="618"/>
      <c r="AP12" s="618"/>
      <c r="AQ12" s="618"/>
      <c r="AR12" s="618"/>
      <c r="AS12" s="618"/>
      <c r="AT12" s="618"/>
      <c r="AU12" s="618"/>
      <c r="AV12" s="618"/>
      <c r="AW12" s="618"/>
      <c r="AX12" s="618"/>
      <c r="AY12" s="618"/>
      <c r="AZ12" s="618"/>
      <c r="BA12" s="618"/>
      <c r="BB12" s="618"/>
      <c r="BC12" s="618"/>
      <c r="BD12" s="618"/>
      <c r="BE12" s="618"/>
      <c r="BF12" s="618"/>
      <c r="BG12" s="618"/>
      <c r="BH12" s="618"/>
      <c r="BI12" s="618"/>
      <c r="BJ12" s="618"/>
      <c r="BK12" s="618"/>
      <c r="BL12" s="618"/>
      <c r="BM12" s="618"/>
      <c r="BN12" s="618"/>
      <c r="BO12" s="618"/>
      <c r="BP12" s="618"/>
      <c r="BQ12" s="618"/>
      <c r="BR12" s="618"/>
      <c r="BS12" s="618"/>
      <c r="BT12" s="618"/>
    </row>
    <row r="13" spans="1:72" ht="22.5">
      <c r="A13" s="1138"/>
      <c r="B13" s="1138"/>
      <c r="C13" s="1200"/>
      <c r="D13" s="600" t="s">
        <v>146</v>
      </c>
      <c r="E13" s="619">
        <v>0</v>
      </c>
      <c r="F13" s="619">
        <v>0</v>
      </c>
      <c r="G13" s="619">
        <v>0</v>
      </c>
      <c r="H13" s="620">
        <v>0</v>
      </c>
      <c r="I13" s="117">
        <v>0</v>
      </c>
      <c r="J13" s="621">
        <v>0</v>
      </c>
      <c r="K13" s="621">
        <v>0</v>
      </c>
      <c r="L13" s="621">
        <v>0</v>
      </c>
      <c r="M13" s="609">
        <v>0</v>
      </c>
      <c r="N13" s="1304"/>
      <c r="O13" s="1306"/>
      <c r="P13" s="1308"/>
      <c r="Q13" s="1306"/>
      <c r="R13" s="1308"/>
      <c r="S13" s="1295"/>
      <c r="T13" s="1295"/>
      <c r="U13" s="1295"/>
      <c r="V13" s="1295"/>
      <c r="W13" s="1295"/>
      <c r="X13" s="1295"/>
      <c r="Y13" s="1302"/>
      <c r="Z13" s="617"/>
      <c r="AA13" s="617"/>
      <c r="AB13" s="617"/>
      <c r="AC13" s="618"/>
      <c r="AD13" s="618"/>
      <c r="AE13" s="618"/>
      <c r="AF13" s="618"/>
      <c r="AG13" s="618"/>
      <c r="AH13" s="618"/>
      <c r="AI13" s="618"/>
      <c r="AJ13" s="618"/>
      <c r="AK13" s="618"/>
      <c r="AL13" s="618"/>
      <c r="AM13" s="618"/>
      <c r="AN13" s="618"/>
      <c r="AO13" s="618"/>
      <c r="AP13" s="618"/>
      <c r="AQ13" s="618"/>
      <c r="AR13" s="618"/>
      <c r="AS13" s="618"/>
      <c r="AT13" s="618"/>
      <c r="AU13" s="618"/>
      <c r="AV13" s="618"/>
      <c r="AW13" s="618"/>
      <c r="AX13" s="618"/>
      <c r="AY13" s="618"/>
      <c r="AZ13" s="618"/>
      <c r="BA13" s="618"/>
      <c r="BB13" s="618"/>
      <c r="BC13" s="618"/>
      <c r="BD13" s="618"/>
      <c r="BE13" s="618"/>
      <c r="BF13" s="618"/>
      <c r="BG13" s="618"/>
      <c r="BH13" s="618"/>
      <c r="BI13" s="618"/>
      <c r="BJ13" s="618"/>
      <c r="BK13" s="618"/>
      <c r="BL13" s="618"/>
      <c r="BM13" s="618"/>
      <c r="BN13" s="618"/>
      <c r="BO13" s="618"/>
      <c r="BP13" s="618"/>
      <c r="BQ13" s="618"/>
      <c r="BR13" s="618"/>
      <c r="BS13" s="618"/>
      <c r="BT13" s="618"/>
    </row>
    <row r="14" spans="1:72" ht="34.5" thickBot="1">
      <c r="A14" s="1138"/>
      <c r="B14" s="1138"/>
      <c r="C14" s="1200"/>
      <c r="D14" s="622" t="s">
        <v>147</v>
      </c>
      <c r="E14" s="623">
        <v>12149750</v>
      </c>
      <c r="F14" s="623">
        <v>0</v>
      </c>
      <c r="G14" s="623">
        <v>0</v>
      </c>
      <c r="H14" s="501">
        <v>0</v>
      </c>
      <c r="I14" s="501">
        <v>0</v>
      </c>
      <c r="J14" s="624">
        <v>0</v>
      </c>
      <c r="K14" s="624">
        <v>0</v>
      </c>
      <c r="L14" s="624">
        <v>0</v>
      </c>
      <c r="M14" s="614">
        <v>0</v>
      </c>
      <c r="N14" s="1304"/>
      <c r="O14" s="1306"/>
      <c r="P14" s="1308"/>
      <c r="Q14" s="1306"/>
      <c r="R14" s="1308"/>
      <c r="S14" s="1295"/>
      <c r="T14" s="1295"/>
      <c r="U14" s="1295"/>
      <c r="V14" s="1295"/>
      <c r="W14" s="1295"/>
      <c r="X14" s="1295"/>
      <c r="Y14" s="1302"/>
      <c r="Z14" s="617"/>
      <c r="AA14" s="617"/>
      <c r="AB14" s="617"/>
      <c r="AC14" s="618"/>
      <c r="AD14" s="618"/>
      <c r="AE14" s="618"/>
      <c r="AF14" s="618"/>
      <c r="AG14" s="618"/>
      <c r="AH14" s="618"/>
      <c r="AI14" s="618"/>
      <c r="AJ14" s="618"/>
      <c r="AK14" s="618"/>
      <c r="AL14" s="618"/>
      <c r="AM14" s="618"/>
      <c r="AN14" s="618"/>
      <c r="AO14" s="618"/>
      <c r="AP14" s="618"/>
      <c r="AQ14" s="618"/>
      <c r="AR14" s="618"/>
      <c r="AS14" s="618"/>
      <c r="AT14" s="618"/>
      <c r="AU14" s="618"/>
      <c r="AV14" s="618"/>
      <c r="AW14" s="618"/>
      <c r="AX14" s="618"/>
      <c r="AY14" s="618"/>
      <c r="AZ14" s="618"/>
      <c r="BA14" s="618"/>
      <c r="BB14" s="618"/>
      <c r="BC14" s="618"/>
      <c r="BD14" s="618"/>
      <c r="BE14" s="618"/>
      <c r="BF14" s="618"/>
      <c r="BG14" s="618"/>
      <c r="BH14" s="618"/>
      <c r="BI14" s="618"/>
      <c r="BJ14" s="618"/>
      <c r="BK14" s="618"/>
      <c r="BL14" s="618"/>
      <c r="BM14" s="618"/>
      <c r="BN14" s="618"/>
      <c r="BO14" s="618"/>
      <c r="BP14" s="618"/>
      <c r="BQ14" s="618"/>
      <c r="BR14" s="618"/>
      <c r="BS14" s="618"/>
      <c r="BT14" s="618"/>
    </row>
    <row r="15" spans="1:72" ht="22.5">
      <c r="A15" s="1138"/>
      <c r="B15" s="1138"/>
      <c r="C15" s="1199" t="s">
        <v>388</v>
      </c>
      <c r="D15" s="596" t="s">
        <v>136</v>
      </c>
      <c r="E15" s="104">
        <v>15</v>
      </c>
      <c r="F15" s="104">
        <v>0</v>
      </c>
      <c r="G15" s="104">
        <v>0</v>
      </c>
      <c r="H15" s="104">
        <v>0</v>
      </c>
      <c r="I15" s="104">
        <v>0</v>
      </c>
      <c r="J15" s="615">
        <v>0</v>
      </c>
      <c r="K15" s="615">
        <v>0</v>
      </c>
      <c r="L15" s="615">
        <v>0</v>
      </c>
      <c r="M15" s="616">
        <v>0</v>
      </c>
      <c r="N15" s="1303" t="s">
        <v>151</v>
      </c>
      <c r="O15" s="1305" t="s">
        <v>152</v>
      </c>
      <c r="P15" s="1307" t="s">
        <v>153</v>
      </c>
      <c r="Q15" s="1305" t="s">
        <v>140</v>
      </c>
      <c r="R15" s="1307" t="s">
        <v>141</v>
      </c>
      <c r="S15" s="1294" t="s">
        <v>225</v>
      </c>
      <c r="T15" s="1294" t="s">
        <v>225</v>
      </c>
      <c r="U15" s="1294" t="s">
        <v>225</v>
      </c>
      <c r="V15" s="1294" t="s">
        <v>225</v>
      </c>
      <c r="W15" s="1294" t="s">
        <v>225</v>
      </c>
      <c r="X15" s="1294" t="s">
        <v>225</v>
      </c>
      <c r="Y15" s="1301">
        <v>190309</v>
      </c>
      <c r="Z15" s="617"/>
      <c r="AA15" s="617"/>
      <c r="AB15" s="617"/>
      <c r="AC15" s="618"/>
      <c r="AD15" s="618"/>
      <c r="AE15" s="618"/>
      <c r="AF15" s="618"/>
      <c r="AG15" s="618"/>
      <c r="AH15" s="618"/>
      <c r="AI15" s="618"/>
      <c r="AJ15" s="618"/>
      <c r="AK15" s="618"/>
      <c r="AL15" s="618"/>
      <c r="AM15" s="618"/>
      <c r="AN15" s="618"/>
      <c r="AO15" s="618"/>
      <c r="AP15" s="618"/>
      <c r="AQ15" s="618"/>
      <c r="AR15" s="618"/>
      <c r="AS15" s="618"/>
      <c r="AT15" s="618"/>
      <c r="AU15" s="618"/>
      <c r="AV15" s="618"/>
      <c r="AW15" s="618"/>
      <c r="AX15" s="618"/>
      <c r="AY15" s="618"/>
      <c r="AZ15" s="618"/>
      <c r="BA15" s="618"/>
      <c r="BB15" s="618"/>
      <c r="BC15" s="618"/>
      <c r="BD15" s="618"/>
      <c r="BE15" s="618"/>
      <c r="BF15" s="618"/>
      <c r="BG15" s="618"/>
      <c r="BH15" s="618"/>
      <c r="BI15" s="618"/>
      <c r="BJ15" s="618"/>
      <c r="BK15" s="618"/>
      <c r="BL15" s="618"/>
      <c r="BM15" s="618"/>
      <c r="BN15" s="618"/>
      <c r="BO15" s="618"/>
      <c r="BP15" s="618"/>
      <c r="BQ15" s="618"/>
      <c r="BR15" s="618"/>
      <c r="BS15" s="618"/>
      <c r="BT15" s="618"/>
    </row>
    <row r="16" spans="1:72" ht="22.5">
      <c r="A16" s="1138"/>
      <c r="B16" s="1138"/>
      <c r="C16" s="1200"/>
      <c r="D16" s="600" t="s">
        <v>145</v>
      </c>
      <c r="E16" s="111">
        <v>22806250</v>
      </c>
      <c r="F16" s="111">
        <v>39096428.5714286</v>
      </c>
      <c r="G16" s="111">
        <v>0</v>
      </c>
      <c r="H16" s="347">
        <v>0</v>
      </c>
      <c r="I16" s="111">
        <v>0</v>
      </c>
      <c r="J16" s="111">
        <v>0</v>
      </c>
      <c r="K16" s="111">
        <v>0</v>
      </c>
      <c r="L16" s="111">
        <v>0</v>
      </c>
      <c r="M16" s="603">
        <v>0</v>
      </c>
      <c r="N16" s="1304"/>
      <c r="O16" s="1306"/>
      <c r="P16" s="1308"/>
      <c r="Q16" s="1306"/>
      <c r="R16" s="1308"/>
      <c r="S16" s="1295"/>
      <c r="T16" s="1295"/>
      <c r="U16" s="1295"/>
      <c r="V16" s="1295"/>
      <c r="W16" s="1295"/>
      <c r="X16" s="1295"/>
      <c r="Y16" s="1302"/>
      <c r="Z16" s="617"/>
      <c r="AA16" s="617"/>
      <c r="AB16" s="617"/>
      <c r="AC16" s="618"/>
      <c r="AD16" s="618"/>
      <c r="AE16" s="618"/>
      <c r="AF16" s="618"/>
      <c r="AG16" s="618"/>
      <c r="AH16" s="618"/>
      <c r="AI16" s="618"/>
      <c r="AJ16" s="618"/>
      <c r="AK16" s="618"/>
      <c r="AL16" s="618"/>
      <c r="AM16" s="618"/>
      <c r="AN16" s="618"/>
      <c r="AO16" s="618"/>
      <c r="AP16" s="618"/>
      <c r="AQ16" s="618"/>
      <c r="AR16" s="618"/>
      <c r="AS16" s="618"/>
      <c r="AT16" s="618"/>
      <c r="AU16" s="618"/>
      <c r="AV16" s="618"/>
      <c r="AW16" s="618"/>
      <c r="AX16" s="618"/>
      <c r="AY16" s="618"/>
      <c r="AZ16" s="618"/>
      <c r="BA16" s="618"/>
      <c r="BB16" s="618"/>
      <c r="BC16" s="618"/>
      <c r="BD16" s="618"/>
      <c r="BE16" s="618"/>
      <c r="BF16" s="618"/>
      <c r="BG16" s="618"/>
      <c r="BH16" s="618"/>
      <c r="BI16" s="618"/>
      <c r="BJ16" s="618"/>
      <c r="BK16" s="618"/>
      <c r="BL16" s="618"/>
      <c r="BM16" s="618"/>
      <c r="BN16" s="618"/>
      <c r="BO16" s="618"/>
      <c r="BP16" s="618"/>
      <c r="BQ16" s="618"/>
      <c r="BR16" s="618"/>
      <c r="BS16" s="618"/>
      <c r="BT16" s="618"/>
    </row>
    <row r="17" spans="1:72" ht="22.5">
      <c r="A17" s="1138"/>
      <c r="B17" s="1138"/>
      <c r="C17" s="1200"/>
      <c r="D17" s="600" t="s">
        <v>146</v>
      </c>
      <c r="E17" s="619">
        <v>0</v>
      </c>
      <c r="F17" s="619">
        <v>0</v>
      </c>
      <c r="G17" s="619">
        <v>0</v>
      </c>
      <c r="H17" s="620">
        <v>0</v>
      </c>
      <c r="I17" s="117">
        <v>0</v>
      </c>
      <c r="J17" s="621">
        <v>0</v>
      </c>
      <c r="K17" s="621">
        <v>0</v>
      </c>
      <c r="L17" s="621">
        <v>0</v>
      </c>
      <c r="M17" s="609">
        <v>0</v>
      </c>
      <c r="N17" s="1304"/>
      <c r="O17" s="1306"/>
      <c r="P17" s="1308"/>
      <c r="Q17" s="1306"/>
      <c r="R17" s="1308"/>
      <c r="S17" s="1295"/>
      <c r="T17" s="1295"/>
      <c r="U17" s="1295"/>
      <c r="V17" s="1295"/>
      <c r="W17" s="1295"/>
      <c r="X17" s="1295"/>
      <c r="Y17" s="1302"/>
      <c r="Z17" s="617"/>
      <c r="AA17" s="617"/>
      <c r="AB17" s="617"/>
      <c r="AC17" s="618"/>
      <c r="AD17" s="618"/>
      <c r="AE17" s="618"/>
      <c r="AF17" s="618"/>
      <c r="AG17" s="618"/>
      <c r="AH17" s="618"/>
      <c r="AI17" s="618"/>
      <c r="AJ17" s="618"/>
      <c r="AK17" s="618"/>
      <c r="AL17" s="618"/>
      <c r="AM17" s="618"/>
      <c r="AN17" s="618"/>
      <c r="AO17" s="618"/>
      <c r="AP17" s="618"/>
      <c r="AQ17" s="618"/>
      <c r="AR17" s="618"/>
      <c r="AS17" s="618"/>
      <c r="AT17" s="618"/>
      <c r="AU17" s="618"/>
      <c r="AV17" s="618"/>
      <c r="AW17" s="618"/>
      <c r="AX17" s="618"/>
      <c r="AY17" s="618"/>
      <c r="AZ17" s="618"/>
      <c r="BA17" s="618"/>
      <c r="BB17" s="618"/>
      <c r="BC17" s="618"/>
      <c r="BD17" s="618"/>
      <c r="BE17" s="618"/>
      <c r="BF17" s="618"/>
      <c r="BG17" s="618"/>
      <c r="BH17" s="618"/>
      <c r="BI17" s="618"/>
      <c r="BJ17" s="618"/>
      <c r="BK17" s="618"/>
      <c r="BL17" s="618"/>
      <c r="BM17" s="618"/>
      <c r="BN17" s="618"/>
      <c r="BO17" s="618"/>
      <c r="BP17" s="618"/>
      <c r="BQ17" s="618"/>
      <c r="BR17" s="618"/>
      <c r="BS17" s="618"/>
      <c r="BT17" s="618"/>
    </row>
    <row r="18" spans="1:72" ht="34.5" thickBot="1">
      <c r="A18" s="1138"/>
      <c r="B18" s="1138"/>
      <c r="C18" s="1200"/>
      <c r="D18" s="622" t="s">
        <v>147</v>
      </c>
      <c r="E18" s="623">
        <v>12149750</v>
      </c>
      <c r="F18" s="623">
        <v>24299500</v>
      </c>
      <c r="G18" s="623">
        <v>0</v>
      </c>
      <c r="H18" s="501">
        <v>0</v>
      </c>
      <c r="I18" s="501">
        <v>0</v>
      </c>
      <c r="J18" s="624">
        <v>0</v>
      </c>
      <c r="K18" s="624">
        <v>0</v>
      </c>
      <c r="L18" s="624">
        <v>0</v>
      </c>
      <c r="M18" s="614">
        <v>0</v>
      </c>
      <c r="N18" s="1304"/>
      <c r="O18" s="1306"/>
      <c r="P18" s="1308"/>
      <c r="Q18" s="1306"/>
      <c r="R18" s="1308"/>
      <c r="S18" s="1295"/>
      <c r="T18" s="1295"/>
      <c r="U18" s="1295"/>
      <c r="V18" s="1295"/>
      <c r="W18" s="1295"/>
      <c r="X18" s="1295"/>
      <c r="Y18" s="1302"/>
      <c r="Z18" s="617"/>
      <c r="AA18" s="617"/>
      <c r="AB18" s="617"/>
      <c r="AC18" s="618"/>
      <c r="AD18" s="618"/>
      <c r="AE18" s="618"/>
      <c r="AF18" s="618"/>
      <c r="AG18" s="618"/>
      <c r="AH18" s="618"/>
      <c r="AI18" s="618"/>
      <c r="AJ18" s="618"/>
      <c r="AK18" s="618"/>
      <c r="AL18" s="618"/>
      <c r="AM18" s="618"/>
      <c r="AN18" s="618"/>
      <c r="AO18" s="618"/>
      <c r="AP18" s="618"/>
      <c r="AQ18" s="618"/>
      <c r="AR18" s="618"/>
      <c r="AS18" s="618"/>
      <c r="AT18" s="618"/>
      <c r="AU18" s="618"/>
      <c r="AV18" s="618"/>
      <c r="AW18" s="618"/>
      <c r="AX18" s="618"/>
      <c r="AY18" s="618"/>
      <c r="AZ18" s="618"/>
      <c r="BA18" s="618"/>
      <c r="BB18" s="618"/>
      <c r="BC18" s="618"/>
      <c r="BD18" s="618"/>
      <c r="BE18" s="618"/>
      <c r="BF18" s="618"/>
      <c r="BG18" s="618"/>
      <c r="BH18" s="618"/>
      <c r="BI18" s="618"/>
      <c r="BJ18" s="618"/>
      <c r="BK18" s="618"/>
      <c r="BL18" s="618"/>
      <c r="BM18" s="618"/>
      <c r="BN18" s="618"/>
      <c r="BO18" s="618"/>
      <c r="BP18" s="618"/>
      <c r="BQ18" s="618"/>
      <c r="BR18" s="618"/>
      <c r="BS18" s="618"/>
      <c r="BT18" s="618"/>
    </row>
    <row r="19" spans="1:72" ht="22.5">
      <c r="A19" s="1138"/>
      <c r="B19" s="1138"/>
      <c r="C19" s="1139" t="s">
        <v>389</v>
      </c>
      <c r="D19" s="596" t="s">
        <v>136</v>
      </c>
      <c r="E19" s="625">
        <v>15</v>
      </c>
      <c r="F19" s="625">
        <v>30</v>
      </c>
      <c r="G19" s="625">
        <v>30</v>
      </c>
      <c r="H19" s="626">
        <v>30</v>
      </c>
      <c r="I19" s="597">
        <v>30</v>
      </c>
      <c r="J19" s="598">
        <v>0.23</v>
      </c>
      <c r="K19" s="598">
        <v>0.325</v>
      </c>
      <c r="L19" s="598">
        <v>0.3275</v>
      </c>
      <c r="M19" s="627">
        <v>0.35</v>
      </c>
      <c r="N19" s="1303" t="s">
        <v>154</v>
      </c>
      <c r="O19" s="1305" t="s">
        <v>155</v>
      </c>
      <c r="P19" s="1305" t="s">
        <v>156</v>
      </c>
      <c r="Q19" s="1305" t="s">
        <v>140</v>
      </c>
      <c r="R19" s="1307" t="s">
        <v>141</v>
      </c>
      <c r="S19" s="1294" t="s">
        <v>225</v>
      </c>
      <c r="T19" s="1294" t="s">
        <v>225</v>
      </c>
      <c r="U19" s="1294" t="s">
        <v>225</v>
      </c>
      <c r="V19" s="1294" t="s">
        <v>225</v>
      </c>
      <c r="W19" s="1294" t="s">
        <v>225</v>
      </c>
      <c r="X19" s="1294" t="s">
        <v>225</v>
      </c>
      <c r="Y19" s="1296">
        <v>30939</v>
      </c>
      <c r="Z19" s="84"/>
      <c r="AA19" s="84"/>
      <c r="AB19" s="84"/>
      <c r="AC19" s="85"/>
      <c r="AD19" s="85"/>
      <c r="AE19" s="85"/>
      <c r="AF19" s="85"/>
      <c r="AG19" s="85"/>
      <c r="AH19" s="85"/>
      <c r="AI19" s="85"/>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5"/>
      <c r="BN19" s="85"/>
      <c r="BO19" s="85"/>
      <c r="BP19" s="85"/>
      <c r="BQ19" s="85"/>
      <c r="BR19" s="85"/>
      <c r="BS19" s="85"/>
      <c r="BT19" s="85"/>
    </row>
    <row r="20" spans="1:72" ht="22.5">
      <c r="A20" s="1138"/>
      <c r="B20" s="1138"/>
      <c r="C20" s="1264"/>
      <c r="D20" s="600" t="s">
        <v>145</v>
      </c>
      <c r="E20" s="601">
        <v>22806250</v>
      </c>
      <c r="F20" s="601">
        <v>0</v>
      </c>
      <c r="G20" s="601">
        <v>48878750</v>
      </c>
      <c r="H20" s="601">
        <v>48878750</v>
      </c>
      <c r="I20" s="601">
        <v>48878750</v>
      </c>
      <c r="J20" s="601">
        <v>0</v>
      </c>
      <c r="K20" s="601">
        <v>0</v>
      </c>
      <c r="L20" s="601">
        <v>35045000</v>
      </c>
      <c r="M20" s="603">
        <v>40045000</v>
      </c>
      <c r="N20" s="1304"/>
      <c r="O20" s="1306"/>
      <c r="P20" s="1306"/>
      <c r="Q20" s="1306"/>
      <c r="R20" s="1308"/>
      <c r="S20" s="1295"/>
      <c r="T20" s="1295"/>
      <c r="U20" s="1295"/>
      <c r="V20" s="1295"/>
      <c r="W20" s="1295"/>
      <c r="X20" s="1295"/>
      <c r="Y20" s="1297"/>
      <c r="Z20" s="84"/>
      <c r="AA20" s="84"/>
      <c r="AB20" s="84"/>
      <c r="AC20" s="85"/>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5"/>
      <c r="BN20" s="85"/>
      <c r="BO20" s="85"/>
      <c r="BP20" s="85"/>
      <c r="BQ20" s="85"/>
      <c r="BR20" s="85"/>
      <c r="BS20" s="85"/>
      <c r="BT20" s="85"/>
    </row>
    <row r="21" spans="1:72" ht="22.5">
      <c r="A21" s="1138"/>
      <c r="B21" s="1138"/>
      <c r="C21" s="1264"/>
      <c r="D21" s="600" t="s">
        <v>146</v>
      </c>
      <c r="E21" s="605">
        <v>0</v>
      </c>
      <c r="F21" s="605">
        <v>0</v>
      </c>
      <c r="G21" s="605">
        <v>0</v>
      </c>
      <c r="H21" s="605">
        <v>0</v>
      </c>
      <c r="I21" s="606">
        <v>0</v>
      </c>
      <c r="J21" s="607">
        <v>0</v>
      </c>
      <c r="K21" s="607">
        <v>0</v>
      </c>
      <c r="L21" s="607">
        <v>0</v>
      </c>
      <c r="M21" s="609">
        <v>0</v>
      </c>
      <c r="N21" s="1304"/>
      <c r="O21" s="1306"/>
      <c r="P21" s="1306"/>
      <c r="Q21" s="1306"/>
      <c r="R21" s="1308"/>
      <c r="S21" s="1295"/>
      <c r="T21" s="1295"/>
      <c r="U21" s="1295"/>
      <c r="V21" s="1295"/>
      <c r="W21" s="1295"/>
      <c r="X21" s="1295"/>
      <c r="Y21" s="1297"/>
      <c r="Z21" s="84"/>
      <c r="AA21" s="84"/>
      <c r="AB21" s="84"/>
      <c r="AC21" s="85"/>
      <c r="AD21" s="85"/>
      <c r="AE21" s="85"/>
      <c r="AF21" s="85"/>
      <c r="AG21" s="85"/>
      <c r="AH21" s="85"/>
      <c r="AI21" s="85"/>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5"/>
      <c r="BN21" s="85"/>
      <c r="BO21" s="85"/>
      <c r="BP21" s="85"/>
      <c r="BQ21" s="85"/>
      <c r="BR21" s="85"/>
      <c r="BS21" s="85"/>
      <c r="BT21" s="85"/>
    </row>
    <row r="22" spans="1:72" ht="34.5" thickBot="1">
      <c r="A22" s="1138"/>
      <c r="B22" s="1138"/>
      <c r="C22" s="1264"/>
      <c r="D22" s="622" t="s">
        <v>147</v>
      </c>
      <c r="E22" s="628">
        <v>12149750</v>
      </c>
      <c r="F22" s="628">
        <v>0</v>
      </c>
      <c r="G22" s="628">
        <v>24299500</v>
      </c>
      <c r="H22" s="628">
        <v>24299500</v>
      </c>
      <c r="I22" s="628">
        <v>22656150</v>
      </c>
      <c r="J22" s="608">
        <v>7018000</v>
      </c>
      <c r="K22" s="608">
        <v>22656150</v>
      </c>
      <c r="L22" s="608">
        <v>22656150</v>
      </c>
      <c r="M22" s="629">
        <v>22656150</v>
      </c>
      <c r="N22" s="1304"/>
      <c r="O22" s="1306"/>
      <c r="P22" s="1306"/>
      <c r="Q22" s="1306"/>
      <c r="R22" s="1308"/>
      <c r="S22" s="1295"/>
      <c r="T22" s="1295"/>
      <c r="U22" s="1295"/>
      <c r="V22" s="1295"/>
      <c r="W22" s="1295"/>
      <c r="X22" s="1295"/>
      <c r="Y22" s="1297"/>
      <c r="Z22" s="84"/>
      <c r="AA22" s="84"/>
      <c r="AB22" s="84"/>
      <c r="AC22" s="85"/>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5"/>
      <c r="BN22" s="85"/>
      <c r="BO22" s="85"/>
      <c r="BP22" s="85"/>
      <c r="BQ22" s="85"/>
      <c r="BR22" s="85"/>
      <c r="BS22" s="85"/>
      <c r="BT22" s="85"/>
    </row>
    <row r="23" spans="1:72" ht="22.5">
      <c r="A23" s="1138"/>
      <c r="B23" s="1138"/>
      <c r="C23" s="1156" t="s">
        <v>21</v>
      </c>
      <c r="D23" s="596" t="s">
        <v>136</v>
      </c>
      <c r="E23" s="630">
        <v>70</v>
      </c>
      <c r="F23" s="630">
        <v>70</v>
      </c>
      <c r="G23" s="630">
        <v>70</v>
      </c>
      <c r="H23" s="631">
        <v>70</v>
      </c>
      <c r="I23" s="630">
        <v>70</v>
      </c>
      <c r="J23" s="630">
        <v>45</v>
      </c>
      <c r="K23" s="630">
        <v>65</v>
      </c>
      <c r="L23" s="630">
        <v>67</v>
      </c>
      <c r="M23" s="632">
        <v>70</v>
      </c>
      <c r="N23" s="1309"/>
      <c r="O23" s="1299"/>
      <c r="P23" s="1299"/>
      <c r="Q23" s="1299"/>
      <c r="R23" s="1300"/>
      <c r="S23" s="1293"/>
      <c r="T23" s="1293"/>
      <c r="U23" s="1293"/>
      <c r="V23" s="1293"/>
      <c r="W23" s="1293"/>
      <c r="X23" s="1293"/>
      <c r="Y23" s="1289"/>
      <c r="Z23" s="84"/>
      <c r="AA23" s="84"/>
      <c r="AB23" s="84"/>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row>
    <row r="24" spans="1:72" ht="22.5">
      <c r="A24" s="1138"/>
      <c r="B24" s="1138"/>
      <c r="C24" s="1157"/>
      <c r="D24" s="600" t="s">
        <v>145</v>
      </c>
      <c r="E24" s="633">
        <v>91225000</v>
      </c>
      <c r="F24" s="633">
        <v>91225000</v>
      </c>
      <c r="G24" s="633">
        <v>97757500</v>
      </c>
      <c r="H24" s="634">
        <v>97757500</v>
      </c>
      <c r="I24" s="633">
        <v>97757500</v>
      </c>
      <c r="J24" s="635">
        <v>0</v>
      </c>
      <c r="K24" s="635">
        <v>0</v>
      </c>
      <c r="L24" s="635">
        <v>70090000</v>
      </c>
      <c r="M24" s="636">
        <v>80090000</v>
      </c>
      <c r="N24" s="1182"/>
      <c r="O24" s="1150"/>
      <c r="P24" s="1150"/>
      <c r="Q24" s="1150"/>
      <c r="R24" s="1277"/>
      <c r="S24" s="1275"/>
      <c r="T24" s="1275"/>
      <c r="U24" s="1275"/>
      <c r="V24" s="1275"/>
      <c r="W24" s="1275"/>
      <c r="X24" s="1275"/>
      <c r="Y24" s="1152"/>
      <c r="Z24" s="84"/>
      <c r="AA24" s="84"/>
      <c r="AB24" s="84"/>
      <c r="AC24" s="85"/>
      <c r="AD24" s="85"/>
      <c r="AE24" s="85"/>
      <c r="AF24" s="85"/>
      <c r="AG24" s="85"/>
      <c r="AH24" s="85"/>
      <c r="AI24" s="85"/>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5"/>
      <c r="BN24" s="85"/>
      <c r="BO24" s="85"/>
      <c r="BP24" s="85"/>
      <c r="BQ24" s="85"/>
      <c r="BR24" s="85"/>
      <c r="BS24" s="85"/>
      <c r="BT24" s="85"/>
    </row>
    <row r="25" spans="1:72" ht="22.5">
      <c r="A25" s="1138"/>
      <c r="B25" s="1138"/>
      <c r="C25" s="1157"/>
      <c r="D25" s="600" t="s">
        <v>146</v>
      </c>
      <c r="E25" s="637">
        <v>0</v>
      </c>
      <c r="F25" s="637">
        <v>0</v>
      </c>
      <c r="G25" s="637">
        <v>0</v>
      </c>
      <c r="H25" s="634">
        <v>0</v>
      </c>
      <c r="I25" s="637">
        <v>0</v>
      </c>
      <c r="J25" s="638">
        <v>0</v>
      </c>
      <c r="K25" s="638">
        <v>0</v>
      </c>
      <c r="L25" s="638">
        <v>0</v>
      </c>
      <c r="M25" s="639">
        <v>0</v>
      </c>
      <c r="N25" s="1182"/>
      <c r="O25" s="1150"/>
      <c r="P25" s="1150"/>
      <c r="Q25" s="1150"/>
      <c r="R25" s="1277"/>
      <c r="S25" s="1275"/>
      <c r="T25" s="1275"/>
      <c r="U25" s="1275"/>
      <c r="V25" s="1275"/>
      <c r="W25" s="1275"/>
      <c r="X25" s="1275"/>
      <c r="Y25" s="1152"/>
      <c r="Z25" s="84"/>
      <c r="AA25" s="84"/>
      <c r="AB25" s="84"/>
      <c r="AC25" s="85"/>
      <c r="AD25" s="85"/>
      <c r="AE25" s="85"/>
      <c r="AF25" s="85"/>
      <c r="AG25" s="85"/>
      <c r="AH25" s="85"/>
      <c r="AI25" s="85"/>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5"/>
      <c r="BN25" s="85"/>
      <c r="BO25" s="85"/>
      <c r="BP25" s="85"/>
      <c r="BQ25" s="85"/>
      <c r="BR25" s="85"/>
      <c r="BS25" s="85"/>
      <c r="BT25" s="85"/>
    </row>
    <row r="26" spans="1:72" ht="34.5" thickBot="1">
      <c r="A26" s="1138"/>
      <c r="B26" s="1138"/>
      <c r="C26" s="1158"/>
      <c r="D26" s="610" t="s">
        <v>147</v>
      </c>
      <c r="E26" s="640">
        <v>48599000</v>
      </c>
      <c r="F26" s="640">
        <v>48599000</v>
      </c>
      <c r="G26" s="640">
        <v>48599000</v>
      </c>
      <c r="H26" s="641">
        <v>48599000</v>
      </c>
      <c r="I26" s="640">
        <v>45312300</v>
      </c>
      <c r="J26" s="642">
        <v>14036000</v>
      </c>
      <c r="K26" s="642">
        <v>45312300</v>
      </c>
      <c r="L26" s="642">
        <v>45312300</v>
      </c>
      <c r="M26" s="643">
        <v>45312300</v>
      </c>
      <c r="N26" s="1182"/>
      <c r="O26" s="1150"/>
      <c r="P26" s="1150"/>
      <c r="Q26" s="1150"/>
      <c r="R26" s="1277"/>
      <c r="S26" s="1275"/>
      <c r="T26" s="1275"/>
      <c r="U26" s="1275"/>
      <c r="V26" s="1275"/>
      <c r="W26" s="1275"/>
      <c r="X26" s="1275"/>
      <c r="Y26" s="1152"/>
      <c r="Z26" s="84"/>
      <c r="AA26" s="84"/>
      <c r="AB26" s="84"/>
      <c r="AC26" s="85"/>
      <c r="AD26" s="85"/>
      <c r="AE26" s="85"/>
      <c r="AF26" s="85"/>
      <c r="AG26" s="85"/>
      <c r="AH26" s="85"/>
      <c r="AI26" s="85"/>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5"/>
      <c r="BN26" s="85"/>
      <c r="BO26" s="85"/>
      <c r="BP26" s="85"/>
      <c r="BQ26" s="85"/>
      <c r="BR26" s="85"/>
      <c r="BS26" s="85"/>
      <c r="BT26" s="85"/>
    </row>
    <row r="27" spans="1:72" ht="22.5">
      <c r="A27" s="1137">
        <v>2</v>
      </c>
      <c r="B27" s="1137" t="s">
        <v>80</v>
      </c>
      <c r="C27" s="1264" t="s">
        <v>390</v>
      </c>
      <c r="D27" s="596" t="s">
        <v>136</v>
      </c>
      <c r="E27" s="626">
        <v>2.5</v>
      </c>
      <c r="F27" s="626">
        <v>7.5</v>
      </c>
      <c r="G27" s="626">
        <v>7.5</v>
      </c>
      <c r="H27" s="154">
        <v>7.5</v>
      </c>
      <c r="I27" s="154">
        <v>7.5</v>
      </c>
      <c r="J27" s="201">
        <v>0</v>
      </c>
      <c r="K27" s="201">
        <v>0</v>
      </c>
      <c r="L27" s="201">
        <v>0</v>
      </c>
      <c r="M27" s="644">
        <v>0</v>
      </c>
      <c r="N27" s="1303" t="s">
        <v>137</v>
      </c>
      <c r="O27" s="1305" t="s">
        <v>138</v>
      </c>
      <c r="P27" s="1307" t="s">
        <v>386</v>
      </c>
      <c r="Q27" s="1305" t="s">
        <v>140</v>
      </c>
      <c r="R27" s="1307" t="s">
        <v>141</v>
      </c>
      <c r="S27" s="1294" t="s">
        <v>225</v>
      </c>
      <c r="T27" s="1294" t="s">
        <v>225</v>
      </c>
      <c r="U27" s="1294" t="s">
        <v>225</v>
      </c>
      <c r="V27" s="1294" t="s">
        <v>225</v>
      </c>
      <c r="W27" s="1294" t="s">
        <v>225</v>
      </c>
      <c r="X27" s="1294" t="s">
        <v>225</v>
      </c>
      <c r="Y27" s="1301">
        <v>195797</v>
      </c>
      <c r="Z27" s="84"/>
      <c r="AA27" s="84"/>
      <c r="AB27" s="84"/>
      <c r="AC27" s="85"/>
      <c r="AD27" s="85"/>
      <c r="AE27" s="85"/>
      <c r="AF27" s="85"/>
      <c r="AG27" s="85"/>
      <c r="AH27" s="85"/>
      <c r="AI27" s="85"/>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5"/>
      <c r="BN27" s="85"/>
      <c r="BO27" s="85"/>
      <c r="BP27" s="85"/>
      <c r="BQ27" s="85"/>
      <c r="BR27" s="85"/>
      <c r="BS27" s="85"/>
      <c r="BT27" s="85"/>
    </row>
    <row r="28" spans="1:72" ht="22.5">
      <c r="A28" s="1138"/>
      <c r="B28" s="1138"/>
      <c r="C28" s="1264"/>
      <c r="D28" s="600" t="s">
        <v>145</v>
      </c>
      <c r="E28" s="645">
        <v>250000000</v>
      </c>
      <c r="F28" s="348">
        <v>750000000</v>
      </c>
      <c r="G28" s="645">
        <v>750000000</v>
      </c>
      <c r="H28" s="347">
        <v>750000000</v>
      </c>
      <c r="I28" s="347">
        <v>750000000</v>
      </c>
      <c r="J28" s="348">
        <v>0</v>
      </c>
      <c r="K28" s="348">
        <v>0</v>
      </c>
      <c r="L28" s="348">
        <v>0</v>
      </c>
      <c r="M28" s="646">
        <v>0</v>
      </c>
      <c r="N28" s="1304"/>
      <c r="O28" s="1306"/>
      <c r="P28" s="1308"/>
      <c r="Q28" s="1306"/>
      <c r="R28" s="1308"/>
      <c r="S28" s="1295"/>
      <c r="T28" s="1295"/>
      <c r="U28" s="1295"/>
      <c r="V28" s="1295"/>
      <c r="W28" s="1295"/>
      <c r="X28" s="1295"/>
      <c r="Y28" s="1302"/>
      <c r="Z28" s="84"/>
      <c r="AA28" s="84"/>
      <c r="AB28" s="84"/>
      <c r="AC28" s="85"/>
      <c r="AD28" s="85"/>
      <c r="AE28" s="85"/>
      <c r="AF28" s="85"/>
      <c r="AG28" s="85"/>
      <c r="AH28" s="85"/>
      <c r="AI28" s="85"/>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5"/>
      <c r="BN28" s="85"/>
      <c r="BO28" s="85"/>
      <c r="BP28" s="85"/>
      <c r="BQ28" s="85"/>
      <c r="BR28" s="85"/>
      <c r="BS28" s="85"/>
      <c r="BT28" s="85"/>
    </row>
    <row r="29" spans="1:72" ht="22.5">
      <c r="A29" s="1138"/>
      <c r="B29" s="1138"/>
      <c r="C29" s="1264"/>
      <c r="D29" s="600" t="s">
        <v>146</v>
      </c>
      <c r="E29" s="604"/>
      <c r="F29" s="604"/>
      <c r="G29" s="604"/>
      <c r="H29" s="620"/>
      <c r="I29" s="620"/>
      <c r="J29" s="208"/>
      <c r="K29" s="208">
        <v>0</v>
      </c>
      <c r="L29" s="208">
        <v>0</v>
      </c>
      <c r="M29" s="647">
        <v>0</v>
      </c>
      <c r="N29" s="1304"/>
      <c r="O29" s="1306"/>
      <c r="P29" s="1308"/>
      <c r="Q29" s="1306"/>
      <c r="R29" s="1308"/>
      <c r="S29" s="1295"/>
      <c r="T29" s="1295"/>
      <c r="U29" s="1295"/>
      <c r="V29" s="1295"/>
      <c r="W29" s="1295"/>
      <c r="X29" s="1295"/>
      <c r="Y29" s="1302"/>
      <c r="Z29" s="84"/>
      <c r="AA29" s="84"/>
      <c r="AB29" s="84"/>
      <c r="AC29" s="85"/>
      <c r="AD29" s="85"/>
      <c r="AE29" s="85"/>
      <c r="AF29" s="85"/>
      <c r="AG29" s="85"/>
      <c r="AH29" s="85"/>
      <c r="AI29" s="85"/>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5"/>
      <c r="BN29" s="85"/>
      <c r="BO29" s="85"/>
      <c r="BP29" s="85"/>
      <c r="BQ29" s="85"/>
      <c r="BR29" s="85"/>
      <c r="BS29" s="85"/>
      <c r="BT29" s="85"/>
    </row>
    <row r="30" spans="1:72" ht="34.5" thickBot="1">
      <c r="A30" s="1138"/>
      <c r="B30" s="1138"/>
      <c r="C30" s="1264"/>
      <c r="D30" s="610" t="s">
        <v>147</v>
      </c>
      <c r="E30" s="612">
        <v>19825385.75</v>
      </c>
      <c r="F30" s="612">
        <v>70899362</v>
      </c>
      <c r="G30" s="612">
        <v>53174521.5</v>
      </c>
      <c r="H30" s="482">
        <v>53174521.5</v>
      </c>
      <c r="I30" s="452">
        <v>53174521.5</v>
      </c>
      <c r="J30" s="501">
        <v>70899362</v>
      </c>
      <c r="K30" s="501">
        <v>35449681</v>
      </c>
      <c r="L30" s="501">
        <v>35449681</v>
      </c>
      <c r="M30" s="648">
        <v>35449681</v>
      </c>
      <c r="N30" s="1304"/>
      <c r="O30" s="1306"/>
      <c r="P30" s="1308"/>
      <c r="Q30" s="1306"/>
      <c r="R30" s="1308"/>
      <c r="S30" s="1295"/>
      <c r="T30" s="1295"/>
      <c r="U30" s="1295"/>
      <c r="V30" s="1295"/>
      <c r="W30" s="1295"/>
      <c r="X30" s="1295"/>
      <c r="Y30" s="1302"/>
      <c r="Z30" s="84"/>
      <c r="AA30" s="84"/>
      <c r="AB30" s="84"/>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5"/>
      <c r="BN30" s="85"/>
      <c r="BO30" s="85"/>
      <c r="BP30" s="85"/>
      <c r="BQ30" s="85"/>
      <c r="BR30" s="85"/>
      <c r="BS30" s="85"/>
      <c r="BT30" s="85"/>
    </row>
    <row r="31" spans="1:72" ht="22.5">
      <c r="A31" s="1138"/>
      <c r="B31" s="1138"/>
      <c r="C31" s="1199" t="s">
        <v>391</v>
      </c>
      <c r="D31" s="596" t="s">
        <v>136</v>
      </c>
      <c r="E31" s="649">
        <v>2.5</v>
      </c>
      <c r="F31" s="649">
        <v>0</v>
      </c>
      <c r="G31" s="649">
        <v>0</v>
      </c>
      <c r="H31" s="154">
        <v>0</v>
      </c>
      <c r="I31" s="154">
        <v>0</v>
      </c>
      <c r="J31" s="201">
        <v>0</v>
      </c>
      <c r="K31" s="201">
        <v>0</v>
      </c>
      <c r="L31" s="201">
        <v>0</v>
      </c>
      <c r="M31" s="644">
        <v>0</v>
      </c>
      <c r="N31" s="1303" t="s">
        <v>148</v>
      </c>
      <c r="O31" s="1305" t="s">
        <v>149</v>
      </c>
      <c r="P31" s="1305" t="s">
        <v>150</v>
      </c>
      <c r="Q31" s="1305" t="s">
        <v>140</v>
      </c>
      <c r="R31" s="1307" t="s">
        <v>141</v>
      </c>
      <c r="S31" s="1294" t="s">
        <v>225</v>
      </c>
      <c r="T31" s="1294" t="s">
        <v>225</v>
      </c>
      <c r="U31" s="1294" t="s">
        <v>225</v>
      </c>
      <c r="V31" s="1294" t="s">
        <v>225</v>
      </c>
      <c r="W31" s="1294" t="s">
        <v>225</v>
      </c>
      <c r="X31" s="1294" t="s">
        <v>225</v>
      </c>
      <c r="Y31" s="1301">
        <v>22243</v>
      </c>
      <c r="Z31" s="617"/>
      <c r="AA31" s="617"/>
      <c r="AB31" s="617"/>
      <c r="AC31" s="618"/>
      <c r="AD31" s="618"/>
      <c r="AE31" s="618"/>
      <c r="AF31" s="618"/>
      <c r="AG31" s="618"/>
      <c r="AH31" s="618"/>
      <c r="AI31" s="618"/>
      <c r="AJ31" s="618"/>
      <c r="AK31" s="618"/>
      <c r="AL31" s="618"/>
      <c r="AM31" s="618"/>
      <c r="AN31" s="618"/>
      <c r="AO31" s="618"/>
      <c r="AP31" s="618"/>
      <c r="AQ31" s="618"/>
      <c r="AR31" s="618"/>
      <c r="AS31" s="618"/>
      <c r="AT31" s="618"/>
      <c r="AU31" s="618"/>
      <c r="AV31" s="618"/>
      <c r="AW31" s="618"/>
      <c r="AX31" s="618"/>
      <c r="AY31" s="618"/>
      <c r="AZ31" s="618"/>
      <c r="BA31" s="618"/>
      <c r="BB31" s="618"/>
      <c r="BC31" s="618"/>
      <c r="BD31" s="618"/>
      <c r="BE31" s="618"/>
      <c r="BF31" s="618"/>
      <c r="BG31" s="618"/>
      <c r="BH31" s="618"/>
      <c r="BI31" s="618"/>
      <c r="BJ31" s="618"/>
      <c r="BK31" s="618"/>
      <c r="BL31" s="618"/>
      <c r="BM31" s="618"/>
      <c r="BN31" s="618"/>
      <c r="BO31" s="618"/>
      <c r="BP31" s="618"/>
      <c r="BQ31" s="618"/>
      <c r="BR31" s="618"/>
      <c r="BS31" s="618"/>
      <c r="BT31" s="618"/>
    </row>
    <row r="32" spans="1:72" ht="22.5">
      <c r="A32" s="1138"/>
      <c r="B32" s="1138"/>
      <c r="C32" s="1200"/>
      <c r="D32" s="600" t="s">
        <v>145</v>
      </c>
      <c r="E32" s="348">
        <v>250000000</v>
      </c>
      <c r="F32" s="348">
        <v>0</v>
      </c>
      <c r="G32" s="348">
        <v>0</v>
      </c>
      <c r="H32" s="347">
        <v>0</v>
      </c>
      <c r="I32" s="347">
        <v>0</v>
      </c>
      <c r="J32" s="348">
        <v>0</v>
      </c>
      <c r="K32" s="348">
        <v>0</v>
      </c>
      <c r="L32" s="348">
        <v>0</v>
      </c>
      <c r="M32" s="646">
        <v>0</v>
      </c>
      <c r="N32" s="1304"/>
      <c r="O32" s="1306"/>
      <c r="P32" s="1306"/>
      <c r="Q32" s="1306"/>
      <c r="R32" s="1308"/>
      <c r="S32" s="1295"/>
      <c r="T32" s="1295"/>
      <c r="U32" s="1295"/>
      <c r="V32" s="1295"/>
      <c r="W32" s="1295"/>
      <c r="X32" s="1295"/>
      <c r="Y32" s="1302"/>
      <c r="Z32" s="617"/>
      <c r="AA32" s="617"/>
      <c r="AB32" s="617"/>
      <c r="AC32" s="618"/>
      <c r="AD32" s="618"/>
      <c r="AE32" s="618"/>
      <c r="AF32" s="618"/>
      <c r="AG32" s="618"/>
      <c r="AH32" s="618"/>
      <c r="AI32" s="618"/>
      <c r="AJ32" s="618"/>
      <c r="AK32" s="618"/>
      <c r="AL32" s="618"/>
      <c r="AM32" s="618"/>
      <c r="AN32" s="618"/>
      <c r="AO32" s="618"/>
      <c r="AP32" s="618"/>
      <c r="AQ32" s="618"/>
      <c r="AR32" s="618"/>
      <c r="AS32" s="618"/>
      <c r="AT32" s="618"/>
      <c r="AU32" s="618"/>
      <c r="AV32" s="618"/>
      <c r="AW32" s="618"/>
      <c r="AX32" s="618"/>
      <c r="AY32" s="618"/>
      <c r="AZ32" s="618"/>
      <c r="BA32" s="618"/>
      <c r="BB32" s="618"/>
      <c r="BC32" s="618"/>
      <c r="BD32" s="618"/>
      <c r="BE32" s="618"/>
      <c r="BF32" s="618"/>
      <c r="BG32" s="618"/>
      <c r="BH32" s="618"/>
      <c r="BI32" s="618"/>
      <c r="BJ32" s="618"/>
      <c r="BK32" s="618"/>
      <c r="BL32" s="618"/>
      <c r="BM32" s="618"/>
      <c r="BN32" s="618"/>
      <c r="BO32" s="618"/>
      <c r="BP32" s="618"/>
      <c r="BQ32" s="618"/>
      <c r="BR32" s="618"/>
      <c r="BS32" s="618"/>
      <c r="BT32" s="618"/>
    </row>
    <row r="33" spans="1:72" ht="22.5">
      <c r="A33" s="1138"/>
      <c r="B33" s="1138"/>
      <c r="C33" s="1200"/>
      <c r="D33" s="600" t="s">
        <v>146</v>
      </c>
      <c r="E33" s="620"/>
      <c r="F33" s="620">
        <v>0</v>
      </c>
      <c r="G33" s="620">
        <v>0</v>
      </c>
      <c r="H33" s="620">
        <v>0</v>
      </c>
      <c r="I33" s="620">
        <v>0</v>
      </c>
      <c r="J33" s="208">
        <v>0</v>
      </c>
      <c r="K33" s="208">
        <v>0</v>
      </c>
      <c r="L33" s="208">
        <v>0</v>
      </c>
      <c r="M33" s="647">
        <v>0</v>
      </c>
      <c r="N33" s="1304"/>
      <c r="O33" s="1306"/>
      <c r="P33" s="1306"/>
      <c r="Q33" s="1306"/>
      <c r="R33" s="1308"/>
      <c r="S33" s="1295"/>
      <c r="T33" s="1295"/>
      <c r="U33" s="1295"/>
      <c r="V33" s="1295"/>
      <c r="W33" s="1295"/>
      <c r="X33" s="1295"/>
      <c r="Y33" s="1302"/>
      <c r="Z33" s="617"/>
      <c r="AA33" s="617"/>
      <c r="AB33" s="617"/>
      <c r="AC33" s="618"/>
      <c r="AD33" s="618"/>
      <c r="AE33" s="618"/>
      <c r="AF33" s="618"/>
      <c r="AG33" s="618"/>
      <c r="AH33" s="618"/>
      <c r="AI33" s="618"/>
      <c r="AJ33" s="618"/>
      <c r="AK33" s="618"/>
      <c r="AL33" s="618"/>
      <c r="AM33" s="618"/>
      <c r="AN33" s="618"/>
      <c r="AO33" s="618"/>
      <c r="AP33" s="618"/>
      <c r="AQ33" s="618"/>
      <c r="AR33" s="618"/>
      <c r="AS33" s="618"/>
      <c r="AT33" s="618"/>
      <c r="AU33" s="618"/>
      <c r="AV33" s="618"/>
      <c r="AW33" s="618"/>
      <c r="AX33" s="618"/>
      <c r="AY33" s="618"/>
      <c r="AZ33" s="618"/>
      <c r="BA33" s="618"/>
      <c r="BB33" s="618"/>
      <c r="BC33" s="618"/>
      <c r="BD33" s="618"/>
      <c r="BE33" s="618"/>
      <c r="BF33" s="618"/>
      <c r="BG33" s="618"/>
      <c r="BH33" s="618"/>
      <c r="BI33" s="618"/>
      <c r="BJ33" s="618"/>
      <c r="BK33" s="618"/>
      <c r="BL33" s="618"/>
      <c r="BM33" s="618"/>
      <c r="BN33" s="618"/>
      <c r="BO33" s="618"/>
      <c r="BP33" s="618"/>
      <c r="BQ33" s="618"/>
      <c r="BR33" s="618"/>
      <c r="BS33" s="618"/>
      <c r="BT33" s="618"/>
    </row>
    <row r="34" spans="1:72" ht="34.5" thickBot="1">
      <c r="A34" s="1138"/>
      <c r="B34" s="1138"/>
      <c r="C34" s="1200"/>
      <c r="D34" s="622" t="s">
        <v>147</v>
      </c>
      <c r="E34" s="501">
        <v>19825385.75</v>
      </c>
      <c r="F34" s="501">
        <v>0</v>
      </c>
      <c r="G34" s="501">
        <v>0</v>
      </c>
      <c r="H34" s="482">
        <v>0</v>
      </c>
      <c r="I34" s="452">
        <v>0</v>
      </c>
      <c r="J34" s="650">
        <v>0</v>
      </c>
      <c r="K34" s="650">
        <v>0</v>
      </c>
      <c r="L34" s="650">
        <v>0</v>
      </c>
      <c r="M34" s="651">
        <v>0</v>
      </c>
      <c r="N34" s="1304"/>
      <c r="O34" s="1306"/>
      <c r="P34" s="1306"/>
      <c r="Q34" s="1306"/>
      <c r="R34" s="1308"/>
      <c r="S34" s="1295"/>
      <c r="T34" s="1295"/>
      <c r="U34" s="1295"/>
      <c r="V34" s="1295"/>
      <c r="W34" s="1295"/>
      <c r="X34" s="1295"/>
      <c r="Y34" s="1302"/>
      <c r="Z34" s="617"/>
      <c r="AA34" s="617"/>
      <c r="AB34" s="617"/>
      <c r="AC34" s="618"/>
      <c r="AD34" s="618"/>
      <c r="AE34" s="618"/>
      <c r="AF34" s="618"/>
      <c r="AG34" s="618"/>
      <c r="AH34" s="618"/>
      <c r="AI34" s="618"/>
      <c r="AJ34" s="618"/>
      <c r="AK34" s="618"/>
      <c r="AL34" s="618"/>
      <c r="AM34" s="618"/>
      <c r="AN34" s="618"/>
      <c r="AO34" s="618"/>
      <c r="AP34" s="618"/>
      <c r="AQ34" s="618"/>
      <c r="AR34" s="618"/>
      <c r="AS34" s="618"/>
      <c r="AT34" s="618"/>
      <c r="AU34" s="618"/>
      <c r="AV34" s="618"/>
      <c r="AW34" s="618"/>
      <c r="AX34" s="618"/>
      <c r="AY34" s="618"/>
      <c r="AZ34" s="618"/>
      <c r="BA34" s="618"/>
      <c r="BB34" s="618"/>
      <c r="BC34" s="618"/>
      <c r="BD34" s="618"/>
      <c r="BE34" s="618"/>
      <c r="BF34" s="618"/>
      <c r="BG34" s="618"/>
      <c r="BH34" s="618"/>
      <c r="BI34" s="618"/>
      <c r="BJ34" s="618"/>
      <c r="BK34" s="618"/>
      <c r="BL34" s="618"/>
      <c r="BM34" s="618"/>
      <c r="BN34" s="618"/>
      <c r="BO34" s="618"/>
      <c r="BP34" s="618"/>
      <c r="BQ34" s="618"/>
      <c r="BR34" s="618"/>
      <c r="BS34" s="618"/>
      <c r="BT34" s="618"/>
    </row>
    <row r="35" spans="1:72" ht="22.5">
      <c r="A35" s="1138"/>
      <c r="B35" s="1138"/>
      <c r="C35" s="1199" t="s">
        <v>392</v>
      </c>
      <c r="D35" s="596" t="s">
        <v>136</v>
      </c>
      <c r="E35" s="649">
        <v>2.5</v>
      </c>
      <c r="F35" s="649">
        <v>0</v>
      </c>
      <c r="G35" s="649">
        <v>0</v>
      </c>
      <c r="H35" s="154">
        <v>0</v>
      </c>
      <c r="I35" s="154">
        <v>0</v>
      </c>
      <c r="J35" s="201">
        <v>0</v>
      </c>
      <c r="K35" s="201">
        <v>0</v>
      </c>
      <c r="L35" s="201">
        <v>0</v>
      </c>
      <c r="M35" s="644">
        <v>0</v>
      </c>
      <c r="N35" s="1303" t="s">
        <v>151</v>
      </c>
      <c r="O35" s="1305" t="s">
        <v>152</v>
      </c>
      <c r="P35" s="1305" t="s">
        <v>153</v>
      </c>
      <c r="Q35" s="1305" t="s">
        <v>140</v>
      </c>
      <c r="R35" s="1307" t="s">
        <v>141</v>
      </c>
      <c r="S35" s="1294" t="s">
        <v>225</v>
      </c>
      <c r="T35" s="1294" t="s">
        <v>225</v>
      </c>
      <c r="U35" s="1294" t="s">
        <v>225</v>
      </c>
      <c r="V35" s="1294" t="s">
        <v>225</v>
      </c>
      <c r="W35" s="1294" t="s">
        <v>225</v>
      </c>
      <c r="X35" s="1294" t="s">
        <v>225</v>
      </c>
      <c r="Y35" s="1301">
        <v>190309</v>
      </c>
      <c r="Z35" s="617"/>
      <c r="AA35" s="617"/>
      <c r="AB35" s="617"/>
      <c r="AC35" s="618"/>
      <c r="AD35" s="618"/>
      <c r="AE35" s="618"/>
      <c r="AF35" s="618"/>
      <c r="AG35" s="618"/>
      <c r="AH35" s="618"/>
      <c r="AI35" s="618"/>
      <c r="AJ35" s="618"/>
      <c r="AK35" s="618"/>
      <c r="AL35" s="618"/>
      <c r="AM35" s="618"/>
      <c r="AN35" s="618"/>
      <c r="AO35" s="618"/>
      <c r="AP35" s="618"/>
      <c r="AQ35" s="618"/>
      <c r="AR35" s="618"/>
      <c r="AS35" s="618"/>
      <c r="AT35" s="618"/>
      <c r="AU35" s="618"/>
      <c r="AV35" s="618"/>
      <c r="AW35" s="618"/>
      <c r="AX35" s="618"/>
      <c r="AY35" s="618"/>
      <c r="AZ35" s="618"/>
      <c r="BA35" s="618"/>
      <c r="BB35" s="618"/>
      <c r="BC35" s="618"/>
      <c r="BD35" s="618"/>
      <c r="BE35" s="618"/>
      <c r="BF35" s="618"/>
      <c r="BG35" s="618"/>
      <c r="BH35" s="618"/>
      <c r="BI35" s="618"/>
      <c r="BJ35" s="618"/>
      <c r="BK35" s="618"/>
      <c r="BL35" s="618"/>
      <c r="BM35" s="618"/>
      <c r="BN35" s="618"/>
      <c r="BO35" s="618"/>
      <c r="BP35" s="618"/>
      <c r="BQ35" s="618"/>
      <c r="BR35" s="618"/>
      <c r="BS35" s="618"/>
      <c r="BT35" s="618"/>
    </row>
    <row r="36" spans="1:72" ht="22.5">
      <c r="A36" s="1138"/>
      <c r="B36" s="1138"/>
      <c r="C36" s="1200"/>
      <c r="D36" s="600" t="s">
        <v>145</v>
      </c>
      <c r="E36" s="348">
        <v>250000000</v>
      </c>
      <c r="F36" s="348">
        <v>0</v>
      </c>
      <c r="G36" s="348">
        <v>0</v>
      </c>
      <c r="H36" s="347">
        <v>0</v>
      </c>
      <c r="I36" s="347">
        <v>0</v>
      </c>
      <c r="J36" s="348">
        <v>0</v>
      </c>
      <c r="K36" s="348">
        <v>0</v>
      </c>
      <c r="L36" s="348">
        <v>0</v>
      </c>
      <c r="M36" s="646">
        <v>0</v>
      </c>
      <c r="N36" s="1304"/>
      <c r="O36" s="1306"/>
      <c r="P36" s="1306"/>
      <c r="Q36" s="1306"/>
      <c r="R36" s="1308"/>
      <c r="S36" s="1295"/>
      <c r="T36" s="1295"/>
      <c r="U36" s="1295"/>
      <c r="V36" s="1295"/>
      <c r="W36" s="1295"/>
      <c r="X36" s="1295"/>
      <c r="Y36" s="1302"/>
      <c r="Z36" s="617"/>
      <c r="AA36" s="617"/>
      <c r="AB36" s="617"/>
      <c r="AC36" s="618"/>
      <c r="AD36" s="618"/>
      <c r="AE36" s="618"/>
      <c r="AF36" s="618"/>
      <c r="AG36" s="618"/>
      <c r="AH36" s="618"/>
      <c r="AI36" s="618"/>
      <c r="AJ36" s="618"/>
      <c r="AK36" s="618"/>
      <c r="AL36" s="618"/>
      <c r="AM36" s="618"/>
      <c r="AN36" s="618"/>
      <c r="AO36" s="618"/>
      <c r="AP36" s="618"/>
      <c r="AQ36" s="618"/>
      <c r="AR36" s="618"/>
      <c r="AS36" s="618"/>
      <c r="AT36" s="618"/>
      <c r="AU36" s="618"/>
      <c r="AV36" s="618"/>
      <c r="AW36" s="618"/>
      <c r="AX36" s="618"/>
      <c r="AY36" s="618"/>
      <c r="AZ36" s="618"/>
      <c r="BA36" s="618"/>
      <c r="BB36" s="618"/>
      <c r="BC36" s="618"/>
      <c r="BD36" s="618"/>
      <c r="BE36" s="618"/>
      <c r="BF36" s="618"/>
      <c r="BG36" s="618"/>
      <c r="BH36" s="618"/>
      <c r="BI36" s="618"/>
      <c r="BJ36" s="618"/>
      <c r="BK36" s="618"/>
      <c r="BL36" s="618"/>
      <c r="BM36" s="618"/>
      <c r="BN36" s="618"/>
      <c r="BO36" s="618"/>
      <c r="BP36" s="618"/>
      <c r="BQ36" s="618"/>
      <c r="BR36" s="618"/>
      <c r="BS36" s="618"/>
      <c r="BT36" s="618"/>
    </row>
    <row r="37" spans="1:72" ht="22.5">
      <c r="A37" s="1138"/>
      <c r="B37" s="1138"/>
      <c r="C37" s="1200"/>
      <c r="D37" s="600" t="s">
        <v>146</v>
      </c>
      <c r="E37" s="620"/>
      <c r="F37" s="620">
        <v>0</v>
      </c>
      <c r="G37" s="620">
        <v>0</v>
      </c>
      <c r="H37" s="620">
        <v>0</v>
      </c>
      <c r="I37" s="620">
        <v>0</v>
      </c>
      <c r="J37" s="208">
        <v>0</v>
      </c>
      <c r="K37" s="208">
        <v>0</v>
      </c>
      <c r="L37" s="208">
        <v>0</v>
      </c>
      <c r="M37" s="647">
        <v>0</v>
      </c>
      <c r="N37" s="1304"/>
      <c r="O37" s="1306"/>
      <c r="P37" s="1306"/>
      <c r="Q37" s="1306"/>
      <c r="R37" s="1308"/>
      <c r="S37" s="1295"/>
      <c r="T37" s="1295"/>
      <c r="U37" s="1295"/>
      <c r="V37" s="1295"/>
      <c r="W37" s="1295"/>
      <c r="X37" s="1295"/>
      <c r="Y37" s="1302"/>
      <c r="Z37" s="617"/>
      <c r="AA37" s="617"/>
      <c r="AB37" s="617"/>
      <c r="AC37" s="618"/>
      <c r="AD37" s="618"/>
      <c r="AE37" s="618"/>
      <c r="AF37" s="618"/>
      <c r="AG37" s="618"/>
      <c r="AH37" s="618"/>
      <c r="AI37" s="618"/>
      <c r="AJ37" s="618"/>
      <c r="AK37" s="618"/>
      <c r="AL37" s="618"/>
      <c r="AM37" s="618"/>
      <c r="AN37" s="618"/>
      <c r="AO37" s="618"/>
      <c r="AP37" s="618"/>
      <c r="AQ37" s="618"/>
      <c r="AR37" s="618"/>
      <c r="AS37" s="618"/>
      <c r="AT37" s="618"/>
      <c r="AU37" s="618"/>
      <c r="AV37" s="618"/>
      <c r="AW37" s="618"/>
      <c r="AX37" s="618"/>
      <c r="AY37" s="618"/>
      <c r="AZ37" s="618"/>
      <c r="BA37" s="618"/>
      <c r="BB37" s="618"/>
      <c r="BC37" s="618"/>
      <c r="BD37" s="618"/>
      <c r="BE37" s="618"/>
      <c r="BF37" s="618"/>
      <c r="BG37" s="618"/>
      <c r="BH37" s="618"/>
      <c r="BI37" s="618"/>
      <c r="BJ37" s="618"/>
      <c r="BK37" s="618"/>
      <c r="BL37" s="618"/>
      <c r="BM37" s="618"/>
      <c r="BN37" s="618"/>
      <c r="BO37" s="618"/>
      <c r="BP37" s="618"/>
      <c r="BQ37" s="618"/>
      <c r="BR37" s="618"/>
      <c r="BS37" s="618"/>
      <c r="BT37" s="618"/>
    </row>
    <row r="38" spans="1:72" ht="34.5" thickBot="1">
      <c r="A38" s="1138"/>
      <c r="B38" s="1138"/>
      <c r="C38" s="1200"/>
      <c r="D38" s="622" t="s">
        <v>147</v>
      </c>
      <c r="E38" s="501">
        <v>19825385.75</v>
      </c>
      <c r="F38" s="501">
        <v>0</v>
      </c>
      <c r="G38" s="501">
        <v>0</v>
      </c>
      <c r="H38" s="482">
        <v>0</v>
      </c>
      <c r="I38" s="452">
        <v>0</v>
      </c>
      <c r="J38" s="650">
        <v>0</v>
      </c>
      <c r="K38" s="650">
        <v>0</v>
      </c>
      <c r="L38" s="650">
        <v>0</v>
      </c>
      <c r="M38" s="651">
        <v>0</v>
      </c>
      <c r="N38" s="1304"/>
      <c r="O38" s="1306"/>
      <c r="P38" s="1306"/>
      <c r="Q38" s="1306"/>
      <c r="R38" s="1308"/>
      <c r="S38" s="1295"/>
      <c r="T38" s="1295"/>
      <c r="U38" s="1295"/>
      <c r="V38" s="1295"/>
      <c r="W38" s="1295"/>
      <c r="X38" s="1295"/>
      <c r="Y38" s="1302"/>
      <c r="Z38" s="617"/>
      <c r="AA38" s="617"/>
      <c r="AB38" s="617"/>
      <c r="AC38" s="618"/>
      <c r="AD38" s="618"/>
      <c r="AE38" s="618"/>
      <c r="AF38" s="618"/>
      <c r="AG38" s="618"/>
      <c r="AH38" s="618"/>
      <c r="AI38" s="618"/>
      <c r="AJ38" s="618"/>
      <c r="AK38" s="618"/>
      <c r="AL38" s="618"/>
      <c r="AM38" s="618"/>
      <c r="AN38" s="618"/>
      <c r="AO38" s="618"/>
      <c r="AP38" s="618"/>
      <c r="AQ38" s="618"/>
      <c r="AR38" s="618"/>
      <c r="AS38" s="618"/>
      <c r="AT38" s="618"/>
      <c r="AU38" s="618"/>
      <c r="AV38" s="618"/>
      <c r="AW38" s="618"/>
      <c r="AX38" s="618"/>
      <c r="AY38" s="618"/>
      <c r="AZ38" s="618"/>
      <c r="BA38" s="618"/>
      <c r="BB38" s="618"/>
      <c r="BC38" s="618"/>
      <c r="BD38" s="618"/>
      <c r="BE38" s="618"/>
      <c r="BF38" s="618"/>
      <c r="BG38" s="618"/>
      <c r="BH38" s="618"/>
      <c r="BI38" s="618"/>
      <c r="BJ38" s="618"/>
      <c r="BK38" s="618"/>
      <c r="BL38" s="618"/>
      <c r="BM38" s="618"/>
      <c r="BN38" s="618"/>
      <c r="BO38" s="618"/>
      <c r="BP38" s="618"/>
      <c r="BQ38" s="618"/>
      <c r="BR38" s="618"/>
      <c r="BS38" s="618"/>
      <c r="BT38" s="618"/>
    </row>
    <row r="39" spans="1:72" ht="22.5">
      <c r="A39" s="1138"/>
      <c r="B39" s="1138"/>
      <c r="C39" s="1139" t="s">
        <v>218</v>
      </c>
      <c r="D39" s="596" t="s">
        <v>136</v>
      </c>
      <c r="E39" s="652">
        <v>2.5</v>
      </c>
      <c r="F39" s="652">
        <v>2.5</v>
      </c>
      <c r="G39" s="652">
        <v>2.5</v>
      </c>
      <c r="H39" s="154">
        <v>2.5</v>
      </c>
      <c r="I39" s="154">
        <v>2.5</v>
      </c>
      <c r="J39" s="201">
        <v>0</v>
      </c>
      <c r="K39" s="201">
        <v>0</v>
      </c>
      <c r="L39" s="201">
        <v>0</v>
      </c>
      <c r="M39" s="644">
        <v>0</v>
      </c>
      <c r="N39" s="1303" t="s">
        <v>154</v>
      </c>
      <c r="O39" s="1305" t="s">
        <v>155</v>
      </c>
      <c r="P39" s="1305" t="s">
        <v>156</v>
      </c>
      <c r="Q39" s="1305" t="s">
        <v>140</v>
      </c>
      <c r="R39" s="1307" t="s">
        <v>141</v>
      </c>
      <c r="S39" s="1294" t="s">
        <v>225</v>
      </c>
      <c r="T39" s="1294" t="s">
        <v>225</v>
      </c>
      <c r="U39" s="1294" t="s">
        <v>225</v>
      </c>
      <c r="V39" s="1294" t="s">
        <v>225</v>
      </c>
      <c r="W39" s="1294" t="s">
        <v>225</v>
      </c>
      <c r="X39" s="1294" t="s">
        <v>225</v>
      </c>
      <c r="Y39" s="1296">
        <v>30939</v>
      </c>
      <c r="Z39" s="84"/>
      <c r="AA39" s="84"/>
      <c r="AB39" s="84"/>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85"/>
      <c r="BJ39" s="85"/>
      <c r="BK39" s="85"/>
      <c r="BL39" s="85"/>
      <c r="BM39" s="85"/>
      <c r="BN39" s="85"/>
      <c r="BO39" s="85"/>
      <c r="BP39" s="85"/>
      <c r="BQ39" s="85"/>
      <c r="BR39" s="85"/>
      <c r="BS39" s="85"/>
      <c r="BT39" s="85"/>
    </row>
    <row r="40" spans="1:72" ht="22.5">
      <c r="A40" s="1138"/>
      <c r="B40" s="1138"/>
      <c r="C40" s="1264"/>
      <c r="D40" s="600" t="s">
        <v>145</v>
      </c>
      <c r="E40" s="645">
        <v>250000000</v>
      </c>
      <c r="F40" s="645">
        <v>250000000</v>
      </c>
      <c r="G40" s="645">
        <v>250000000</v>
      </c>
      <c r="H40" s="347">
        <v>250000000</v>
      </c>
      <c r="I40" s="347">
        <v>250000000</v>
      </c>
      <c r="J40" s="348">
        <v>0</v>
      </c>
      <c r="K40" s="348">
        <v>0</v>
      </c>
      <c r="L40" s="348">
        <v>0</v>
      </c>
      <c r="M40" s="646">
        <v>0</v>
      </c>
      <c r="N40" s="1304"/>
      <c r="O40" s="1306"/>
      <c r="P40" s="1306"/>
      <c r="Q40" s="1306"/>
      <c r="R40" s="1308"/>
      <c r="S40" s="1295"/>
      <c r="T40" s="1295"/>
      <c r="U40" s="1295"/>
      <c r="V40" s="1295"/>
      <c r="W40" s="1295"/>
      <c r="X40" s="1295"/>
      <c r="Y40" s="1297"/>
      <c r="Z40" s="84"/>
      <c r="AA40" s="84"/>
      <c r="AB40" s="84"/>
      <c r="AC40" s="85"/>
      <c r="AD40" s="85"/>
      <c r="AE40" s="85"/>
      <c r="AF40" s="85"/>
      <c r="AG40" s="85"/>
      <c r="AH40" s="85"/>
      <c r="AI40" s="85"/>
      <c r="AJ40" s="85"/>
      <c r="AK40" s="85"/>
      <c r="AL40" s="85"/>
      <c r="AM40" s="85"/>
      <c r="AN40" s="85"/>
      <c r="AO40" s="85"/>
      <c r="AP40" s="85"/>
      <c r="AQ40" s="85"/>
      <c r="AR40" s="85"/>
      <c r="AS40" s="85"/>
      <c r="AT40" s="85"/>
      <c r="AU40" s="85"/>
      <c r="AV40" s="85"/>
      <c r="AW40" s="85"/>
      <c r="AX40" s="85"/>
      <c r="AY40" s="85"/>
      <c r="AZ40" s="85"/>
      <c r="BA40" s="85"/>
      <c r="BB40" s="85"/>
      <c r="BC40" s="85"/>
      <c r="BD40" s="85"/>
      <c r="BE40" s="85"/>
      <c r="BF40" s="85"/>
      <c r="BG40" s="85"/>
      <c r="BH40" s="85"/>
      <c r="BI40" s="85"/>
      <c r="BJ40" s="85"/>
      <c r="BK40" s="85"/>
      <c r="BL40" s="85"/>
      <c r="BM40" s="85"/>
      <c r="BN40" s="85"/>
      <c r="BO40" s="85"/>
      <c r="BP40" s="85"/>
      <c r="BQ40" s="85"/>
      <c r="BR40" s="85"/>
      <c r="BS40" s="85"/>
      <c r="BT40" s="85"/>
    </row>
    <row r="41" spans="1:72" ht="22.5">
      <c r="A41" s="1138"/>
      <c r="B41" s="1138"/>
      <c r="C41" s="1264"/>
      <c r="D41" s="600" t="s">
        <v>146</v>
      </c>
      <c r="E41" s="605"/>
      <c r="F41" s="605">
        <v>0</v>
      </c>
      <c r="G41" s="605">
        <v>0</v>
      </c>
      <c r="H41" s="620">
        <v>0</v>
      </c>
      <c r="I41" s="620">
        <v>0</v>
      </c>
      <c r="J41" s="208">
        <v>0</v>
      </c>
      <c r="K41" s="208">
        <v>0</v>
      </c>
      <c r="L41" s="208">
        <v>0</v>
      </c>
      <c r="M41" s="647">
        <v>0</v>
      </c>
      <c r="N41" s="1304"/>
      <c r="O41" s="1306"/>
      <c r="P41" s="1306"/>
      <c r="Q41" s="1306"/>
      <c r="R41" s="1308"/>
      <c r="S41" s="1295"/>
      <c r="T41" s="1295"/>
      <c r="U41" s="1295"/>
      <c r="V41" s="1295"/>
      <c r="W41" s="1295"/>
      <c r="X41" s="1295"/>
      <c r="Y41" s="1297"/>
      <c r="Z41" s="84"/>
      <c r="AA41" s="84"/>
      <c r="AB41" s="84"/>
      <c r="AC41" s="85"/>
      <c r="AD41" s="85"/>
      <c r="AE41" s="85"/>
      <c r="AF41" s="85"/>
      <c r="AG41" s="85"/>
      <c r="AH41" s="85"/>
      <c r="AI41" s="85"/>
      <c r="AJ41" s="85"/>
      <c r="AK41" s="85"/>
      <c r="AL41" s="85"/>
      <c r="AM41" s="85"/>
      <c r="AN41" s="85"/>
      <c r="AO41" s="85"/>
      <c r="AP41" s="85"/>
      <c r="AQ41" s="85"/>
      <c r="AR41" s="85"/>
      <c r="AS41" s="85"/>
      <c r="AT41" s="85"/>
      <c r="AU41" s="85"/>
      <c r="AV41" s="85"/>
      <c r="AW41" s="85"/>
      <c r="AX41" s="85"/>
      <c r="AY41" s="85"/>
      <c r="AZ41" s="85"/>
      <c r="BA41" s="85"/>
      <c r="BB41" s="85"/>
      <c r="BC41" s="85"/>
      <c r="BD41" s="85"/>
      <c r="BE41" s="85"/>
      <c r="BF41" s="85"/>
      <c r="BG41" s="85"/>
      <c r="BH41" s="85"/>
      <c r="BI41" s="85"/>
      <c r="BJ41" s="85"/>
      <c r="BK41" s="85"/>
      <c r="BL41" s="85"/>
      <c r="BM41" s="85"/>
      <c r="BN41" s="85"/>
      <c r="BO41" s="85"/>
      <c r="BP41" s="85"/>
      <c r="BQ41" s="85"/>
      <c r="BR41" s="85"/>
      <c r="BS41" s="85"/>
      <c r="BT41" s="85"/>
    </row>
    <row r="42" spans="1:72" ht="34.5" thickBot="1">
      <c r="A42" s="1138"/>
      <c r="B42" s="1138"/>
      <c r="C42" s="1264"/>
      <c r="D42" s="622" t="s">
        <v>147</v>
      </c>
      <c r="E42" s="628">
        <v>19825385.75</v>
      </c>
      <c r="F42" s="628">
        <v>8402181</v>
      </c>
      <c r="G42" s="628">
        <v>17724840.5</v>
      </c>
      <c r="H42" s="483">
        <v>17724840.5</v>
      </c>
      <c r="I42" s="499">
        <v>17724840.5</v>
      </c>
      <c r="J42" s="653">
        <v>0</v>
      </c>
      <c r="K42" s="530">
        <v>35449681</v>
      </c>
      <c r="L42" s="530">
        <v>35449681</v>
      </c>
      <c r="M42" s="654">
        <v>35449681</v>
      </c>
      <c r="N42" s="1304"/>
      <c r="O42" s="1306"/>
      <c r="P42" s="1306"/>
      <c r="Q42" s="1306"/>
      <c r="R42" s="1308"/>
      <c r="S42" s="1295"/>
      <c r="T42" s="1295"/>
      <c r="U42" s="1295"/>
      <c r="V42" s="1295"/>
      <c r="W42" s="1295"/>
      <c r="X42" s="1295"/>
      <c r="Y42" s="1297"/>
      <c r="Z42" s="84"/>
      <c r="AA42" s="84"/>
      <c r="AB42" s="84"/>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5"/>
      <c r="BM42" s="85"/>
      <c r="BN42" s="85"/>
      <c r="BO42" s="85"/>
      <c r="BP42" s="85"/>
      <c r="BQ42" s="85"/>
      <c r="BR42" s="85"/>
      <c r="BS42" s="85"/>
      <c r="BT42" s="85"/>
    </row>
    <row r="43" spans="1:72" ht="22.5">
      <c r="A43" s="1138"/>
      <c r="B43" s="1138"/>
      <c r="C43" s="1156" t="s">
        <v>21</v>
      </c>
      <c r="D43" s="596" t="s">
        <v>136</v>
      </c>
      <c r="E43" s="655">
        <v>10</v>
      </c>
      <c r="F43" s="655">
        <v>10</v>
      </c>
      <c r="G43" s="655">
        <v>10</v>
      </c>
      <c r="H43" s="655">
        <v>10</v>
      </c>
      <c r="I43" s="655">
        <v>10</v>
      </c>
      <c r="J43" s="630">
        <v>0</v>
      </c>
      <c r="K43" s="630">
        <v>0</v>
      </c>
      <c r="L43" s="630">
        <v>0</v>
      </c>
      <c r="M43" s="656">
        <v>0</v>
      </c>
      <c r="N43" s="1298"/>
      <c r="O43" s="1299"/>
      <c r="P43" s="1299"/>
      <c r="Q43" s="1299"/>
      <c r="R43" s="1300"/>
      <c r="S43" s="1293"/>
      <c r="T43" s="1293"/>
      <c r="U43" s="1293"/>
      <c r="V43" s="1293"/>
      <c r="W43" s="1293"/>
      <c r="X43" s="1293"/>
      <c r="Y43" s="1289"/>
      <c r="Z43" s="84"/>
      <c r="AA43" s="84"/>
      <c r="AB43" s="84"/>
      <c r="AC43" s="85"/>
      <c r="AD43" s="85"/>
      <c r="AE43" s="85"/>
      <c r="AF43" s="85"/>
      <c r="AG43" s="85"/>
      <c r="AH43" s="85"/>
      <c r="AI43" s="85"/>
      <c r="AJ43" s="85"/>
      <c r="AK43" s="85"/>
      <c r="AL43" s="85"/>
      <c r="AM43" s="85"/>
      <c r="AN43" s="85"/>
      <c r="AO43" s="85"/>
      <c r="AP43" s="85"/>
      <c r="AQ43" s="85"/>
      <c r="AR43" s="85"/>
      <c r="AS43" s="85"/>
      <c r="AT43" s="85"/>
      <c r="AU43" s="85"/>
      <c r="AV43" s="85"/>
      <c r="AW43" s="85"/>
      <c r="AX43" s="85"/>
      <c r="AY43" s="85"/>
      <c r="AZ43" s="85"/>
      <c r="BA43" s="85"/>
      <c r="BB43" s="85"/>
      <c r="BC43" s="85"/>
      <c r="BD43" s="85"/>
      <c r="BE43" s="85"/>
      <c r="BF43" s="85"/>
      <c r="BG43" s="85"/>
      <c r="BH43" s="85"/>
      <c r="BI43" s="85"/>
      <c r="BJ43" s="85"/>
      <c r="BK43" s="85"/>
      <c r="BL43" s="85"/>
      <c r="BM43" s="85"/>
      <c r="BN43" s="85"/>
      <c r="BO43" s="85"/>
      <c r="BP43" s="85"/>
      <c r="BQ43" s="85"/>
      <c r="BR43" s="85"/>
      <c r="BS43" s="85"/>
      <c r="BT43" s="85"/>
    </row>
    <row r="44" spans="1:72" ht="22.5">
      <c r="A44" s="1138"/>
      <c r="B44" s="1138"/>
      <c r="C44" s="1157"/>
      <c r="D44" s="657" t="s">
        <v>145</v>
      </c>
      <c r="E44" s="637">
        <v>1000000000</v>
      </c>
      <c r="F44" s="637">
        <v>1000000000</v>
      </c>
      <c r="G44" s="633">
        <v>1000000000</v>
      </c>
      <c r="H44" s="633">
        <v>1000000000</v>
      </c>
      <c r="I44" s="633">
        <v>1000000000</v>
      </c>
      <c r="J44" s="633">
        <v>0</v>
      </c>
      <c r="K44" s="633">
        <v>0</v>
      </c>
      <c r="L44" s="633">
        <v>0</v>
      </c>
      <c r="M44" s="658">
        <v>0</v>
      </c>
      <c r="N44" s="1182"/>
      <c r="O44" s="1150"/>
      <c r="P44" s="1150"/>
      <c r="Q44" s="1150"/>
      <c r="R44" s="1277"/>
      <c r="S44" s="1275"/>
      <c r="T44" s="1275"/>
      <c r="U44" s="1275"/>
      <c r="V44" s="1275"/>
      <c r="W44" s="1275"/>
      <c r="X44" s="1275"/>
      <c r="Y44" s="1152"/>
      <c r="Z44" s="84"/>
      <c r="AA44" s="84"/>
      <c r="AB44" s="84"/>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5"/>
      <c r="BH44" s="85"/>
      <c r="BI44" s="85"/>
      <c r="BJ44" s="85"/>
      <c r="BK44" s="85"/>
      <c r="BL44" s="85"/>
      <c r="BM44" s="85"/>
      <c r="BN44" s="85"/>
      <c r="BO44" s="85"/>
      <c r="BP44" s="85"/>
      <c r="BQ44" s="85"/>
      <c r="BR44" s="85"/>
      <c r="BS44" s="85"/>
      <c r="BT44" s="85"/>
    </row>
    <row r="45" spans="1:72" ht="22.5">
      <c r="A45" s="1138"/>
      <c r="B45" s="1138"/>
      <c r="C45" s="1157"/>
      <c r="D45" s="600" t="s">
        <v>146</v>
      </c>
      <c r="E45" s="659">
        <v>0</v>
      </c>
      <c r="F45" s="659">
        <v>0</v>
      </c>
      <c r="G45" s="660">
        <v>0</v>
      </c>
      <c r="H45" s="660">
        <v>0</v>
      </c>
      <c r="I45" s="660">
        <v>0</v>
      </c>
      <c r="J45" s="661">
        <v>0</v>
      </c>
      <c r="K45" s="661">
        <v>0</v>
      </c>
      <c r="L45" s="661">
        <v>0</v>
      </c>
      <c r="M45" s="662">
        <v>0</v>
      </c>
      <c r="N45" s="1182"/>
      <c r="O45" s="1150"/>
      <c r="P45" s="1150"/>
      <c r="Q45" s="1150"/>
      <c r="R45" s="1277"/>
      <c r="S45" s="1275"/>
      <c r="T45" s="1275"/>
      <c r="U45" s="1275"/>
      <c r="V45" s="1275"/>
      <c r="W45" s="1275"/>
      <c r="X45" s="1275"/>
      <c r="Y45" s="1152"/>
      <c r="Z45" s="84"/>
      <c r="AA45" s="84"/>
      <c r="AB45" s="84"/>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5"/>
      <c r="BH45" s="85"/>
      <c r="BI45" s="85"/>
      <c r="BJ45" s="85"/>
      <c r="BK45" s="85"/>
      <c r="BL45" s="85"/>
      <c r="BM45" s="85"/>
      <c r="BN45" s="85"/>
      <c r="BO45" s="85"/>
      <c r="BP45" s="85"/>
      <c r="BQ45" s="85"/>
      <c r="BR45" s="85"/>
      <c r="BS45" s="85"/>
      <c r="BT45" s="85"/>
    </row>
    <row r="46" spans="1:72" ht="34.5" thickBot="1">
      <c r="A46" s="1138"/>
      <c r="B46" s="1138"/>
      <c r="C46" s="1157"/>
      <c r="D46" s="622" t="s">
        <v>147</v>
      </c>
      <c r="E46" s="663">
        <v>79301543</v>
      </c>
      <c r="F46" s="663">
        <v>79301543</v>
      </c>
      <c r="G46" s="664">
        <v>70899362</v>
      </c>
      <c r="H46" s="665">
        <v>70899362</v>
      </c>
      <c r="I46" s="665">
        <v>70899362</v>
      </c>
      <c r="J46" s="665">
        <v>70899362</v>
      </c>
      <c r="K46" s="665">
        <v>70899362</v>
      </c>
      <c r="L46" s="665">
        <v>70899362</v>
      </c>
      <c r="M46" s="666">
        <v>70899362</v>
      </c>
      <c r="N46" s="1182"/>
      <c r="O46" s="1150"/>
      <c r="P46" s="1150"/>
      <c r="Q46" s="1150"/>
      <c r="R46" s="1277"/>
      <c r="S46" s="1275"/>
      <c r="T46" s="1275"/>
      <c r="U46" s="1275"/>
      <c r="V46" s="1275"/>
      <c r="W46" s="1275"/>
      <c r="X46" s="1275"/>
      <c r="Y46" s="1152"/>
      <c r="Z46" s="84"/>
      <c r="AA46" s="84"/>
      <c r="AB46" s="84"/>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85"/>
      <c r="BB46" s="85"/>
      <c r="BC46" s="85"/>
      <c r="BD46" s="85"/>
      <c r="BE46" s="85"/>
      <c r="BF46" s="85"/>
      <c r="BG46" s="85"/>
      <c r="BH46" s="85"/>
      <c r="BI46" s="85"/>
      <c r="BJ46" s="85"/>
      <c r="BK46" s="85"/>
      <c r="BL46" s="85"/>
      <c r="BM46" s="85"/>
      <c r="BN46" s="85"/>
      <c r="BO46" s="85"/>
      <c r="BP46" s="85"/>
      <c r="BQ46" s="85"/>
      <c r="BR46" s="85"/>
      <c r="BS46" s="85"/>
      <c r="BT46" s="85"/>
    </row>
    <row r="47" spans="1:72" ht="22.5">
      <c r="A47" s="1137">
        <v>3</v>
      </c>
      <c r="B47" s="1137" t="s">
        <v>81</v>
      </c>
      <c r="C47" s="1199" t="s">
        <v>393</v>
      </c>
      <c r="D47" s="667" t="s">
        <v>136</v>
      </c>
      <c r="E47" s="432">
        <v>1.64</v>
      </c>
      <c r="F47" s="432">
        <v>1.64</v>
      </c>
      <c r="G47" s="432">
        <v>0.07</v>
      </c>
      <c r="H47" s="432">
        <v>0.07</v>
      </c>
      <c r="I47" s="432">
        <v>1.2</v>
      </c>
      <c r="J47" s="432">
        <v>0</v>
      </c>
      <c r="K47" s="432">
        <v>0</v>
      </c>
      <c r="L47" s="432">
        <v>0</v>
      </c>
      <c r="M47" s="668">
        <v>0</v>
      </c>
      <c r="N47" s="1290" t="s">
        <v>313</v>
      </c>
      <c r="O47" s="1291" t="s">
        <v>312</v>
      </c>
      <c r="P47" s="1292" t="s">
        <v>159</v>
      </c>
      <c r="Q47" s="1172" t="s">
        <v>276</v>
      </c>
      <c r="R47" s="1190" t="s">
        <v>161</v>
      </c>
      <c r="S47" s="1175" t="s">
        <v>225</v>
      </c>
      <c r="T47" s="1175" t="s">
        <v>225</v>
      </c>
      <c r="U47" s="1175" t="s">
        <v>225</v>
      </c>
      <c r="V47" s="1175" t="s">
        <v>225</v>
      </c>
      <c r="W47" s="1175" t="s">
        <v>225</v>
      </c>
      <c r="X47" s="1175" t="s">
        <v>225</v>
      </c>
      <c r="Y47" s="1184">
        <v>96232</v>
      </c>
      <c r="Z47" s="84"/>
      <c r="AA47" s="84"/>
      <c r="AB47" s="84"/>
      <c r="AC47" s="85"/>
      <c r="AD47" s="85"/>
      <c r="AE47" s="85"/>
      <c r="AF47" s="85"/>
      <c r="AG47" s="85"/>
      <c r="AH47" s="85"/>
      <c r="AI47" s="85"/>
      <c r="AJ47" s="85"/>
      <c r="AK47" s="85"/>
      <c r="AL47" s="85"/>
      <c r="AM47" s="85"/>
      <c r="AN47" s="85"/>
      <c r="AO47" s="85"/>
      <c r="AP47" s="85"/>
      <c r="AQ47" s="85"/>
      <c r="AR47" s="85"/>
      <c r="AS47" s="85"/>
      <c r="AT47" s="85"/>
      <c r="AU47" s="85"/>
      <c r="AV47" s="85"/>
      <c r="AW47" s="85"/>
      <c r="AX47" s="85"/>
      <c r="AY47" s="85"/>
      <c r="AZ47" s="85"/>
      <c r="BA47" s="85"/>
      <c r="BB47" s="85"/>
      <c r="BC47" s="85"/>
      <c r="BD47" s="85"/>
      <c r="BE47" s="85"/>
      <c r="BF47" s="85"/>
      <c r="BG47" s="85"/>
      <c r="BH47" s="85"/>
      <c r="BI47" s="85"/>
      <c r="BJ47" s="85"/>
      <c r="BK47" s="85"/>
      <c r="BL47" s="85"/>
      <c r="BM47" s="85"/>
      <c r="BN47" s="85"/>
      <c r="BO47" s="85"/>
      <c r="BP47" s="85"/>
      <c r="BQ47" s="85"/>
      <c r="BR47" s="85"/>
      <c r="BS47" s="85"/>
      <c r="BT47" s="85"/>
    </row>
    <row r="48" spans="1:72" ht="22.5">
      <c r="A48" s="1138"/>
      <c r="B48" s="1138"/>
      <c r="C48" s="1200"/>
      <c r="D48" s="669" t="s">
        <v>145</v>
      </c>
      <c r="E48" s="348">
        <v>3027021000</v>
      </c>
      <c r="F48" s="348">
        <v>3027021000</v>
      </c>
      <c r="G48" s="348">
        <v>125592528.0792683</v>
      </c>
      <c r="H48" s="347">
        <v>120656193.08536586</v>
      </c>
      <c r="I48" s="348">
        <v>121871781</v>
      </c>
      <c r="J48" s="348">
        <v>138776000</v>
      </c>
      <c r="K48" s="348">
        <v>6990439.024390245</v>
      </c>
      <c r="L48" s="348">
        <v>42941268.29268293</v>
      </c>
      <c r="M48" s="646">
        <v>121658366.865854</v>
      </c>
      <c r="N48" s="1278"/>
      <c r="O48" s="1279"/>
      <c r="P48" s="1281"/>
      <c r="Q48" s="1173"/>
      <c r="R48" s="1191"/>
      <c r="S48" s="1176"/>
      <c r="T48" s="1176"/>
      <c r="U48" s="1176"/>
      <c r="V48" s="1176"/>
      <c r="W48" s="1176"/>
      <c r="X48" s="1176"/>
      <c r="Y48" s="1180"/>
      <c r="Z48" s="84"/>
      <c r="AA48" s="84"/>
      <c r="AB48" s="84"/>
      <c r="AC48" s="85"/>
      <c r="AD48" s="85"/>
      <c r="AE48" s="85"/>
      <c r="AF48" s="85"/>
      <c r="AG48" s="85"/>
      <c r="AH48" s="85"/>
      <c r="AI48" s="85"/>
      <c r="AJ48" s="85"/>
      <c r="AK48" s="85"/>
      <c r="AL48" s="85"/>
      <c r="AM48" s="85"/>
      <c r="AN48" s="85"/>
      <c r="AO48" s="85"/>
      <c r="AP48" s="85"/>
      <c r="AQ48" s="85"/>
      <c r="AR48" s="85"/>
      <c r="AS48" s="85"/>
      <c r="AT48" s="85"/>
      <c r="AU48" s="85"/>
      <c r="AV48" s="85"/>
      <c r="AW48" s="85"/>
      <c r="AX48" s="85"/>
      <c r="AY48" s="85"/>
      <c r="AZ48" s="85"/>
      <c r="BA48" s="85"/>
      <c r="BB48" s="85"/>
      <c r="BC48" s="85"/>
      <c r="BD48" s="85"/>
      <c r="BE48" s="85"/>
      <c r="BF48" s="85"/>
      <c r="BG48" s="85"/>
      <c r="BH48" s="85"/>
      <c r="BI48" s="85"/>
      <c r="BJ48" s="85"/>
      <c r="BK48" s="85"/>
      <c r="BL48" s="85"/>
      <c r="BM48" s="85"/>
      <c r="BN48" s="85"/>
      <c r="BO48" s="85"/>
      <c r="BP48" s="85"/>
      <c r="BQ48" s="85"/>
      <c r="BR48" s="85"/>
      <c r="BS48" s="85"/>
      <c r="BT48" s="85"/>
    </row>
    <row r="49" spans="1:72" ht="22.5">
      <c r="A49" s="1138"/>
      <c r="B49" s="1138"/>
      <c r="C49" s="1200"/>
      <c r="D49" s="669" t="s">
        <v>146</v>
      </c>
      <c r="E49" s="216">
        <v>1.2</v>
      </c>
      <c r="F49" s="216">
        <v>1.2</v>
      </c>
      <c r="G49" s="216">
        <v>1.2</v>
      </c>
      <c r="H49" s="216">
        <v>1.2</v>
      </c>
      <c r="I49" s="117">
        <v>1.2</v>
      </c>
      <c r="J49" s="216">
        <v>0</v>
      </c>
      <c r="K49" s="216">
        <v>0</v>
      </c>
      <c r="L49" s="216">
        <v>0</v>
      </c>
      <c r="M49" s="670">
        <v>0</v>
      </c>
      <c r="N49" s="1278"/>
      <c r="O49" s="1279"/>
      <c r="P49" s="1281"/>
      <c r="Q49" s="1173"/>
      <c r="R49" s="1191"/>
      <c r="S49" s="1176"/>
      <c r="T49" s="1176"/>
      <c r="U49" s="1176"/>
      <c r="V49" s="1176"/>
      <c r="W49" s="1176"/>
      <c r="X49" s="1176"/>
      <c r="Y49" s="1180"/>
      <c r="Z49" s="84"/>
      <c r="AA49" s="84"/>
      <c r="AB49" s="84"/>
      <c r="AC49" s="85"/>
      <c r="AD49" s="85"/>
      <c r="AE49" s="85"/>
      <c r="AF49" s="85"/>
      <c r="AG49" s="85"/>
      <c r="AH49" s="85"/>
      <c r="AI49" s="85"/>
      <c r="AJ49" s="85"/>
      <c r="AK49" s="85"/>
      <c r="AL49" s="85"/>
      <c r="AM49" s="85"/>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5"/>
      <c r="BQ49" s="85"/>
      <c r="BR49" s="85"/>
      <c r="BS49" s="85"/>
      <c r="BT49" s="85"/>
    </row>
    <row r="50" spans="1:72" ht="34.5" thickBot="1">
      <c r="A50" s="1138"/>
      <c r="B50" s="1138"/>
      <c r="C50" s="1200"/>
      <c r="D50" s="671" t="s">
        <v>147</v>
      </c>
      <c r="E50" s="210">
        <v>3655716488</v>
      </c>
      <c r="F50" s="210">
        <v>3655716488</v>
      </c>
      <c r="G50" s="210">
        <v>3655716488</v>
      </c>
      <c r="H50" s="210">
        <v>3655716488</v>
      </c>
      <c r="I50" s="134">
        <v>3655716488</v>
      </c>
      <c r="J50" s="210">
        <v>8644000</v>
      </c>
      <c r="K50" s="210">
        <v>2817475535</v>
      </c>
      <c r="L50" s="210">
        <v>2820500935</v>
      </c>
      <c r="M50" s="672">
        <v>2820500935</v>
      </c>
      <c r="N50" s="1278"/>
      <c r="O50" s="1279"/>
      <c r="P50" s="1281"/>
      <c r="Q50" s="1173"/>
      <c r="R50" s="1191"/>
      <c r="S50" s="1176"/>
      <c r="T50" s="1176"/>
      <c r="U50" s="1176"/>
      <c r="V50" s="1176"/>
      <c r="W50" s="1176"/>
      <c r="X50" s="1176"/>
      <c r="Y50" s="1180"/>
      <c r="Z50" s="84"/>
      <c r="AA50" s="84"/>
      <c r="AB50" s="84"/>
      <c r="AC50" s="85"/>
      <c r="AD50" s="85"/>
      <c r="AE50" s="85"/>
      <c r="AF50" s="85"/>
      <c r="AG50" s="85"/>
      <c r="AH50" s="85"/>
      <c r="AI50" s="85"/>
      <c r="AJ50" s="85"/>
      <c r="AK50" s="85"/>
      <c r="AL50" s="85"/>
      <c r="AM50" s="85"/>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5"/>
      <c r="BQ50" s="85"/>
      <c r="BR50" s="85"/>
      <c r="BS50" s="85"/>
      <c r="BT50" s="85"/>
    </row>
    <row r="51" spans="1:72" ht="22.5">
      <c r="A51" s="1138"/>
      <c r="B51" s="1138"/>
      <c r="C51" s="1137" t="s">
        <v>384</v>
      </c>
      <c r="D51" s="673" t="s">
        <v>136</v>
      </c>
      <c r="E51" s="674">
        <v>0</v>
      </c>
      <c r="F51" s="674">
        <v>0</v>
      </c>
      <c r="G51" s="674">
        <v>0.43</v>
      </c>
      <c r="H51" s="674">
        <v>0.21</v>
      </c>
      <c r="I51" s="246">
        <v>0.5</v>
      </c>
      <c r="J51" s="139">
        <v>0</v>
      </c>
      <c r="K51" s="139">
        <v>0</v>
      </c>
      <c r="L51" s="139">
        <v>0</v>
      </c>
      <c r="M51" s="675">
        <v>0</v>
      </c>
      <c r="N51" s="1278" t="s">
        <v>282</v>
      </c>
      <c r="O51" s="1279" t="s">
        <v>278</v>
      </c>
      <c r="P51" s="1281" t="s">
        <v>279</v>
      </c>
      <c r="Q51" s="1279" t="s">
        <v>280</v>
      </c>
      <c r="R51" s="1281" t="s">
        <v>281</v>
      </c>
      <c r="S51" s="1283" t="s">
        <v>225</v>
      </c>
      <c r="T51" s="1283" t="s">
        <v>225</v>
      </c>
      <c r="U51" s="1283" t="s">
        <v>225</v>
      </c>
      <c r="V51" s="1283" t="s">
        <v>225</v>
      </c>
      <c r="W51" s="1283" t="s">
        <v>225</v>
      </c>
      <c r="X51" s="1283" t="s">
        <v>225</v>
      </c>
      <c r="Y51" s="1180">
        <v>35327</v>
      </c>
      <c r="Z51" s="84"/>
      <c r="AA51" s="84"/>
      <c r="AB51" s="84"/>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85"/>
      <c r="BC51" s="85"/>
      <c r="BD51" s="85"/>
      <c r="BE51" s="85"/>
      <c r="BF51" s="85"/>
      <c r="BG51" s="85"/>
      <c r="BH51" s="85"/>
      <c r="BI51" s="85"/>
      <c r="BJ51" s="85"/>
      <c r="BK51" s="85"/>
      <c r="BL51" s="85"/>
      <c r="BM51" s="85"/>
      <c r="BN51" s="85"/>
      <c r="BO51" s="85"/>
      <c r="BP51" s="85"/>
      <c r="BQ51" s="85"/>
      <c r="BR51" s="85"/>
      <c r="BS51" s="85"/>
      <c r="BT51" s="85"/>
    </row>
    <row r="52" spans="1:72" ht="22.5">
      <c r="A52" s="1138"/>
      <c r="B52" s="1138"/>
      <c r="C52" s="1138"/>
      <c r="D52" s="669" t="s">
        <v>145</v>
      </c>
      <c r="E52" s="348">
        <v>0</v>
      </c>
      <c r="F52" s="348">
        <v>0</v>
      </c>
      <c r="G52" s="348">
        <v>771496958.2012196</v>
      </c>
      <c r="H52" s="347">
        <v>361968579.2560973</v>
      </c>
      <c r="I52" s="348">
        <v>992384506</v>
      </c>
      <c r="J52" s="348">
        <v>0</v>
      </c>
      <c r="K52" s="348">
        <v>42941268.29268293</v>
      </c>
      <c r="L52" s="348">
        <v>42941268.29268293</v>
      </c>
      <c r="M52" s="646">
        <v>382354867</v>
      </c>
      <c r="N52" s="1278"/>
      <c r="O52" s="1279"/>
      <c r="P52" s="1281"/>
      <c r="Q52" s="1279"/>
      <c r="R52" s="1281"/>
      <c r="S52" s="1283"/>
      <c r="T52" s="1283"/>
      <c r="U52" s="1283"/>
      <c r="V52" s="1283"/>
      <c r="W52" s="1283"/>
      <c r="X52" s="1283"/>
      <c r="Y52" s="1180"/>
      <c r="Z52" s="84"/>
      <c r="AA52" s="84"/>
      <c r="AB52" s="84"/>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85"/>
      <c r="BC52" s="85"/>
      <c r="BD52" s="85"/>
      <c r="BE52" s="85"/>
      <c r="BF52" s="85"/>
      <c r="BG52" s="85"/>
      <c r="BH52" s="85"/>
      <c r="BI52" s="85"/>
      <c r="BJ52" s="85"/>
      <c r="BK52" s="85"/>
      <c r="BL52" s="85"/>
      <c r="BM52" s="85"/>
      <c r="BN52" s="85"/>
      <c r="BO52" s="85"/>
      <c r="BP52" s="85"/>
      <c r="BQ52" s="85"/>
      <c r="BR52" s="85"/>
      <c r="BS52" s="85"/>
      <c r="BT52" s="85"/>
    </row>
    <row r="53" spans="1:72" ht="22.5">
      <c r="A53" s="1138"/>
      <c r="B53" s="1138"/>
      <c r="C53" s="1138"/>
      <c r="D53" s="669" t="s">
        <v>146</v>
      </c>
      <c r="E53" s="216">
        <v>0</v>
      </c>
      <c r="F53" s="216">
        <v>0</v>
      </c>
      <c r="G53" s="216">
        <v>0</v>
      </c>
      <c r="H53" s="117">
        <v>0</v>
      </c>
      <c r="I53" s="117">
        <v>0</v>
      </c>
      <c r="J53" s="216">
        <v>0</v>
      </c>
      <c r="K53" s="216">
        <v>0</v>
      </c>
      <c r="L53" s="216">
        <v>0</v>
      </c>
      <c r="M53" s="670">
        <v>0</v>
      </c>
      <c r="N53" s="1278"/>
      <c r="O53" s="1279"/>
      <c r="P53" s="1281"/>
      <c r="Q53" s="1279"/>
      <c r="R53" s="1281"/>
      <c r="S53" s="1283"/>
      <c r="T53" s="1283"/>
      <c r="U53" s="1283"/>
      <c r="V53" s="1283"/>
      <c r="W53" s="1283"/>
      <c r="X53" s="1283"/>
      <c r="Y53" s="1180"/>
      <c r="Z53" s="84"/>
      <c r="AA53" s="84"/>
      <c r="AB53" s="84"/>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5"/>
      <c r="BR53" s="85"/>
      <c r="BS53" s="85"/>
      <c r="BT53" s="85"/>
    </row>
    <row r="54" spans="1:72" ht="34.5" thickBot="1">
      <c r="A54" s="1138"/>
      <c r="B54" s="1138"/>
      <c r="C54" s="1168"/>
      <c r="D54" s="676" t="s">
        <v>147</v>
      </c>
      <c r="E54" s="529">
        <v>0</v>
      </c>
      <c r="F54" s="529">
        <v>0</v>
      </c>
      <c r="G54" s="529">
        <v>0</v>
      </c>
      <c r="H54" s="529">
        <v>0</v>
      </c>
      <c r="I54" s="528">
        <v>0</v>
      </c>
      <c r="J54" s="529">
        <v>0</v>
      </c>
      <c r="K54" s="529">
        <v>0</v>
      </c>
      <c r="L54" s="529">
        <v>0</v>
      </c>
      <c r="M54" s="677">
        <v>0</v>
      </c>
      <c r="N54" s="1278"/>
      <c r="O54" s="1279"/>
      <c r="P54" s="1281"/>
      <c r="Q54" s="1279"/>
      <c r="R54" s="1281"/>
      <c r="S54" s="1283"/>
      <c r="T54" s="1283"/>
      <c r="U54" s="1283"/>
      <c r="V54" s="1283"/>
      <c r="W54" s="1283"/>
      <c r="X54" s="1283"/>
      <c r="Y54" s="1180"/>
      <c r="Z54" s="84"/>
      <c r="AA54" s="84"/>
      <c r="AB54" s="84"/>
      <c r="AC54" s="85"/>
      <c r="AD54" s="85"/>
      <c r="AE54" s="85"/>
      <c r="AF54" s="85"/>
      <c r="AG54" s="85"/>
      <c r="AH54" s="85"/>
      <c r="AI54" s="85"/>
      <c r="AJ54" s="85"/>
      <c r="AK54" s="85"/>
      <c r="AL54" s="85"/>
      <c r="AM54" s="85"/>
      <c r="AN54" s="85"/>
      <c r="AO54" s="85"/>
      <c r="AP54" s="85"/>
      <c r="AQ54" s="85"/>
      <c r="AR54" s="85"/>
      <c r="AS54" s="85"/>
      <c r="AT54" s="85"/>
      <c r="AU54" s="85"/>
      <c r="AV54" s="85"/>
      <c r="AW54" s="85"/>
      <c r="AX54" s="85"/>
      <c r="AY54" s="85"/>
      <c r="AZ54" s="85"/>
      <c r="BA54" s="85"/>
      <c r="BB54" s="85"/>
      <c r="BC54" s="85"/>
      <c r="BD54" s="85"/>
      <c r="BE54" s="85"/>
      <c r="BF54" s="85"/>
      <c r="BG54" s="85"/>
      <c r="BH54" s="85"/>
      <c r="BI54" s="85"/>
      <c r="BJ54" s="85"/>
      <c r="BK54" s="85"/>
      <c r="BL54" s="85"/>
      <c r="BM54" s="85"/>
      <c r="BN54" s="85"/>
      <c r="BO54" s="85"/>
      <c r="BP54" s="85"/>
      <c r="BQ54" s="85"/>
      <c r="BR54" s="85"/>
      <c r="BS54" s="85"/>
      <c r="BT54" s="85"/>
    </row>
    <row r="55" spans="1:72" ht="22.5">
      <c r="A55" s="1138"/>
      <c r="B55" s="1200"/>
      <c r="C55" s="1284" t="s">
        <v>383</v>
      </c>
      <c r="D55" s="678" t="s">
        <v>136</v>
      </c>
      <c r="E55" s="679">
        <v>0</v>
      </c>
      <c r="F55" s="679">
        <v>0</v>
      </c>
      <c r="G55" s="679">
        <v>0</v>
      </c>
      <c r="H55" s="679">
        <v>0.22</v>
      </c>
      <c r="I55" s="122">
        <v>0.57</v>
      </c>
      <c r="J55" s="496">
        <v>0</v>
      </c>
      <c r="K55" s="496">
        <v>0</v>
      </c>
      <c r="L55" s="496">
        <v>0</v>
      </c>
      <c r="M55" s="680">
        <v>0</v>
      </c>
      <c r="N55" s="1287"/>
      <c r="O55" s="1288"/>
      <c r="P55" s="1281"/>
      <c r="Q55" s="1279"/>
      <c r="R55" s="1281"/>
      <c r="S55" s="1283"/>
      <c r="T55" s="1283"/>
      <c r="U55" s="1283"/>
      <c r="V55" s="1283"/>
      <c r="W55" s="1283"/>
      <c r="X55" s="1283"/>
      <c r="Y55" s="1180">
        <v>17663.5</v>
      </c>
      <c r="Z55" s="84"/>
      <c r="AA55" s="84"/>
      <c r="AB55" s="84"/>
      <c r="AC55" s="85"/>
      <c r="AD55" s="85"/>
      <c r="AE55" s="85"/>
      <c r="AF55" s="85"/>
      <c r="AG55" s="85"/>
      <c r="AH55" s="85"/>
      <c r="AI55" s="85"/>
      <c r="AJ55" s="85"/>
      <c r="AK55" s="85"/>
      <c r="AL55" s="85"/>
      <c r="AM55" s="85"/>
      <c r="AN55" s="85"/>
      <c r="AO55" s="85"/>
      <c r="AP55" s="85"/>
      <c r="AQ55" s="85"/>
      <c r="AR55" s="85"/>
      <c r="AS55" s="85"/>
      <c r="AT55" s="85"/>
      <c r="AU55" s="85"/>
      <c r="AV55" s="85"/>
      <c r="AW55" s="85"/>
      <c r="AX55" s="85"/>
      <c r="AY55" s="85"/>
      <c r="AZ55" s="85"/>
      <c r="BA55" s="85"/>
      <c r="BB55" s="85"/>
      <c r="BC55" s="85"/>
      <c r="BD55" s="85"/>
      <c r="BE55" s="85"/>
      <c r="BF55" s="85"/>
      <c r="BG55" s="85"/>
      <c r="BH55" s="85"/>
      <c r="BI55" s="85"/>
      <c r="BJ55" s="85"/>
      <c r="BK55" s="85"/>
      <c r="BL55" s="85"/>
      <c r="BM55" s="85"/>
      <c r="BN55" s="85"/>
      <c r="BO55" s="85"/>
      <c r="BP55" s="85"/>
      <c r="BQ55" s="85"/>
      <c r="BR55" s="85"/>
      <c r="BS55" s="85"/>
      <c r="BT55" s="85"/>
    </row>
    <row r="56" spans="1:72" ht="22.5">
      <c r="A56" s="1138"/>
      <c r="B56" s="1200"/>
      <c r="C56" s="1285"/>
      <c r="D56" s="669" t="s">
        <v>145</v>
      </c>
      <c r="E56" s="348">
        <v>0</v>
      </c>
      <c r="F56" s="348">
        <v>0</v>
      </c>
      <c r="G56" s="348">
        <v>0</v>
      </c>
      <c r="H56" s="205">
        <v>379205178.26829267</v>
      </c>
      <c r="I56" s="348">
        <v>992384506</v>
      </c>
      <c r="J56" s="205">
        <v>0</v>
      </c>
      <c r="K56" s="205">
        <v>0</v>
      </c>
      <c r="L56" s="205">
        <v>26970000</v>
      </c>
      <c r="M56" s="646">
        <v>364975100</v>
      </c>
      <c r="N56" s="1278"/>
      <c r="O56" s="1288"/>
      <c r="P56" s="1281"/>
      <c r="Q56" s="1279"/>
      <c r="R56" s="1281"/>
      <c r="S56" s="1283"/>
      <c r="T56" s="1283"/>
      <c r="U56" s="1283"/>
      <c r="V56" s="1283"/>
      <c r="W56" s="1283"/>
      <c r="X56" s="1283"/>
      <c r="Y56" s="1180"/>
      <c r="Z56" s="84"/>
      <c r="AA56" s="84"/>
      <c r="AB56" s="84"/>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c r="BN56" s="85"/>
      <c r="BO56" s="85"/>
      <c r="BP56" s="85"/>
      <c r="BQ56" s="85"/>
      <c r="BR56" s="85"/>
      <c r="BS56" s="85"/>
      <c r="BT56" s="85"/>
    </row>
    <row r="57" spans="1:72" ht="22.5">
      <c r="A57" s="1138"/>
      <c r="B57" s="1200"/>
      <c r="C57" s="1285"/>
      <c r="D57" s="669" t="s">
        <v>146</v>
      </c>
      <c r="E57" s="216">
        <v>0</v>
      </c>
      <c r="F57" s="216">
        <v>0</v>
      </c>
      <c r="G57" s="216">
        <v>0</v>
      </c>
      <c r="H57" s="205">
        <v>0</v>
      </c>
      <c r="I57" s="117">
        <v>0</v>
      </c>
      <c r="J57" s="205">
        <v>0</v>
      </c>
      <c r="K57" s="205">
        <v>0</v>
      </c>
      <c r="L57" s="205">
        <v>0</v>
      </c>
      <c r="M57" s="681">
        <v>0</v>
      </c>
      <c r="N57" s="1278"/>
      <c r="O57" s="1288"/>
      <c r="P57" s="1281"/>
      <c r="Q57" s="1279"/>
      <c r="R57" s="1281"/>
      <c r="S57" s="1283"/>
      <c r="T57" s="1283"/>
      <c r="U57" s="1283"/>
      <c r="V57" s="1283"/>
      <c r="W57" s="1283"/>
      <c r="X57" s="1283"/>
      <c r="Y57" s="1180"/>
      <c r="Z57" s="84"/>
      <c r="AA57" s="84"/>
      <c r="AB57" s="84"/>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c r="BN57" s="85"/>
      <c r="BO57" s="85"/>
      <c r="BP57" s="85"/>
      <c r="BQ57" s="85"/>
      <c r="BR57" s="85"/>
      <c r="BS57" s="85"/>
      <c r="BT57" s="85"/>
    </row>
    <row r="58" spans="1:72" ht="34.5" thickBot="1">
      <c r="A58" s="1138"/>
      <c r="B58" s="1200"/>
      <c r="C58" s="1286"/>
      <c r="D58" s="671" t="s">
        <v>147</v>
      </c>
      <c r="E58" s="210">
        <v>0</v>
      </c>
      <c r="F58" s="210">
        <v>0</v>
      </c>
      <c r="G58" s="210">
        <v>0</v>
      </c>
      <c r="H58" s="210">
        <v>0</v>
      </c>
      <c r="I58" s="134">
        <v>0</v>
      </c>
      <c r="J58" s="210">
        <v>0</v>
      </c>
      <c r="K58" s="210">
        <v>0</v>
      </c>
      <c r="L58" s="210">
        <v>0</v>
      </c>
      <c r="M58" s="672">
        <v>0</v>
      </c>
      <c r="N58" s="1278"/>
      <c r="O58" s="1288"/>
      <c r="P58" s="1281"/>
      <c r="Q58" s="1279"/>
      <c r="R58" s="1281"/>
      <c r="S58" s="1283"/>
      <c r="T58" s="1283"/>
      <c r="U58" s="1283"/>
      <c r="V58" s="1283"/>
      <c r="W58" s="1283"/>
      <c r="X58" s="1283"/>
      <c r="Y58" s="1180"/>
      <c r="Z58" s="84"/>
      <c r="AA58" s="84"/>
      <c r="AB58" s="84"/>
      <c r="AC58" s="85"/>
      <c r="AD58" s="85"/>
      <c r="AE58" s="85"/>
      <c r="AF58" s="85"/>
      <c r="AG58" s="85"/>
      <c r="AH58" s="85"/>
      <c r="AI58" s="85"/>
      <c r="AJ58" s="85"/>
      <c r="AK58" s="85"/>
      <c r="AL58" s="85"/>
      <c r="AM58" s="85"/>
      <c r="AN58" s="85"/>
      <c r="AO58" s="85"/>
      <c r="AP58" s="85"/>
      <c r="AQ58" s="85"/>
      <c r="AR58" s="85"/>
      <c r="AS58" s="85"/>
      <c r="AT58" s="85"/>
      <c r="AU58" s="85"/>
      <c r="AV58" s="85"/>
      <c r="AW58" s="85"/>
      <c r="AX58" s="85"/>
      <c r="AY58" s="85"/>
      <c r="AZ58" s="85"/>
      <c r="BA58" s="85"/>
      <c r="BB58" s="85"/>
      <c r="BC58" s="85"/>
      <c r="BD58" s="85"/>
      <c r="BE58" s="85"/>
      <c r="BF58" s="85"/>
      <c r="BG58" s="85"/>
      <c r="BH58" s="85"/>
      <c r="BI58" s="85"/>
      <c r="BJ58" s="85"/>
      <c r="BK58" s="85"/>
      <c r="BL58" s="85"/>
      <c r="BM58" s="85"/>
      <c r="BN58" s="85"/>
      <c r="BO58" s="85"/>
      <c r="BP58" s="85"/>
      <c r="BQ58" s="85"/>
      <c r="BR58" s="85"/>
      <c r="BS58" s="85"/>
      <c r="BT58" s="85"/>
    </row>
    <row r="59" spans="1:72" ht="22.5">
      <c r="A59" s="1138"/>
      <c r="B59" s="1138"/>
      <c r="C59" s="1199" t="s">
        <v>382</v>
      </c>
      <c r="D59" s="673" t="s">
        <v>136</v>
      </c>
      <c r="E59" s="674">
        <v>0</v>
      </c>
      <c r="F59" s="674">
        <v>0</v>
      </c>
      <c r="G59" s="674">
        <v>0.57</v>
      </c>
      <c r="H59" s="674">
        <v>0.57</v>
      </c>
      <c r="I59" s="246">
        <v>0.21</v>
      </c>
      <c r="J59" s="139">
        <v>0</v>
      </c>
      <c r="K59" s="139">
        <v>0</v>
      </c>
      <c r="L59" s="139">
        <v>0</v>
      </c>
      <c r="M59" s="675">
        <v>0</v>
      </c>
      <c r="N59" s="1278" t="s">
        <v>277</v>
      </c>
      <c r="O59" s="1279" t="s">
        <v>283</v>
      </c>
      <c r="P59" s="1281" t="s">
        <v>284</v>
      </c>
      <c r="Q59" s="1279" t="s">
        <v>285</v>
      </c>
      <c r="R59" s="1281" t="s">
        <v>281</v>
      </c>
      <c r="S59" s="1283" t="s">
        <v>225</v>
      </c>
      <c r="T59" s="1283" t="s">
        <v>225</v>
      </c>
      <c r="U59" s="1283" t="s">
        <v>225</v>
      </c>
      <c r="V59" s="1283" t="s">
        <v>225</v>
      </c>
      <c r="W59" s="1283" t="s">
        <v>225</v>
      </c>
      <c r="X59" s="1283" t="s">
        <v>225</v>
      </c>
      <c r="Y59" s="1180">
        <v>40715</v>
      </c>
      <c r="Z59" s="84"/>
      <c r="AA59" s="84"/>
      <c r="AB59" s="84"/>
      <c r="AC59" s="85"/>
      <c r="AD59" s="85"/>
      <c r="AE59" s="85"/>
      <c r="AF59" s="85"/>
      <c r="AG59" s="85"/>
      <c r="AH59" s="85"/>
      <c r="AI59" s="85"/>
      <c r="AJ59" s="85"/>
      <c r="AK59" s="85"/>
      <c r="AL59" s="85"/>
      <c r="AM59" s="85"/>
      <c r="AN59" s="85"/>
      <c r="AO59" s="85"/>
      <c r="AP59" s="85"/>
      <c r="AQ59" s="85"/>
      <c r="AR59" s="85"/>
      <c r="AS59" s="85"/>
      <c r="AT59" s="85"/>
      <c r="AU59" s="85"/>
      <c r="AV59" s="85"/>
      <c r="AW59" s="85"/>
      <c r="AX59" s="85"/>
      <c r="AY59" s="85"/>
      <c r="AZ59" s="85"/>
      <c r="BA59" s="85"/>
      <c r="BB59" s="85"/>
      <c r="BC59" s="85"/>
      <c r="BD59" s="85"/>
      <c r="BE59" s="85"/>
      <c r="BF59" s="85"/>
      <c r="BG59" s="85"/>
      <c r="BH59" s="85"/>
      <c r="BI59" s="85"/>
      <c r="BJ59" s="85"/>
      <c r="BK59" s="85"/>
      <c r="BL59" s="85"/>
      <c r="BM59" s="85"/>
      <c r="BN59" s="85"/>
      <c r="BO59" s="85"/>
      <c r="BP59" s="85"/>
      <c r="BQ59" s="85"/>
      <c r="BR59" s="85"/>
      <c r="BS59" s="85"/>
      <c r="BT59" s="85"/>
    </row>
    <row r="60" spans="1:72" ht="22.5">
      <c r="A60" s="1138"/>
      <c r="B60" s="1138"/>
      <c r="C60" s="1200"/>
      <c r="D60" s="669" t="s">
        <v>145</v>
      </c>
      <c r="E60" s="348">
        <v>0</v>
      </c>
      <c r="F60" s="348">
        <v>0</v>
      </c>
      <c r="G60" s="348">
        <v>1022682014.359756</v>
      </c>
      <c r="H60" s="347">
        <v>982486143.6951219</v>
      </c>
      <c r="I60" s="348">
        <v>365315346</v>
      </c>
      <c r="J60" s="348">
        <v>0</v>
      </c>
      <c r="K60" s="348">
        <v>56922146.34146341</v>
      </c>
      <c r="L60" s="348">
        <v>56922146.34146341</v>
      </c>
      <c r="M60" s="682" t="s">
        <v>381</v>
      </c>
      <c r="N60" s="1278"/>
      <c r="O60" s="1279"/>
      <c r="P60" s="1281"/>
      <c r="Q60" s="1279"/>
      <c r="R60" s="1281"/>
      <c r="S60" s="1283"/>
      <c r="T60" s="1283"/>
      <c r="U60" s="1283"/>
      <c r="V60" s="1283"/>
      <c r="W60" s="1283"/>
      <c r="X60" s="1283"/>
      <c r="Y60" s="1180"/>
      <c r="Z60" s="84"/>
      <c r="AA60" s="84"/>
      <c r="AB60" s="84"/>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5"/>
      <c r="BK60" s="85"/>
      <c r="BL60" s="85"/>
      <c r="BM60" s="85"/>
      <c r="BN60" s="85"/>
      <c r="BO60" s="85"/>
      <c r="BP60" s="85"/>
      <c r="BQ60" s="85"/>
      <c r="BR60" s="85"/>
      <c r="BS60" s="85"/>
      <c r="BT60" s="85"/>
    </row>
    <row r="61" spans="1:72" ht="22.5">
      <c r="A61" s="1138"/>
      <c r="B61" s="1138"/>
      <c r="C61" s="1200"/>
      <c r="D61" s="669" t="s">
        <v>146</v>
      </c>
      <c r="E61" s="216">
        <v>0</v>
      </c>
      <c r="F61" s="216">
        <v>0</v>
      </c>
      <c r="G61" s="216">
        <v>0</v>
      </c>
      <c r="H61" s="117">
        <v>0</v>
      </c>
      <c r="I61" s="117">
        <v>0</v>
      </c>
      <c r="J61" s="216">
        <v>0</v>
      </c>
      <c r="K61" s="216">
        <v>0</v>
      </c>
      <c r="L61" s="216">
        <v>0</v>
      </c>
      <c r="M61" s="670">
        <v>0</v>
      </c>
      <c r="N61" s="1278"/>
      <c r="O61" s="1279"/>
      <c r="P61" s="1281"/>
      <c r="Q61" s="1279"/>
      <c r="R61" s="1281"/>
      <c r="S61" s="1283"/>
      <c r="T61" s="1283"/>
      <c r="U61" s="1283"/>
      <c r="V61" s="1283"/>
      <c r="W61" s="1283"/>
      <c r="X61" s="1283"/>
      <c r="Y61" s="1180"/>
      <c r="Z61" s="84"/>
      <c r="AA61" s="84"/>
      <c r="AB61" s="84"/>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5"/>
      <c r="BK61" s="85"/>
      <c r="BL61" s="85"/>
      <c r="BM61" s="85"/>
      <c r="BN61" s="85"/>
      <c r="BO61" s="85"/>
      <c r="BP61" s="85"/>
      <c r="BQ61" s="85"/>
      <c r="BR61" s="85"/>
      <c r="BS61" s="85"/>
      <c r="BT61" s="85"/>
    </row>
    <row r="62" spans="1:72" ht="34.5" thickBot="1">
      <c r="A62" s="1138"/>
      <c r="B62" s="1138"/>
      <c r="C62" s="1200"/>
      <c r="D62" s="671" t="s">
        <v>147</v>
      </c>
      <c r="E62" s="210">
        <v>0</v>
      </c>
      <c r="F62" s="210">
        <v>0</v>
      </c>
      <c r="G62" s="210">
        <v>0</v>
      </c>
      <c r="H62" s="210">
        <v>0</v>
      </c>
      <c r="I62" s="134">
        <v>0</v>
      </c>
      <c r="J62" s="210">
        <v>0</v>
      </c>
      <c r="K62" s="210">
        <v>0</v>
      </c>
      <c r="L62" s="210">
        <v>0</v>
      </c>
      <c r="M62" s="672">
        <v>0</v>
      </c>
      <c r="N62" s="1278"/>
      <c r="O62" s="1279"/>
      <c r="P62" s="1281"/>
      <c r="Q62" s="1279"/>
      <c r="R62" s="1281"/>
      <c r="S62" s="1283"/>
      <c r="T62" s="1283"/>
      <c r="U62" s="1283"/>
      <c r="V62" s="1283"/>
      <c r="W62" s="1283"/>
      <c r="X62" s="1283"/>
      <c r="Y62" s="1180"/>
      <c r="Z62" s="84"/>
      <c r="AA62" s="84"/>
      <c r="AB62" s="84"/>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row>
    <row r="63" spans="1:72" ht="22.5">
      <c r="A63" s="1138"/>
      <c r="B63" s="1138"/>
      <c r="C63" s="1199" t="s">
        <v>380</v>
      </c>
      <c r="D63" s="678" t="s">
        <v>136</v>
      </c>
      <c r="E63" s="679">
        <v>0</v>
      </c>
      <c r="F63" s="679">
        <v>0</v>
      </c>
      <c r="G63" s="679">
        <v>0.57</v>
      </c>
      <c r="H63" s="679">
        <v>0.57</v>
      </c>
      <c r="I63" s="122">
        <v>0.22</v>
      </c>
      <c r="J63" s="104">
        <v>0</v>
      </c>
      <c r="K63" s="104">
        <v>0</v>
      </c>
      <c r="L63" s="104">
        <v>0</v>
      </c>
      <c r="M63" s="683">
        <v>0</v>
      </c>
      <c r="N63" s="1278" t="s">
        <v>277</v>
      </c>
      <c r="O63" s="1279" t="s">
        <v>283</v>
      </c>
      <c r="P63" s="1281" t="s">
        <v>284</v>
      </c>
      <c r="Q63" s="1173" t="s">
        <v>286</v>
      </c>
      <c r="R63" s="1191" t="s">
        <v>281</v>
      </c>
      <c r="S63" s="1176" t="s">
        <v>225</v>
      </c>
      <c r="T63" s="1176" t="s">
        <v>225</v>
      </c>
      <c r="U63" s="1176" t="s">
        <v>225</v>
      </c>
      <c r="V63" s="1176" t="s">
        <v>225</v>
      </c>
      <c r="W63" s="1176" t="s">
        <v>225</v>
      </c>
      <c r="X63" s="1176" t="s">
        <v>225</v>
      </c>
      <c r="Y63" s="1276">
        <v>40715</v>
      </c>
      <c r="Z63" s="84"/>
      <c r="AA63" s="84"/>
      <c r="AB63" s="84"/>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row>
    <row r="64" spans="1:72" ht="22.5">
      <c r="A64" s="1138"/>
      <c r="B64" s="1138"/>
      <c r="C64" s="1200"/>
      <c r="D64" s="669" t="s">
        <v>145</v>
      </c>
      <c r="E64" s="348">
        <v>0</v>
      </c>
      <c r="F64" s="348">
        <v>0</v>
      </c>
      <c r="G64" s="348">
        <v>1022682014.359756</v>
      </c>
      <c r="H64" s="347">
        <v>982486143.6951219</v>
      </c>
      <c r="I64" s="348">
        <v>383025599</v>
      </c>
      <c r="J64" s="348">
        <v>0</v>
      </c>
      <c r="K64" s="348">
        <v>56922146.34146341</v>
      </c>
      <c r="L64" s="348">
        <v>56922146.34146341</v>
      </c>
      <c r="M64" s="646">
        <v>990646701</v>
      </c>
      <c r="N64" s="1278"/>
      <c r="O64" s="1279"/>
      <c r="P64" s="1281"/>
      <c r="Q64" s="1173"/>
      <c r="R64" s="1191"/>
      <c r="S64" s="1176"/>
      <c r="T64" s="1176"/>
      <c r="U64" s="1176"/>
      <c r="V64" s="1176"/>
      <c r="W64" s="1176"/>
      <c r="X64" s="1176"/>
      <c r="Y64" s="1163"/>
      <c r="Z64" s="84"/>
      <c r="AA64" s="84"/>
      <c r="AB64" s="84"/>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row>
    <row r="65" spans="1:72" ht="22.5">
      <c r="A65" s="1138"/>
      <c r="B65" s="1138"/>
      <c r="C65" s="1200"/>
      <c r="D65" s="669" t="s">
        <v>146</v>
      </c>
      <c r="E65" s="216">
        <v>0</v>
      </c>
      <c r="F65" s="216">
        <v>0</v>
      </c>
      <c r="G65" s="216">
        <v>0</v>
      </c>
      <c r="H65" s="117">
        <v>0</v>
      </c>
      <c r="I65" s="117">
        <v>0</v>
      </c>
      <c r="J65" s="216">
        <v>0</v>
      </c>
      <c r="K65" s="216">
        <v>0</v>
      </c>
      <c r="L65" s="216">
        <v>0</v>
      </c>
      <c r="M65" s="670">
        <v>0</v>
      </c>
      <c r="N65" s="1278"/>
      <c r="O65" s="1279"/>
      <c r="P65" s="1281"/>
      <c r="Q65" s="1173"/>
      <c r="R65" s="1191"/>
      <c r="S65" s="1176"/>
      <c r="T65" s="1176"/>
      <c r="U65" s="1176"/>
      <c r="V65" s="1176"/>
      <c r="W65" s="1176"/>
      <c r="X65" s="1176"/>
      <c r="Y65" s="1163"/>
      <c r="Z65" s="84"/>
      <c r="AA65" s="84"/>
      <c r="AB65" s="84"/>
      <c r="AC65" s="85"/>
      <c r="AD65" s="85"/>
      <c r="AE65" s="85"/>
      <c r="AF65" s="85"/>
      <c r="AG65" s="85"/>
      <c r="AH65" s="85"/>
      <c r="AI65" s="85"/>
      <c r="AJ65" s="85"/>
      <c r="AK65" s="85"/>
      <c r="AL65" s="85"/>
      <c r="AM65" s="85"/>
      <c r="AN65" s="85"/>
      <c r="AO65" s="85"/>
      <c r="AP65" s="85"/>
      <c r="AQ65" s="85"/>
      <c r="AR65" s="85"/>
      <c r="AS65" s="85"/>
      <c r="AT65" s="85"/>
      <c r="AU65" s="85"/>
      <c r="AV65" s="85"/>
      <c r="AW65" s="85"/>
      <c r="AX65" s="85"/>
      <c r="AY65" s="85"/>
      <c r="AZ65" s="85"/>
      <c r="BA65" s="85"/>
      <c r="BB65" s="85"/>
      <c r="BC65" s="85"/>
      <c r="BD65" s="85"/>
      <c r="BE65" s="85"/>
      <c r="BF65" s="85"/>
      <c r="BG65" s="85"/>
      <c r="BH65" s="85"/>
      <c r="BI65" s="85"/>
      <c r="BJ65" s="85"/>
      <c r="BK65" s="85"/>
      <c r="BL65" s="85"/>
      <c r="BM65" s="85"/>
      <c r="BN65" s="85"/>
      <c r="BO65" s="85"/>
      <c r="BP65" s="85"/>
      <c r="BQ65" s="85"/>
      <c r="BR65" s="85"/>
      <c r="BS65" s="85"/>
      <c r="BT65" s="85"/>
    </row>
    <row r="66" spans="1:72" ht="34.5" thickBot="1">
      <c r="A66" s="1138"/>
      <c r="B66" s="1138"/>
      <c r="C66" s="1200"/>
      <c r="D66" s="671" t="s">
        <v>147</v>
      </c>
      <c r="E66" s="210">
        <v>0</v>
      </c>
      <c r="F66" s="210">
        <v>0</v>
      </c>
      <c r="G66" s="210">
        <v>0</v>
      </c>
      <c r="H66" s="210">
        <v>0</v>
      </c>
      <c r="I66" s="134">
        <v>0</v>
      </c>
      <c r="J66" s="210">
        <v>0</v>
      </c>
      <c r="K66" s="210">
        <v>0</v>
      </c>
      <c r="L66" s="210">
        <v>0</v>
      </c>
      <c r="M66" s="672">
        <v>0</v>
      </c>
      <c r="N66" s="1278"/>
      <c r="O66" s="1280"/>
      <c r="P66" s="1282"/>
      <c r="Q66" s="1174"/>
      <c r="R66" s="1192"/>
      <c r="S66" s="1177"/>
      <c r="T66" s="1177"/>
      <c r="U66" s="1177"/>
      <c r="V66" s="1177"/>
      <c r="W66" s="1177"/>
      <c r="X66" s="1177"/>
      <c r="Y66" s="1164"/>
      <c r="Z66" s="84"/>
      <c r="AA66" s="84"/>
      <c r="AB66" s="84"/>
      <c r="AC66" s="85"/>
      <c r="AD66" s="85"/>
      <c r="AE66" s="85"/>
      <c r="AF66" s="85"/>
      <c r="AG66" s="85"/>
      <c r="AH66" s="85"/>
      <c r="AI66" s="85"/>
      <c r="AJ66" s="85"/>
      <c r="AK66" s="85"/>
      <c r="AL66" s="85"/>
      <c r="AM66" s="85"/>
      <c r="AN66" s="85"/>
      <c r="AO66" s="85"/>
      <c r="AP66" s="85"/>
      <c r="AQ66" s="85"/>
      <c r="AR66" s="85"/>
      <c r="AS66" s="85"/>
      <c r="AT66" s="85"/>
      <c r="AU66" s="85"/>
      <c r="AV66" s="85"/>
      <c r="AW66" s="85"/>
      <c r="AX66" s="85"/>
      <c r="AY66" s="85"/>
      <c r="AZ66" s="85"/>
      <c r="BA66" s="85"/>
      <c r="BB66" s="85"/>
      <c r="BC66" s="85"/>
      <c r="BD66" s="85"/>
      <c r="BE66" s="85"/>
      <c r="BF66" s="85"/>
      <c r="BG66" s="85"/>
      <c r="BH66" s="85"/>
      <c r="BI66" s="85"/>
      <c r="BJ66" s="85"/>
      <c r="BK66" s="85"/>
      <c r="BL66" s="85"/>
      <c r="BM66" s="85"/>
      <c r="BN66" s="85"/>
      <c r="BO66" s="85"/>
      <c r="BP66" s="85"/>
      <c r="BQ66" s="85"/>
      <c r="BR66" s="85"/>
      <c r="BS66" s="85"/>
      <c r="BT66" s="85"/>
    </row>
    <row r="67" spans="1:72" ht="22.5">
      <c r="A67" s="1138"/>
      <c r="B67" s="1138"/>
      <c r="C67" s="1156" t="s">
        <v>21</v>
      </c>
      <c r="D67" s="596" t="s">
        <v>136</v>
      </c>
      <c r="E67" s="684">
        <v>1.64</v>
      </c>
      <c r="F67" s="684">
        <v>1.64</v>
      </c>
      <c r="G67" s="684">
        <v>1.64</v>
      </c>
      <c r="H67" s="684">
        <v>1.64</v>
      </c>
      <c r="I67" s="684">
        <v>1.64</v>
      </c>
      <c r="J67" s="684">
        <v>0</v>
      </c>
      <c r="K67" s="684">
        <v>0</v>
      </c>
      <c r="L67" s="684">
        <v>0</v>
      </c>
      <c r="M67" s="685">
        <v>0</v>
      </c>
      <c r="N67" s="1182"/>
      <c r="O67" s="1150"/>
      <c r="P67" s="1150"/>
      <c r="Q67" s="1150"/>
      <c r="R67" s="1277"/>
      <c r="S67" s="1275"/>
      <c r="T67" s="1275"/>
      <c r="U67" s="1275"/>
      <c r="V67" s="1275"/>
      <c r="W67" s="1275"/>
      <c r="X67" s="1275"/>
      <c r="Y67" s="1152"/>
      <c r="Z67" s="84"/>
      <c r="AA67" s="84"/>
      <c r="AB67" s="84"/>
      <c r="AC67" s="85"/>
      <c r="AD67" s="85"/>
      <c r="AE67" s="85"/>
      <c r="AF67" s="85"/>
      <c r="AG67" s="85"/>
      <c r="AH67" s="85"/>
      <c r="AI67" s="85"/>
      <c r="AJ67" s="85"/>
      <c r="AK67" s="85"/>
      <c r="AL67" s="85"/>
      <c r="AM67" s="85"/>
      <c r="AN67" s="85"/>
      <c r="AO67" s="85"/>
      <c r="AP67" s="85"/>
      <c r="AQ67" s="85"/>
      <c r="AR67" s="85"/>
      <c r="AS67" s="85"/>
      <c r="AT67" s="85"/>
      <c r="AU67" s="85"/>
      <c r="AV67" s="85"/>
      <c r="AW67" s="85"/>
      <c r="AX67" s="85"/>
      <c r="AY67" s="85"/>
      <c r="AZ67" s="85"/>
      <c r="BA67" s="85"/>
      <c r="BB67" s="85"/>
      <c r="BC67" s="85"/>
      <c r="BD67" s="85"/>
      <c r="BE67" s="85"/>
      <c r="BF67" s="85"/>
      <c r="BG67" s="85"/>
      <c r="BH67" s="85"/>
      <c r="BI67" s="85"/>
      <c r="BJ67" s="85"/>
      <c r="BK67" s="85"/>
      <c r="BL67" s="85"/>
      <c r="BM67" s="85"/>
      <c r="BN67" s="85"/>
      <c r="BO67" s="85"/>
      <c r="BP67" s="85"/>
      <c r="BQ67" s="85"/>
      <c r="BR67" s="85"/>
      <c r="BS67" s="85"/>
      <c r="BT67" s="85"/>
    </row>
    <row r="68" spans="1:72" ht="22.5">
      <c r="A68" s="1138"/>
      <c r="B68" s="1138"/>
      <c r="C68" s="1157"/>
      <c r="D68" s="657" t="s">
        <v>145</v>
      </c>
      <c r="E68" s="637">
        <v>3027021000</v>
      </c>
      <c r="F68" s="637">
        <v>3027021000</v>
      </c>
      <c r="G68" s="633">
        <v>2942453515</v>
      </c>
      <c r="H68" s="633">
        <v>2826802238</v>
      </c>
      <c r="I68" s="633">
        <v>2855281738</v>
      </c>
      <c r="J68" s="633">
        <v>138776000</v>
      </c>
      <c r="K68" s="633">
        <v>163776000</v>
      </c>
      <c r="L68" s="633">
        <v>226696829.26829273</v>
      </c>
      <c r="M68" s="658">
        <v>2850281738</v>
      </c>
      <c r="N68" s="1182"/>
      <c r="O68" s="1150"/>
      <c r="P68" s="1150"/>
      <c r="Q68" s="1150"/>
      <c r="R68" s="1277"/>
      <c r="S68" s="1275"/>
      <c r="T68" s="1275"/>
      <c r="U68" s="1275"/>
      <c r="V68" s="1275"/>
      <c r="W68" s="1275"/>
      <c r="X68" s="1275"/>
      <c r="Y68" s="1152"/>
      <c r="Z68" s="84"/>
      <c r="AA68" s="84"/>
      <c r="AB68" s="84"/>
      <c r="AC68" s="85"/>
      <c r="AD68" s="85"/>
      <c r="AE68" s="85"/>
      <c r="AF68" s="85"/>
      <c r="AG68" s="85"/>
      <c r="AH68" s="85"/>
      <c r="AI68" s="85"/>
      <c r="AJ68" s="85"/>
      <c r="AK68" s="85"/>
      <c r="AL68" s="85"/>
      <c r="AM68" s="85"/>
      <c r="AN68" s="85"/>
      <c r="AO68" s="85"/>
      <c r="AP68" s="85"/>
      <c r="AQ68" s="85"/>
      <c r="AR68" s="85"/>
      <c r="AS68" s="85"/>
      <c r="AT68" s="85"/>
      <c r="AU68" s="85"/>
      <c r="AV68" s="85"/>
      <c r="AW68" s="85"/>
      <c r="AX68" s="85"/>
      <c r="AY68" s="85"/>
      <c r="AZ68" s="85"/>
      <c r="BA68" s="85"/>
      <c r="BB68" s="85"/>
      <c r="BC68" s="85"/>
      <c r="BD68" s="85"/>
      <c r="BE68" s="85"/>
      <c r="BF68" s="85"/>
      <c r="BG68" s="85"/>
      <c r="BH68" s="85"/>
      <c r="BI68" s="85"/>
      <c r="BJ68" s="85"/>
      <c r="BK68" s="85"/>
      <c r="BL68" s="85"/>
      <c r="BM68" s="85"/>
      <c r="BN68" s="85"/>
      <c r="BO68" s="85"/>
      <c r="BP68" s="85"/>
      <c r="BQ68" s="85"/>
      <c r="BR68" s="85"/>
      <c r="BS68" s="85"/>
      <c r="BT68" s="85"/>
    </row>
    <row r="69" spans="1:72" ht="22.5">
      <c r="A69" s="1138"/>
      <c r="B69" s="1138"/>
      <c r="C69" s="1157"/>
      <c r="D69" s="600" t="s">
        <v>146</v>
      </c>
      <c r="E69" s="686">
        <v>1.2</v>
      </c>
      <c r="F69" s="686">
        <v>1.2</v>
      </c>
      <c r="G69" s="686">
        <v>1.2</v>
      </c>
      <c r="H69" s="686">
        <v>1.2</v>
      </c>
      <c r="I69" s="686">
        <v>1.2</v>
      </c>
      <c r="J69" s="686">
        <v>0</v>
      </c>
      <c r="K69" s="686">
        <v>0</v>
      </c>
      <c r="L69" s="686">
        <v>0</v>
      </c>
      <c r="M69" s="687">
        <v>0</v>
      </c>
      <c r="N69" s="1182"/>
      <c r="O69" s="1150"/>
      <c r="P69" s="1150"/>
      <c r="Q69" s="1150"/>
      <c r="R69" s="1277"/>
      <c r="S69" s="1275"/>
      <c r="T69" s="1275"/>
      <c r="U69" s="1275"/>
      <c r="V69" s="1275"/>
      <c r="W69" s="1275"/>
      <c r="X69" s="1275"/>
      <c r="Y69" s="1152"/>
      <c r="Z69" s="84"/>
      <c r="AA69" s="84"/>
      <c r="AB69" s="84"/>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5"/>
      <c r="BB69" s="85"/>
      <c r="BC69" s="85"/>
      <c r="BD69" s="85"/>
      <c r="BE69" s="85"/>
      <c r="BF69" s="85"/>
      <c r="BG69" s="85"/>
      <c r="BH69" s="85"/>
      <c r="BI69" s="85"/>
      <c r="BJ69" s="85"/>
      <c r="BK69" s="85"/>
      <c r="BL69" s="85"/>
      <c r="BM69" s="85"/>
      <c r="BN69" s="85"/>
      <c r="BO69" s="85"/>
      <c r="BP69" s="85"/>
      <c r="BQ69" s="85"/>
      <c r="BR69" s="85"/>
      <c r="BS69" s="85"/>
      <c r="BT69" s="85"/>
    </row>
    <row r="70" spans="1:72" ht="34.5" thickBot="1">
      <c r="A70" s="1168"/>
      <c r="B70" s="1168"/>
      <c r="C70" s="1158"/>
      <c r="D70" s="610" t="s">
        <v>147</v>
      </c>
      <c r="E70" s="688">
        <v>3655716488</v>
      </c>
      <c r="F70" s="688">
        <v>3655716488</v>
      </c>
      <c r="G70" s="689">
        <v>3655716488</v>
      </c>
      <c r="H70" s="690">
        <v>3655716488</v>
      </c>
      <c r="I70" s="690">
        <v>3655716488</v>
      </c>
      <c r="J70" s="689">
        <v>8644000</v>
      </c>
      <c r="K70" s="689">
        <v>2817475535</v>
      </c>
      <c r="L70" s="689">
        <v>2820500935</v>
      </c>
      <c r="M70" s="691">
        <v>2820500935</v>
      </c>
      <c r="N70" s="1183"/>
      <c r="O70" s="1150"/>
      <c r="P70" s="1150"/>
      <c r="Q70" s="1150"/>
      <c r="R70" s="1277"/>
      <c r="S70" s="1275"/>
      <c r="T70" s="1275"/>
      <c r="U70" s="1275"/>
      <c r="V70" s="1275"/>
      <c r="W70" s="1275"/>
      <c r="X70" s="1275"/>
      <c r="Y70" s="1152"/>
      <c r="Z70" s="84"/>
      <c r="AA70" s="84"/>
      <c r="AB70" s="84"/>
      <c r="AC70" s="85"/>
      <c r="AD70" s="85"/>
      <c r="AE70" s="85"/>
      <c r="AF70" s="85"/>
      <c r="AG70" s="85"/>
      <c r="AH70" s="85"/>
      <c r="AI70" s="85"/>
      <c r="AJ70" s="85"/>
      <c r="AK70" s="85"/>
      <c r="AL70" s="85"/>
      <c r="AM70" s="85"/>
      <c r="AN70" s="85"/>
      <c r="AO70" s="85"/>
      <c r="AP70" s="85"/>
      <c r="AQ70" s="85"/>
      <c r="AR70" s="85"/>
      <c r="AS70" s="85"/>
      <c r="AT70" s="85"/>
      <c r="AU70" s="85"/>
      <c r="AV70" s="85"/>
      <c r="AW70" s="85"/>
      <c r="AX70" s="85"/>
      <c r="AY70" s="85"/>
      <c r="AZ70" s="85"/>
      <c r="BA70" s="85"/>
      <c r="BB70" s="85"/>
      <c r="BC70" s="85"/>
      <c r="BD70" s="85"/>
      <c r="BE70" s="85"/>
      <c r="BF70" s="85"/>
      <c r="BG70" s="85"/>
      <c r="BH70" s="85"/>
      <c r="BI70" s="85"/>
      <c r="BJ70" s="85"/>
      <c r="BK70" s="85"/>
      <c r="BL70" s="85"/>
      <c r="BM70" s="85"/>
      <c r="BN70" s="85"/>
      <c r="BO70" s="85"/>
      <c r="BP70" s="85"/>
      <c r="BQ70" s="85"/>
      <c r="BR70" s="85"/>
      <c r="BS70" s="85"/>
      <c r="BT70" s="85"/>
    </row>
    <row r="71" spans="1:72" ht="22.5">
      <c r="A71" s="1137">
        <v>4</v>
      </c>
      <c r="B71" s="1137" t="s">
        <v>82</v>
      </c>
      <c r="C71" s="1139" t="s">
        <v>394</v>
      </c>
      <c r="D71" s="596" t="s">
        <v>136</v>
      </c>
      <c r="E71" s="692">
        <v>3</v>
      </c>
      <c r="F71" s="692">
        <v>3</v>
      </c>
      <c r="G71" s="692">
        <v>3</v>
      </c>
      <c r="H71" s="201">
        <v>3</v>
      </c>
      <c r="I71" s="201">
        <v>3</v>
      </c>
      <c r="J71" s="432">
        <v>0</v>
      </c>
      <c r="K71" s="432">
        <v>0</v>
      </c>
      <c r="L71" s="432">
        <v>0</v>
      </c>
      <c r="M71" s="616">
        <v>0</v>
      </c>
      <c r="N71" s="1267" t="s">
        <v>313</v>
      </c>
      <c r="O71" s="1250" t="s">
        <v>311</v>
      </c>
      <c r="P71" s="1272" t="s">
        <v>159</v>
      </c>
      <c r="Q71" s="1250" t="s">
        <v>272</v>
      </c>
      <c r="R71" s="1272" t="s">
        <v>161</v>
      </c>
      <c r="S71" s="1242" t="s">
        <v>225</v>
      </c>
      <c r="T71" s="1242" t="s">
        <v>225</v>
      </c>
      <c r="U71" s="1242" t="s">
        <v>225</v>
      </c>
      <c r="V71" s="1242" t="s">
        <v>225</v>
      </c>
      <c r="W71" s="1242" t="s">
        <v>225</v>
      </c>
      <c r="X71" s="1242" t="s">
        <v>225</v>
      </c>
      <c r="Y71" s="1268">
        <v>96232</v>
      </c>
      <c r="Z71" s="84"/>
      <c r="AA71" s="84"/>
      <c r="AB71" s="84"/>
      <c r="AC71" s="85"/>
      <c r="AD71" s="85"/>
      <c r="AE71" s="85"/>
      <c r="AF71" s="85"/>
      <c r="AG71" s="85"/>
      <c r="AH71" s="85"/>
      <c r="AI71" s="85"/>
      <c r="AJ71" s="85"/>
      <c r="AK71" s="85"/>
      <c r="AL71" s="85"/>
      <c r="AM71" s="85"/>
      <c r="AN71" s="85"/>
      <c r="AO71" s="85"/>
      <c r="AP71" s="85"/>
      <c r="AQ71" s="85"/>
      <c r="AR71" s="85"/>
      <c r="AS71" s="85"/>
      <c r="AT71" s="85"/>
      <c r="AU71" s="85"/>
      <c r="AV71" s="85"/>
      <c r="AW71" s="85"/>
      <c r="AX71" s="85"/>
      <c r="AY71" s="85"/>
      <c r="AZ71" s="85"/>
      <c r="BA71" s="85"/>
      <c r="BB71" s="85"/>
      <c r="BC71" s="85"/>
      <c r="BD71" s="85"/>
      <c r="BE71" s="85"/>
      <c r="BF71" s="85"/>
      <c r="BG71" s="85"/>
      <c r="BH71" s="85"/>
      <c r="BI71" s="85"/>
      <c r="BJ71" s="85"/>
      <c r="BK71" s="85"/>
      <c r="BL71" s="85"/>
      <c r="BM71" s="85"/>
      <c r="BN71" s="85"/>
      <c r="BO71" s="85"/>
      <c r="BP71" s="85"/>
      <c r="BQ71" s="85"/>
      <c r="BR71" s="85"/>
      <c r="BS71" s="85"/>
      <c r="BT71" s="85"/>
    </row>
    <row r="72" spans="1:72" ht="22.5">
      <c r="A72" s="1138"/>
      <c r="B72" s="1138"/>
      <c r="C72" s="1264"/>
      <c r="D72" s="600" t="s">
        <v>145</v>
      </c>
      <c r="E72" s="693">
        <v>126560000</v>
      </c>
      <c r="F72" s="693">
        <v>126560000</v>
      </c>
      <c r="G72" s="693">
        <v>184661985</v>
      </c>
      <c r="H72" s="205">
        <v>184661985</v>
      </c>
      <c r="I72" s="500">
        <v>184661985</v>
      </c>
      <c r="J72" s="205">
        <v>0</v>
      </c>
      <c r="K72" s="205">
        <v>0</v>
      </c>
      <c r="L72" s="205">
        <v>0</v>
      </c>
      <c r="M72" s="681">
        <v>184661985</v>
      </c>
      <c r="N72" s="1186"/>
      <c r="O72" s="1251"/>
      <c r="P72" s="1273"/>
      <c r="Q72" s="1251"/>
      <c r="R72" s="1273"/>
      <c r="S72" s="1243"/>
      <c r="T72" s="1243"/>
      <c r="U72" s="1243"/>
      <c r="V72" s="1243"/>
      <c r="W72" s="1243"/>
      <c r="X72" s="1243"/>
      <c r="Y72" s="1269"/>
      <c r="Z72" s="84"/>
      <c r="AA72" s="84"/>
      <c r="AB72" s="84"/>
      <c r="AC72" s="85"/>
      <c r="AD72" s="85"/>
      <c r="AE72" s="85"/>
      <c r="AF72" s="85"/>
      <c r="AG72" s="85"/>
      <c r="AH72" s="85"/>
      <c r="AI72" s="85"/>
      <c r="AJ72" s="85"/>
      <c r="AK72" s="85"/>
      <c r="AL72" s="85"/>
      <c r="AM72" s="85"/>
      <c r="AN72" s="85"/>
      <c r="AO72" s="85"/>
      <c r="AP72" s="85"/>
      <c r="AQ72" s="85"/>
      <c r="AR72" s="85"/>
      <c r="AS72" s="85"/>
      <c r="AT72" s="85"/>
      <c r="AU72" s="85"/>
      <c r="AV72" s="85"/>
      <c r="AW72" s="85"/>
      <c r="AX72" s="85"/>
      <c r="AY72" s="85"/>
      <c r="AZ72" s="85"/>
      <c r="BA72" s="85"/>
      <c r="BB72" s="85"/>
      <c r="BC72" s="85"/>
      <c r="BD72" s="85"/>
      <c r="BE72" s="85"/>
      <c r="BF72" s="85"/>
      <c r="BG72" s="85"/>
      <c r="BH72" s="85"/>
      <c r="BI72" s="85"/>
      <c r="BJ72" s="85"/>
      <c r="BK72" s="85"/>
      <c r="BL72" s="85"/>
      <c r="BM72" s="85"/>
      <c r="BN72" s="85"/>
      <c r="BO72" s="85"/>
      <c r="BP72" s="85"/>
      <c r="BQ72" s="85"/>
      <c r="BR72" s="85"/>
      <c r="BS72" s="85"/>
      <c r="BT72" s="85"/>
    </row>
    <row r="73" spans="1:72" ht="22.5">
      <c r="A73" s="1138"/>
      <c r="B73" s="1138"/>
      <c r="C73" s="1264"/>
      <c r="D73" s="600" t="s">
        <v>146</v>
      </c>
      <c r="E73" s="694">
        <v>0</v>
      </c>
      <c r="F73" s="694">
        <v>0</v>
      </c>
      <c r="G73" s="694">
        <v>0</v>
      </c>
      <c r="H73" s="208">
        <v>0</v>
      </c>
      <c r="I73" s="208">
        <v>0</v>
      </c>
      <c r="J73" s="208">
        <v>0</v>
      </c>
      <c r="K73" s="208">
        <v>0</v>
      </c>
      <c r="L73" s="208">
        <v>0</v>
      </c>
      <c r="M73" s="647">
        <v>0</v>
      </c>
      <c r="N73" s="1186"/>
      <c r="O73" s="1251"/>
      <c r="P73" s="1273"/>
      <c r="Q73" s="1251"/>
      <c r="R73" s="1273"/>
      <c r="S73" s="1243"/>
      <c r="T73" s="1243"/>
      <c r="U73" s="1243"/>
      <c r="V73" s="1243"/>
      <c r="W73" s="1243"/>
      <c r="X73" s="1243"/>
      <c r="Y73" s="1269"/>
      <c r="Z73" s="84"/>
      <c r="AA73" s="84"/>
      <c r="AB73" s="84"/>
      <c r="AC73" s="85"/>
      <c r="AD73" s="85"/>
      <c r="AE73" s="85"/>
      <c r="AF73" s="85"/>
      <c r="AG73" s="85"/>
      <c r="AH73" s="85"/>
      <c r="AI73" s="85"/>
      <c r="AJ73" s="85"/>
      <c r="AK73" s="85"/>
      <c r="AL73" s="85"/>
      <c r="AM73" s="85"/>
      <c r="AN73" s="85"/>
      <c r="AO73" s="85"/>
      <c r="AP73" s="85"/>
      <c r="AQ73" s="85"/>
      <c r="AR73" s="85"/>
      <c r="AS73" s="85"/>
      <c r="AT73" s="85"/>
      <c r="AU73" s="85"/>
      <c r="AV73" s="85"/>
      <c r="AW73" s="85"/>
      <c r="AX73" s="85"/>
      <c r="AY73" s="85"/>
      <c r="AZ73" s="85"/>
      <c r="BA73" s="85"/>
      <c r="BB73" s="85"/>
      <c r="BC73" s="85"/>
      <c r="BD73" s="85"/>
      <c r="BE73" s="85"/>
      <c r="BF73" s="85"/>
      <c r="BG73" s="85"/>
      <c r="BH73" s="85"/>
      <c r="BI73" s="85"/>
      <c r="BJ73" s="85"/>
      <c r="BK73" s="85"/>
      <c r="BL73" s="85"/>
      <c r="BM73" s="85"/>
      <c r="BN73" s="85"/>
      <c r="BO73" s="85"/>
      <c r="BP73" s="85"/>
      <c r="BQ73" s="85"/>
      <c r="BR73" s="85"/>
      <c r="BS73" s="85"/>
      <c r="BT73" s="85"/>
    </row>
    <row r="74" spans="1:72" ht="34.5" thickBot="1">
      <c r="A74" s="1138"/>
      <c r="B74" s="1138"/>
      <c r="C74" s="1264"/>
      <c r="D74" s="610" t="s">
        <v>147</v>
      </c>
      <c r="E74" s="695">
        <v>90000000</v>
      </c>
      <c r="F74" s="695">
        <v>90000000</v>
      </c>
      <c r="G74" s="695">
        <v>90000000</v>
      </c>
      <c r="H74" s="695">
        <v>90000000</v>
      </c>
      <c r="I74" s="501">
        <v>90000000</v>
      </c>
      <c r="J74" s="210">
        <v>0</v>
      </c>
      <c r="K74" s="210">
        <v>90000000</v>
      </c>
      <c r="L74" s="210">
        <v>90000000</v>
      </c>
      <c r="M74" s="672">
        <v>90000000</v>
      </c>
      <c r="N74" s="1186"/>
      <c r="O74" s="1271"/>
      <c r="P74" s="1274"/>
      <c r="Q74" s="1271"/>
      <c r="R74" s="1274"/>
      <c r="S74" s="1252"/>
      <c r="T74" s="1252"/>
      <c r="U74" s="1252"/>
      <c r="V74" s="1252"/>
      <c r="W74" s="1252"/>
      <c r="X74" s="1252"/>
      <c r="Y74" s="1270"/>
      <c r="Z74" s="84"/>
      <c r="AA74" s="84"/>
      <c r="AB74" s="84"/>
      <c r="AC74" s="85"/>
      <c r="AD74" s="85"/>
      <c r="AE74" s="85"/>
      <c r="AF74" s="85"/>
      <c r="AG74" s="85"/>
      <c r="AH74" s="85"/>
      <c r="AI74" s="85"/>
      <c r="AJ74" s="85"/>
      <c r="AK74" s="85"/>
      <c r="AL74" s="85"/>
      <c r="AM74" s="85"/>
      <c r="AN74" s="85"/>
      <c r="AO74" s="85"/>
      <c r="AP74" s="85"/>
      <c r="AQ74" s="85"/>
      <c r="AR74" s="85"/>
      <c r="AS74" s="85"/>
      <c r="AT74" s="85"/>
      <c r="AU74" s="85"/>
      <c r="AV74" s="85"/>
      <c r="AW74" s="85"/>
      <c r="AX74" s="85"/>
      <c r="AY74" s="85"/>
      <c r="AZ74" s="85"/>
      <c r="BA74" s="85"/>
      <c r="BB74" s="85"/>
      <c r="BC74" s="85"/>
      <c r="BD74" s="85"/>
      <c r="BE74" s="85"/>
      <c r="BF74" s="85"/>
      <c r="BG74" s="85"/>
      <c r="BH74" s="85"/>
      <c r="BI74" s="85"/>
      <c r="BJ74" s="85"/>
      <c r="BK74" s="85"/>
      <c r="BL74" s="85"/>
      <c r="BM74" s="85"/>
      <c r="BN74" s="85"/>
      <c r="BO74" s="85"/>
      <c r="BP74" s="85"/>
      <c r="BQ74" s="85"/>
      <c r="BR74" s="85"/>
      <c r="BS74" s="85"/>
      <c r="BT74" s="85"/>
    </row>
    <row r="75" spans="1:72" ht="22.5">
      <c r="A75" s="1137">
        <v>5</v>
      </c>
      <c r="B75" s="1139" t="s">
        <v>167</v>
      </c>
      <c r="C75" s="1265" t="s">
        <v>395</v>
      </c>
      <c r="D75" s="596" t="s">
        <v>136</v>
      </c>
      <c r="E75" s="696">
        <v>0</v>
      </c>
      <c r="F75" s="696">
        <v>0</v>
      </c>
      <c r="G75" s="696">
        <v>0</v>
      </c>
      <c r="H75" s="679">
        <v>0</v>
      </c>
      <c r="I75" s="679">
        <v>0.1</v>
      </c>
      <c r="J75" s="104">
        <v>0</v>
      </c>
      <c r="K75" s="104">
        <v>0</v>
      </c>
      <c r="L75" s="104">
        <v>0</v>
      </c>
      <c r="M75" s="697">
        <v>0</v>
      </c>
      <c r="N75" s="1267" t="s">
        <v>137</v>
      </c>
      <c r="O75" s="1172" t="s">
        <v>168</v>
      </c>
      <c r="P75" s="1190" t="s">
        <v>169</v>
      </c>
      <c r="Q75" s="1172" t="s">
        <v>140</v>
      </c>
      <c r="R75" s="1190" t="s">
        <v>170</v>
      </c>
      <c r="S75" s="1175" t="s">
        <v>225</v>
      </c>
      <c r="T75" s="1175" t="s">
        <v>225</v>
      </c>
      <c r="U75" s="1175" t="s">
        <v>225</v>
      </c>
      <c r="V75" s="1175" t="s">
        <v>225</v>
      </c>
      <c r="W75" s="1175" t="s">
        <v>225</v>
      </c>
      <c r="X75" s="1175" t="s">
        <v>225</v>
      </c>
      <c r="Y75" s="1162">
        <v>67979</v>
      </c>
      <c r="Z75" s="84"/>
      <c r="AA75" s="84"/>
      <c r="AB75" s="84"/>
      <c r="AC75" s="85"/>
      <c r="AD75" s="85"/>
      <c r="AE75" s="85"/>
      <c r="AF75" s="85"/>
      <c r="AG75" s="85"/>
      <c r="AH75" s="85"/>
      <c r="AI75" s="85"/>
      <c r="AJ75" s="85"/>
      <c r="AK75" s="85"/>
      <c r="AL75" s="85"/>
      <c r="AM75" s="85"/>
      <c r="AN75" s="85"/>
      <c r="AO75" s="85"/>
      <c r="AP75" s="85"/>
      <c r="AQ75" s="85"/>
      <c r="AR75" s="85"/>
      <c r="AS75" s="85"/>
      <c r="AT75" s="85"/>
      <c r="AU75" s="85"/>
      <c r="AV75" s="85"/>
      <c r="AW75" s="85"/>
      <c r="AX75" s="85"/>
      <c r="AY75" s="85"/>
      <c r="AZ75" s="85"/>
      <c r="BA75" s="85"/>
      <c r="BB75" s="85"/>
      <c r="BC75" s="85"/>
      <c r="BD75" s="85"/>
      <c r="BE75" s="85"/>
      <c r="BF75" s="85"/>
      <c r="BG75" s="85"/>
      <c r="BH75" s="85"/>
      <c r="BI75" s="85"/>
      <c r="BJ75" s="85"/>
      <c r="BK75" s="85"/>
      <c r="BL75" s="85"/>
      <c r="BM75" s="85"/>
      <c r="BN75" s="85"/>
      <c r="BO75" s="85"/>
      <c r="BP75" s="85"/>
      <c r="BQ75" s="85"/>
      <c r="BR75" s="85"/>
      <c r="BS75" s="85"/>
      <c r="BT75" s="85"/>
    </row>
    <row r="76" spans="1:72" ht="22.5">
      <c r="A76" s="1138"/>
      <c r="B76" s="1264"/>
      <c r="C76" s="1266"/>
      <c r="D76" s="600" t="s">
        <v>145</v>
      </c>
      <c r="E76" s="645">
        <v>0</v>
      </c>
      <c r="F76" s="645">
        <v>0</v>
      </c>
      <c r="G76" s="645">
        <v>0</v>
      </c>
      <c r="H76" s="347">
        <v>0</v>
      </c>
      <c r="I76" s="449">
        <v>26476156.5802265</v>
      </c>
      <c r="J76" s="348">
        <v>23343666.666666668</v>
      </c>
      <c r="K76" s="348">
        <v>23343666.666666668</v>
      </c>
      <c r="L76" s="348">
        <v>23343666.666666668</v>
      </c>
      <c r="M76" s="449">
        <v>26476156.5802265</v>
      </c>
      <c r="N76" s="1186"/>
      <c r="O76" s="1173"/>
      <c r="P76" s="1191"/>
      <c r="Q76" s="1173"/>
      <c r="R76" s="1191"/>
      <c r="S76" s="1176"/>
      <c r="T76" s="1176"/>
      <c r="U76" s="1176"/>
      <c r="V76" s="1176"/>
      <c r="W76" s="1176"/>
      <c r="X76" s="1176"/>
      <c r="Y76" s="1163"/>
      <c r="Z76" s="84"/>
      <c r="AA76" s="84"/>
      <c r="AB76" s="84"/>
      <c r="AC76" s="85"/>
      <c r="AD76" s="85"/>
      <c r="AE76" s="85"/>
      <c r="AF76" s="85"/>
      <c r="AG76" s="85"/>
      <c r="AH76" s="85"/>
      <c r="AI76" s="85"/>
      <c r="AJ76" s="85"/>
      <c r="AK76" s="85"/>
      <c r="AL76" s="85"/>
      <c r="AM76" s="85"/>
      <c r="AN76" s="85"/>
      <c r="AO76" s="85"/>
      <c r="AP76" s="85"/>
      <c r="AQ76" s="85"/>
      <c r="AR76" s="85"/>
      <c r="AS76" s="85"/>
      <c r="AT76" s="85"/>
      <c r="AU76" s="85"/>
      <c r="AV76" s="85"/>
      <c r="AW76" s="85"/>
      <c r="AX76" s="85"/>
      <c r="AY76" s="85"/>
      <c r="AZ76" s="85"/>
      <c r="BA76" s="85"/>
      <c r="BB76" s="85"/>
      <c r="BC76" s="85"/>
      <c r="BD76" s="85"/>
      <c r="BE76" s="85"/>
      <c r="BF76" s="85"/>
      <c r="BG76" s="85"/>
      <c r="BH76" s="85"/>
      <c r="BI76" s="85"/>
      <c r="BJ76" s="85"/>
      <c r="BK76" s="85"/>
      <c r="BL76" s="85"/>
      <c r="BM76" s="85"/>
      <c r="BN76" s="85"/>
      <c r="BO76" s="85"/>
      <c r="BP76" s="85"/>
      <c r="BQ76" s="85"/>
      <c r="BR76" s="85"/>
      <c r="BS76" s="85"/>
      <c r="BT76" s="85"/>
    </row>
    <row r="77" spans="1:72" ht="22.5">
      <c r="A77" s="1138"/>
      <c r="B77" s="1264"/>
      <c r="C77" s="1266"/>
      <c r="D77" s="600" t="s">
        <v>146</v>
      </c>
      <c r="E77" s="698">
        <v>0</v>
      </c>
      <c r="F77" s="698">
        <v>0</v>
      </c>
      <c r="G77" s="698">
        <v>0</v>
      </c>
      <c r="H77" s="230">
        <v>0</v>
      </c>
      <c r="I77" s="230">
        <v>0</v>
      </c>
      <c r="J77" s="117">
        <v>0</v>
      </c>
      <c r="K77" s="117">
        <v>1</v>
      </c>
      <c r="L77" s="117">
        <v>1</v>
      </c>
      <c r="M77" s="450">
        <v>1</v>
      </c>
      <c r="N77" s="1186"/>
      <c r="O77" s="1173"/>
      <c r="P77" s="1191"/>
      <c r="Q77" s="1173"/>
      <c r="R77" s="1191"/>
      <c r="S77" s="1176"/>
      <c r="T77" s="1176"/>
      <c r="U77" s="1176"/>
      <c r="V77" s="1176"/>
      <c r="W77" s="1176"/>
      <c r="X77" s="1176"/>
      <c r="Y77" s="1163"/>
      <c r="Z77" s="84"/>
      <c r="AA77" s="84"/>
      <c r="AB77" s="84"/>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5"/>
      <c r="BR77" s="85"/>
      <c r="BS77" s="85"/>
      <c r="BT77" s="85"/>
    </row>
    <row r="78" spans="1:72" ht="34.5" thickBot="1">
      <c r="A78" s="1138"/>
      <c r="B78" s="1264"/>
      <c r="C78" s="1262"/>
      <c r="D78" s="610" t="s">
        <v>147</v>
      </c>
      <c r="E78" s="699">
        <v>95140615</v>
      </c>
      <c r="F78" s="699">
        <v>95140615</v>
      </c>
      <c r="G78" s="699">
        <v>95140615</v>
      </c>
      <c r="H78" s="453">
        <v>95140615</v>
      </c>
      <c r="I78" s="455">
        <v>95140615</v>
      </c>
      <c r="J78" s="210">
        <v>12966000</v>
      </c>
      <c r="K78" s="210">
        <v>58742265</v>
      </c>
      <c r="L78" s="210">
        <v>69473720</v>
      </c>
      <c r="M78" s="456">
        <v>95140615</v>
      </c>
      <c r="N78" s="1186"/>
      <c r="O78" s="1173"/>
      <c r="P78" s="1191"/>
      <c r="Q78" s="1173"/>
      <c r="R78" s="1191"/>
      <c r="S78" s="1176"/>
      <c r="T78" s="1176"/>
      <c r="U78" s="1176"/>
      <c r="V78" s="1176"/>
      <c r="W78" s="1176"/>
      <c r="X78" s="1176"/>
      <c r="Y78" s="1163"/>
      <c r="Z78" s="84"/>
      <c r="AA78" s="84"/>
      <c r="AB78" s="84"/>
      <c r="AC78" s="85"/>
      <c r="AD78" s="85"/>
      <c r="AE78" s="85"/>
      <c r="AF78" s="85"/>
      <c r="AG78" s="85"/>
      <c r="AH78" s="85"/>
      <c r="AI78" s="85"/>
      <c r="AJ78" s="85"/>
      <c r="AK78" s="85"/>
      <c r="AL78" s="85"/>
      <c r="AM78" s="85"/>
      <c r="AN78" s="85"/>
      <c r="AO78" s="85"/>
      <c r="AP78" s="85"/>
      <c r="AQ78" s="85"/>
      <c r="AR78" s="85"/>
      <c r="AS78" s="85"/>
      <c r="AT78" s="85"/>
      <c r="AU78" s="85"/>
      <c r="AV78" s="85"/>
      <c r="AW78" s="85"/>
      <c r="AX78" s="85"/>
      <c r="AY78" s="85"/>
      <c r="AZ78" s="85"/>
      <c r="BA78" s="85"/>
      <c r="BB78" s="85"/>
      <c r="BC78" s="85"/>
      <c r="BD78" s="85"/>
      <c r="BE78" s="85"/>
      <c r="BF78" s="85"/>
      <c r="BG78" s="85"/>
      <c r="BH78" s="85"/>
      <c r="BI78" s="85"/>
      <c r="BJ78" s="85"/>
      <c r="BK78" s="85"/>
      <c r="BL78" s="85"/>
      <c r="BM78" s="85"/>
      <c r="BN78" s="85"/>
      <c r="BO78" s="85"/>
      <c r="BP78" s="85"/>
      <c r="BQ78" s="85"/>
      <c r="BR78" s="85"/>
      <c r="BS78" s="85"/>
      <c r="BT78" s="85"/>
    </row>
    <row r="79" spans="1:72" ht="22.5">
      <c r="A79" s="1138"/>
      <c r="B79" s="1264"/>
      <c r="C79" s="1262" t="s">
        <v>396</v>
      </c>
      <c r="D79" s="596" t="s">
        <v>136</v>
      </c>
      <c r="E79" s="696">
        <v>1</v>
      </c>
      <c r="F79" s="696">
        <v>1</v>
      </c>
      <c r="G79" s="696">
        <v>1</v>
      </c>
      <c r="H79" s="679">
        <v>1</v>
      </c>
      <c r="I79" s="679">
        <v>0.8</v>
      </c>
      <c r="J79" s="679">
        <v>0</v>
      </c>
      <c r="K79" s="679">
        <v>1</v>
      </c>
      <c r="L79" s="679">
        <v>1</v>
      </c>
      <c r="M79" s="697">
        <v>1</v>
      </c>
      <c r="N79" s="1186" t="s">
        <v>171</v>
      </c>
      <c r="O79" s="1173" t="s">
        <v>172</v>
      </c>
      <c r="P79" s="1191" t="s">
        <v>173</v>
      </c>
      <c r="Q79" s="1173" t="s">
        <v>140</v>
      </c>
      <c r="R79" s="1191" t="s">
        <v>174</v>
      </c>
      <c r="S79" s="1176" t="s">
        <v>225</v>
      </c>
      <c r="T79" s="1176" t="s">
        <v>225</v>
      </c>
      <c r="U79" s="1176" t="s">
        <v>225</v>
      </c>
      <c r="V79" s="1176" t="s">
        <v>225</v>
      </c>
      <c r="W79" s="1176" t="s">
        <v>225</v>
      </c>
      <c r="X79" s="1176" t="s">
        <v>225</v>
      </c>
      <c r="Y79" s="1163">
        <v>11431</v>
      </c>
      <c r="Z79" s="84"/>
      <c r="AA79" s="84"/>
      <c r="AB79" s="84"/>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c r="BN79" s="85"/>
      <c r="BO79" s="85"/>
      <c r="BP79" s="85"/>
      <c r="BQ79" s="85"/>
      <c r="BR79" s="85"/>
      <c r="BS79" s="85"/>
      <c r="BT79" s="85"/>
    </row>
    <row r="80" spans="1:72" ht="22.5">
      <c r="A80" s="1138"/>
      <c r="B80" s="1264"/>
      <c r="C80" s="1246"/>
      <c r="D80" s="600" t="s">
        <v>145</v>
      </c>
      <c r="E80" s="645">
        <v>254125000</v>
      </c>
      <c r="F80" s="645">
        <v>254125000</v>
      </c>
      <c r="G80" s="645">
        <v>298166500</v>
      </c>
      <c r="H80" s="348">
        <v>298166500</v>
      </c>
      <c r="I80" s="220">
        <v>211994186.839547</v>
      </c>
      <c r="J80" s="348">
        <v>23343666.666666668</v>
      </c>
      <c r="K80" s="348">
        <v>73343666.66666666</v>
      </c>
      <c r="L80" s="348">
        <v>145333666.6666667</v>
      </c>
      <c r="M80" s="449">
        <v>164836011.839547</v>
      </c>
      <c r="N80" s="1186"/>
      <c r="O80" s="1173"/>
      <c r="P80" s="1191"/>
      <c r="Q80" s="1173"/>
      <c r="R80" s="1191"/>
      <c r="S80" s="1176"/>
      <c r="T80" s="1176"/>
      <c r="U80" s="1176"/>
      <c r="V80" s="1176"/>
      <c r="W80" s="1176"/>
      <c r="X80" s="1176"/>
      <c r="Y80" s="1163"/>
      <c r="Z80" s="84"/>
      <c r="AA80" s="84"/>
      <c r="AB80" s="84"/>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c r="BN80" s="85"/>
      <c r="BO80" s="85"/>
      <c r="BP80" s="85"/>
      <c r="BQ80" s="85"/>
      <c r="BR80" s="85"/>
      <c r="BS80" s="85"/>
      <c r="BT80" s="85"/>
    </row>
    <row r="81" spans="1:72" ht="22.5">
      <c r="A81" s="1138"/>
      <c r="B81" s="1264"/>
      <c r="C81" s="1246"/>
      <c r="D81" s="600" t="s">
        <v>146</v>
      </c>
      <c r="E81" s="700">
        <v>0</v>
      </c>
      <c r="F81" s="700">
        <v>0</v>
      </c>
      <c r="G81" s="700">
        <v>0</v>
      </c>
      <c r="H81" s="220">
        <v>0</v>
      </c>
      <c r="I81" s="220">
        <v>0</v>
      </c>
      <c r="J81" s="220">
        <v>0</v>
      </c>
      <c r="K81" s="220">
        <v>0</v>
      </c>
      <c r="L81" s="220">
        <v>0</v>
      </c>
      <c r="M81" s="451">
        <v>0</v>
      </c>
      <c r="N81" s="1186"/>
      <c r="O81" s="1173"/>
      <c r="P81" s="1191"/>
      <c r="Q81" s="1173"/>
      <c r="R81" s="1191"/>
      <c r="S81" s="1176"/>
      <c r="T81" s="1176"/>
      <c r="U81" s="1176"/>
      <c r="V81" s="1176"/>
      <c r="W81" s="1176"/>
      <c r="X81" s="1176"/>
      <c r="Y81" s="1163"/>
      <c r="Z81" s="84"/>
      <c r="AA81" s="84"/>
      <c r="AB81" s="84"/>
      <c r="AC81" s="85"/>
      <c r="AD81" s="85"/>
      <c r="AE81" s="85"/>
      <c r="AF81" s="85"/>
      <c r="AG81" s="85"/>
      <c r="AH81" s="85"/>
      <c r="AI81" s="85"/>
      <c r="AJ81" s="85"/>
      <c r="AK81" s="85"/>
      <c r="AL81" s="85"/>
      <c r="AM81" s="85"/>
      <c r="AN81" s="85"/>
      <c r="AO81" s="85"/>
      <c r="AP81" s="85"/>
      <c r="AQ81" s="85"/>
      <c r="AR81" s="85"/>
      <c r="AS81" s="85"/>
      <c r="AT81" s="85"/>
      <c r="AU81" s="85"/>
      <c r="AV81" s="85"/>
      <c r="AW81" s="85"/>
      <c r="AX81" s="85"/>
      <c r="AY81" s="85"/>
      <c r="AZ81" s="85"/>
      <c r="BA81" s="85"/>
      <c r="BB81" s="85"/>
      <c r="BC81" s="85"/>
      <c r="BD81" s="85"/>
      <c r="BE81" s="85"/>
      <c r="BF81" s="85"/>
      <c r="BG81" s="85"/>
      <c r="BH81" s="85"/>
      <c r="BI81" s="85"/>
      <c r="BJ81" s="85"/>
      <c r="BK81" s="85"/>
      <c r="BL81" s="85"/>
      <c r="BM81" s="85"/>
      <c r="BN81" s="85"/>
      <c r="BO81" s="85"/>
      <c r="BP81" s="85"/>
      <c r="BQ81" s="85"/>
      <c r="BR81" s="85"/>
      <c r="BS81" s="85"/>
      <c r="BT81" s="85"/>
    </row>
    <row r="82" spans="1:72" ht="34.5" thickBot="1">
      <c r="A82" s="1138"/>
      <c r="B82" s="1264"/>
      <c r="C82" s="1263"/>
      <c r="D82" s="610" t="s">
        <v>147</v>
      </c>
      <c r="E82" s="699">
        <v>0</v>
      </c>
      <c r="F82" s="699">
        <v>0</v>
      </c>
      <c r="G82" s="699">
        <v>0</v>
      </c>
      <c r="H82" s="453">
        <v>0</v>
      </c>
      <c r="I82" s="453">
        <v>0</v>
      </c>
      <c r="J82" s="453">
        <v>0</v>
      </c>
      <c r="K82" s="453">
        <v>0</v>
      </c>
      <c r="L82" s="453"/>
      <c r="M82" s="454"/>
      <c r="N82" s="1186"/>
      <c r="O82" s="1173"/>
      <c r="P82" s="1191"/>
      <c r="Q82" s="1173"/>
      <c r="R82" s="1191"/>
      <c r="S82" s="1176"/>
      <c r="T82" s="1176"/>
      <c r="U82" s="1176"/>
      <c r="V82" s="1176"/>
      <c r="W82" s="1176"/>
      <c r="X82" s="1176"/>
      <c r="Y82" s="1163"/>
      <c r="Z82" s="84"/>
      <c r="AA82" s="84"/>
      <c r="AB82" s="84"/>
      <c r="AC82" s="85"/>
      <c r="AD82" s="85"/>
      <c r="AE82" s="85"/>
      <c r="AF82" s="85"/>
      <c r="AG82" s="85"/>
      <c r="AH82" s="85"/>
      <c r="AI82" s="85"/>
      <c r="AJ82" s="85"/>
      <c r="AK82" s="85"/>
      <c r="AL82" s="85"/>
      <c r="AM82" s="85"/>
      <c r="AN82" s="85"/>
      <c r="AO82" s="85"/>
      <c r="AP82" s="85"/>
      <c r="AQ82" s="85"/>
      <c r="AR82" s="85"/>
      <c r="AS82" s="85"/>
      <c r="AT82" s="85"/>
      <c r="AU82" s="85"/>
      <c r="AV82" s="85"/>
      <c r="AW82" s="85"/>
      <c r="AX82" s="85"/>
      <c r="AY82" s="85"/>
      <c r="AZ82" s="85"/>
      <c r="BA82" s="85"/>
      <c r="BB82" s="85"/>
      <c r="BC82" s="85"/>
      <c r="BD82" s="85"/>
      <c r="BE82" s="85"/>
      <c r="BF82" s="85"/>
      <c r="BG82" s="85"/>
      <c r="BH82" s="85"/>
      <c r="BI82" s="85"/>
      <c r="BJ82" s="85"/>
      <c r="BK82" s="85"/>
      <c r="BL82" s="85"/>
      <c r="BM82" s="85"/>
      <c r="BN82" s="85"/>
      <c r="BO82" s="85"/>
      <c r="BP82" s="85"/>
      <c r="BQ82" s="85"/>
      <c r="BR82" s="85"/>
      <c r="BS82" s="85"/>
      <c r="BT82" s="85"/>
    </row>
    <row r="83" spans="1:72" ht="22.5">
      <c r="A83" s="1138"/>
      <c r="B83" s="1264"/>
      <c r="C83" s="1246" t="s">
        <v>397</v>
      </c>
      <c r="D83" s="596" t="s">
        <v>136</v>
      </c>
      <c r="E83" s="696">
        <v>0</v>
      </c>
      <c r="F83" s="696">
        <v>0</v>
      </c>
      <c r="G83" s="696">
        <v>0</v>
      </c>
      <c r="H83" s="679">
        <v>0</v>
      </c>
      <c r="I83" s="679">
        <v>0.1</v>
      </c>
      <c r="J83" s="679">
        <v>0</v>
      </c>
      <c r="K83" s="679">
        <v>0</v>
      </c>
      <c r="L83" s="679">
        <v>0</v>
      </c>
      <c r="M83" s="697">
        <v>0</v>
      </c>
      <c r="N83" s="1186" t="s">
        <v>175</v>
      </c>
      <c r="O83" s="1173" t="s">
        <v>176</v>
      </c>
      <c r="P83" s="1191" t="s">
        <v>153</v>
      </c>
      <c r="Q83" s="1173" t="s">
        <v>140</v>
      </c>
      <c r="R83" s="1191" t="s">
        <v>177</v>
      </c>
      <c r="S83" s="1176" t="s">
        <v>225</v>
      </c>
      <c r="T83" s="1176" t="s">
        <v>225</v>
      </c>
      <c r="U83" s="1176" t="s">
        <v>225</v>
      </c>
      <c r="V83" s="1176" t="s">
        <v>225</v>
      </c>
      <c r="W83" s="1176" t="s">
        <v>225</v>
      </c>
      <c r="X83" s="1176" t="s">
        <v>225</v>
      </c>
      <c r="Y83" s="1163">
        <v>190309</v>
      </c>
      <c r="Z83" s="84"/>
      <c r="AA83" s="84"/>
      <c r="AB83" s="84"/>
      <c r="AC83" s="85"/>
      <c r="AD83" s="85"/>
      <c r="AE83" s="85"/>
      <c r="AF83" s="85"/>
      <c r="AG83" s="85"/>
      <c r="AH83" s="85"/>
      <c r="AI83" s="85"/>
      <c r="AJ83" s="85"/>
      <c r="AK83" s="85"/>
      <c r="AL83" s="85"/>
      <c r="AM83" s="85"/>
      <c r="AN83" s="85"/>
      <c r="AO83" s="85"/>
      <c r="AP83" s="85"/>
      <c r="AQ83" s="85"/>
      <c r="AR83" s="85"/>
      <c r="AS83" s="85"/>
      <c r="AT83" s="85"/>
      <c r="AU83" s="85"/>
      <c r="AV83" s="85"/>
      <c r="AW83" s="85"/>
      <c r="AX83" s="85"/>
      <c r="AY83" s="85"/>
      <c r="AZ83" s="85"/>
      <c r="BA83" s="85"/>
      <c r="BB83" s="85"/>
      <c r="BC83" s="85"/>
      <c r="BD83" s="85"/>
      <c r="BE83" s="85"/>
      <c r="BF83" s="85"/>
      <c r="BG83" s="85"/>
      <c r="BH83" s="85"/>
      <c r="BI83" s="85"/>
      <c r="BJ83" s="85"/>
      <c r="BK83" s="85"/>
      <c r="BL83" s="85"/>
      <c r="BM83" s="85"/>
      <c r="BN83" s="85"/>
      <c r="BO83" s="85"/>
      <c r="BP83" s="85"/>
      <c r="BQ83" s="85"/>
      <c r="BR83" s="85"/>
      <c r="BS83" s="85"/>
      <c r="BT83" s="85"/>
    </row>
    <row r="84" spans="1:72" ht="22.5">
      <c r="A84" s="1138"/>
      <c r="B84" s="1264"/>
      <c r="C84" s="1246"/>
      <c r="D84" s="600" t="s">
        <v>145</v>
      </c>
      <c r="E84" s="645">
        <v>0</v>
      </c>
      <c r="F84" s="645">
        <v>0</v>
      </c>
      <c r="G84" s="645">
        <v>0</v>
      </c>
      <c r="H84" s="348">
        <v>0</v>
      </c>
      <c r="I84" s="449">
        <v>26476156.5802265</v>
      </c>
      <c r="J84" s="348">
        <v>23343666.666666668</v>
      </c>
      <c r="K84" s="348">
        <v>23343666.666666668</v>
      </c>
      <c r="L84" s="348">
        <v>23343666.666666668</v>
      </c>
      <c r="M84" s="449">
        <v>26476156.5802265</v>
      </c>
      <c r="N84" s="1186"/>
      <c r="O84" s="1173"/>
      <c r="P84" s="1191"/>
      <c r="Q84" s="1173"/>
      <c r="R84" s="1191"/>
      <c r="S84" s="1176"/>
      <c r="T84" s="1176"/>
      <c r="U84" s="1176"/>
      <c r="V84" s="1176"/>
      <c r="W84" s="1176"/>
      <c r="X84" s="1176"/>
      <c r="Y84" s="1163"/>
      <c r="Z84" s="84"/>
      <c r="AA84" s="84"/>
      <c r="AB84" s="84"/>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85"/>
      <c r="BJ84" s="85"/>
      <c r="BK84" s="85"/>
      <c r="BL84" s="85"/>
      <c r="BM84" s="85"/>
      <c r="BN84" s="85"/>
      <c r="BO84" s="85"/>
      <c r="BP84" s="85"/>
      <c r="BQ84" s="85"/>
      <c r="BR84" s="85"/>
      <c r="BS84" s="85"/>
      <c r="BT84" s="85"/>
    </row>
    <row r="85" spans="1:72" ht="22.5">
      <c r="A85" s="1138"/>
      <c r="B85" s="1264"/>
      <c r="C85" s="1246"/>
      <c r="D85" s="600" t="s">
        <v>146</v>
      </c>
      <c r="E85" s="700">
        <v>0</v>
      </c>
      <c r="F85" s="700">
        <v>0</v>
      </c>
      <c r="G85" s="700">
        <v>0</v>
      </c>
      <c r="H85" s="220">
        <v>0</v>
      </c>
      <c r="I85" s="220">
        <v>0</v>
      </c>
      <c r="J85" s="220">
        <v>0</v>
      </c>
      <c r="K85" s="220">
        <v>0</v>
      </c>
      <c r="L85" s="220">
        <v>0</v>
      </c>
      <c r="M85" s="451">
        <v>0</v>
      </c>
      <c r="N85" s="1186"/>
      <c r="O85" s="1173"/>
      <c r="P85" s="1191"/>
      <c r="Q85" s="1173"/>
      <c r="R85" s="1191"/>
      <c r="S85" s="1176"/>
      <c r="T85" s="1176"/>
      <c r="U85" s="1176"/>
      <c r="V85" s="1176"/>
      <c r="W85" s="1176"/>
      <c r="X85" s="1176"/>
      <c r="Y85" s="1163"/>
      <c r="Z85" s="84"/>
      <c r="AA85" s="84"/>
      <c r="AB85" s="84"/>
      <c r="AC85" s="85"/>
      <c r="AD85" s="85"/>
      <c r="AE85" s="85"/>
      <c r="AF85" s="85"/>
      <c r="AG85" s="85"/>
      <c r="AH85" s="85"/>
      <c r="AI85" s="85"/>
      <c r="AJ85" s="85"/>
      <c r="AK85" s="85"/>
      <c r="AL85" s="85"/>
      <c r="AM85" s="85"/>
      <c r="AN85" s="85"/>
      <c r="AO85" s="85"/>
      <c r="AP85" s="85"/>
      <c r="AQ85" s="85"/>
      <c r="AR85" s="85"/>
      <c r="AS85" s="85"/>
      <c r="AT85" s="85"/>
      <c r="AU85" s="85"/>
      <c r="AV85" s="85"/>
      <c r="AW85" s="85"/>
      <c r="AX85" s="85"/>
      <c r="AY85" s="85"/>
      <c r="AZ85" s="85"/>
      <c r="BA85" s="85"/>
      <c r="BB85" s="85"/>
      <c r="BC85" s="85"/>
      <c r="BD85" s="85"/>
      <c r="BE85" s="85"/>
      <c r="BF85" s="85"/>
      <c r="BG85" s="85"/>
      <c r="BH85" s="85"/>
      <c r="BI85" s="85"/>
      <c r="BJ85" s="85"/>
      <c r="BK85" s="85"/>
      <c r="BL85" s="85"/>
      <c r="BM85" s="85"/>
      <c r="BN85" s="85"/>
      <c r="BO85" s="85"/>
      <c r="BP85" s="85"/>
      <c r="BQ85" s="85"/>
      <c r="BR85" s="85"/>
      <c r="BS85" s="85"/>
      <c r="BT85" s="85"/>
    </row>
    <row r="86" spans="1:72" ht="34.5" thickBot="1">
      <c r="A86" s="1138"/>
      <c r="B86" s="1264"/>
      <c r="C86" s="1246"/>
      <c r="D86" s="610" t="s">
        <v>147</v>
      </c>
      <c r="E86" s="699">
        <v>95140615</v>
      </c>
      <c r="F86" s="699">
        <v>95140615</v>
      </c>
      <c r="G86" s="699">
        <v>95140615</v>
      </c>
      <c r="H86" s="453">
        <v>95140615</v>
      </c>
      <c r="I86" s="455">
        <v>95140615</v>
      </c>
      <c r="J86" s="455">
        <v>12966000</v>
      </c>
      <c r="K86" s="455">
        <v>58742265</v>
      </c>
      <c r="L86" s="455">
        <v>69473719</v>
      </c>
      <c r="M86" s="456">
        <v>95140615</v>
      </c>
      <c r="N86" s="1187"/>
      <c r="O86" s="1174"/>
      <c r="P86" s="1192"/>
      <c r="Q86" s="1174"/>
      <c r="R86" s="1192"/>
      <c r="S86" s="1177"/>
      <c r="T86" s="1177"/>
      <c r="U86" s="1177"/>
      <c r="V86" s="1177"/>
      <c r="W86" s="1177"/>
      <c r="X86" s="1177"/>
      <c r="Y86" s="1164"/>
      <c r="Z86" s="84"/>
      <c r="AA86" s="84"/>
      <c r="AB86" s="84"/>
      <c r="AC86" s="85"/>
      <c r="AD86" s="85"/>
      <c r="AE86" s="85"/>
      <c r="AF86" s="85"/>
      <c r="AG86" s="85"/>
      <c r="AH86" s="85"/>
      <c r="AI86" s="85"/>
      <c r="AJ86" s="85"/>
      <c r="AK86" s="85"/>
      <c r="AL86" s="85"/>
      <c r="AM86" s="85"/>
      <c r="AN86" s="85"/>
      <c r="AO86" s="85"/>
      <c r="AP86" s="85"/>
      <c r="AQ86" s="85"/>
      <c r="AR86" s="85"/>
      <c r="AS86" s="85"/>
      <c r="AT86" s="85"/>
      <c r="AU86" s="85"/>
      <c r="AV86" s="85"/>
      <c r="AW86" s="85"/>
      <c r="AX86" s="85"/>
      <c r="AY86" s="85"/>
      <c r="AZ86" s="85"/>
      <c r="BA86" s="85"/>
      <c r="BB86" s="85"/>
      <c r="BC86" s="85"/>
      <c r="BD86" s="85"/>
      <c r="BE86" s="85"/>
      <c r="BF86" s="85"/>
      <c r="BG86" s="85"/>
      <c r="BH86" s="85"/>
      <c r="BI86" s="85"/>
      <c r="BJ86" s="85"/>
      <c r="BK86" s="85"/>
      <c r="BL86" s="85"/>
      <c r="BM86" s="85"/>
      <c r="BN86" s="85"/>
      <c r="BO86" s="85"/>
      <c r="BP86" s="85"/>
      <c r="BQ86" s="85"/>
      <c r="BR86" s="85"/>
      <c r="BS86" s="85"/>
      <c r="BT86" s="85"/>
    </row>
    <row r="87" spans="1:72" ht="22.5">
      <c r="A87" s="1138"/>
      <c r="B87" s="1264"/>
      <c r="C87" s="1260" t="s">
        <v>178</v>
      </c>
      <c r="D87" s="701" t="s">
        <v>136</v>
      </c>
      <c r="E87" s="702">
        <v>1</v>
      </c>
      <c r="F87" s="702">
        <v>1</v>
      </c>
      <c r="G87" s="702">
        <v>1</v>
      </c>
      <c r="H87" s="702">
        <v>1</v>
      </c>
      <c r="I87" s="702">
        <v>1</v>
      </c>
      <c r="J87" s="702">
        <v>0</v>
      </c>
      <c r="K87" s="702">
        <v>1</v>
      </c>
      <c r="L87" s="702">
        <v>1</v>
      </c>
      <c r="M87" s="703">
        <v>1</v>
      </c>
      <c r="N87" s="1182"/>
      <c r="O87" s="1193"/>
      <c r="P87" s="1193"/>
      <c r="Q87" s="1193"/>
      <c r="R87" s="1193"/>
      <c r="S87" s="1193"/>
      <c r="T87" s="1193"/>
      <c r="U87" s="1193"/>
      <c r="V87" s="1193"/>
      <c r="W87" s="1193"/>
      <c r="X87" s="1193"/>
      <c r="Y87" s="1257"/>
      <c r="Z87" s="84"/>
      <c r="AA87" s="84"/>
      <c r="AB87" s="84"/>
      <c r="AC87" s="85"/>
      <c r="AD87" s="85"/>
      <c r="AE87" s="85"/>
      <c r="AF87" s="85"/>
      <c r="AG87" s="85"/>
      <c r="AH87" s="85"/>
      <c r="AI87" s="85"/>
      <c r="AJ87" s="85"/>
      <c r="AK87" s="85"/>
      <c r="AL87" s="85"/>
      <c r="AM87" s="85"/>
      <c r="AN87" s="85"/>
      <c r="AO87" s="85"/>
      <c r="AP87" s="85"/>
      <c r="AQ87" s="85"/>
      <c r="AR87" s="85"/>
      <c r="AS87" s="85"/>
      <c r="AT87" s="85"/>
      <c r="AU87" s="85"/>
      <c r="AV87" s="85"/>
      <c r="AW87" s="85"/>
      <c r="AX87" s="85"/>
      <c r="AY87" s="85"/>
      <c r="AZ87" s="85"/>
      <c r="BA87" s="85"/>
      <c r="BB87" s="85"/>
      <c r="BC87" s="85"/>
      <c r="BD87" s="85"/>
      <c r="BE87" s="85"/>
      <c r="BF87" s="85"/>
      <c r="BG87" s="85"/>
      <c r="BH87" s="85"/>
      <c r="BI87" s="85"/>
      <c r="BJ87" s="85"/>
      <c r="BK87" s="85"/>
      <c r="BL87" s="85"/>
      <c r="BM87" s="85"/>
      <c r="BN87" s="85"/>
      <c r="BO87" s="85"/>
      <c r="BP87" s="85"/>
      <c r="BQ87" s="85"/>
      <c r="BR87" s="85"/>
      <c r="BS87" s="85"/>
      <c r="BT87" s="85"/>
    </row>
    <row r="88" spans="1:72" ht="22.5">
      <c r="A88" s="1138"/>
      <c r="B88" s="1264"/>
      <c r="C88" s="1260"/>
      <c r="D88" s="704" t="s">
        <v>145</v>
      </c>
      <c r="E88" s="659">
        <v>254125000</v>
      </c>
      <c r="F88" s="659">
        <v>254125000</v>
      </c>
      <c r="G88" s="659">
        <v>298166500</v>
      </c>
      <c r="H88" s="659">
        <v>298166500</v>
      </c>
      <c r="I88" s="348">
        <v>264946500.00000003</v>
      </c>
      <c r="J88" s="659">
        <v>70031000</v>
      </c>
      <c r="K88" s="659">
        <v>120031000</v>
      </c>
      <c r="L88" s="659">
        <v>192021000</v>
      </c>
      <c r="M88" s="705">
        <v>217788325.00000006</v>
      </c>
      <c r="N88" s="1182"/>
      <c r="O88" s="1194"/>
      <c r="P88" s="1194"/>
      <c r="Q88" s="1194"/>
      <c r="R88" s="1194"/>
      <c r="S88" s="1194"/>
      <c r="T88" s="1194"/>
      <c r="U88" s="1194"/>
      <c r="V88" s="1194"/>
      <c r="W88" s="1194"/>
      <c r="X88" s="1194"/>
      <c r="Y88" s="1258"/>
      <c r="Z88" s="84"/>
      <c r="AA88" s="84"/>
      <c r="AB88" s="84"/>
      <c r="AC88" s="85"/>
      <c r="AD88" s="85"/>
      <c r="AE88" s="85"/>
      <c r="AF88" s="85"/>
      <c r="AG88" s="85"/>
      <c r="AH88" s="85"/>
      <c r="AI88" s="85"/>
      <c r="AJ88" s="85"/>
      <c r="AK88" s="85"/>
      <c r="AL88" s="85"/>
      <c r="AM88" s="85"/>
      <c r="AN88" s="85"/>
      <c r="AO88" s="85"/>
      <c r="AP88" s="85"/>
      <c r="AQ88" s="85"/>
      <c r="AR88" s="85"/>
      <c r="AS88" s="85"/>
      <c r="AT88" s="85"/>
      <c r="AU88" s="85"/>
      <c r="AV88" s="85"/>
      <c r="AW88" s="85"/>
      <c r="AX88" s="85"/>
      <c r="AY88" s="85"/>
      <c r="AZ88" s="85"/>
      <c r="BA88" s="85"/>
      <c r="BB88" s="85"/>
      <c r="BC88" s="85"/>
      <c r="BD88" s="85"/>
      <c r="BE88" s="85"/>
      <c r="BF88" s="85"/>
      <c r="BG88" s="85"/>
      <c r="BH88" s="85"/>
      <c r="BI88" s="85"/>
      <c r="BJ88" s="85"/>
      <c r="BK88" s="85"/>
      <c r="BL88" s="85"/>
      <c r="BM88" s="85"/>
      <c r="BN88" s="85"/>
      <c r="BO88" s="85"/>
      <c r="BP88" s="85"/>
      <c r="BQ88" s="85"/>
      <c r="BR88" s="85"/>
      <c r="BS88" s="85"/>
      <c r="BT88" s="85"/>
    </row>
    <row r="89" spans="1:72" ht="22.5">
      <c r="A89" s="1138"/>
      <c r="B89" s="1264"/>
      <c r="C89" s="1260"/>
      <c r="D89" s="704" t="s">
        <v>146</v>
      </c>
      <c r="E89" s="706">
        <v>0</v>
      </c>
      <c r="F89" s="706">
        <v>0</v>
      </c>
      <c r="G89" s="706">
        <v>0</v>
      </c>
      <c r="H89" s="707">
        <v>0</v>
      </c>
      <c r="I89" s="708">
        <v>0</v>
      </c>
      <c r="J89" s="706">
        <v>0</v>
      </c>
      <c r="K89" s="706">
        <v>0</v>
      </c>
      <c r="L89" s="706">
        <v>0</v>
      </c>
      <c r="M89" s="709">
        <v>0</v>
      </c>
      <c r="N89" s="1182"/>
      <c r="O89" s="1194"/>
      <c r="P89" s="1194"/>
      <c r="Q89" s="1194"/>
      <c r="R89" s="1194"/>
      <c r="S89" s="1194"/>
      <c r="T89" s="1194"/>
      <c r="U89" s="1194"/>
      <c r="V89" s="1194"/>
      <c r="W89" s="1194"/>
      <c r="X89" s="1194"/>
      <c r="Y89" s="1258"/>
      <c r="Z89" s="84"/>
      <c r="AA89" s="84"/>
      <c r="AB89" s="84"/>
      <c r="AC89" s="85"/>
      <c r="AD89" s="85"/>
      <c r="AE89" s="85"/>
      <c r="AF89" s="85"/>
      <c r="AG89" s="85"/>
      <c r="AH89" s="85"/>
      <c r="AI89" s="85"/>
      <c r="AJ89" s="85"/>
      <c r="AK89" s="85"/>
      <c r="AL89" s="85"/>
      <c r="AM89" s="85"/>
      <c r="AN89" s="85"/>
      <c r="AO89" s="85"/>
      <c r="AP89" s="85"/>
      <c r="AQ89" s="85"/>
      <c r="AR89" s="85"/>
      <c r="AS89" s="85"/>
      <c r="AT89" s="85"/>
      <c r="AU89" s="85"/>
      <c r="AV89" s="85"/>
      <c r="AW89" s="85"/>
      <c r="AX89" s="85"/>
      <c r="AY89" s="85"/>
      <c r="AZ89" s="85"/>
      <c r="BA89" s="85"/>
      <c r="BB89" s="85"/>
      <c r="BC89" s="85"/>
      <c r="BD89" s="85"/>
      <c r="BE89" s="85"/>
      <c r="BF89" s="85"/>
      <c r="BG89" s="85"/>
      <c r="BH89" s="85"/>
      <c r="BI89" s="85"/>
      <c r="BJ89" s="85"/>
      <c r="BK89" s="85"/>
      <c r="BL89" s="85"/>
      <c r="BM89" s="85"/>
      <c r="BN89" s="85"/>
      <c r="BO89" s="85"/>
      <c r="BP89" s="85"/>
      <c r="BQ89" s="85"/>
      <c r="BR89" s="85"/>
      <c r="BS89" s="85"/>
      <c r="BT89" s="85"/>
    </row>
    <row r="90" spans="1:72" ht="34.5" thickBot="1">
      <c r="A90" s="1138"/>
      <c r="B90" s="1264"/>
      <c r="C90" s="1261"/>
      <c r="D90" s="710" t="s">
        <v>147</v>
      </c>
      <c r="E90" s="711">
        <v>190281230</v>
      </c>
      <c r="F90" s="711">
        <v>190281230</v>
      </c>
      <c r="G90" s="711">
        <v>190281230</v>
      </c>
      <c r="H90" s="711">
        <v>190281230</v>
      </c>
      <c r="I90" s="711">
        <v>190281230</v>
      </c>
      <c r="J90" s="711">
        <v>25932000</v>
      </c>
      <c r="K90" s="711">
        <v>117484530</v>
      </c>
      <c r="L90" s="711">
        <v>138947439</v>
      </c>
      <c r="M90" s="712">
        <v>190281230</v>
      </c>
      <c r="N90" s="1183"/>
      <c r="O90" s="1195"/>
      <c r="P90" s="1195"/>
      <c r="Q90" s="1195"/>
      <c r="R90" s="1195"/>
      <c r="S90" s="1195"/>
      <c r="T90" s="1195"/>
      <c r="U90" s="1195"/>
      <c r="V90" s="1195"/>
      <c r="W90" s="1195"/>
      <c r="X90" s="1195"/>
      <c r="Y90" s="1259"/>
      <c r="Z90" s="84"/>
      <c r="AA90" s="84"/>
      <c r="AB90" s="84"/>
      <c r="AC90" s="85"/>
      <c r="AD90" s="85"/>
      <c r="AE90" s="85"/>
      <c r="AF90" s="85"/>
      <c r="AG90" s="85"/>
      <c r="AH90" s="85"/>
      <c r="AI90" s="85"/>
      <c r="AJ90" s="85"/>
      <c r="AK90" s="85"/>
      <c r="AL90" s="85"/>
      <c r="AM90" s="85"/>
      <c r="AN90" s="85"/>
      <c r="AO90" s="85"/>
      <c r="AP90" s="85"/>
      <c r="AQ90" s="85"/>
      <c r="AR90" s="85"/>
      <c r="AS90" s="85"/>
      <c r="AT90" s="85"/>
      <c r="AU90" s="85"/>
      <c r="AV90" s="85"/>
      <c r="AW90" s="85"/>
      <c r="AX90" s="85"/>
      <c r="AY90" s="85"/>
      <c r="AZ90" s="85"/>
      <c r="BA90" s="85"/>
      <c r="BB90" s="85"/>
      <c r="BC90" s="85"/>
      <c r="BD90" s="85"/>
      <c r="BE90" s="85"/>
      <c r="BF90" s="85"/>
      <c r="BG90" s="85"/>
      <c r="BH90" s="85"/>
      <c r="BI90" s="85"/>
      <c r="BJ90" s="85"/>
      <c r="BK90" s="85"/>
      <c r="BL90" s="85"/>
      <c r="BM90" s="85"/>
      <c r="BN90" s="85"/>
      <c r="BO90" s="85"/>
      <c r="BP90" s="85"/>
      <c r="BQ90" s="85"/>
      <c r="BR90" s="85"/>
      <c r="BS90" s="85"/>
      <c r="BT90" s="85"/>
    </row>
    <row r="91" spans="1:72" ht="22.5">
      <c r="A91" s="1137">
        <v>6</v>
      </c>
      <c r="B91" s="1137" t="s">
        <v>270</v>
      </c>
      <c r="C91" s="1253" t="s">
        <v>398</v>
      </c>
      <c r="D91" s="596" t="s">
        <v>136</v>
      </c>
      <c r="E91" s="625">
        <v>16</v>
      </c>
      <c r="F91" s="625">
        <v>16</v>
      </c>
      <c r="G91" s="625">
        <v>16</v>
      </c>
      <c r="H91" s="696">
        <v>16</v>
      </c>
      <c r="I91" s="679">
        <v>16</v>
      </c>
      <c r="J91" s="696">
        <v>0</v>
      </c>
      <c r="K91" s="696">
        <v>0</v>
      </c>
      <c r="L91" s="696">
        <v>0</v>
      </c>
      <c r="M91" s="697">
        <v>0</v>
      </c>
      <c r="N91" s="1256" t="s">
        <v>154</v>
      </c>
      <c r="O91" s="1251" t="s">
        <v>222</v>
      </c>
      <c r="P91" s="1251" t="s">
        <v>223</v>
      </c>
      <c r="Q91" s="1251" t="s">
        <v>160</v>
      </c>
      <c r="R91" s="1251" t="s">
        <v>224</v>
      </c>
      <c r="S91" s="1242" t="s">
        <v>225</v>
      </c>
      <c r="T91" s="1242" t="s">
        <v>225</v>
      </c>
      <c r="U91" s="1243" t="s">
        <v>225</v>
      </c>
      <c r="V91" s="1243" t="s">
        <v>225</v>
      </c>
      <c r="W91" s="1243" t="s">
        <v>225</v>
      </c>
      <c r="X91" s="1243" t="s">
        <v>225</v>
      </c>
      <c r="Y91" s="1244">
        <v>327900</v>
      </c>
      <c r="Z91" s="84"/>
      <c r="AA91" s="84"/>
      <c r="AB91" s="84"/>
      <c r="AC91" s="85"/>
      <c r="AD91" s="85"/>
      <c r="AE91" s="85"/>
      <c r="AF91" s="85"/>
      <c r="AG91" s="85"/>
      <c r="AH91" s="85"/>
      <c r="AI91" s="85"/>
      <c r="AJ91" s="85"/>
      <c r="AK91" s="85"/>
      <c r="AL91" s="85"/>
      <c r="AM91" s="85"/>
      <c r="AN91" s="85"/>
      <c r="AO91" s="85"/>
      <c r="AP91" s="85"/>
      <c r="AQ91" s="85"/>
      <c r="AR91" s="85"/>
      <c r="AS91" s="85"/>
      <c r="AT91" s="85"/>
      <c r="AU91" s="85"/>
      <c r="AV91" s="85"/>
      <c r="AW91" s="85"/>
      <c r="AX91" s="85"/>
      <c r="AY91" s="85"/>
      <c r="AZ91" s="85"/>
      <c r="BA91" s="85"/>
      <c r="BB91" s="85"/>
      <c r="BC91" s="85"/>
      <c r="BD91" s="85"/>
      <c r="BE91" s="85"/>
      <c r="BF91" s="85"/>
      <c r="BG91" s="85"/>
      <c r="BH91" s="85"/>
      <c r="BI91" s="85"/>
      <c r="BJ91" s="85"/>
      <c r="BK91" s="85"/>
      <c r="BL91" s="85"/>
      <c r="BM91" s="85"/>
      <c r="BN91" s="85"/>
      <c r="BO91" s="85"/>
      <c r="BP91" s="85"/>
      <c r="BQ91" s="85"/>
      <c r="BR91" s="85"/>
      <c r="BS91" s="85"/>
      <c r="BT91" s="85"/>
    </row>
    <row r="92" spans="1:72" ht="22.5">
      <c r="A92" s="1138"/>
      <c r="B92" s="1138"/>
      <c r="C92" s="1254"/>
      <c r="D92" s="600" t="s">
        <v>145</v>
      </c>
      <c r="E92" s="602">
        <v>764802400</v>
      </c>
      <c r="F92" s="602">
        <v>764802400</v>
      </c>
      <c r="G92" s="602">
        <v>770155200</v>
      </c>
      <c r="H92" s="645">
        <v>816415710.8000001</v>
      </c>
      <c r="I92" s="348">
        <v>818520510.8</v>
      </c>
      <c r="J92" s="645">
        <v>62473000</v>
      </c>
      <c r="K92" s="645">
        <v>62473000</v>
      </c>
      <c r="L92" s="645">
        <v>106218500</v>
      </c>
      <c r="M92" s="646">
        <v>818520510.8</v>
      </c>
      <c r="N92" s="1256"/>
      <c r="O92" s="1251"/>
      <c r="P92" s="1251"/>
      <c r="Q92" s="1251"/>
      <c r="R92" s="1251"/>
      <c r="S92" s="1243"/>
      <c r="T92" s="1243"/>
      <c r="U92" s="1243"/>
      <c r="V92" s="1243"/>
      <c r="W92" s="1243"/>
      <c r="X92" s="1243"/>
      <c r="Y92" s="1244"/>
      <c r="Z92" s="84"/>
      <c r="AA92" s="84"/>
      <c r="AB92" s="84"/>
      <c r="AC92" s="85"/>
      <c r="AD92" s="85"/>
      <c r="AE92" s="85"/>
      <c r="AF92" s="85"/>
      <c r="AG92" s="85"/>
      <c r="AH92" s="85"/>
      <c r="AI92" s="85"/>
      <c r="AJ92" s="85"/>
      <c r="AK92" s="85"/>
      <c r="AL92" s="85"/>
      <c r="AM92" s="85"/>
      <c r="AN92" s="85"/>
      <c r="AO92" s="85"/>
      <c r="AP92" s="85"/>
      <c r="AQ92" s="85"/>
      <c r="AR92" s="85"/>
      <c r="AS92" s="85"/>
      <c r="AT92" s="85"/>
      <c r="AU92" s="85"/>
      <c r="AV92" s="85"/>
      <c r="AW92" s="85"/>
      <c r="AX92" s="85"/>
      <c r="AY92" s="85"/>
      <c r="AZ92" s="85"/>
      <c r="BA92" s="85"/>
      <c r="BB92" s="85"/>
      <c r="BC92" s="85"/>
      <c r="BD92" s="85"/>
      <c r="BE92" s="85"/>
      <c r="BF92" s="85"/>
      <c r="BG92" s="85"/>
      <c r="BH92" s="85"/>
      <c r="BI92" s="85"/>
      <c r="BJ92" s="85"/>
      <c r="BK92" s="85"/>
      <c r="BL92" s="85"/>
      <c r="BM92" s="85"/>
      <c r="BN92" s="85"/>
      <c r="BO92" s="85"/>
      <c r="BP92" s="85"/>
      <c r="BQ92" s="85"/>
      <c r="BR92" s="85"/>
      <c r="BS92" s="85"/>
      <c r="BT92" s="85"/>
    </row>
    <row r="93" spans="1:72" ht="22.5">
      <c r="A93" s="1138"/>
      <c r="B93" s="1138"/>
      <c r="C93" s="1254"/>
      <c r="D93" s="600" t="s">
        <v>146</v>
      </c>
      <c r="E93" s="713">
        <v>0</v>
      </c>
      <c r="F93" s="713">
        <v>0</v>
      </c>
      <c r="G93" s="713">
        <v>0</v>
      </c>
      <c r="H93" s="700">
        <v>0</v>
      </c>
      <c r="I93" s="220">
        <v>0</v>
      </c>
      <c r="J93" s="700">
        <v>0</v>
      </c>
      <c r="K93" s="700">
        <v>0</v>
      </c>
      <c r="L93" s="700">
        <v>0</v>
      </c>
      <c r="M93" s="451">
        <v>0</v>
      </c>
      <c r="N93" s="1256"/>
      <c r="O93" s="1251"/>
      <c r="P93" s="1251"/>
      <c r="Q93" s="1251"/>
      <c r="R93" s="1251"/>
      <c r="S93" s="1243"/>
      <c r="T93" s="1243"/>
      <c r="U93" s="1243"/>
      <c r="V93" s="1243"/>
      <c r="W93" s="1243"/>
      <c r="X93" s="1243"/>
      <c r="Y93" s="1244"/>
      <c r="Z93" s="84"/>
      <c r="AA93" s="84"/>
      <c r="AB93" s="84"/>
      <c r="AC93" s="85"/>
      <c r="AD93" s="85"/>
      <c r="AE93" s="85"/>
      <c r="AF93" s="85"/>
      <c r="AG93" s="85"/>
      <c r="AH93" s="85"/>
      <c r="AI93" s="85"/>
      <c r="AJ93" s="85"/>
      <c r="AK93" s="85"/>
      <c r="AL93" s="85"/>
      <c r="AM93" s="85"/>
      <c r="AN93" s="85"/>
      <c r="AO93" s="85"/>
      <c r="AP93" s="85"/>
      <c r="AQ93" s="85"/>
      <c r="AR93" s="85"/>
      <c r="AS93" s="85"/>
      <c r="AT93" s="85"/>
      <c r="AU93" s="85"/>
      <c r="AV93" s="85"/>
      <c r="AW93" s="85"/>
      <c r="AX93" s="85"/>
      <c r="AY93" s="85"/>
      <c r="AZ93" s="85"/>
      <c r="BA93" s="85"/>
      <c r="BB93" s="85"/>
      <c r="BC93" s="85"/>
      <c r="BD93" s="85"/>
      <c r="BE93" s="85"/>
      <c r="BF93" s="85"/>
      <c r="BG93" s="85"/>
      <c r="BH93" s="85"/>
      <c r="BI93" s="85"/>
      <c r="BJ93" s="85"/>
      <c r="BK93" s="85"/>
      <c r="BL93" s="85"/>
      <c r="BM93" s="85"/>
      <c r="BN93" s="85"/>
      <c r="BO93" s="85"/>
      <c r="BP93" s="85"/>
      <c r="BQ93" s="85"/>
      <c r="BR93" s="85"/>
      <c r="BS93" s="85"/>
      <c r="BT93" s="85"/>
    </row>
    <row r="94" spans="1:72" ht="34.5" thickBot="1">
      <c r="A94" s="1138"/>
      <c r="B94" s="1138"/>
      <c r="C94" s="1255"/>
      <c r="D94" s="610" t="s">
        <v>147</v>
      </c>
      <c r="E94" s="699">
        <v>0</v>
      </c>
      <c r="F94" s="699">
        <v>0</v>
      </c>
      <c r="G94" s="699">
        <v>0</v>
      </c>
      <c r="H94" s="714">
        <v>0</v>
      </c>
      <c r="I94" s="453">
        <v>0</v>
      </c>
      <c r="J94" s="714">
        <v>0</v>
      </c>
      <c r="K94" s="714">
        <v>0</v>
      </c>
      <c r="L94" s="714">
        <v>0</v>
      </c>
      <c r="M94" s="454">
        <v>0</v>
      </c>
      <c r="N94" s="1256"/>
      <c r="O94" s="1251"/>
      <c r="P94" s="1251"/>
      <c r="Q94" s="1251"/>
      <c r="R94" s="1251"/>
      <c r="S94" s="1252"/>
      <c r="T94" s="1252"/>
      <c r="U94" s="1243"/>
      <c r="V94" s="1243"/>
      <c r="W94" s="1243"/>
      <c r="X94" s="1243"/>
      <c r="Y94" s="1244"/>
      <c r="Z94" s="84"/>
      <c r="AA94" s="84"/>
      <c r="AB94" s="84"/>
      <c r="AC94" s="85"/>
      <c r="AD94" s="85"/>
      <c r="AE94" s="85"/>
      <c r="AF94" s="85"/>
      <c r="AG94" s="85"/>
      <c r="AH94" s="85"/>
      <c r="AI94" s="85"/>
      <c r="AJ94" s="85"/>
      <c r="AK94" s="85"/>
      <c r="AL94" s="85"/>
      <c r="AM94" s="85"/>
      <c r="AN94" s="85"/>
      <c r="AO94" s="85"/>
      <c r="AP94" s="85"/>
      <c r="AQ94" s="85"/>
      <c r="AR94" s="85"/>
      <c r="AS94" s="85"/>
      <c r="AT94" s="85"/>
      <c r="AU94" s="85"/>
      <c r="AV94" s="85"/>
      <c r="AW94" s="85"/>
      <c r="AX94" s="85"/>
      <c r="AY94" s="85"/>
      <c r="AZ94" s="85"/>
      <c r="BA94" s="85"/>
      <c r="BB94" s="85"/>
      <c r="BC94" s="85"/>
      <c r="BD94" s="85"/>
      <c r="BE94" s="85"/>
      <c r="BF94" s="85"/>
      <c r="BG94" s="85"/>
      <c r="BH94" s="85"/>
      <c r="BI94" s="85"/>
      <c r="BJ94" s="85"/>
      <c r="BK94" s="85"/>
      <c r="BL94" s="85"/>
      <c r="BM94" s="85"/>
      <c r="BN94" s="85"/>
      <c r="BO94" s="85"/>
      <c r="BP94" s="85"/>
      <c r="BQ94" s="85"/>
      <c r="BR94" s="85"/>
      <c r="BS94" s="85"/>
      <c r="BT94" s="85"/>
    </row>
    <row r="95" spans="1:72" ht="22.5">
      <c r="A95" s="1138"/>
      <c r="B95" s="1138"/>
      <c r="C95" s="1245" t="s">
        <v>399</v>
      </c>
      <c r="D95" s="596" t="s">
        <v>136</v>
      </c>
      <c r="E95" s="625">
        <v>24</v>
      </c>
      <c r="F95" s="625">
        <v>24</v>
      </c>
      <c r="G95" s="625">
        <v>24</v>
      </c>
      <c r="H95" s="715">
        <v>24</v>
      </c>
      <c r="I95" s="104">
        <v>24</v>
      </c>
      <c r="J95" s="597">
        <v>0</v>
      </c>
      <c r="K95" s="597">
        <v>0</v>
      </c>
      <c r="L95" s="597">
        <v>0</v>
      </c>
      <c r="M95" s="716">
        <v>0</v>
      </c>
      <c r="N95" s="1248" t="s">
        <v>179</v>
      </c>
      <c r="O95" s="1172" t="s">
        <v>180</v>
      </c>
      <c r="P95" s="1190" t="s">
        <v>181</v>
      </c>
      <c r="Q95" s="1250" t="s">
        <v>273</v>
      </c>
      <c r="R95" s="1190" t="s">
        <v>183</v>
      </c>
      <c r="S95" s="1175" t="s">
        <v>225</v>
      </c>
      <c r="T95" s="1175" t="s">
        <v>225</v>
      </c>
      <c r="U95" s="1242" t="s">
        <v>225</v>
      </c>
      <c r="V95" s="1242" t="s">
        <v>225</v>
      </c>
      <c r="W95" s="1242" t="s">
        <v>225</v>
      </c>
      <c r="X95" s="1242" t="s">
        <v>225</v>
      </c>
      <c r="Y95" s="1184">
        <v>201740</v>
      </c>
      <c r="Z95" s="84"/>
      <c r="AA95" s="84"/>
      <c r="AB95" s="84"/>
      <c r="AC95" s="85"/>
      <c r="AD95" s="85"/>
      <c r="AE95" s="85"/>
      <c r="AF95" s="85"/>
      <c r="AG95" s="85"/>
      <c r="AH95" s="85"/>
      <c r="AI95" s="85"/>
      <c r="AJ95" s="85"/>
      <c r="AK95" s="85"/>
      <c r="AL95" s="85"/>
      <c r="AM95" s="85"/>
      <c r="AN95" s="85"/>
      <c r="AO95" s="85"/>
      <c r="AP95" s="85"/>
      <c r="AQ95" s="85"/>
      <c r="AR95" s="85"/>
      <c r="AS95" s="85"/>
      <c r="AT95" s="85"/>
      <c r="AU95" s="85"/>
      <c r="AV95" s="85"/>
      <c r="AW95" s="85"/>
      <c r="AX95" s="85"/>
      <c r="AY95" s="85"/>
      <c r="AZ95" s="85"/>
      <c r="BA95" s="85"/>
      <c r="BB95" s="85"/>
      <c r="BC95" s="85"/>
      <c r="BD95" s="85"/>
      <c r="BE95" s="85"/>
      <c r="BF95" s="85"/>
      <c r="BG95" s="85"/>
      <c r="BH95" s="85"/>
      <c r="BI95" s="85"/>
      <c r="BJ95" s="85"/>
      <c r="BK95" s="85"/>
      <c r="BL95" s="85"/>
      <c r="BM95" s="85"/>
      <c r="BN95" s="85"/>
      <c r="BO95" s="85"/>
      <c r="BP95" s="85"/>
      <c r="BQ95" s="85"/>
      <c r="BR95" s="85"/>
      <c r="BS95" s="85"/>
      <c r="BT95" s="85"/>
    </row>
    <row r="96" spans="1:72" ht="22.5">
      <c r="A96" s="1138"/>
      <c r="B96" s="1138"/>
      <c r="C96" s="1246"/>
      <c r="D96" s="600" t="s">
        <v>145</v>
      </c>
      <c r="E96" s="602">
        <v>1147203600</v>
      </c>
      <c r="F96" s="602">
        <v>1147203600</v>
      </c>
      <c r="G96" s="602">
        <v>1155232800</v>
      </c>
      <c r="H96" s="347">
        <v>1224623566.2</v>
      </c>
      <c r="I96" s="348">
        <v>1227780766.1999998</v>
      </c>
      <c r="J96" s="645">
        <v>62473000</v>
      </c>
      <c r="K96" s="645">
        <v>62473000</v>
      </c>
      <c r="L96" s="645">
        <v>106218500</v>
      </c>
      <c r="M96" s="646">
        <v>1227780766.2</v>
      </c>
      <c r="N96" s="1249"/>
      <c r="O96" s="1173"/>
      <c r="P96" s="1191"/>
      <c r="Q96" s="1251"/>
      <c r="R96" s="1191"/>
      <c r="S96" s="1176"/>
      <c r="T96" s="1176"/>
      <c r="U96" s="1243"/>
      <c r="V96" s="1243"/>
      <c r="W96" s="1243"/>
      <c r="X96" s="1243"/>
      <c r="Y96" s="1180"/>
      <c r="Z96" s="84"/>
      <c r="AA96" s="84"/>
      <c r="AB96" s="84"/>
      <c r="AC96" s="85"/>
      <c r="AD96" s="85"/>
      <c r="AE96" s="85"/>
      <c r="AF96" s="85"/>
      <c r="AG96" s="85"/>
      <c r="AH96" s="85"/>
      <c r="AI96" s="85"/>
      <c r="AJ96" s="85"/>
      <c r="AK96" s="85"/>
      <c r="AL96" s="85"/>
      <c r="AM96" s="85"/>
      <c r="AN96" s="85"/>
      <c r="AO96" s="85"/>
      <c r="AP96" s="85"/>
      <c r="AQ96" s="85"/>
      <c r="AR96" s="85"/>
      <c r="AS96" s="85"/>
      <c r="AT96" s="85"/>
      <c r="AU96" s="85"/>
      <c r="AV96" s="85"/>
      <c r="AW96" s="85"/>
      <c r="AX96" s="85"/>
      <c r="AY96" s="85"/>
      <c r="AZ96" s="85"/>
      <c r="BA96" s="85"/>
      <c r="BB96" s="85"/>
      <c r="BC96" s="85"/>
      <c r="BD96" s="85"/>
      <c r="BE96" s="85"/>
      <c r="BF96" s="85"/>
      <c r="BG96" s="85"/>
      <c r="BH96" s="85"/>
      <c r="BI96" s="85"/>
      <c r="BJ96" s="85"/>
      <c r="BK96" s="85"/>
      <c r="BL96" s="85"/>
      <c r="BM96" s="85"/>
      <c r="BN96" s="85"/>
      <c r="BO96" s="85"/>
      <c r="BP96" s="85"/>
      <c r="BQ96" s="85"/>
      <c r="BR96" s="85"/>
      <c r="BS96" s="85"/>
      <c r="BT96" s="85"/>
    </row>
    <row r="97" spans="1:72" ht="22.5">
      <c r="A97" s="1138"/>
      <c r="B97" s="1138"/>
      <c r="C97" s="1246"/>
      <c r="D97" s="600" t="s">
        <v>146</v>
      </c>
      <c r="E97" s="713">
        <v>9.4</v>
      </c>
      <c r="F97" s="713">
        <v>9.4</v>
      </c>
      <c r="G97" s="713">
        <v>9.4</v>
      </c>
      <c r="H97" s="717">
        <v>9.4</v>
      </c>
      <c r="I97" s="216">
        <v>9.4</v>
      </c>
      <c r="J97" s="718">
        <v>0</v>
      </c>
      <c r="K97" s="718">
        <v>0</v>
      </c>
      <c r="L97" s="718">
        <v>0</v>
      </c>
      <c r="M97" s="719">
        <v>0</v>
      </c>
      <c r="N97" s="1249"/>
      <c r="O97" s="1173"/>
      <c r="P97" s="1191"/>
      <c r="Q97" s="1251"/>
      <c r="R97" s="1191"/>
      <c r="S97" s="1176"/>
      <c r="T97" s="1176"/>
      <c r="U97" s="1243"/>
      <c r="V97" s="1243"/>
      <c r="W97" s="1243"/>
      <c r="X97" s="1243"/>
      <c r="Y97" s="1180"/>
      <c r="Z97" s="84"/>
      <c r="AA97" s="84"/>
      <c r="AB97" s="84"/>
      <c r="AC97" s="85"/>
      <c r="AD97" s="85"/>
      <c r="AE97" s="85"/>
      <c r="AF97" s="85"/>
      <c r="AG97" s="85"/>
      <c r="AH97" s="85"/>
      <c r="AI97" s="85"/>
      <c r="AJ97" s="85"/>
      <c r="AK97" s="85"/>
      <c r="AL97" s="85"/>
      <c r="AM97" s="85"/>
      <c r="AN97" s="85"/>
      <c r="AO97" s="85"/>
      <c r="AP97" s="85"/>
      <c r="AQ97" s="85"/>
      <c r="AR97" s="85"/>
      <c r="AS97" s="85"/>
      <c r="AT97" s="85"/>
      <c r="AU97" s="85"/>
      <c r="AV97" s="85"/>
      <c r="AW97" s="85"/>
      <c r="AX97" s="85"/>
      <c r="AY97" s="85"/>
      <c r="AZ97" s="85"/>
      <c r="BA97" s="85"/>
      <c r="BB97" s="85"/>
      <c r="BC97" s="85"/>
      <c r="BD97" s="85"/>
      <c r="BE97" s="85"/>
      <c r="BF97" s="85"/>
      <c r="BG97" s="85"/>
      <c r="BH97" s="85"/>
      <c r="BI97" s="85"/>
      <c r="BJ97" s="85"/>
      <c r="BK97" s="85"/>
      <c r="BL97" s="85"/>
      <c r="BM97" s="85"/>
      <c r="BN97" s="85"/>
      <c r="BO97" s="85"/>
      <c r="BP97" s="85"/>
      <c r="BQ97" s="85"/>
      <c r="BR97" s="85"/>
      <c r="BS97" s="85"/>
      <c r="BT97" s="85"/>
    </row>
    <row r="98" spans="1:72" ht="34.5" thickBot="1">
      <c r="A98" s="1138"/>
      <c r="B98" s="1138"/>
      <c r="C98" s="1247"/>
      <c r="D98" s="610" t="s">
        <v>147</v>
      </c>
      <c r="E98" s="699">
        <v>827947812</v>
      </c>
      <c r="F98" s="699">
        <v>827947812</v>
      </c>
      <c r="G98" s="699">
        <v>827947812</v>
      </c>
      <c r="H98" s="455">
        <v>827947812</v>
      </c>
      <c r="I98" s="501">
        <v>827947812</v>
      </c>
      <c r="J98" s="695">
        <v>20217000</v>
      </c>
      <c r="K98" s="695">
        <v>608219865</v>
      </c>
      <c r="L98" s="695">
        <v>613761865</v>
      </c>
      <c r="M98" s="672">
        <v>613761865</v>
      </c>
      <c r="N98" s="1249"/>
      <c r="O98" s="1173"/>
      <c r="P98" s="1191"/>
      <c r="Q98" s="1251"/>
      <c r="R98" s="1191"/>
      <c r="S98" s="1176"/>
      <c r="T98" s="1176"/>
      <c r="U98" s="1243"/>
      <c r="V98" s="1243"/>
      <c r="W98" s="1243"/>
      <c r="X98" s="1243"/>
      <c r="Y98" s="1180"/>
      <c r="Z98" s="84"/>
      <c r="AA98" s="84"/>
      <c r="AB98" s="84"/>
      <c r="AC98" s="85"/>
      <c r="AD98" s="85"/>
      <c r="AE98" s="85"/>
      <c r="AF98" s="85"/>
      <c r="AG98" s="85"/>
      <c r="AH98" s="85"/>
      <c r="AI98" s="85"/>
      <c r="AJ98" s="85"/>
      <c r="AK98" s="85"/>
      <c r="AL98" s="85"/>
      <c r="AM98" s="85"/>
      <c r="AN98" s="85"/>
      <c r="AO98" s="85"/>
      <c r="AP98" s="85"/>
      <c r="AQ98" s="85"/>
      <c r="AR98" s="85"/>
      <c r="AS98" s="85"/>
      <c r="AT98" s="85"/>
      <c r="AU98" s="85"/>
      <c r="AV98" s="85"/>
      <c r="AW98" s="85"/>
      <c r="AX98" s="85"/>
      <c r="AY98" s="85"/>
      <c r="AZ98" s="85"/>
      <c r="BA98" s="85"/>
      <c r="BB98" s="85"/>
      <c r="BC98" s="85"/>
      <c r="BD98" s="85"/>
      <c r="BE98" s="85"/>
      <c r="BF98" s="85"/>
      <c r="BG98" s="85"/>
      <c r="BH98" s="85"/>
      <c r="BI98" s="85"/>
      <c r="BJ98" s="85"/>
      <c r="BK98" s="85"/>
      <c r="BL98" s="85"/>
      <c r="BM98" s="85"/>
      <c r="BN98" s="85"/>
      <c r="BO98" s="85"/>
      <c r="BP98" s="85"/>
      <c r="BQ98" s="85"/>
      <c r="BR98" s="85"/>
      <c r="BS98" s="85"/>
      <c r="BT98" s="85"/>
    </row>
    <row r="99" spans="1:72" ht="22.5">
      <c r="A99" s="1138"/>
      <c r="B99" s="1138"/>
      <c r="C99" s="1156" t="s">
        <v>178</v>
      </c>
      <c r="D99" s="596" t="s">
        <v>136</v>
      </c>
      <c r="E99" s="720">
        <v>40</v>
      </c>
      <c r="F99" s="720">
        <v>40</v>
      </c>
      <c r="G99" s="720">
        <v>40</v>
      </c>
      <c r="H99" s="721">
        <v>40</v>
      </c>
      <c r="I99" s="655">
        <v>40</v>
      </c>
      <c r="J99" s="720">
        <v>0</v>
      </c>
      <c r="K99" s="720">
        <v>0</v>
      </c>
      <c r="L99" s="720">
        <v>0</v>
      </c>
      <c r="M99" s="722">
        <v>0</v>
      </c>
      <c r="N99" s="723"/>
      <c r="O99" s="724"/>
      <c r="P99" s="725"/>
      <c r="Q99" s="724"/>
      <c r="R99" s="725"/>
      <c r="S99" s="726"/>
      <c r="T99" s="726"/>
      <c r="U99" s="727"/>
      <c r="V99" s="726"/>
      <c r="W99" s="726"/>
      <c r="X99" s="726"/>
      <c r="Y99" s="728"/>
      <c r="Z99" s="84"/>
      <c r="AA99" s="84"/>
      <c r="AB99" s="84"/>
      <c r="AC99" s="85"/>
      <c r="AD99" s="85"/>
      <c r="AE99" s="85"/>
      <c r="AF99" s="85"/>
      <c r="AG99" s="85"/>
      <c r="AH99" s="85"/>
      <c r="AI99" s="85"/>
      <c r="AJ99" s="85"/>
      <c r="AK99" s="85"/>
      <c r="AL99" s="85"/>
      <c r="AM99" s="85"/>
      <c r="AN99" s="85"/>
      <c r="AO99" s="85"/>
      <c r="AP99" s="85"/>
      <c r="AQ99" s="85"/>
      <c r="AR99" s="85"/>
      <c r="AS99" s="85"/>
      <c r="AT99" s="85"/>
      <c r="AU99" s="85"/>
      <c r="AV99" s="85"/>
      <c r="AW99" s="85"/>
      <c r="AX99" s="85"/>
      <c r="AY99" s="85"/>
      <c r="AZ99" s="85"/>
      <c r="BA99" s="85"/>
      <c r="BB99" s="85"/>
      <c r="BC99" s="85"/>
      <c r="BD99" s="85"/>
      <c r="BE99" s="85"/>
      <c r="BF99" s="85"/>
      <c r="BG99" s="85"/>
      <c r="BH99" s="85"/>
      <c r="BI99" s="85"/>
      <c r="BJ99" s="85"/>
      <c r="BK99" s="85"/>
      <c r="BL99" s="85"/>
      <c r="BM99" s="85"/>
      <c r="BN99" s="85"/>
      <c r="BO99" s="85"/>
      <c r="BP99" s="85"/>
      <c r="BQ99" s="85"/>
      <c r="BR99" s="85"/>
      <c r="BS99" s="85"/>
      <c r="BT99" s="85"/>
    </row>
    <row r="100" spans="1:72" ht="22.5">
      <c r="A100" s="1138"/>
      <c r="B100" s="1138"/>
      <c r="C100" s="1157"/>
      <c r="D100" s="600" t="s">
        <v>145</v>
      </c>
      <c r="E100" s="729">
        <v>1912006000</v>
      </c>
      <c r="F100" s="729">
        <v>1912006000</v>
      </c>
      <c r="G100" s="729">
        <v>1925388000</v>
      </c>
      <c r="H100" s="730">
        <v>2041039277</v>
      </c>
      <c r="I100" s="633">
        <v>2046301277</v>
      </c>
      <c r="J100" s="729">
        <v>124946000</v>
      </c>
      <c r="K100" s="729">
        <v>124946000</v>
      </c>
      <c r="L100" s="729">
        <v>212437000</v>
      </c>
      <c r="M100" s="731">
        <v>2046301277</v>
      </c>
      <c r="N100" s="732"/>
      <c r="O100" s="733"/>
      <c r="P100" s="734"/>
      <c r="Q100" s="733"/>
      <c r="R100" s="734"/>
      <c r="S100" s="735"/>
      <c r="T100" s="735"/>
      <c r="U100" s="736"/>
      <c r="V100" s="735"/>
      <c r="W100" s="735"/>
      <c r="X100" s="735"/>
      <c r="Y100" s="737"/>
      <c r="Z100" s="84"/>
      <c r="AA100" s="84"/>
      <c r="AB100" s="84"/>
      <c r="AC100" s="85"/>
      <c r="AD100" s="85"/>
      <c r="AE100" s="85"/>
      <c r="AF100" s="85"/>
      <c r="AG100" s="85"/>
      <c r="AH100" s="85"/>
      <c r="AI100" s="85"/>
      <c r="AJ100" s="85"/>
      <c r="AK100" s="85"/>
      <c r="AL100" s="85"/>
      <c r="AM100" s="85"/>
      <c r="AN100" s="85"/>
      <c r="AO100" s="85"/>
      <c r="AP100" s="85"/>
      <c r="AQ100" s="85"/>
      <c r="AR100" s="85"/>
      <c r="AS100" s="85"/>
      <c r="AT100" s="85"/>
      <c r="AU100" s="85"/>
      <c r="AV100" s="85"/>
      <c r="AW100" s="85"/>
      <c r="AX100" s="85"/>
      <c r="AY100" s="85"/>
      <c r="AZ100" s="85"/>
      <c r="BA100" s="85"/>
      <c r="BB100" s="85"/>
      <c r="BC100" s="85"/>
      <c r="BD100" s="85"/>
      <c r="BE100" s="85"/>
      <c r="BF100" s="85"/>
      <c r="BG100" s="85"/>
      <c r="BH100" s="85"/>
      <c r="BI100" s="85"/>
      <c r="BJ100" s="85"/>
      <c r="BK100" s="85"/>
      <c r="BL100" s="85"/>
      <c r="BM100" s="85"/>
      <c r="BN100" s="85"/>
      <c r="BO100" s="85"/>
      <c r="BP100" s="85"/>
      <c r="BQ100" s="85"/>
      <c r="BR100" s="85"/>
      <c r="BS100" s="85"/>
      <c r="BT100" s="85"/>
    </row>
    <row r="101" spans="1:72" ht="22.5">
      <c r="A101" s="1138"/>
      <c r="B101" s="1138"/>
      <c r="C101" s="1157"/>
      <c r="D101" s="600" t="s">
        <v>146</v>
      </c>
      <c r="E101" s="738">
        <v>9.4</v>
      </c>
      <c r="F101" s="738">
        <v>9.4</v>
      </c>
      <c r="G101" s="738">
        <v>9.4</v>
      </c>
      <c r="H101" s="730">
        <v>9.4</v>
      </c>
      <c r="I101" s="739">
        <v>9.4</v>
      </c>
      <c r="J101" s="738">
        <v>0</v>
      </c>
      <c r="K101" s="738">
        <v>0</v>
      </c>
      <c r="L101" s="738">
        <v>0</v>
      </c>
      <c r="M101" s="731">
        <v>0</v>
      </c>
      <c r="N101" s="732"/>
      <c r="O101" s="733"/>
      <c r="P101" s="734"/>
      <c r="Q101" s="733"/>
      <c r="R101" s="734"/>
      <c r="S101" s="735"/>
      <c r="T101" s="735"/>
      <c r="U101" s="736"/>
      <c r="V101" s="735"/>
      <c r="W101" s="735"/>
      <c r="X101" s="735"/>
      <c r="Y101" s="737"/>
      <c r="Z101" s="84"/>
      <c r="AA101" s="84"/>
      <c r="AB101" s="84"/>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5"/>
      <c r="BR101" s="85"/>
      <c r="BS101" s="85"/>
      <c r="BT101" s="85"/>
    </row>
    <row r="102" spans="1:72" ht="34.5" thickBot="1">
      <c r="A102" s="1138"/>
      <c r="B102" s="1138"/>
      <c r="C102" s="1157"/>
      <c r="D102" s="622" t="s">
        <v>147</v>
      </c>
      <c r="E102" s="740">
        <v>827947812</v>
      </c>
      <c r="F102" s="740">
        <v>827947812</v>
      </c>
      <c r="G102" s="740">
        <v>827947812</v>
      </c>
      <c r="H102" s="740">
        <v>827947812</v>
      </c>
      <c r="I102" s="665">
        <v>827947812</v>
      </c>
      <c r="J102" s="740">
        <v>20217000</v>
      </c>
      <c r="K102" s="740">
        <v>608219865</v>
      </c>
      <c r="L102" s="740">
        <v>613761865</v>
      </c>
      <c r="M102" s="741">
        <v>613761865</v>
      </c>
      <c r="N102" s="732"/>
      <c r="O102" s="733"/>
      <c r="P102" s="734"/>
      <c r="Q102" s="733"/>
      <c r="R102" s="734"/>
      <c r="S102" s="735"/>
      <c r="T102" s="735"/>
      <c r="U102" s="736"/>
      <c r="V102" s="735"/>
      <c r="W102" s="735"/>
      <c r="X102" s="735"/>
      <c r="Y102" s="737"/>
      <c r="Z102" s="84"/>
      <c r="AA102" s="84"/>
      <c r="AB102" s="84"/>
      <c r="AC102" s="85"/>
      <c r="AD102" s="85"/>
      <c r="AE102" s="85"/>
      <c r="AF102" s="85"/>
      <c r="AG102" s="85"/>
      <c r="AH102" s="85"/>
      <c r="AI102" s="85"/>
      <c r="AJ102" s="85"/>
      <c r="AK102" s="85"/>
      <c r="AL102" s="85"/>
      <c r="AM102" s="85"/>
      <c r="AN102" s="85"/>
      <c r="AO102" s="85"/>
      <c r="AP102" s="85"/>
      <c r="AQ102" s="85"/>
      <c r="AR102" s="85"/>
      <c r="AS102" s="85"/>
      <c r="AT102" s="85"/>
      <c r="AU102" s="85"/>
      <c r="AV102" s="85"/>
      <c r="AW102" s="85"/>
      <c r="AX102" s="85"/>
      <c r="AY102" s="85"/>
      <c r="AZ102" s="85"/>
      <c r="BA102" s="85"/>
      <c r="BB102" s="85"/>
      <c r="BC102" s="85"/>
      <c r="BD102" s="85"/>
      <c r="BE102" s="85"/>
      <c r="BF102" s="85"/>
      <c r="BG102" s="85"/>
      <c r="BH102" s="85"/>
      <c r="BI102" s="85"/>
      <c r="BJ102" s="85"/>
      <c r="BK102" s="85"/>
      <c r="BL102" s="85"/>
      <c r="BM102" s="85"/>
      <c r="BN102" s="85"/>
      <c r="BO102" s="85"/>
      <c r="BP102" s="85"/>
      <c r="BQ102" s="85"/>
      <c r="BR102" s="85"/>
      <c r="BS102" s="85"/>
      <c r="BT102" s="85"/>
    </row>
    <row r="103" spans="1:72" ht="22.5">
      <c r="A103" s="1138">
        <v>7</v>
      </c>
      <c r="B103" s="1137" t="s">
        <v>271</v>
      </c>
      <c r="C103" s="1218" t="s">
        <v>317</v>
      </c>
      <c r="D103" s="742" t="s">
        <v>136</v>
      </c>
      <c r="E103" s="696">
        <v>8</v>
      </c>
      <c r="F103" s="696">
        <v>8</v>
      </c>
      <c r="G103" s="696">
        <v>8</v>
      </c>
      <c r="H103" s="696">
        <v>3</v>
      </c>
      <c r="I103" s="597">
        <v>3</v>
      </c>
      <c r="J103" s="597">
        <v>0</v>
      </c>
      <c r="K103" s="597">
        <v>0</v>
      </c>
      <c r="L103" s="597">
        <v>0</v>
      </c>
      <c r="M103" s="616">
        <v>0</v>
      </c>
      <c r="N103" s="1221" t="s">
        <v>175</v>
      </c>
      <c r="O103" s="1224" t="s">
        <v>318</v>
      </c>
      <c r="P103" s="1224" t="s">
        <v>314</v>
      </c>
      <c r="Q103" s="1227" t="s">
        <v>315</v>
      </c>
      <c r="R103" s="1230" t="s">
        <v>316</v>
      </c>
      <c r="S103" s="1175" t="s">
        <v>225</v>
      </c>
      <c r="T103" s="1175" t="s">
        <v>225</v>
      </c>
      <c r="U103" s="1175" t="s">
        <v>225</v>
      </c>
      <c r="V103" s="1175" t="s">
        <v>225</v>
      </c>
      <c r="W103" s="1175" t="s">
        <v>225</v>
      </c>
      <c r="X103" s="1175" t="s">
        <v>225</v>
      </c>
      <c r="Y103" s="1215">
        <v>155910</v>
      </c>
      <c r="Z103" s="84"/>
      <c r="AA103" s="84"/>
      <c r="AB103" s="84"/>
      <c r="AC103" s="85"/>
      <c r="AD103" s="85"/>
      <c r="AE103" s="85"/>
      <c r="AF103" s="85"/>
      <c r="AG103" s="85"/>
      <c r="AH103" s="85"/>
      <c r="AI103" s="85"/>
      <c r="AJ103" s="85"/>
      <c r="AK103" s="85"/>
      <c r="AL103" s="85"/>
      <c r="AM103" s="85"/>
      <c r="AN103" s="85"/>
      <c r="AO103" s="85"/>
      <c r="AP103" s="85"/>
      <c r="AQ103" s="85"/>
      <c r="AR103" s="85"/>
      <c r="AS103" s="85"/>
      <c r="AT103" s="85"/>
      <c r="AU103" s="85"/>
      <c r="AV103" s="85"/>
      <c r="AW103" s="85"/>
      <c r="AX103" s="85"/>
      <c r="AY103" s="85"/>
      <c r="AZ103" s="85"/>
      <c r="BA103" s="85"/>
      <c r="BB103" s="85"/>
      <c r="BC103" s="85"/>
      <c r="BD103" s="85"/>
      <c r="BE103" s="85"/>
      <c r="BF103" s="85"/>
      <c r="BG103" s="85"/>
      <c r="BH103" s="85"/>
      <c r="BI103" s="85"/>
      <c r="BJ103" s="85"/>
      <c r="BK103" s="85"/>
      <c r="BL103" s="85"/>
      <c r="BM103" s="85"/>
      <c r="BN103" s="85"/>
      <c r="BO103" s="85"/>
      <c r="BP103" s="85"/>
      <c r="BQ103" s="85"/>
      <c r="BR103" s="85"/>
      <c r="BS103" s="85"/>
      <c r="BT103" s="85"/>
    </row>
    <row r="104" spans="1:72" ht="22.5">
      <c r="A104" s="1138"/>
      <c r="B104" s="1138"/>
      <c r="C104" s="1219"/>
      <c r="D104" s="743" t="s">
        <v>145</v>
      </c>
      <c r="E104" s="602">
        <v>837143000</v>
      </c>
      <c r="F104" s="602">
        <v>837143000</v>
      </c>
      <c r="G104" s="602">
        <v>792939500</v>
      </c>
      <c r="H104" s="602">
        <v>297352312.5</v>
      </c>
      <c r="I104" s="645">
        <v>297352312</v>
      </c>
      <c r="J104" s="645">
        <v>30516000</v>
      </c>
      <c r="K104" s="645">
        <v>95245440</v>
      </c>
      <c r="L104" s="645">
        <v>95245440</v>
      </c>
      <c r="M104" s="744">
        <v>294491062.5</v>
      </c>
      <c r="N104" s="1222"/>
      <c r="O104" s="1225"/>
      <c r="P104" s="1225"/>
      <c r="Q104" s="1228"/>
      <c r="R104" s="1231"/>
      <c r="S104" s="1176"/>
      <c r="T104" s="1176"/>
      <c r="U104" s="1176"/>
      <c r="V104" s="1176"/>
      <c r="W104" s="1176"/>
      <c r="X104" s="1176"/>
      <c r="Y104" s="1216"/>
      <c r="Z104" s="84"/>
      <c r="AA104" s="84"/>
      <c r="AB104" s="84"/>
      <c r="AC104" s="85"/>
      <c r="AD104" s="85"/>
      <c r="AE104" s="85"/>
      <c r="AF104" s="85"/>
      <c r="AG104" s="85"/>
      <c r="AH104" s="85"/>
      <c r="AI104" s="85"/>
      <c r="AJ104" s="85"/>
      <c r="AK104" s="85"/>
      <c r="AL104" s="85"/>
      <c r="AM104" s="85"/>
      <c r="AN104" s="85"/>
      <c r="AO104" s="85"/>
      <c r="AP104" s="85"/>
      <c r="AQ104" s="85"/>
      <c r="AR104" s="85"/>
      <c r="AS104" s="85"/>
      <c r="AT104" s="85"/>
      <c r="AU104" s="85"/>
      <c r="AV104" s="85"/>
      <c r="AW104" s="85"/>
      <c r="AX104" s="85"/>
      <c r="AY104" s="85"/>
      <c r="AZ104" s="85"/>
      <c r="BA104" s="85"/>
      <c r="BB104" s="85"/>
      <c r="BC104" s="85"/>
      <c r="BD104" s="85"/>
      <c r="BE104" s="85"/>
      <c r="BF104" s="85"/>
      <c r="BG104" s="85"/>
      <c r="BH104" s="85"/>
      <c r="BI104" s="85"/>
      <c r="BJ104" s="85"/>
      <c r="BK104" s="85"/>
      <c r="BL104" s="85"/>
      <c r="BM104" s="85"/>
      <c r="BN104" s="85"/>
      <c r="BO104" s="85"/>
      <c r="BP104" s="85"/>
      <c r="BQ104" s="85"/>
      <c r="BR104" s="85"/>
      <c r="BS104" s="85"/>
      <c r="BT104" s="85"/>
    </row>
    <row r="105" spans="1:72" ht="22.5">
      <c r="A105" s="1138"/>
      <c r="B105" s="1138"/>
      <c r="C105" s="1219"/>
      <c r="D105" s="743" t="s">
        <v>146</v>
      </c>
      <c r="E105" s="745">
        <v>8</v>
      </c>
      <c r="F105" s="745">
        <v>8</v>
      </c>
      <c r="G105" s="745">
        <v>8</v>
      </c>
      <c r="H105" s="745">
        <v>2.14</v>
      </c>
      <c r="I105" s="606">
        <v>2.14</v>
      </c>
      <c r="J105" s="718">
        <v>0</v>
      </c>
      <c r="K105" s="718">
        <v>1.54</v>
      </c>
      <c r="L105" s="718">
        <v>2.14</v>
      </c>
      <c r="M105" s="746">
        <v>2.14</v>
      </c>
      <c r="N105" s="1222"/>
      <c r="O105" s="1225"/>
      <c r="P105" s="1225"/>
      <c r="Q105" s="1228"/>
      <c r="R105" s="1231"/>
      <c r="S105" s="1176"/>
      <c r="T105" s="1176"/>
      <c r="U105" s="1176"/>
      <c r="V105" s="1176"/>
      <c r="W105" s="1176"/>
      <c r="X105" s="1176"/>
      <c r="Y105" s="1216"/>
      <c r="Z105" s="84"/>
      <c r="AA105" s="84"/>
      <c r="AB105" s="84"/>
      <c r="AC105" s="85"/>
      <c r="AD105" s="85"/>
      <c r="AE105" s="85"/>
      <c r="AF105" s="85"/>
      <c r="AG105" s="85"/>
      <c r="AH105" s="85"/>
      <c r="AI105" s="85"/>
      <c r="AJ105" s="85"/>
      <c r="AK105" s="85"/>
      <c r="AL105" s="85"/>
      <c r="AM105" s="85"/>
      <c r="AN105" s="85"/>
      <c r="AO105" s="85"/>
      <c r="AP105" s="85"/>
      <c r="AQ105" s="85"/>
      <c r="AR105" s="85"/>
      <c r="AS105" s="85"/>
      <c r="AT105" s="85"/>
      <c r="AU105" s="85"/>
      <c r="AV105" s="85"/>
      <c r="AW105" s="85"/>
      <c r="AX105" s="85"/>
      <c r="AY105" s="85"/>
      <c r="AZ105" s="85"/>
      <c r="BA105" s="85"/>
      <c r="BB105" s="85"/>
      <c r="BC105" s="85"/>
      <c r="BD105" s="85"/>
      <c r="BE105" s="85"/>
      <c r="BF105" s="85"/>
      <c r="BG105" s="85"/>
      <c r="BH105" s="85"/>
      <c r="BI105" s="85"/>
      <c r="BJ105" s="85"/>
      <c r="BK105" s="85"/>
      <c r="BL105" s="85"/>
      <c r="BM105" s="85"/>
      <c r="BN105" s="85"/>
      <c r="BO105" s="85"/>
      <c r="BP105" s="85"/>
      <c r="BQ105" s="85"/>
      <c r="BR105" s="85"/>
      <c r="BS105" s="85"/>
      <c r="BT105" s="85"/>
    </row>
    <row r="106" spans="1:72" ht="34.5" thickBot="1">
      <c r="A106" s="1138"/>
      <c r="B106" s="1138"/>
      <c r="C106" s="1220"/>
      <c r="D106" s="747" t="s">
        <v>147</v>
      </c>
      <c r="E106" s="748">
        <v>853553076</v>
      </c>
      <c r="F106" s="748">
        <v>853553076</v>
      </c>
      <c r="G106" s="748">
        <v>853553076</v>
      </c>
      <c r="H106" s="748">
        <v>228325447.83000004</v>
      </c>
      <c r="I106" s="612">
        <v>228209375.83000004</v>
      </c>
      <c r="J106" s="612">
        <v>180814187</v>
      </c>
      <c r="K106" s="612">
        <v>312316064</v>
      </c>
      <c r="L106" s="612">
        <v>179037917.64838254</v>
      </c>
      <c r="M106" s="749">
        <v>199188831.853727</v>
      </c>
      <c r="N106" s="1223"/>
      <c r="O106" s="1226"/>
      <c r="P106" s="1226"/>
      <c r="Q106" s="1229"/>
      <c r="R106" s="1232"/>
      <c r="S106" s="1177"/>
      <c r="T106" s="1177"/>
      <c r="U106" s="1177"/>
      <c r="V106" s="1177"/>
      <c r="W106" s="1177"/>
      <c r="X106" s="1177"/>
      <c r="Y106" s="1217"/>
      <c r="Z106" s="84"/>
      <c r="AA106" s="84"/>
      <c r="AB106" s="84"/>
      <c r="AC106" s="85"/>
      <c r="AD106" s="85"/>
      <c r="AE106" s="85"/>
      <c r="AF106" s="85"/>
      <c r="AG106" s="85"/>
      <c r="AH106" s="85"/>
      <c r="AI106" s="85"/>
      <c r="AJ106" s="85"/>
      <c r="AK106" s="85"/>
      <c r="AL106" s="85"/>
      <c r="AM106" s="85"/>
      <c r="AN106" s="85"/>
      <c r="AO106" s="85"/>
      <c r="AP106" s="85"/>
      <c r="AQ106" s="85"/>
      <c r="AR106" s="85"/>
      <c r="AS106" s="85"/>
      <c r="AT106" s="85"/>
      <c r="AU106" s="85"/>
      <c r="AV106" s="85"/>
      <c r="AW106" s="85"/>
      <c r="AX106" s="85"/>
      <c r="AY106" s="85"/>
      <c r="AZ106" s="85"/>
      <c r="BA106" s="85"/>
      <c r="BB106" s="85"/>
      <c r="BC106" s="85"/>
      <c r="BD106" s="85"/>
      <c r="BE106" s="85"/>
      <c r="BF106" s="85"/>
      <c r="BG106" s="85"/>
      <c r="BH106" s="85"/>
      <c r="BI106" s="85"/>
      <c r="BJ106" s="85"/>
      <c r="BK106" s="85"/>
      <c r="BL106" s="85"/>
      <c r="BM106" s="85"/>
      <c r="BN106" s="85"/>
      <c r="BO106" s="85"/>
      <c r="BP106" s="85"/>
      <c r="BQ106" s="85"/>
      <c r="BR106" s="85"/>
      <c r="BS106" s="85"/>
      <c r="BT106" s="85"/>
    </row>
    <row r="107" spans="1:72" ht="22.5">
      <c r="A107" s="1138"/>
      <c r="B107" s="1138"/>
      <c r="C107" s="1218" t="s">
        <v>319</v>
      </c>
      <c r="D107" s="742" t="s">
        <v>136</v>
      </c>
      <c r="E107" s="696">
        <v>0</v>
      </c>
      <c r="F107" s="696">
        <v>0</v>
      </c>
      <c r="G107" s="696">
        <v>0</v>
      </c>
      <c r="H107" s="696">
        <v>5</v>
      </c>
      <c r="I107" s="597">
        <v>5</v>
      </c>
      <c r="J107" s="597">
        <v>0</v>
      </c>
      <c r="K107" s="597">
        <v>0</v>
      </c>
      <c r="L107" s="597">
        <v>0</v>
      </c>
      <c r="M107" s="750">
        <v>1.1</v>
      </c>
      <c r="N107" s="1221" t="s">
        <v>154</v>
      </c>
      <c r="O107" s="1224" t="s">
        <v>320</v>
      </c>
      <c r="P107" s="1224" t="s">
        <v>314</v>
      </c>
      <c r="Q107" s="1227" t="s">
        <v>315</v>
      </c>
      <c r="R107" s="1230" t="s">
        <v>316</v>
      </c>
      <c r="S107" s="1175" t="s">
        <v>225</v>
      </c>
      <c r="T107" s="1175" t="s">
        <v>225</v>
      </c>
      <c r="U107" s="1175" t="s">
        <v>225</v>
      </c>
      <c r="V107" s="1175" t="s">
        <v>225</v>
      </c>
      <c r="W107" s="1175" t="s">
        <v>225</v>
      </c>
      <c r="X107" s="1175" t="s">
        <v>225</v>
      </c>
      <c r="Y107" s="1215">
        <v>2257</v>
      </c>
      <c r="Z107" s="84"/>
      <c r="AA107" s="84"/>
      <c r="AB107" s="84"/>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85"/>
      <c r="BC107" s="85"/>
      <c r="BD107" s="85"/>
      <c r="BE107" s="85"/>
      <c r="BF107" s="85"/>
      <c r="BG107" s="85"/>
      <c r="BH107" s="85"/>
      <c r="BI107" s="85"/>
      <c r="BJ107" s="85"/>
      <c r="BK107" s="85"/>
      <c r="BL107" s="85"/>
      <c r="BM107" s="85"/>
      <c r="BN107" s="85"/>
      <c r="BO107" s="85"/>
      <c r="BP107" s="85"/>
      <c r="BQ107" s="85"/>
      <c r="BR107" s="85"/>
      <c r="BS107" s="85"/>
      <c r="BT107" s="85"/>
    </row>
    <row r="108" spans="1:72" ht="22.5">
      <c r="A108" s="1138"/>
      <c r="B108" s="1138"/>
      <c r="C108" s="1219"/>
      <c r="D108" s="743" t="s">
        <v>145</v>
      </c>
      <c r="E108" s="602">
        <v>0</v>
      </c>
      <c r="F108" s="602">
        <v>0</v>
      </c>
      <c r="G108" s="602">
        <v>0</v>
      </c>
      <c r="H108" s="602">
        <v>495587187.5</v>
      </c>
      <c r="I108" s="645">
        <v>495587187.5</v>
      </c>
      <c r="J108" s="645">
        <v>30516000</v>
      </c>
      <c r="K108" s="645">
        <v>0</v>
      </c>
      <c r="L108" s="645">
        <v>50860000</v>
      </c>
      <c r="M108" s="744">
        <v>490818437.5</v>
      </c>
      <c r="N108" s="1222"/>
      <c r="O108" s="1225"/>
      <c r="P108" s="1225"/>
      <c r="Q108" s="1228"/>
      <c r="R108" s="1231"/>
      <c r="S108" s="1176"/>
      <c r="T108" s="1176"/>
      <c r="U108" s="1176"/>
      <c r="V108" s="1176"/>
      <c r="W108" s="1176"/>
      <c r="X108" s="1176"/>
      <c r="Y108" s="1216"/>
      <c r="Z108" s="84"/>
      <c r="AA108" s="84"/>
      <c r="AB108" s="84"/>
      <c r="AC108" s="85"/>
      <c r="AD108" s="85"/>
      <c r="AE108" s="85"/>
      <c r="AF108" s="85"/>
      <c r="AG108" s="85"/>
      <c r="AH108" s="85"/>
      <c r="AI108" s="85"/>
      <c r="AJ108" s="85"/>
      <c r="AK108" s="85"/>
      <c r="AL108" s="85"/>
      <c r="AM108" s="85"/>
      <c r="AN108" s="85"/>
      <c r="AO108" s="85"/>
      <c r="AP108" s="85"/>
      <c r="AQ108" s="85"/>
      <c r="AR108" s="85"/>
      <c r="AS108" s="85"/>
      <c r="AT108" s="85"/>
      <c r="AU108" s="85"/>
      <c r="AV108" s="85"/>
      <c r="AW108" s="85"/>
      <c r="AX108" s="85"/>
      <c r="AY108" s="85"/>
      <c r="AZ108" s="85"/>
      <c r="BA108" s="85"/>
      <c r="BB108" s="85"/>
      <c r="BC108" s="85"/>
      <c r="BD108" s="85"/>
      <c r="BE108" s="85"/>
      <c r="BF108" s="85"/>
      <c r="BG108" s="85"/>
      <c r="BH108" s="85"/>
      <c r="BI108" s="85"/>
      <c r="BJ108" s="85"/>
      <c r="BK108" s="85"/>
      <c r="BL108" s="85"/>
      <c r="BM108" s="85"/>
      <c r="BN108" s="85"/>
      <c r="BO108" s="85"/>
      <c r="BP108" s="85"/>
      <c r="BQ108" s="85"/>
      <c r="BR108" s="85"/>
      <c r="BS108" s="85"/>
      <c r="BT108" s="85"/>
    </row>
    <row r="109" spans="1:72" ht="22.5">
      <c r="A109" s="1138"/>
      <c r="B109" s="1138"/>
      <c r="C109" s="1219"/>
      <c r="D109" s="743" t="s">
        <v>146</v>
      </c>
      <c r="E109" s="745">
        <v>0</v>
      </c>
      <c r="F109" s="745">
        <v>0</v>
      </c>
      <c r="G109" s="745">
        <v>0</v>
      </c>
      <c r="H109" s="745">
        <v>5.859999999999999</v>
      </c>
      <c r="I109" s="606">
        <v>5.859999999999999</v>
      </c>
      <c r="J109" s="718">
        <v>0</v>
      </c>
      <c r="K109" s="718">
        <v>0</v>
      </c>
      <c r="L109" s="718">
        <v>4.97</v>
      </c>
      <c r="M109" s="746">
        <v>5.86</v>
      </c>
      <c r="N109" s="1222"/>
      <c r="O109" s="1225"/>
      <c r="P109" s="1225"/>
      <c r="Q109" s="1228"/>
      <c r="R109" s="1231"/>
      <c r="S109" s="1176"/>
      <c r="T109" s="1176"/>
      <c r="U109" s="1176"/>
      <c r="V109" s="1176"/>
      <c r="W109" s="1176"/>
      <c r="X109" s="1176"/>
      <c r="Y109" s="1216"/>
      <c r="Z109" s="84"/>
      <c r="AA109" s="84"/>
      <c r="AB109" s="84"/>
      <c r="AC109" s="85"/>
      <c r="AD109" s="85"/>
      <c r="AE109" s="85"/>
      <c r="AF109" s="85"/>
      <c r="AG109" s="85"/>
      <c r="AH109" s="85"/>
      <c r="AI109" s="85"/>
      <c r="AJ109" s="85"/>
      <c r="AK109" s="85"/>
      <c r="AL109" s="85"/>
      <c r="AM109" s="85"/>
      <c r="AN109" s="85"/>
      <c r="AO109" s="85"/>
      <c r="AP109" s="85"/>
      <c r="AQ109" s="85"/>
      <c r="AR109" s="85"/>
      <c r="AS109" s="85"/>
      <c r="AT109" s="85"/>
      <c r="AU109" s="85"/>
      <c r="AV109" s="85"/>
      <c r="AW109" s="85"/>
      <c r="AX109" s="85"/>
      <c r="AY109" s="85"/>
      <c r="AZ109" s="85"/>
      <c r="BA109" s="85"/>
      <c r="BB109" s="85"/>
      <c r="BC109" s="85"/>
      <c r="BD109" s="85"/>
      <c r="BE109" s="85"/>
      <c r="BF109" s="85"/>
      <c r="BG109" s="85"/>
      <c r="BH109" s="85"/>
      <c r="BI109" s="85"/>
      <c r="BJ109" s="85"/>
      <c r="BK109" s="85"/>
      <c r="BL109" s="85"/>
      <c r="BM109" s="85"/>
      <c r="BN109" s="85"/>
      <c r="BO109" s="85"/>
      <c r="BP109" s="85"/>
      <c r="BQ109" s="85"/>
      <c r="BR109" s="85"/>
      <c r="BS109" s="85"/>
      <c r="BT109" s="85"/>
    </row>
    <row r="110" spans="1:72" ht="34.5" thickBot="1">
      <c r="A110" s="1138"/>
      <c r="B110" s="1138"/>
      <c r="C110" s="1220"/>
      <c r="D110" s="747" t="s">
        <v>147</v>
      </c>
      <c r="E110" s="748">
        <v>0</v>
      </c>
      <c r="F110" s="748">
        <v>0</v>
      </c>
      <c r="G110" s="748">
        <v>0</v>
      </c>
      <c r="H110" s="748">
        <v>625227628.17</v>
      </c>
      <c r="I110" s="612">
        <v>625227628.17</v>
      </c>
      <c r="J110" s="612">
        <v>180814187</v>
      </c>
      <c r="K110" s="612">
        <v>0</v>
      </c>
      <c r="L110" s="612">
        <v>415803014.35161746</v>
      </c>
      <c r="M110" s="749">
        <v>462602100.146273</v>
      </c>
      <c r="N110" s="1223"/>
      <c r="O110" s="1226"/>
      <c r="P110" s="1226"/>
      <c r="Q110" s="1229"/>
      <c r="R110" s="1232"/>
      <c r="S110" s="1177"/>
      <c r="T110" s="1177"/>
      <c r="U110" s="1177"/>
      <c r="V110" s="1177"/>
      <c r="W110" s="1177"/>
      <c r="X110" s="1177"/>
      <c r="Y110" s="1217"/>
      <c r="Z110" s="84"/>
      <c r="AA110" s="84"/>
      <c r="AB110" s="84"/>
      <c r="AC110" s="85"/>
      <c r="AD110" s="85"/>
      <c r="AE110" s="85"/>
      <c r="AF110" s="85"/>
      <c r="AG110" s="85"/>
      <c r="AH110" s="85"/>
      <c r="AI110" s="85"/>
      <c r="AJ110" s="85"/>
      <c r="AK110" s="85"/>
      <c r="AL110" s="85"/>
      <c r="AM110" s="85"/>
      <c r="AN110" s="85"/>
      <c r="AO110" s="85"/>
      <c r="AP110" s="85"/>
      <c r="AQ110" s="85"/>
      <c r="AR110" s="85"/>
      <c r="AS110" s="85"/>
      <c r="AT110" s="85"/>
      <c r="AU110" s="85"/>
      <c r="AV110" s="85"/>
      <c r="AW110" s="85"/>
      <c r="AX110" s="85"/>
      <c r="AY110" s="85"/>
      <c r="AZ110" s="85"/>
      <c r="BA110" s="85"/>
      <c r="BB110" s="85"/>
      <c r="BC110" s="85"/>
      <c r="BD110" s="85"/>
      <c r="BE110" s="85"/>
      <c r="BF110" s="85"/>
      <c r="BG110" s="85"/>
      <c r="BH110" s="85"/>
      <c r="BI110" s="85"/>
      <c r="BJ110" s="85"/>
      <c r="BK110" s="85"/>
      <c r="BL110" s="85"/>
      <c r="BM110" s="85"/>
      <c r="BN110" s="85"/>
      <c r="BO110" s="85"/>
      <c r="BP110" s="85"/>
      <c r="BQ110" s="85"/>
      <c r="BR110" s="85"/>
      <c r="BS110" s="85"/>
      <c r="BT110" s="85"/>
    </row>
    <row r="111" spans="1:72" ht="22.5">
      <c r="A111" s="1138"/>
      <c r="B111" s="1138"/>
      <c r="C111" s="1233" t="s">
        <v>178</v>
      </c>
      <c r="D111" s="751" t="s">
        <v>136</v>
      </c>
      <c r="E111" s="702">
        <v>8</v>
      </c>
      <c r="F111" s="702">
        <v>8</v>
      </c>
      <c r="G111" s="702">
        <v>8</v>
      </c>
      <c r="H111" s="702">
        <v>8</v>
      </c>
      <c r="I111" s="752">
        <v>8</v>
      </c>
      <c r="J111" s="752">
        <v>0</v>
      </c>
      <c r="K111" s="752">
        <v>0</v>
      </c>
      <c r="L111" s="752">
        <v>0</v>
      </c>
      <c r="M111" s="753">
        <v>1.1</v>
      </c>
      <c r="N111" s="1236"/>
      <c r="O111" s="1239"/>
      <c r="P111" s="1239"/>
      <c r="Q111" s="1206"/>
      <c r="R111" s="1209"/>
      <c r="S111" s="1212"/>
      <c r="T111" s="1212"/>
      <c r="U111" s="1193"/>
      <c r="V111" s="1193"/>
      <c r="W111" s="1193"/>
      <c r="X111" s="1193"/>
      <c r="Y111" s="1196"/>
      <c r="Z111" s="84"/>
      <c r="AA111" s="84"/>
      <c r="AB111" s="84"/>
      <c r="AC111" s="85"/>
      <c r="AD111" s="85"/>
      <c r="AE111" s="85"/>
      <c r="AF111" s="85"/>
      <c r="AG111" s="85"/>
      <c r="AH111" s="85"/>
      <c r="AI111" s="85"/>
      <c r="AJ111" s="85"/>
      <c r="AK111" s="85"/>
      <c r="AL111" s="85"/>
      <c r="AM111" s="85"/>
      <c r="AN111" s="85"/>
      <c r="AO111" s="85"/>
      <c r="AP111" s="85"/>
      <c r="AQ111" s="85"/>
      <c r="AR111" s="85"/>
      <c r="AS111" s="85"/>
      <c r="AT111" s="85"/>
      <c r="AU111" s="85"/>
      <c r="AV111" s="85"/>
      <c r="AW111" s="85"/>
      <c r="AX111" s="85"/>
      <c r="AY111" s="85"/>
      <c r="AZ111" s="85"/>
      <c r="BA111" s="85"/>
      <c r="BB111" s="85"/>
      <c r="BC111" s="85"/>
      <c r="BD111" s="85"/>
      <c r="BE111" s="85"/>
      <c r="BF111" s="85"/>
      <c r="BG111" s="85"/>
      <c r="BH111" s="85"/>
      <c r="BI111" s="85"/>
      <c r="BJ111" s="85"/>
      <c r="BK111" s="85"/>
      <c r="BL111" s="85"/>
      <c r="BM111" s="85"/>
      <c r="BN111" s="85"/>
      <c r="BO111" s="85"/>
      <c r="BP111" s="85"/>
      <c r="BQ111" s="85"/>
      <c r="BR111" s="85"/>
      <c r="BS111" s="85"/>
      <c r="BT111" s="85"/>
    </row>
    <row r="112" spans="1:72" ht="22.5">
      <c r="A112" s="1138"/>
      <c r="B112" s="1138"/>
      <c r="C112" s="1234"/>
      <c r="D112" s="743" t="s">
        <v>145</v>
      </c>
      <c r="E112" s="729">
        <v>837143000</v>
      </c>
      <c r="F112" s="729">
        <v>837143000</v>
      </c>
      <c r="G112" s="729">
        <v>792939500</v>
      </c>
      <c r="H112" s="729">
        <v>792939500</v>
      </c>
      <c r="I112" s="659">
        <v>792939500</v>
      </c>
      <c r="J112" s="659">
        <v>30516000</v>
      </c>
      <c r="K112" s="659">
        <v>95245440</v>
      </c>
      <c r="L112" s="659">
        <v>146105440</v>
      </c>
      <c r="M112" s="754">
        <v>785309500</v>
      </c>
      <c r="N112" s="1237"/>
      <c r="O112" s="1240"/>
      <c r="P112" s="1240"/>
      <c r="Q112" s="1207"/>
      <c r="R112" s="1210"/>
      <c r="S112" s="1213"/>
      <c r="T112" s="1213"/>
      <c r="U112" s="1194"/>
      <c r="V112" s="1194"/>
      <c r="W112" s="1194"/>
      <c r="X112" s="1194"/>
      <c r="Y112" s="1197"/>
      <c r="Z112" s="84"/>
      <c r="AA112" s="84"/>
      <c r="AB112" s="84"/>
      <c r="AC112" s="85"/>
      <c r="AD112" s="85"/>
      <c r="AE112" s="85"/>
      <c r="AF112" s="85"/>
      <c r="AG112" s="85"/>
      <c r="AH112" s="85"/>
      <c r="AI112" s="85"/>
      <c r="AJ112" s="85"/>
      <c r="AK112" s="85"/>
      <c r="AL112" s="85"/>
      <c r="AM112" s="85"/>
      <c r="AN112" s="85"/>
      <c r="AO112" s="85"/>
      <c r="AP112" s="85"/>
      <c r="AQ112" s="85"/>
      <c r="AR112" s="85"/>
      <c r="AS112" s="85"/>
      <c r="AT112" s="85"/>
      <c r="AU112" s="85"/>
      <c r="AV112" s="85"/>
      <c r="AW112" s="85"/>
      <c r="AX112" s="85"/>
      <c r="AY112" s="85"/>
      <c r="AZ112" s="85"/>
      <c r="BA112" s="85"/>
      <c r="BB112" s="85"/>
      <c r="BC112" s="85"/>
      <c r="BD112" s="85"/>
      <c r="BE112" s="85"/>
      <c r="BF112" s="85"/>
      <c r="BG112" s="85"/>
      <c r="BH112" s="85"/>
      <c r="BI112" s="85"/>
      <c r="BJ112" s="85"/>
      <c r="BK112" s="85"/>
      <c r="BL112" s="85"/>
      <c r="BM112" s="85"/>
      <c r="BN112" s="85"/>
      <c r="BO112" s="85"/>
      <c r="BP112" s="85"/>
      <c r="BQ112" s="85"/>
      <c r="BR112" s="85"/>
      <c r="BS112" s="85"/>
      <c r="BT112" s="85"/>
    </row>
    <row r="113" spans="1:72" ht="22.5">
      <c r="A113" s="1138"/>
      <c r="B113" s="1138"/>
      <c r="C113" s="1234"/>
      <c r="D113" s="743" t="s">
        <v>146</v>
      </c>
      <c r="E113" s="755">
        <v>8</v>
      </c>
      <c r="F113" s="755">
        <v>8</v>
      </c>
      <c r="G113" s="755">
        <v>8</v>
      </c>
      <c r="H113" s="755">
        <v>8</v>
      </c>
      <c r="I113" s="637">
        <v>8</v>
      </c>
      <c r="J113" s="739">
        <v>0</v>
      </c>
      <c r="K113" s="739">
        <v>1.54</v>
      </c>
      <c r="L113" s="739">
        <v>7.11</v>
      </c>
      <c r="M113" s="756">
        <v>8</v>
      </c>
      <c r="N113" s="1237"/>
      <c r="O113" s="1240"/>
      <c r="P113" s="1240"/>
      <c r="Q113" s="1207"/>
      <c r="R113" s="1210"/>
      <c r="S113" s="1213"/>
      <c r="T113" s="1213"/>
      <c r="U113" s="1194"/>
      <c r="V113" s="1194"/>
      <c r="W113" s="1194"/>
      <c r="X113" s="1194"/>
      <c r="Y113" s="1197"/>
      <c r="Z113" s="84"/>
      <c r="AA113" s="84"/>
      <c r="AB113" s="84"/>
      <c r="AC113" s="85"/>
      <c r="AD113" s="85"/>
      <c r="AE113" s="85"/>
      <c r="AF113" s="85"/>
      <c r="AG113" s="85"/>
      <c r="AH113" s="85"/>
      <c r="AI113" s="85"/>
      <c r="AJ113" s="85"/>
      <c r="AK113" s="85"/>
      <c r="AL113" s="85"/>
      <c r="AM113" s="85"/>
      <c r="AN113" s="85"/>
      <c r="AO113" s="85"/>
      <c r="AP113" s="85"/>
      <c r="AQ113" s="85"/>
      <c r="AR113" s="85"/>
      <c r="AS113" s="85"/>
      <c r="AT113" s="85"/>
      <c r="AU113" s="85"/>
      <c r="AV113" s="85"/>
      <c r="AW113" s="85"/>
      <c r="AX113" s="85"/>
      <c r="AY113" s="85"/>
      <c r="AZ113" s="85"/>
      <c r="BA113" s="85"/>
      <c r="BB113" s="85"/>
      <c r="BC113" s="85"/>
      <c r="BD113" s="85"/>
      <c r="BE113" s="85"/>
      <c r="BF113" s="85"/>
      <c r="BG113" s="85"/>
      <c r="BH113" s="85"/>
      <c r="BI113" s="85"/>
      <c r="BJ113" s="85"/>
      <c r="BK113" s="85"/>
      <c r="BL113" s="85"/>
      <c r="BM113" s="85"/>
      <c r="BN113" s="85"/>
      <c r="BO113" s="85"/>
      <c r="BP113" s="85"/>
      <c r="BQ113" s="85"/>
      <c r="BR113" s="85"/>
      <c r="BS113" s="85"/>
      <c r="BT113" s="85"/>
    </row>
    <row r="114" spans="1:72" ht="34.5" thickBot="1">
      <c r="A114" s="1168"/>
      <c r="B114" s="1168"/>
      <c r="C114" s="1235"/>
      <c r="D114" s="747" t="s">
        <v>147</v>
      </c>
      <c r="E114" s="757">
        <v>853553076</v>
      </c>
      <c r="F114" s="757">
        <v>853553076</v>
      </c>
      <c r="G114" s="757">
        <v>853553076</v>
      </c>
      <c r="H114" s="757">
        <v>853553076</v>
      </c>
      <c r="I114" s="729">
        <v>853320932</v>
      </c>
      <c r="J114" s="640">
        <v>180814187</v>
      </c>
      <c r="K114" s="640">
        <v>312316064</v>
      </c>
      <c r="L114" s="640">
        <v>594840932</v>
      </c>
      <c r="M114" s="691">
        <v>661790932</v>
      </c>
      <c r="N114" s="1238"/>
      <c r="O114" s="1241"/>
      <c r="P114" s="1241"/>
      <c r="Q114" s="1208"/>
      <c r="R114" s="1211"/>
      <c r="S114" s="1214"/>
      <c r="T114" s="1214"/>
      <c r="U114" s="1195"/>
      <c r="V114" s="1195"/>
      <c r="W114" s="1195"/>
      <c r="X114" s="1195"/>
      <c r="Y114" s="1198"/>
      <c r="Z114" s="84"/>
      <c r="AA114" s="84"/>
      <c r="AB114" s="84"/>
      <c r="AC114" s="85"/>
      <c r="AD114" s="85"/>
      <c r="AE114" s="85"/>
      <c r="AF114" s="85"/>
      <c r="AG114" s="85"/>
      <c r="AH114" s="85"/>
      <c r="AI114" s="85"/>
      <c r="AJ114" s="85"/>
      <c r="AK114" s="85"/>
      <c r="AL114" s="85"/>
      <c r="AM114" s="85"/>
      <c r="AN114" s="85"/>
      <c r="AO114" s="85"/>
      <c r="AP114" s="85"/>
      <c r="AQ114" s="85"/>
      <c r="AR114" s="85"/>
      <c r="AS114" s="85"/>
      <c r="AT114" s="85"/>
      <c r="AU114" s="85"/>
      <c r="AV114" s="85"/>
      <c r="AW114" s="85"/>
      <c r="AX114" s="85"/>
      <c r="AY114" s="85"/>
      <c r="AZ114" s="85"/>
      <c r="BA114" s="85"/>
      <c r="BB114" s="85"/>
      <c r="BC114" s="85"/>
      <c r="BD114" s="85"/>
      <c r="BE114" s="85"/>
      <c r="BF114" s="85"/>
      <c r="BG114" s="85"/>
      <c r="BH114" s="85"/>
      <c r="BI114" s="85"/>
      <c r="BJ114" s="85"/>
      <c r="BK114" s="85"/>
      <c r="BL114" s="85"/>
      <c r="BM114" s="85"/>
      <c r="BN114" s="85"/>
      <c r="BO114" s="85"/>
      <c r="BP114" s="85"/>
      <c r="BQ114" s="85"/>
      <c r="BR114" s="85"/>
      <c r="BS114" s="85"/>
      <c r="BT114" s="85"/>
    </row>
    <row r="115" spans="1:72" ht="22.5">
      <c r="A115" s="1137">
        <v>8</v>
      </c>
      <c r="B115" s="1199" t="s">
        <v>87</v>
      </c>
      <c r="C115" s="1202" t="s">
        <v>217</v>
      </c>
      <c r="D115" s="758" t="s">
        <v>136</v>
      </c>
      <c r="E115" s="759">
        <v>0</v>
      </c>
      <c r="F115" s="759">
        <v>0</v>
      </c>
      <c r="G115" s="759">
        <v>0</v>
      </c>
      <c r="H115" s="759">
        <v>0</v>
      </c>
      <c r="I115" s="760">
        <v>0</v>
      </c>
      <c r="J115" s="760">
        <v>0</v>
      </c>
      <c r="K115" s="760">
        <v>0</v>
      </c>
      <c r="L115" s="760">
        <v>0</v>
      </c>
      <c r="M115" s="761">
        <v>0</v>
      </c>
      <c r="N115" s="1203" t="s">
        <v>137</v>
      </c>
      <c r="O115" s="1172" t="s">
        <v>168</v>
      </c>
      <c r="P115" s="1190" t="s">
        <v>192</v>
      </c>
      <c r="Q115" s="1172" t="s">
        <v>140</v>
      </c>
      <c r="R115" s="1190" t="s">
        <v>193</v>
      </c>
      <c r="S115" s="1175" t="s">
        <v>225</v>
      </c>
      <c r="T115" s="1175" t="s">
        <v>225</v>
      </c>
      <c r="U115" s="1175" t="s">
        <v>225</v>
      </c>
      <c r="V115" s="1175" t="s">
        <v>225</v>
      </c>
      <c r="W115" s="1175" t="s">
        <v>225</v>
      </c>
      <c r="X115" s="1175" t="s">
        <v>225</v>
      </c>
      <c r="Y115" s="1184">
        <v>67979</v>
      </c>
      <c r="Z115" s="84"/>
      <c r="AA115" s="84"/>
      <c r="AB115" s="84"/>
      <c r="AC115" s="85"/>
      <c r="AD115" s="85"/>
      <c r="AE115" s="85"/>
      <c r="AF115" s="85"/>
      <c r="AG115" s="85"/>
      <c r="AH115" s="85"/>
      <c r="AI115" s="85"/>
      <c r="AJ115" s="85"/>
      <c r="AK115" s="85"/>
      <c r="AL115" s="85"/>
      <c r="AM115" s="85"/>
      <c r="AN115" s="85"/>
      <c r="AO115" s="85"/>
      <c r="AP115" s="85"/>
      <c r="AQ115" s="85"/>
      <c r="AR115" s="85"/>
      <c r="AS115" s="85"/>
      <c r="AT115" s="85"/>
      <c r="AU115" s="85"/>
      <c r="AV115" s="85"/>
      <c r="AW115" s="85"/>
      <c r="AX115" s="85"/>
      <c r="AY115" s="85"/>
      <c r="AZ115" s="85"/>
      <c r="BA115" s="85"/>
      <c r="BB115" s="85"/>
      <c r="BC115" s="85"/>
      <c r="BD115" s="85"/>
      <c r="BE115" s="85"/>
      <c r="BF115" s="85"/>
      <c r="BG115" s="85"/>
      <c r="BH115" s="85"/>
      <c r="BI115" s="85"/>
      <c r="BJ115" s="85"/>
      <c r="BK115" s="85"/>
      <c r="BL115" s="85"/>
      <c r="BM115" s="85"/>
      <c r="BN115" s="85"/>
      <c r="BO115" s="85"/>
      <c r="BP115" s="85"/>
      <c r="BQ115" s="85"/>
      <c r="BR115" s="85"/>
      <c r="BS115" s="85"/>
      <c r="BT115" s="85"/>
    </row>
    <row r="116" spans="1:72" ht="22.5">
      <c r="A116" s="1138"/>
      <c r="B116" s="1200"/>
      <c r="C116" s="1170"/>
      <c r="D116" s="600" t="s">
        <v>145</v>
      </c>
      <c r="E116" s="347">
        <v>0</v>
      </c>
      <c r="F116" s="347">
        <v>0</v>
      </c>
      <c r="G116" s="347">
        <v>0</v>
      </c>
      <c r="H116" s="347">
        <v>0</v>
      </c>
      <c r="I116" s="645">
        <v>0</v>
      </c>
      <c r="J116" s="645">
        <v>0</v>
      </c>
      <c r="K116" s="645">
        <v>0</v>
      </c>
      <c r="L116" s="645">
        <v>0</v>
      </c>
      <c r="M116" s="762">
        <v>0</v>
      </c>
      <c r="N116" s="1204"/>
      <c r="O116" s="1173"/>
      <c r="P116" s="1191"/>
      <c r="Q116" s="1173"/>
      <c r="R116" s="1191"/>
      <c r="S116" s="1176"/>
      <c r="T116" s="1176"/>
      <c r="U116" s="1176"/>
      <c r="V116" s="1176"/>
      <c r="W116" s="1176"/>
      <c r="X116" s="1176"/>
      <c r="Y116" s="1180"/>
      <c r="Z116" s="84"/>
      <c r="AA116" s="84"/>
      <c r="AB116" s="84"/>
      <c r="AC116" s="85"/>
      <c r="AD116" s="85"/>
      <c r="AE116" s="85"/>
      <c r="AF116" s="85"/>
      <c r="AG116" s="85"/>
      <c r="AH116" s="85"/>
      <c r="AI116" s="85"/>
      <c r="AJ116" s="85"/>
      <c r="AK116" s="85"/>
      <c r="AL116" s="85"/>
      <c r="AM116" s="85"/>
      <c r="AN116" s="85"/>
      <c r="AO116" s="85"/>
      <c r="AP116" s="85"/>
      <c r="AQ116" s="85"/>
      <c r="AR116" s="85"/>
      <c r="AS116" s="85"/>
      <c r="AT116" s="85"/>
      <c r="AU116" s="85"/>
      <c r="AV116" s="85"/>
      <c r="AW116" s="85"/>
      <c r="AX116" s="85"/>
      <c r="AY116" s="85"/>
      <c r="AZ116" s="85"/>
      <c r="BA116" s="85"/>
      <c r="BB116" s="85"/>
      <c r="BC116" s="85"/>
      <c r="BD116" s="85"/>
      <c r="BE116" s="85"/>
      <c r="BF116" s="85"/>
      <c r="BG116" s="85"/>
      <c r="BH116" s="85"/>
      <c r="BI116" s="85"/>
      <c r="BJ116" s="85"/>
      <c r="BK116" s="85"/>
      <c r="BL116" s="85"/>
      <c r="BM116" s="85"/>
      <c r="BN116" s="85"/>
      <c r="BO116" s="85"/>
      <c r="BP116" s="85"/>
      <c r="BQ116" s="85"/>
      <c r="BR116" s="85"/>
      <c r="BS116" s="85"/>
      <c r="BT116" s="85"/>
    </row>
    <row r="117" spans="1:72" ht="22.5">
      <c r="A117" s="1138"/>
      <c r="B117" s="1200"/>
      <c r="C117" s="1170"/>
      <c r="D117" s="600" t="s">
        <v>146</v>
      </c>
      <c r="E117" s="717">
        <v>8</v>
      </c>
      <c r="F117" s="717">
        <v>8</v>
      </c>
      <c r="G117" s="717">
        <v>8</v>
      </c>
      <c r="H117" s="717">
        <v>8</v>
      </c>
      <c r="I117" s="606">
        <v>8</v>
      </c>
      <c r="J117" s="718">
        <v>7</v>
      </c>
      <c r="K117" s="718">
        <v>8</v>
      </c>
      <c r="L117" s="718">
        <v>8</v>
      </c>
      <c r="M117" s="746">
        <v>8</v>
      </c>
      <c r="N117" s="1204"/>
      <c r="O117" s="1173"/>
      <c r="P117" s="1191"/>
      <c r="Q117" s="1173"/>
      <c r="R117" s="1191"/>
      <c r="S117" s="1176"/>
      <c r="T117" s="1176"/>
      <c r="U117" s="1176"/>
      <c r="V117" s="1176"/>
      <c r="W117" s="1176"/>
      <c r="X117" s="1176"/>
      <c r="Y117" s="1180"/>
      <c r="Z117" s="84"/>
      <c r="AA117" s="84"/>
      <c r="AB117" s="84"/>
      <c r="AC117" s="85"/>
      <c r="AD117" s="85"/>
      <c r="AE117" s="85"/>
      <c r="AF117" s="85"/>
      <c r="AG117" s="85"/>
      <c r="AH117" s="85"/>
      <c r="AI117" s="85"/>
      <c r="AJ117" s="85"/>
      <c r="AK117" s="85"/>
      <c r="AL117" s="85"/>
      <c r="AM117" s="85"/>
      <c r="AN117" s="85"/>
      <c r="AO117" s="85"/>
      <c r="AP117" s="85"/>
      <c r="AQ117" s="85"/>
      <c r="AR117" s="85"/>
      <c r="AS117" s="85"/>
      <c r="AT117" s="85"/>
      <c r="AU117" s="85"/>
      <c r="AV117" s="85"/>
      <c r="AW117" s="85"/>
      <c r="AX117" s="85"/>
      <c r="AY117" s="85"/>
      <c r="AZ117" s="85"/>
      <c r="BA117" s="85"/>
      <c r="BB117" s="85"/>
      <c r="BC117" s="85"/>
      <c r="BD117" s="85"/>
      <c r="BE117" s="85"/>
      <c r="BF117" s="85"/>
      <c r="BG117" s="85"/>
      <c r="BH117" s="85"/>
      <c r="BI117" s="85"/>
      <c r="BJ117" s="85"/>
      <c r="BK117" s="85"/>
      <c r="BL117" s="85"/>
      <c r="BM117" s="85"/>
      <c r="BN117" s="85"/>
      <c r="BO117" s="85"/>
      <c r="BP117" s="85"/>
      <c r="BQ117" s="85"/>
      <c r="BR117" s="85"/>
      <c r="BS117" s="85"/>
      <c r="BT117" s="85"/>
    </row>
    <row r="118" spans="1:72" ht="34.5" thickBot="1">
      <c r="A118" s="1138"/>
      <c r="B118" s="1200"/>
      <c r="C118" s="1171"/>
      <c r="D118" s="610" t="s">
        <v>147</v>
      </c>
      <c r="E118" s="352">
        <v>108425443</v>
      </c>
      <c r="F118" s="352">
        <v>108425443</v>
      </c>
      <c r="G118" s="352">
        <v>108425443</v>
      </c>
      <c r="H118" s="352">
        <v>108425443</v>
      </c>
      <c r="I118" s="612">
        <v>108425443</v>
      </c>
      <c r="J118" s="612">
        <v>19560000</v>
      </c>
      <c r="K118" s="612">
        <v>94459243</v>
      </c>
      <c r="L118" s="612">
        <v>105832243</v>
      </c>
      <c r="M118" s="749">
        <v>108425443</v>
      </c>
      <c r="N118" s="1205"/>
      <c r="O118" s="1174"/>
      <c r="P118" s="1192"/>
      <c r="Q118" s="1174"/>
      <c r="R118" s="1192"/>
      <c r="S118" s="1177"/>
      <c r="T118" s="1177"/>
      <c r="U118" s="1177"/>
      <c r="V118" s="1177"/>
      <c r="W118" s="1177"/>
      <c r="X118" s="1177"/>
      <c r="Y118" s="1181"/>
      <c r="Z118" s="84"/>
      <c r="AA118" s="84"/>
      <c r="AB118" s="84"/>
      <c r="AC118" s="85"/>
      <c r="AD118" s="85"/>
      <c r="AE118" s="85"/>
      <c r="AF118" s="85"/>
      <c r="AG118" s="85"/>
      <c r="AH118" s="85"/>
      <c r="AI118" s="85"/>
      <c r="AJ118" s="85"/>
      <c r="AK118" s="85"/>
      <c r="AL118" s="85"/>
      <c r="AM118" s="85"/>
      <c r="AN118" s="85"/>
      <c r="AO118" s="85"/>
      <c r="AP118" s="85"/>
      <c r="AQ118" s="85"/>
      <c r="AR118" s="85"/>
      <c r="AS118" s="85"/>
      <c r="AT118" s="85"/>
      <c r="AU118" s="85"/>
      <c r="AV118" s="85"/>
      <c r="AW118" s="85"/>
      <c r="AX118" s="85"/>
      <c r="AY118" s="85"/>
      <c r="AZ118" s="85"/>
      <c r="BA118" s="85"/>
      <c r="BB118" s="85"/>
      <c r="BC118" s="85"/>
      <c r="BD118" s="85"/>
      <c r="BE118" s="85"/>
      <c r="BF118" s="85"/>
      <c r="BG118" s="85"/>
      <c r="BH118" s="85"/>
      <c r="BI118" s="85"/>
      <c r="BJ118" s="85"/>
      <c r="BK118" s="85"/>
      <c r="BL118" s="85"/>
      <c r="BM118" s="85"/>
      <c r="BN118" s="85"/>
      <c r="BO118" s="85"/>
      <c r="BP118" s="85"/>
      <c r="BQ118" s="85"/>
      <c r="BR118" s="85"/>
      <c r="BS118" s="85"/>
      <c r="BT118" s="85"/>
    </row>
    <row r="119" spans="1:72" ht="22.5">
      <c r="A119" s="1138"/>
      <c r="B119" s="1200"/>
      <c r="C119" s="1169" t="s">
        <v>397</v>
      </c>
      <c r="D119" s="763" t="s">
        <v>136</v>
      </c>
      <c r="E119" s="625">
        <v>15</v>
      </c>
      <c r="F119" s="625">
        <v>15</v>
      </c>
      <c r="G119" s="625">
        <v>15</v>
      </c>
      <c r="H119" s="625">
        <v>15</v>
      </c>
      <c r="I119" s="760">
        <v>15</v>
      </c>
      <c r="J119" s="625">
        <v>0</v>
      </c>
      <c r="K119" s="625">
        <v>0</v>
      </c>
      <c r="L119" s="625">
        <v>0</v>
      </c>
      <c r="M119" s="764">
        <v>0</v>
      </c>
      <c r="N119" s="1185" t="s">
        <v>151</v>
      </c>
      <c r="O119" s="1188" t="s">
        <v>152</v>
      </c>
      <c r="P119" s="1188" t="s">
        <v>153</v>
      </c>
      <c r="Q119" s="1188" t="s">
        <v>140</v>
      </c>
      <c r="R119" s="1188" t="s">
        <v>216</v>
      </c>
      <c r="S119" s="1189" t="s">
        <v>225</v>
      </c>
      <c r="T119" s="1189" t="s">
        <v>225</v>
      </c>
      <c r="U119" s="1178" t="s">
        <v>225</v>
      </c>
      <c r="V119" s="1178" t="s">
        <v>225</v>
      </c>
      <c r="W119" s="1178" t="s">
        <v>225</v>
      </c>
      <c r="X119" s="1178" t="s">
        <v>225</v>
      </c>
      <c r="Y119" s="1179">
        <v>190309</v>
      </c>
      <c r="Z119" s="765"/>
      <c r="AA119" s="765"/>
      <c r="AB119" s="765"/>
      <c r="AC119" s="766"/>
      <c r="AD119" s="766"/>
      <c r="AE119" s="766"/>
      <c r="AF119" s="766"/>
      <c r="AG119" s="766"/>
      <c r="AH119" s="766"/>
      <c r="AI119" s="766"/>
      <c r="AJ119" s="766"/>
      <c r="AK119" s="766"/>
      <c r="AL119" s="766"/>
      <c r="AM119" s="766"/>
      <c r="AN119" s="766"/>
      <c r="AO119" s="766"/>
      <c r="AP119" s="766"/>
      <c r="AQ119" s="766"/>
      <c r="AR119" s="766"/>
      <c r="AS119" s="766"/>
      <c r="AT119" s="766"/>
      <c r="AU119" s="766"/>
      <c r="AV119" s="766"/>
      <c r="AW119" s="766"/>
      <c r="AX119" s="766"/>
      <c r="AY119" s="766"/>
      <c r="AZ119" s="766"/>
      <c r="BA119" s="766"/>
      <c r="BB119" s="766"/>
      <c r="BC119" s="766"/>
      <c r="BD119" s="766"/>
      <c r="BE119" s="766"/>
      <c r="BF119" s="766"/>
      <c r="BG119" s="766"/>
      <c r="BH119" s="766"/>
      <c r="BI119" s="766"/>
      <c r="BJ119" s="766"/>
      <c r="BK119" s="766"/>
      <c r="BL119" s="766"/>
      <c r="BM119" s="766"/>
      <c r="BN119" s="766"/>
      <c r="BO119" s="766"/>
      <c r="BP119" s="766"/>
      <c r="BQ119" s="766"/>
      <c r="BR119" s="766"/>
      <c r="BS119" s="766"/>
      <c r="BT119" s="766"/>
    </row>
    <row r="120" spans="1:72" ht="22.5">
      <c r="A120" s="1138"/>
      <c r="B120" s="1200"/>
      <c r="C120" s="1170"/>
      <c r="D120" s="767" t="s">
        <v>145</v>
      </c>
      <c r="E120" s="768">
        <v>220809000</v>
      </c>
      <c r="F120" s="768">
        <v>220809000</v>
      </c>
      <c r="G120" s="768">
        <v>227522000</v>
      </c>
      <c r="H120" s="768">
        <v>227522000</v>
      </c>
      <c r="I120" s="645">
        <v>227522000</v>
      </c>
      <c r="J120" s="768">
        <v>43673500</v>
      </c>
      <c r="K120" s="768">
        <v>68673500</v>
      </c>
      <c r="L120" s="768">
        <v>129605500</v>
      </c>
      <c r="M120" s="457">
        <v>227000500</v>
      </c>
      <c r="N120" s="1186"/>
      <c r="O120" s="1173"/>
      <c r="P120" s="1173"/>
      <c r="Q120" s="1173"/>
      <c r="R120" s="1173"/>
      <c r="S120" s="1176"/>
      <c r="T120" s="1176"/>
      <c r="U120" s="1160"/>
      <c r="V120" s="1160"/>
      <c r="W120" s="1160"/>
      <c r="X120" s="1160"/>
      <c r="Y120" s="1180"/>
      <c r="Z120" s="765"/>
      <c r="AA120" s="765"/>
      <c r="AB120" s="765"/>
      <c r="AC120" s="766"/>
      <c r="AD120" s="766"/>
      <c r="AE120" s="766"/>
      <c r="AF120" s="766"/>
      <c r="AG120" s="766"/>
      <c r="AH120" s="766"/>
      <c r="AI120" s="766"/>
      <c r="AJ120" s="766"/>
      <c r="AK120" s="766"/>
      <c r="AL120" s="766"/>
      <c r="AM120" s="766"/>
      <c r="AN120" s="766"/>
      <c r="AO120" s="766"/>
      <c r="AP120" s="766"/>
      <c r="AQ120" s="766"/>
      <c r="AR120" s="766"/>
      <c r="AS120" s="766"/>
      <c r="AT120" s="766"/>
      <c r="AU120" s="766"/>
      <c r="AV120" s="766"/>
      <c r="AW120" s="766"/>
      <c r="AX120" s="766"/>
      <c r="AY120" s="766"/>
      <c r="AZ120" s="766"/>
      <c r="BA120" s="766"/>
      <c r="BB120" s="766"/>
      <c r="BC120" s="766"/>
      <c r="BD120" s="766"/>
      <c r="BE120" s="766"/>
      <c r="BF120" s="766"/>
      <c r="BG120" s="766"/>
      <c r="BH120" s="766"/>
      <c r="BI120" s="766"/>
      <c r="BJ120" s="766"/>
      <c r="BK120" s="766"/>
      <c r="BL120" s="766"/>
      <c r="BM120" s="766"/>
      <c r="BN120" s="766"/>
      <c r="BO120" s="766"/>
      <c r="BP120" s="766"/>
      <c r="BQ120" s="766"/>
      <c r="BR120" s="766"/>
      <c r="BS120" s="766"/>
      <c r="BT120" s="766"/>
    </row>
    <row r="121" spans="1:72" ht="22.5">
      <c r="A121" s="1138"/>
      <c r="B121" s="1200"/>
      <c r="C121" s="1170"/>
      <c r="D121" s="767" t="s">
        <v>146</v>
      </c>
      <c r="E121" s="769">
        <v>0</v>
      </c>
      <c r="F121" s="769">
        <v>0</v>
      </c>
      <c r="G121" s="769">
        <v>0</v>
      </c>
      <c r="H121" s="769">
        <v>0</v>
      </c>
      <c r="I121" s="606">
        <v>0</v>
      </c>
      <c r="J121" s="769">
        <v>0</v>
      </c>
      <c r="K121" s="769">
        <v>0</v>
      </c>
      <c r="L121" s="769">
        <v>0</v>
      </c>
      <c r="M121" s="770">
        <v>0</v>
      </c>
      <c r="N121" s="1186"/>
      <c r="O121" s="1173"/>
      <c r="P121" s="1173"/>
      <c r="Q121" s="1173"/>
      <c r="R121" s="1173"/>
      <c r="S121" s="1176"/>
      <c r="T121" s="1176"/>
      <c r="U121" s="1160"/>
      <c r="V121" s="1160"/>
      <c r="W121" s="1160"/>
      <c r="X121" s="1160"/>
      <c r="Y121" s="1180"/>
      <c r="Z121" s="765"/>
      <c r="AA121" s="765"/>
      <c r="AB121" s="765"/>
      <c r="AC121" s="766"/>
      <c r="AD121" s="766"/>
      <c r="AE121" s="766"/>
      <c r="AF121" s="766"/>
      <c r="AG121" s="766"/>
      <c r="AH121" s="766"/>
      <c r="AI121" s="766"/>
      <c r="AJ121" s="766"/>
      <c r="AK121" s="766"/>
      <c r="AL121" s="766"/>
      <c r="AM121" s="766"/>
      <c r="AN121" s="766"/>
      <c r="AO121" s="766"/>
      <c r="AP121" s="766"/>
      <c r="AQ121" s="766"/>
      <c r="AR121" s="766"/>
      <c r="AS121" s="766"/>
      <c r="AT121" s="766"/>
      <c r="AU121" s="766"/>
      <c r="AV121" s="766"/>
      <c r="AW121" s="766"/>
      <c r="AX121" s="766"/>
      <c r="AY121" s="766"/>
      <c r="AZ121" s="766"/>
      <c r="BA121" s="766"/>
      <c r="BB121" s="766"/>
      <c r="BC121" s="766"/>
      <c r="BD121" s="766"/>
      <c r="BE121" s="766"/>
      <c r="BF121" s="766"/>
      <c r="BG121" s="766"/>
      <c r="BH121" s="766"/>
      <c r="BI121" s="766"/>
      <c r="BJ121" s="766"/>
      <c r="BK121" s="766"/>
      <c r="BL121" s="766"/>
      <c r="BM121" s="766"/>
      <c r="BN121" s="766"/>
      <c r="BO121" s="766"/>
      <c r="BP121" s="766"/>
      <c r="BQ121" s="766"/>
      <c r="BR121" s="766"/>
      <c r="BS121" s="766"/>
      <c r="BT121" s="766"/>
    </row>
    <row r="122" spans="1:72" ht="34.5" thickBot="1">
      <c r="A122" s="1138"/>
      <c r="B122" s="1200"/>
      <c r="C122" s="1171"/>
      <c r="D122" s="771" t="s">
        <v>147</v>
      </c>
      <c r="E122" s="772">
        <v>0</v>
      </c>
      <c r="F122" s="772">
        <v>0</v>
      </c>
      <c r="G122" s="772">
        <v>0</v>
      </c>
      <c r="H122" s="772">
        <v>0</v>
      </c>
      <c r="I122" s="612">
        <v>0</v>
      </c>
      <c r="J122" s="772">
        <v>0</v>
      </c>
      <c r="K122" s="772">
        <v>0</v>
      </c>
      <c r="L122" s="772">
        <v>0</v>
      </c>
      <c r="M122" s="773">
        <v>0</v>
      </c>
      <c r="N122" s="1187"/>
      <c r="O122" s="1174"/>
      <c r="P122" s="1174"/>
      <c r="Q122" s="1174"/>
      <c r="R122" s="1174"/>
      <c r="S122" s="1176"/>
      <c r="T122" s="1176"/>
      <c r="U122" s="1161"/>
      <c r="V122" s="1161"/>
      <c r="W122" s="1161"/>
      <c r="X122" s="1161"/>
      <c r="Y122" s="1181"/>
      <c r="Z122" s="765"/>
      <c r="AA122" s="765"/>
      <c r="AB122" s="765"/>
      <c r="AC122" s="766"/>
      <c r="AD122" s="766"/>
      <c r="AE122" s="766"/>
      <c r="AF122" s="766"/>
      <c r="AG122" s="766"/>
      <c r="AH122" s="766"/>
      <c r="AI122" s="766"/>
      <c r="AJ122" s="766"/>
      <c r="AK122" s="766"/>
      <c r="AL122" s="766"/>
      <c r="AM122" s="766"/>
      <c r="AN122" s="766"/>
      <c r="AO122" s="766"/>
      <c r="AP122" s="766"/>
      <c r="AQ122" s="766"/>
      <c r="AR122" s="766"/>
      <c r="AS122" s="766"/>
      <c r="AT122" s="766"/>
      <c r="AU122" s="766"/>
      <c r="AV122" s="766"/>
      <c r="AW122" s="766"/>
      <c r="AX122" s="766"/>
      <c r="AY122" s="766"/>
      <c r="AZ122" s="766"/>
      <c r="BA122" s="766"/>
      <c r="BB122" s="766"/>
      <c r="BC122" s="766"/>
      <c r="BD122" s="766"/>
      <c r="BE122" s="766"/>
      <c r="BF122" s="766"/>
      <c r="BG122" s="766"/>
      <c r="BH122" s="766"/>
      <c r="BI122" s="766"/>
      <c r="BJ122" s="766"/>
      <c r="BK122" s="766"/>
      <c r="BL122" s="766"/>
      <c r="BM122" s="766"/>
      <c r="BN122" s="766"/>
      <c r="BO122" s="766"/>
      <c r="BP122" s="766"/>
      <c r="BQ122" s="766"/>
      <c r="BR122" s="766"/>
      <c r="BS122" s="766"/>
      <c r="BT122" s="766"/>
    </row>
    <row r="123" spans="1:72" ht="22.5">
      <c r="A123" s="1138"/>
      <c r="B123" s="1200"/>
      <c r="C123" s="1156" t="s">
        <v>21</v>
      </c>
      <c r="D123" s="596" t="s">
        <v>136</v>
      </c>
      <c r="E123" s="631">
        <v>15</v>
      </c>
      <c r="F123" s="631">
        <v>15</v>
      </c>
      <c r="G123" s="631">
        <v>15</v>
      </c>
      <c r="H123" s="631">
        <v>15</v>
      </c>
      <c r="I123" s="774">
        <v>15</v>
      </c>
      <c r="J123" s="774">
        <v>0</v>
      </c>
      <c r="K123" s="775">
        <v>0</v>
      </c>
      <c r="L123" s="774">
        <v>0</v>
      </c>
      <c r="M123" s="775">
        <v>0</v>
      </c>
      <c r="N123" s="1182"/>
      <c r="O123" s="1150"/>
      <c r="P123" s="1150"/>
      <c r="Q123" s="1150"/>
      <c r="R123" s="1150"/>
      <c r="S123" s="1150"/>
      <c r="T123" s="1150"/>
      <c r="U123" s="733"/>
      <c r="V123" s="1150"/>
      <c r="W123" s="1150"/>
      <c r="X123" s="1150"/>
      <c r="Y123" s="1152"/>
      <c r="Z123" s="84"/>
      <c r="AA123" s="84"/>
      <c r="AB123" s="84"/>
      <c r="AC123" s="85"/>
      <c r="AD123" s="85"/>
      <c r="AE123" s="85"/>
      <c r="AF123" s="85"/>
      <c r="AG123" s="85"/>
      <c r="AH123" s="85"/>
      <c r="AI123" s="85"/>
      <c r="AJ123" s="85"/>
      <c r="AK123" s="85"/>
      <c r="AL123" s="85"/>
      <c r="AM123" s="85"/>
      <c r="AN123" s="85"/>
      <c r="AO123" s="85"/>
      <c r="AP123" s="85"/>
      <c r="AQ123" s="85"/>
      <c r="AR123" s="85"/>
      <c r="AS123" s="85"/>
      <c r="AT123" s="85"/>
      <c r="AU123" s="85"/>
      <c r="AV123" s="85"/>
      <c r="AW123" s="85"/>
      <c r="AX123" s="85"/>
      <c r="AY123" s="85"/>
      <c r="AZ123" s="85"/>
      <c r="BA123" s="85"/>
      <c r="BB123" s="85"/>
      <c r="BC123" s="85"/>
      <c r="BD123" s="85"/>
      <c r="BE123" s="85"/>
      <c r="BF123" s="85"/>
      <c r="BG123" s="85"/>
      <c r="BH123" s="85"/>
      <c r="BI123" s="85"/>
      <c r="BJ123" s="85"/>
      <c r="BK123" s="85"/>
      <c r="BL123" s="85"/>
      <c r="BM123" s="85"/>
      <c r="BN123" s="85"/>
      <c r="BO123" s="85"/>
      <c r="BP123" s="85"/>
      <c r="BQ123" s="85"/>
      <c r="BR123" s="85"/>
      <c r="BS123" s="85"/>
      <c r="BT123" s="85"/>
    </row>
    <row r="124" spans="1:72" ht="22.5">
      <c r="A124" s="1138"/>
      <c r="B124" s="1200"/>
      <c r="C124" s="1157"/>
      <c r="D124" s="600" t="s">
        <v>145</v>
      </c>
      <c r="E124" s="729">
        <v>220809000</v>
      </c>
      <c r="F124" s="729">
        <v>220809000</v>
      </c>
      <c r="G124" s="729">
        <v>227522000</v>
      </c>
      <c r="H124" s="729">
        <v>227522000</v>
      </c>
      <c r="I124" s="776">
        <v>227000500</v>
      </c>
      <c r="J124" s="776">
        <v>43673500</v>
      </c>
      <c r="K124" s="777">
        <v>68673500</v>
      </c>
      <c r="L124" s="776">
        <v>129605500</v>
      </c>
      <c r="M124" s="777">
        <v>227000500</v>
      </c>
      <c r="N124" s="1182"/>
      <c r="O124" s="1150"/>
      <c r="P124" s="1150"/>
      <c r="Q124" s="1150"/>
      <c r="R124" s="1150"/>
      <c r="S124" s="1150"/>
      <c r="T124" s="1150"/>
      <c r="U124" s="733"/>
      <c r="V124" s="1150"/>
      <c r="W124" s="1150"/>
      <c r="X124" s="1150"/>
      <c r="Y124" s="1152"/>
      <c r="Z124" s="84"/>
      <c r="AA124" s="84"/>
      <c r="AB124" s="84"/>
      <c r="AC124" s="85"/>
      <c r="AD124" s="85"/>
      <c r="AE124" s="85"/>
      <c r="AF124" s="85"/>
      <c r="AG124" s="85"/>
      <c r="AH124" s="85"/>
      <c r="AI124" s="85"/>
      <c r="AJ124" s="85"/>
      <c r="AK124" s="85"/>
      <c r="AL124" s="85"/>
      <c r="AM124" s="85"/>
      <c r="AN124" s="85"/>
      <c r="AO124" s="85"/>
      <c r="AP124" s="85"/>
      <c r="AQ124" s="85"/>
      <c r="AR124" s="85"/>
      <c r="AS124" s="85"/>
      <c r="AT124" s="85"/>
      <c r="AU124" s="85"/>
      <c r="AV124" s="85"/>
      <c r="AW124" s="85"/>
      <c r="AX124" s="85"/>
      <c r="AY124" s="85"/>
      <c r="AZ124" s="85"/>
      <c r="BA124" s="85"/>
      <c r="BB124" s="85"/>
      <c r="BC124" s="85"/>
      <c r="BD124" s="85"/>
      <c r="BE124" s="85"/>
      <c r="BF124" s="85"/>
      <c r="BG124" s="85"/>
      <c r="BH124" s="85"/>
      <c r="BI124" s="85"/>
      <c r="BJ124" s="85"/>
      <c r="BK124" s="85"/>
      <c r="BL124" s="85"/>
      <c r="BM124" s="85"/>
      <c r="BN124" s="85"/>
      <c r="BO124" s="85"/>
      <c r="BP124" s="85"/>
      <c r="BQ124" s="85"/>
      <c r="BR124" s="85"/>
      <c r="BS124" s="85"/>
      <c r="BT124" s="85"/>
    </row>
    <row r="125" spans="1:72" ht="22.5">
      <c r="A125" s="1138"/>
      <c r="B125" s="1200"/>
      <c r="C125" s="1157"/>
      <c r="D125" s="600" t="s">
        <v>146</v>
      </c>
      <c r="E125" s="778">
        <v>8</v>
      </c>
      <c r="F125" s="778">
        <v>8</v>
      </c>
      <c r="G125" s="778">
        <v>8</v>
      </c>
      <c r="H125" s="778">
        <v>8</v>
      </c>
      <c r="I125" s="779">
        <v>8</v>
      </c>
      <c r="J125" s="779">
        <v>7</v>
      </c>
      <c r="K125" s="780">
        <v>8</v>
      </c>
      <c r="L125" s="779">
        <v>8</v>
      </c>
      <c r="M125" s="780">
        <v>8</v>
      </c>
      <c r="N125" s="1182"/>
      <c r="O125" s="1150"/>
      <c r="P125" s="1150"/>
      <c r="Q125" s="1150"/>
      <c r="R125" s="1150"/>
      <c r="S125" s="1150"/>
      <c r="T125" s="1150"/>
      <c r="U125" s="733"/>
      <c r="V125" s="1150"/>
      <c r="W125" s="1150"/>
      <c r="X125" s="1150"/>
      <c r="Y125" s="1152"/>
      <c r="Z125" s="84"/>
      <c r="AA125" s="84"/>
      <c r="AB125" s="84"/>
      <c r="AC125" s="85"/>
      <c r="AD125" s="85"/>
      <c r="AE125" s="85"/>
      <c r="AF125" s="85"/>
      <c r="AG125" s="85"/>
      <c r="AH125" s="85"/>
      <c r="AI125" s="85"/>
      <c r="AJ125" s="85"/>
      <c r="AK125" s="85"/>
      <c r="AL125" s="85"/>
      <c r="AM125" s="85"/>
      <c r="AN125" s="85"/>
      <c r="AO125" s="85"/>
      <c r="AP125" s="85"/>
      <c r="AQ125" s="85"/>
      <c r="AR125" s="85"/>
      <c r="AS125" s="85"/>
      <c r="AT125" s="85"/>
      <c r="AU125" s="85"/>
      <c r="AV125" s="85"/>
      <c r="AW125" s="85"/>
      <c r="AX125" s="85"/>
      <c r="AY125" s="85"/>
      <c r="AZ125" s="85"/>
      <c r="BA125" s="85"/>
      <c r="BB125" s="85"/>
      <c r="BC125" s="85"/>
      <c r="BD125" s="85"/>
      <c r="BE125" s="85"/>
      <c r="BF125" s="85"/>
      <c r="BG125" s="85"/>
      <c r="BH125" s="85"/>
      <c r="BI125" s="85"/>
      <c r="BJ125" s="85"/>
      <c r="BK125" s="85"/>
      <c r="BL125" s="85"/>
      <c r="BM125" s="85"/>
      <c r="BN125" s="85"/>
      <c r="BO125" s="85"/>
      <c r="BP125" s="85"/>
      <c r="BQ125" s="85"/>
      <c r="BR125" s="85"/>
      <c r="BS125" s="85"/>
      <c r="BT125" s="85"/>
    </row>
    <row r="126" spans="1:72" ht="34.5" thickBot="1">
      <c r="A126" s="1168"/>
      <c r="B126" s="1201"/>
      <c r="C126" s="1158"/>
      <c r="D126" s="610" t="s">
        <v>147</v>
      </c>
      <c r="E126" s="781">
        <v>108425443</v>
      </c>
      <c r="F126" s="781">
        <v>108425443</v>
      </c>
      <c r="G126" s="781">
        <v>108425443</v>
      </c>
      <c r="H126" s="781">
        <v>108425443</v>
      </c>
      <c r="I126" s="782">
        <v>108425443</v>
      </c>
      <c r="J126" s="782">
        <v>19560000</v>
      </c>
      <c r="K126" s="783">
        <v>94459243</v>
      </c>
      <c r="L126" s="782">
        <v>105832243</v>
      </c>
      <c r="M126" s="783">
        <v>108425443</v>
      </c>
      <c r="N126" s="1183"/>
      <c r="O126" s="1151"/>
      <c r="P126" s="1151"/>
      <c r="Q126" s="1151"/>
      <c r="R126" s="1151"/>
      <c r="S126" s="1151"/>
      <c r="T126" s="1151"/>
      <c r="U126" s="784"/>
      <c r="V126" s="1151"/>
      <c r="W126" s="1151"/>
      <c r="X126" s="1151"/>
      <c r="Y126" s="1153"/>
      <c r="Z126" s="84"/>
      <c r="AA126" s="84"/>
      <c r="AB126" s="84"/>
      <c r="AC126" s="85"/>
      <c r="AD126" s="85"/>
      <c r="AE126" s="85"/>
      <c r="AF126" s="85"/>
      <c r="AG126" s="85"/>
      <c r="AH126" s="85"/>
      <c r="AI126" s="85"/>
      <c r="AJ126" s="85"/>
      <c r="AK126" s="85"/>
      <c r="AL126" s="85"/>
      <c r="AM126" s="85"/>
      <c r="AN126" s="85"/>
      <c r="AO126" s="85"/>
      <c r="AP126" s="85"/>
      <c r="AQ126" s="85"/>
      <c r="AR126" s="85"/>
      <c r="AS126" s="85"/>
      <c r="AT126" s="85"/>
      <c r="AU126" s="85"/>
      <c r="AV126" s="85"/>
      <c r="AW126" s="85"/>
      <c r="AX126" s="85"/>
      <c r="AY126" s="85"/>
      <c r="AZ126" s="85"/>
      <c r="BA126" s="85"/>
      <c r="BB126" s="85"/>
      <c r="BC126" s="85"/>
      <c r="BD126" s="85"/>
      <c r="BE126" s="85"/>
      <c r="BF126" s="85"/>
      <c r="BG126" s="85"/>
      <c r="BH126" s="85"/>
      <c r="BI126" s="85"/>
      <c r="BJ126" s="85"/>
      <c r="BK126" s="85"/>
      <c r="BL126" s="85"/>
      <c r="BM126" s="85"/>
      <c r="BN126" s="85"/>
      <c r="BO126" s="85"/>
      <c r="BP126" s="85"/>
      <c r="BQ126" s="85"/>
      <c r="BR126" s="85"/>
      <c r="BS126" s="85"/>
      <c r="BT126" s="85"/>
    </row>
    <row r="127" spans="1:72" ht="22.5">
      <c r="A127" s="1137">
        <v>9</v>
      </c>
      <c r="B127" s="1137" t="s">
        <v>376</v>
      </c>
      <c r="C127" s="1169" t="s">
        <v>397</v>
      </c>
      <c r="D127" s="763" t="s">
        <v>136</v>
      </c>
      <c r="E127" s="785">
        <v>0</v>
      </c>
      <c r="F127" s="785">
        <v>0</v>
      </c>
      <c r="G127" s="785">
        <v>0</v>
      </c>
      <c r="H127" s="785">
        <v>0</v>
      </c>
      <c r="I127" s="760">
        <v>0</v>
      </c>
      <c r="J127" s="785">
        <v>0</v>
      </c>
      <c r="K127" s="785">
        <v>0</v>
      </c>
      <c r="L127" s="785">
        <v>0</v>
      </c>
      <c r="M127" s="760">
        <v>0</v>
      </c>
      <c r="N127" s="1172" t="s">
        <v>152</v>
      </c>
      <c r="O127" s="1172" t="s">
        <v>153</v>
      </c>
      <c r="P127" s="1172" t="s">
        <v>140</v>
      </c>
      <c r="Q127" s="1172" t="s">
        <v>216</v>
      </c>
      <c r="R127" s="1175" t="s">
        <v>225</v>
      </c>
      <c r="S127" s="1175" t="s">
        <v>225</v>
      </c>
      <c r="T127" s="1159" t="s">
        <v>225</v>
      </c>
      <c r="U127" s="1159" t="s">
        <v>225</v>
      </c>
      <c r="V127" s="1159" t="s">
        <v>225</v>
      </c>
      <c r="W127" s="1159" t="s">
        <v>225</v>
      </c>
      <c r="X127" s="1162">
        <v>190309</v>
      </c>
      <c r="Y127" s="1165"/>
      <c r="Z127" s="765"/>
      <c r="AA127" s="765"/>
      <c r="AB127" s="766"/>
      <c r="AC127" s="766"/>
      <c r="AD127" s="766"/>
      <c r="AE127" s="766"/>
      <c r="AF127" s="766"/>
      <c r="AG127" s="766"/>
      <c r="AH127" s="766"/>
      <c r="AI127" s="766"/>
      <c r="AJ127" s="766"/>
      <c r="AK127" s="766"/>
      <c r="AL127" s="766"/>
      <c r="AM127" s="766"/>
      <c r="AN127" s="766"/>
      <c r="AO127" s="766"/>
      <c r="AP127" s="766"/>
      <c r="AQ127" s="766"/>
      <c r="AR127" s="766"/>
      <c r="AS127" s="766"/>
      <c r="AT127" s="766"/>
      <c r="AU127" s="766"/>
      <c r="AV127" s="766"/>
      <c r="AW127" s="766"/>
      <c r="AX127" s="766"/>
      <c r="AY127" s="766"/>
      <c r="AZ127" s="766"/>
      <c r="BA127" s="766"/>
      <c r="BB127" s="766"/>
      <c r="BC127" s="766"/>
      <c r="BD127" s="766"/>
      <c r="BE127" s="766"/>
      <c r="BF127" s="766"/>
      <c r="BG127" s="766"/>
      <c r="BH127" s="766"/>
      <c r="BI127" s="766"/>
      <c r="BJ127" s="766"/>
      <c r="BK127" s="766"/>
      <c r="BL127" s="766"/>
      <c r="BM127" s="766"/>
      <c r="BN127" s="766"/>
      <c r="BO127" s="766"/>
      <c r="BP127" s="766"/>
      <c r="BQ127" s="766"/>
      <c r="BR127" s="766"/>
      <c r="BS127" s="766"/>
      <c r="BT127" s="786"/>
    </row>
    <row r="128" spans="1:72" ht="22.5">
      <c r="A128" s="1138"/>
      <c r="B128" s="1138"/>
      <c r="C128" s="1170"/>
      <c r="D128" s="767" t="s">
        <v>145</v>
      </c>
      <c r="E128" s="601">
        <v>0</v>
      </c>
      <c r="F128" s="601">
        <v>0</v>
      </c>
      <c r="G128" s="601">
        <v>0</v>
      </c>
      <c r="H128" s="601">
        <v>0</v>
      </c>
      <c r="I128" s="645">
        <v>0</v>
      </c>
      <c r="J128" s="601">
        <v>0</v>
      </c>
      <c r="K128" s="601">
        <v>0</v>
      </c>
      <c r="L128" s="601">
        <v>0</v>
      </c>
      <c r="M128" s="645">
        <v>0</v>
      </c>
      <c r="N128" s="1173"/>
      <c r="O128" s="1173"/>
      <c r="P128" s="1173"/>
      <c r="Q128" s="1173"/>
      <c r="R128" s="1176"/>
      <c r="S128" s="1176"/>
      <c r="T128" s="1160"/>
      <c r="U128" s="1160"/>
      <c r="V128" s="1160"/>
      <c r="W128" s="1160"/>
      <c r="X128" s="1163"/>
      <c r="Y128" s="1166"/>
      <c r="Z128" s="765"/>
      <c r="AA128" s="765"/>
      <c r="AB128" s="766"/>
      <c r="AC128" s="766"/>
      <c r="AD128" s="766"/>
      <c r="AE128" s="766"/>
      <c r="AF128" s="766"/>
      <c r="AG128" s="766"/>
      <c r="AH128" s="766"/>
      <c r="AI128" s="766"/>
      <c r="AJ128" s="766"/>
      <c r="AK128" s="766"/>
      <c r="AL128" s="766"/>
      <c r="AM128" s="766"/>
      <c r="AN128" s="766"/>
      <c r="AO128" s="766"/>
      <c r="AP128" s="766"/>
      <c r="AQ128" s="766"/>
      <c r="AR128" s="766"/>
      <c r="AS128" s="766"/>
      <c r="AT128" s="766"/>
      <c r="AU128" s="766"/>
      <c r="AV128" s="766"/>
      <c r="AW128" s="766"/>
      <c r="AX128" s="766"/>
      <c r="AY128" s="766"/>
      <c r="AZ128" s="766"/>
      <c r="BA128" s="766"/>
      <c r="BB128" s="766"/>
      <c r="BC128" s="766"/>
      <c r="BD128" s="766"/>
      <c r="BE128" s="766"/>
      <c r="BF128" s="766"/>
      <c r="BG128" s="766"/>
      <c r="BH128" s="766"/>
      <c r="BI128" s="766"/>
      <c r="BJ128" s="766"/>
      <c r="BK128" s="766"/>
      <c r="BL128" s="766"/>
      <c r="BM128" s="766"/>
      <c r="BN128" s="766"/>
      <c r="BO128" s="766"/>
      <c r="BP128" s="766"/>
      <c r="BQ128" s="766"/>
      <c r="BR128" s="766"/>
      <c r="BS128" s="766"/>
      <c r="BT128" s="786"/>
    </row>
    <row r="129" spans="1:72" ht="22.5">
      <c r="A129" s="1138"/>
      <c r="B129" s="1138"/>
      <c r="C129" s="1170"/>
      <c r="D129" s="767" t="s">
        <v>146</v>
      </c>
      <c r="E129" s="605">
        <v>0</v>
      </c>
      <c r="F129" s="605">
        <v>0</v>
      </c>
      <c r="G129" s="605">
        <v>0</v>
      </c>
      <c r="H129" s="605">
        <v>0</v>
      </c>
      <c r="I129" s="606">
        <v>0</v>
      </c>
      <c r="J129" s="605">
        <v>0</v>
      </c>
      <c r="K129" s="605">
        <v>0</v>
      </c>
      <c r="L129" s="605">
        <v>0</v>
      </c>
      <c r="M129" s="606">
        <v>0</v>
      </c>
      <c r="N129" s="1173"/>
      <c r="O129" s="1173"/>
      <c r="P129" s="1173"/>
      <c r="Q129" s="1173"/>
      <c r="R129" s="1176"/>
      <c r="S129" s="1176"/>
      <c r="T129" s="1160"/>
      <c r="U129" s="1160"/>
      <c r="V129" s="1160"/>
      <c r="W129" s="1160"/>
      <c r="X129" s="1163"/>
      <c r="Y129" s="1166"/>
      <c r="Z129" s="765"/>
      <c r="AA129" s="765"/>
      <c r="AB129" s="766"/>
      <c r="AC129" s="766"/>
      <c r="AD129" s="766"/>
      <c r="AE129" s="766"/>
      <c r="AF129" s="766"/>
      <c r="AG129" s="766"/>
      <c r="AH129" s="766"/>
      <c r="AI129" s="766"/>
      <c r="AJ129" s="766"/>
      <c r="AK129" s="766"/>
      <c r="AL129" s="766"/>
      <c r="AM129" s="766"/>
      <c r="AN129" s="766"/>
      <c r="AO129" s="766"/>
      <c r="AP129" s="766"/>
      <c r="AQ129" s="766"/>
      <c r="AR129" s="766"/>
      <c r="AS129" s="766"/>
      <c r="AT129" s="766"/>
      <c r="AU129" s="766"/>
      <c r="AV129" s="766"/>
      <c r="AW129" s="766"/>
      <c r="AX129" s="766"/>
      <c r="AY129" s="766"/>
      <c r="AZ129" s="766"/>
      <c r="BA129" s="766"/>
      <c r="BB129" s="766"/>
      <c r="BC129" s="766"/>
      <c r="BD129" s="766"/>
      <c r="BE129" s="766"/>
      <c r="BF129" s="766"/>
      <c r="BG129" s="766"/>
      <c r="BH129" s="766"/>
      <c r="BI129" s="766"/>
      <c r="BJ129" s="766"/>
      <c r="BK129" s="766"/>
      <c r="BL129" s="766"/>
      <c r="BM129" s="766"/>
      <c r="BN129" s="766"/>
      <c r="BO129" s="766"/>
      <c r="BP129" s="766"/>
      <c r="BQ129" s="766"/>
      <c r="BR129" s="766"/>
      <c r="BS129" s="766"/>
      <c r="BT129" s="786"/>
    </row>
    <row r="130" spans="1:72" ht="34.5" thickBot="1">
      <c r="A130" s="1138"/>
      <c r="B130" s="1138"/>
      <c r="C130" s="1171"/>
      <c r="D130" s="771" t="s">
        <v>147</v>
      </c>
      <c r="E130" s="628">
        <v>0</v>
      </c>
      <c r="F130" s="628">
        <v>0</v>
      </c>
      <c r="G130" s="628">
        <v>0</v>
      </c>
      <c r="H130" s="628">
        <v>0</v>
      </c>
      <c r="I130" s="612">
        <v>0</v>
      </c>
      <c r="J130" s="628">
        <v>0</v>
      </c>
      <c r="K130" s="628">
        <v>0</v>
      </c>
      <c r="L130" s="628">
        <v>0</v>
      </c>
      <c r="M130" s="612">
        <v>0</v>
      </c>
      <c r="N130" s="1174"/>
      <c r="O130" s="1174"/>
      <c r="P130" s="1174"/>
      <c r="Q130" s="1174"/>
      <c r="R130" s="1177"/>
      <c r="S130" s="1177"/>
      <c r="T130" s="1161"/>
      <c r="U130" s="1161"/>
      <c r="V130" s="1161"/>
      <c r="W130" s="1161"/>
      <c r="X130" s="1164"/>
      <c r="Y130" s="1167"/>
      <c r="Z130" s="765"/>
      <c r="AA130" s="765"/>
      <c r="AB130" s="766"/>
      <c r="AC130" s="766"/>
      <c r="AD130" s="766"/>
      <c r="AE130" s="766"/>
      <c r="AF130" s="766"/>
      <c r="AG130" s="766"/>
      <c r="AH130" s="766"/>
      <c r="AI130" s="766"/>
      <c r="AJ130" s="766"/>
      <c r="AK130" s="766"/>
      <c r="AL130" s="766"/>
      <c r="AM130" s="766"/>
      <c r="AN130" s="766"/>
      <c r="AO130" s="766"/>
      <c r="AP130" s="766"/>
      <c r="AQ130" s="766"/>
      <c r="AR130" s="766"/>
      <c r="AS130" s="766"/>
      <c r="AT130" s="766"/>
      <c r="AU130" s="766"/>
      <c r="AV130" s="766"/>
      <c r="AW130" s="766"/>
      <c r="AX130" s="766"/>
      <c r="AY130" s="766"/>
      <c r="AZ130" s="766"/>
      <c r="BA130" s="766"/>
      <c r="BB130" s="766"/>
      <c r="BC130" s="766"/>
      <c r="BD130" s="766"/>
      <c r="BE130" s="766"/>
      <c r="BF130" s="766"/>
      <c r="BG130" s="766"/>
      <c r="BH130" s="766"/>
      <c r="BI130" s="766"/>
      <c r="BJ130" s="766"/>
      <c r="BK130" s="766"/>
      <c r="BL130" s="766"/>
      <c r="BM130" s="766"/>
      <c r="BN130" s="766"/>
      <c r="BO130" s="766"/>
      <c r="BP130" s="766"/>
      <c r="BQ130" s="766"/>
      <c r="BR130" s="766"/>
      <c r="BS130" s="766"/>
      <c r="BT130" s="786"/>
    </row>
    <row r="131" spans="1:72" ht="22.5">
      <c r="A131" s="1138"/>
      <c r="B131" s="1138"/>
      <c r="C131" s="1156" t="s">
        <v>21</v>
      </c>
      <c r="D131" s="596" t="s">
        <v>136</v>
      </c>
      <c r="E131" s="787">
        <v>0</v>
      </c>
      <c r="F131" s="787">
        <v>0</v>
      </c>
      <c r="G131" s="787">
        <v>0</v>
      </c>
      <c r="H131" s="787">
        <v>0</v>
      </c>
      <c r="I131" s="774">
        <v>0</v>
      </c>
      <c r="J131" s="787">
        <v>0</v>
      </c>
      <c r="K131" s="787">
        <v>0</v>
      </c>
      <c r="L131" s="787">
        <v>0</v>
      </c>
      <c r="M131" s="774">
        <v>0</v>
      </c>
      <c r="N131" s="1150"/>
      <c r="O131" s="1150"/>
      <c r="P131" s="1150"/>
      <c r="Q131" s="1150"/>
      <c r="R131" s="1150"/>
      <c r="S131" s="1150"/>
      <c r="T131" s="733"/>
      <c r="U131" s="1150"/>
      <c r="V131" s="1150"/>
      <c r="W131" s="1150"/>
      <c r="X131" s="1152"/>
      <c r="Y131" s="1154"/>
      <c r="Z131" s="84"/>
      <c r="AA131" s="84"/>
      <c r="AB131" s="85"/>
      <c r="AC131" s="85"/>
      <c r="AD131" s="85"/>
      <c r="AE131" s="85"/>
      <c r="AF131" s="85"/>
      <c r="AG131" s="85"/>
      <c r="AH131" s="85"/>
      <c r="AI131" s="85"/>
      <c r="AJ131" s="85"/>
      <c r="AK131" s="85"/>
      <c r="AL131" s="85"/>
      <c r="AM131" s="85"/>
      <c r="AN131" s="85"/>
      <c r="AO131" s="85"/>
      <c r="AP131" s="85"/>
      <c r="AQ131" s="85"/>
      <c r="AR131" s="85"/>
      <c r="AS131" s="85"/>
      <c r="AT131" s="85"/>
      <c r="AU131" s="85"/>
      <c r="AV131" s="85"/>
      <c r="AW131" s="85"/>
      <c r="AX131" s="85"/>
      <c r="AY131" s="85"/>
      <c r="AZ131" s="85"/>
      <c r="BA131" s="85"/>
      <c r="BB131" s="85"/>
      <c r="BC131" s="85"/>
      <c r="BD131" s="85"/>
      <c r="BE131" s="85"/>
      <c r="BF131" s="85"/>
      <c r="BG131" s="85"/>
      <c r="BH131" s="85"/>
      <c r="BI131" s="85"/>
      <c r="BJ131" s="85"/>
      <c r="BK131" s="85"/>
      <c r="BL131" s="85"/>
      <c r="BM131" s="85"/>
      <c r="BN131" s="85"/>
      <c r="BO131" s="85"/>
      <c r="BP131" s="85"/>
      <c r="BQ131" s="85"/>
      <c r="BR131" s="85"/>
      <c r="BS131" s="85"/>
      <c r="BT131" s="86"/>
    </row>
    <row r="132" spans="1:72" ht="22.5">
      <c r="A132" s="1138"/>
      <c r="B132" s="1138"/>
      <c r="C132" s="1157"/>
      <c r="D132" s="600" t="s">
        <v>145</v>
      </c>
      <c r="E132" s="729">
        <v>0</v>
      </c>
      <c r="F132" s="729">
        <v>0</v>
      </c>
      <c r="G132" s="729">
        <v>0</v>
      </c>
      <c r="H132" s="729">
        <v>0</v>
      </c>
      <c r="I132" s="776">
        <v>0</v>
      </c>
      <c r="J132" s="729">
        <v>0</v>
      </c>
      <c r="K132" s="729">
        <v>0</v>
      </c>
      <c r="L132" s="729">
        <v>0</v>
      </c>
      <c r="M132" s="776">
        <v>0</v>
      </c>
      <c r="N132" s="1150"/>
      <c r="O132" s="1150"/>
      <c r="P132" s="1150"/>
      <c r="Q132" s="1150"/>
      <c r="R132" s="1150"/>
      <c r="S132" s="1150"/>
      <c r="T132" s="733"/>
      <c r="U132" s="1150"/>
      <c r="V132" s="1150"/>
      <c r="W132" s="1150"/>
      <c r="X132" s="1152"/>
      <c r="Y132" s="1154"/>
      <c r="Z132" s="84"/>
      <c r="AA132" s="84"/>
      <c r="AB132" s="85"/>
      <c r="AC132" s="85"/>
      <c r="AD132" s="85"/>
      <c r="AE132" s="85"/>
      <c r="AF132" s="85"/>
      <c r="AG132" s="85"/>
      <c r="AH132" s="85"/>
      <c r="AI132" s="85"/>
      <c r="AJ132" s="85"/>
      <c r="AK132" s="85"/>
      <c r="AL132" s="85"/>
      <c r="AM132" s="85"/>
      <c r="AN132" s="85"/>
      <c r="AO132" s="85"/>
      <c r="AP132" s="85"/>
      <c r="AQ132" s="85"/>
      <c r="AR132" s="85"/>
      <c r="AS132" s="85"/>
      <c r="AT132" s="85"/>
      <c r="AU132" s="85"/>
      <c r="AV132" s="85"/>
      <c r="AW132" s="85"/>
      <c r="AX132" s="85"/>
      <c r="AY132" s="85"/>
      <c r="AZ132" s="85"/>
      <c r="BA132" s="85"/>
      <c r="BB132" s="85"/>
      <c r="BC132" s="85"/>
      <c r="BD132" s="85"/>
      <c r="BE132" s="85"/>
      <c r="BF132" s="85"/>
      <c r="BG132" s="85"/>
      <c r="BH132" s="85"/>
      <c r="BI132" s="85"/>
      <c r="BJ132" s="85"/>
      <c r="BK132" s="85"/>
      <c r="BL132" s="85"/>
      <c r="BM132" s="85"/>
      <c r="BN132" s="85"/>
      <c r="BO132" s="85"/>
      <c r="BP132" s="85"/>
      <c r="BQ132" s="85"/>
      <c r="BR132" s="85"/>
      <c r="BS132" s="85"/>
      <c r="BT132" s="86"/>
    </row>
    <row r="133" spans="1:72" ht="22.5">
      <c r="A133" s="1138"/>
      <c r="B133" s="1138"/>
      <c r="C133" s="1157"/>
      <c r="D133" s="600" t="s">
        <v>146</v>
      </c>
      <c r="E133" s="778">
        <v>0</v>
      </c>
      <c r="F133" s="778">
        <v>0</v>
      </c>
      <c r="G133" s="778">
        <v>0</v>
      </c>
      <c r="H133" s="778">
        <v>0</v>
      </c>
      <c r="I133" s="779">
        <v>0</v>
      </c>
      <c r="J133" s="778">
        <v>0</v>
      </c>
      <c r="K133" s="778">
        <v>0</v>
      </c>
      <c r="L133" s="778">
        <v>0</v>
      </c>
      <c r="M133" s="779">
        <v>0</v>
      </c>
      <c r="N133" s="1150"/>
      <c r="O133" s="1150"/>
      <c r="P133" s="1150"/>
      <c r="Q133" s="1150"/>
      <c r="R133" s="1150"/>
      <c r="S133" s="1150"/>
      <c r="T133" s="733"/>
      <c r="U133" s="1150"/>
      <c r="V133" s="1150"/>
      <c r="W133" s="1150"/>
      <c r="X133" s="1152"/>
      <c r="Y133" s="1154"/>
      <c r="Z133" s="84"/>
      <c r="AA133" s="84"/>
      <c r="AB133" s="85"/>
      <c r="AC133" s="85"/>
      <c r="AD133" s="85"/>
      <c r="AE133" s="85"/>
      <c r="AF133" s="85"/>
      <c r="AG133" s="85"/>
      <c r="AH133" s="85"/>
      <c r="AI133" s="85"/>
      <c r="AJ133" s="85"/>
      <c r="AK133" s="85"/>
      <c r="AL133" s="85"/>
      <c r="AM133" s="85"/>
      <c r="AN133" s="85"/>
      <c r="AO133" s="85"/>
      <c r="AP133" s="85"/>
      <c r="AQ133" s="85"/>
      <c r="AR133" s="85"/>
      <c r="AS133" s="85"/>
      <c r="AT133" s="85"/>
      <c r="AU133" s="85"/>
      <c r="AV133" s="85"/>
      <c r="AW133" s="85"/>
      <c r="AX133" s="85"/>
      <c r="AY133" s="85"/>
      <c r="AZ133" s="85"/>
      <c r="BA133" s="85"/>
      <c r="BB133" s="85"/>
      <c r="BC133" s="85"/>
      <c r="BD133" s="85"/>
      <c r="BE133" s="85"/>
      <c r="BF133" s="85"/>
      <c r="BG133" s="85"/>
      <c r="BH133" s="85"/>
      <c r="BI133" s="85"/>
      <c r="BJ133" s="85"/>
      <c r="BK133" s="85"/>
      <c r="BL133" s="85"/>
      <c r="BM133" s="85"/>
      <c r="BN133" s="85"/>
      <c r="BO133" s="85"/>
      <c r="BP133" s="85"/>
      <c r="BQ133" s="85"/>
      <c r="BR133" s="85"/>
      <c r="BS133" s="85"/>
      <c r="BT133" s="86"/>
    </row>
    <row r="134" spans="1:72" ht="34.5" thickBot="1">
      <c r="A134" s="1168"/>
      <c r="B134" s="1168"/>
      <c r="C134" s="1158"/>
      <c r="D134" s="610" t="s">
        <v>147</v>
      </c>
      <c r="E134" s="781">
        <v>0</v>
      </c>
      <c r="F134" s="781">
        <v>0</v>
      </c>
      <c r="G134" s="781">
        <v>0</v>
      </c>
      <c r="H134" s="781">
        <v>0</v>
      </c>
      <c r="I134" s="782">
        <v>0</v>
      </c>
      <c r="J134" s="781">
        <v>0</v>
      </c>
      <c r="K134" s="781">
        <v>0</v>
      </c>
      <c r="L134" s="781">
        <v>0</v>
      </c>
      <c r="M134" s="782">
        <v>0</v>
      </c>
      <c r="N134" s="1151"/>
      <c r="O134" s="1151"/>
      <c r="P134" s="1151"/>
      <c r="Q134" s="1151"/>
      <c r="R134" s="1151"/>
      <c r="S134" s="1151"/>
      <c r="T134" s="784"/>
      <c r="U134" s="1151"/>
      <c r="V134" s="1151"/>
      <c r="W134" s="1151"/>
      <c r="X134" s="1153"/>
      <c r="Y134" s="1155"/>
      <c r="Z134" s="84"/>
      <c r="AA134" s="84"/>
      <c r="AB134" s="85"/>
      <c r="AC134" s="85"/>
      <c r="AD134" s="85"/>
      <c r="AE134" s="85"/>
      <c r="AF134" s="85"/>
      <c r="AG134" s="85"/>
      <c r="AH134" s="85"/>
      <c r="AI134" s="85"/>
      <c r="AJ134" s="85"/>
      <c r="AK134" s="85"/>
      <c r="AL134" s="85"/>
      <c r="AM134" s="85"/>
      <c r="AN134" s="85"/>
      <c r="AO134" s="85"/>
      <c r="AP134" s="85"/>
      <c r="AQ134" s="85"/>
      <c r="AR134" s="85"/>
      <c r="AS134" s="85"/>
      <c r="AT134" s="85"/>
      <c r="AU134" s="85"/>
      <c r="AV134" s="85"/>
      <c r="AW134" s="85"/>
      <c r="AX134" s="85"/>
      <c r="AY134" s="85"/>
      <c r="AZ134" s="85"/>
      <c r="BA134" s="85"/>
      <c r="BB134" s="85"/>
      <c r="BC134" s="85"/>
      <c r="BD134" s="85"/>
      <c r="BE134" s="85"/>
      <c r="BF134" s="85"/>
      <c r="BG134" s="85"/>
      <c r="BH134" s="85"/>
      <c r="BI134" s="85"/>
      <c r="BJ134" s="85"/>
      <c r="BK134" s="85"/>
      <c r="BL134" s="85"/>
      <c r="BM134" s="85"/>
      <c r="BN134" s="85"/>
      <c r="BO134" s="85"/>
      <c r="BP134" s="85"/>
      <c r="BQ134" s="85"/>
      <c r="BR134" s="85"/>
      <c r="BS134" s="85"/>
      <c r="BT134" s="86"/>
    </row>
    <row r="135" spans="1:72" ht="15">
      <c r="A135" s="1137"/>
      <c r="B135" s="1139" t="s">
        <v>198</v>
      </c>
      <c r="C135" s="1140"/>
      <c r="D135" s="1143" t="s">
        <v>199</v>
      </c>
      <c r="E135" s="1133">
        <v>7468889000</v>
      </c>
      <c r="F135" s="1133">
        <v>7468889000</v>
      </c>
      <c r="G135" s="1133">
        <v>7468889000</v>
      </c>
      <c r="H135" s="1133">
        <v>7468889000</v>
      </c>
      <c r="I135" s="1133">
        <v>4735479043</v>
      </c>
      <c r="J135" s="1133">
        <v>407942500</v>
      </c>
      <c r="K135" s="1133">
        <v>572671940</v>
      </c>
      <c r="L135" s="1133">
        <v>976955769.2682927</v>
      </c>
      <c r="M135" s="1136">
        <v>6391433325</v>
      </c>
      <c r="N135" s="1124"/>
      <c r="O135" s="1124"/>
      <c r="P135" s="1124"/>
      <c r="Q135" s="1124"/>
      <c r="R135" s="1124"/>
      <c r="S135" s="1124"/>
      <c r="T135" s="1124"/>
      <c r="U135" s="1127"/>
      <c r="V135" s="1124"/>
      <c r="W135" s="1124"/>
      <c r="X135" s="1124"/>
      <c r="Y135" s="1130"/>
      <c r="Z135" s="788"/>
      <c r="AA135" s="788"/>
      <c r="AB135" s="788"/>
      <c r="AC135" s="789"/>
      <c r="AD135" s="789"/>
      <c r="AE135" s="789"/>
      <c r="AF135" s="789"/>
      <c r="AG135" s="789"/>
      <c r="AH135" s="789"/>
      <c r="AI135" s="789"/>
      <c r="AJ135" s="789"/>
      <c r="AK135" s="789"/>
      <c r="AL135" s="789"/>
      <c r="AM135" s="789"/>
      <c r="AN135" s="789"/>
      <c r="AO135" s="789"/>
      <c r="AP135" s="789"/>
      <c r="AQ135" s="789"/>
      <c r="AR135" s="789"/>
      <c r="AS135" s="789"/>
      <c r="AT135" s="789"/>
      <c r="AU135" s="789"/>
      <c r="AV135" s="789"/>
      <c r="AW135" s="789"/>
      <c r="AX135" s="789"/>
      <c r="AY135" s="789"/>
      <c r="AZ135" s="789"/>
      <c r="BA135" s="789"/>
      <c r="BB135" s="789"/>
      <c r="BC135" s="789"/>
      <c r="BD135" s="789"/>
      <c r="BE135" s="789"/>
      <c r="BF135" s="789"/>
      <c r="BG135" s="789"/>
      <c r="BH135" s="789"/>
      <c r="BI135" s="789"/>
      <c r="BJ135" s="789"/>
      <c r="BK135" s="789"/>
      <c r="BL135" s="789"/>
      <c r="BM135" s="790"/>
      <c r="BN135" s="790"/>
      <c r="BO135" s="790"/>
      <c r="BP135" s="790"/>
      <c r="BQ135" s="790"/>
      <c r="BR135" s="790"/>
      <c r="BS135" s="790"/>
      <c r="BT135" s="790"/>
    </row>
    <row r="136" spans="1:72" ht="15.75" thickBot="1">
      <c r="A136" s="1138"/>
      <c r="B136" s="1141"/>
      <c r="C136" s="1142"/>
      <c r="D136" s="1143" t="s">
        <v>200</v>
      </c>
      <c r="E136" s="1134"/>
      <c r="F136" s="1134"/>
      <c r="G136" s="1134"/>
      <c r="H136" s="1134"/>
      <c r="I136" s="1134"/>
      <c r="J136" s="1134"/>
      <c r="K136" s="1134"/>
      <c r="L136" s="1134"/>
      <c r="M136" s="1134"/>
      <c r="N136" s="1125"/>
      <c r="O136" s="1125"/>
      <c r="P136" s="1125"/>
      <c r="Q136" s="1125"/>
      <c r="R136" s="1125"/>
      <c r="S136" s="1125"/>
      <c r="T136" s="1125"/>
      <c r="U136" s="1128"/>
      <c r="V136" s="1125"/>
      <c r="W136" s="1125"/>
      <c r="X136" s="1125"/>
      <c r="Y136" s="1131"/>
      <c r="Z136" s="788"/>
      <c r="AA136" s="788"/>
      <c r="AB136" s="788"/>
      <c r="AC136" s="789"/>
      <c r="AD136" s="789"/>
      <c r="AE136" s="789"/>
      <c r="AF136" s="789"/>
      <c r="AG136" s="789"/>
      <c r="AH136" s="789"/>
      <c r="AI136" s="789"/>
      <c r="AJ136" s="789"/>
      <c r="AK136" s="789"/>
      <c r="AL136" s="789"/>
      <c r="AM136" s="789"/>
      <c r="AN136" s="789"/>
      <c r="AO136" s="789"/>
      <c r="AP136" s="789"/>
      <c r="AQ136" s="789"/>
      <c r="AR136" s="789"/>
      <c r="AS136" s="789"/>
      <c r="AT136" s="789"/>
      <c r="AU136" s="789"/>
      <c r="AV136" s="789"/>
      <c r="AW136" s="789"/>
      <c r="AX136" s="789"/>
      <c r="AY136" s="789"/>
      <c r="AZ136" s="789"/>
      <c r="BA136" s="789"/>
      <c r="BB136" s="789"/>
      <c r="BC136" s="789"/>
      <c r="BD136" s="789"/>
      <c r="BE136" s="789"/>
      <c r="BF136" s="789"/>
      <c r="BG136" s="789"/>
      <c r="BH136" s="789"/>
      <c r="BI136" s="789"/>
      <c r="BJ136" s="789"/>
      <c r="BK136" s="789"/>
      <c r="BL136" s="789"/>
      <c r="BM136" s="790"/>
      <c r="BN136" s="790"/>
      <c r="BO136" s="790"/>
      <c r="BP136" s="790"/>
      <c r="BQ136" s="790"/>
      <c r="BR136" s="790"/>
      <c r="BS136" s="790"/>
      <c r="BT136" s="790"/>
    </row>
    <row r="137" spans="1:72" ht="15.75" thickBot="1">
      <c r="A137" s="1145" t="s">
        <v>201</v>
      </c>
      <c r="B137" s="1146"/>
      <c r="C137" s="1146"/>
      <c r="D137" s="1144" t="s">
        <v>202</v>
      </c>
      <c r="E137" s="1135"/>
      <c r="F137" s="1135"/>
      <c r="G137" s="1135"/>
      <c r="H137" s="1135"/>
      <c r="I137" s="1135"/>
      <c r="J137" s="1135"/>
      <c r="K137" s="1135"/>
      <c r="L137" s="1135"/>
      <c r="M137" s="1135"/>
      <c r="N137" s="1126"/>
      <c r="O137" s="1126"/>
      <c r="P137" s="1126"/>
      <c r="Q137" s="1126"/>
      <c r="R137" s="1126"/>
      <c r="S137" s="1126"/>
      <c r="T137" s="1126"/>
      <c r="U137" s="1129"/>
      <c r="V137" s="1126"/>
      <c r="W137" s="1126"/>
      <c r="X137" s="1126"/>
      <c r="Y137" s="1132"/>
      <c r="Z137" s="788"/>
      <c r="AA137" s="788"/>
      <c r="AB137" s="788"/>
      <c r="AC137" s="789"/>
      <c r="AD137" s="789"/>
      <c r="AE137" s="789"/>
      <c r="AF137" s="789"/>
      <c r="AG137" s="789"/>
      <c r="AH137" s="789"/>
      <c r="AI137" s="789"/>
      <c r="AJ137" s="789"/>
      <c r="AK137" s="789"/>
      <c r="AL137" s="789"/>
      <c r="AM137" s="789"/>
      <c r="AN137" s="789"/>
      <c r="AO137" s="789"/>
      <c r="AP137" s="789"/>
      <c r="AQ137" s="789"/>
      <c r="AR137" s="789"/>
      <c r="AS137" s="789"/>
      <c r="AT137" s="789"/>
      <c r="AU137" s="789"/>
      <c r="AV137" s="789"/>
      <c r="AW137" s="789"/>
      <c r="AX137" s="789"/>
      <c r="AY137" s="789"/>
      <c r="AZ137" s="789"/>
      <c r="BA137" s="789"/>
      <c r="BB137" s="789"/>
      <c r="BC137" s="789"/>
      <c r="BD137" s="789"/>
      <c r="BE137" s="789"/>
      <c r="BF137" s="789"/>
      <c r="BG137" s="789"/>
      <c r="BH137" s="789"/>
      <c r="BI137" s="789"/>
      <c r="BJ137" s="789"/>
      <c r="BK137" s="789"/>
      <c r="BL137" s="789"/>
      <c r="BM137" s="789"/>
      <c r="BN137" s="789"/>
      <c r="BO137" s="789"/>
      <c r="BP137" s="789"/>
      <c r="BQ137" s="789"/>
      <c r="BR137" s="789"/>
      <c r="BS137" s="789"/>
      <c r="BT137" s="789"/>
    </row>
    <row r="138" spans="1:72" ht="45.75" thickBot="1">
      <c r="A138" s="1147"/>
      <c r="B138" s="1148"/>
      <c r="C138" s="1149"/>
      <c r="D138" s="791" t="s">
        <v>203</v>
      </c>
      <c r="E138" s="792">
        <v>5853824592</v>
      </c>
      <c r="F138" s="793">
        <v>5853824592</v>
      </c>
      <c r="G138" s="793">
        <v>5845422411</v>
      </c>
      <c r="H138" s="793">
        <v>5845422411</v>
      </c>
      <c r="I138" s="793">
        <v>5841903567</v>
      </c>
      <c r="J138" s="793">
        <v>340102549</v>
      </c>
      <c r="K138" s="793">
        <v>4156166899</v>
      </c>
      <c r="L138" s="793">
        <v>4480095076</v>
      </c>
      <c r="M138" s="793">
        <v>4600972067</v>
      </c>
      <c r="N138" s="794"/>
      <c r="O138" s="794"/>
      <c r="P138" s="794"/>
      <c r="Q138" s="794"/>
      <c r="R138" s="794"/>
      <c r="S138" s="794"/>
      <c r="T138" s="794"/>
      <c r="U138" s="794"/>
      <c r="V138" s="794"/>
      <c r="W138" s="794"/>
      <c r="X138" s="794"/>
      <c r="Y138" s="795"/>
      <c r="Z138" s="788"/>
      <c r="AA138" s="788"/>
      <c r="AB138" s="788"/>
      <c r="AC138" s="789"/>
      <c r="AD138" s="789"/>
      <c r="AE138" s="789"/>
      <c r="AF138" s="789"/>
      <c r="AG138" s="789"/>
      <c r="AH138" s="789"/>
      <c r="AI138" s="789"/>
      <c r="AJ138" s="789"/>
      <c r="AK138" s="789"/>
      <c r="AL138" s="789"/>
      <c r="AM138" s="789"/>
      <c r="AN138" s="789"/>
      <c r="AO138" s="789"/>
      <c r="AP138" s="789"/>
      <c r="AQ138" s="789"/>
      <c r="AR138" s="789"/>
      <c r="AS138" s="789"/>
      <c r="AT138" s="789"/>
      <c r="AU138" s="789"/>
      <c r="AV138" s="789"/>
      <c r="AW138" s="789"/>
      <c r="AX138" s="789"/>
      <c r="AY138" s="789"/>
      <c r="AZ138" s="789"/>
      <c r="BA138" s="789"/>
      <c r="BB138" s="789"/>
      <c r="BC138" s="789"/>
      <c r="BD138" s="789"/>
      <c r="BE138" s="789"/>
      <c r="BF138" s="789"/>
      <c r="BG138" s="789"/>
      <c r="BH138" s="789"/>
      <c r="BI138" s="789"/>
      <c r="BJ138" s="789"/>
      <c r="BK138" s="789"/>
      <c r="BL138" s="789"/>
      <c r="BM138" s="789"/>
      <c r="BN138" s="789"/>
      <c r="BO138" s="789"/>
      <c r="BP138" s="789"/>
      <c r="BQ138" s="789"/>
      <c r="BR138" s="789"/>
      <c r="BS138" s="789"/>
      <c r="BT138" s="789"/>
    </row>
    <row r="139" spans="1:72" ht="18">
      <c r="A139" s="796"/>
      <c r="B139" s="796"/>
      <c r="C139" s="796"/>
      <c r="D139" s="796"/>
      <c r="E139" s="796"/>
      <c r="F139" s="796"/>
      <c r="G139" s="796"/>
      <c r="H139" s="796"/>
      <c r="I139" s="796"/>
      <c r="J139" s="796"/>
      <c r="K139" s="796"/>
      <c r="L139" s="796"/>
      <c r="M139" s="796"/>
      <c r="N139" s="796"/>
      <c r="O139" s="796"/>
      <c r="P139" s="796"/>
      <c r="Q139" s="796"/>
      <c r="R139" s="796"/>
      <c r="S139" s="796"/>
      <c r="T139" s="796"/>
      <c r="U139" s="796"/>
      <c r="V139" s="1123" t="s">
        <v>213</v>
      </c>
      <c r="W139" s="1123"/>
      <c r="X139" s="1123"/>
      <c r="Y139" s="1123"/>
      <c r="Z139" s="84"/>
      <c r="AA139" s="84"/>
      <c r="AB139" s="84"/>
      <c r="AC139" s="85"/>
      <c r="AD139" s="85"/>
      <c r="AE139" s="85"/>
      <c r="AF139" s="85"/>
      <c r="AG139" s="85"/>
      <c r="AH139" s="85"/>
      <c r="AI139" s="85"/>
      <c r="AJ139" s="85"/>
      <c r="AK139" s="85"/>
      <c r="AL139" s="85"/>
      <c r="AM139" s="85"/>
      <c r="AN139" s="85"/>
      <c r="AO139" s="85"/>
      <c r="AP139" s="85"/>
      <c r="AQ139" s="85"/>
      <c r="AR139" s="85"/>
      <c r="AS139" s="85"/>
      <c r="AT139" s="85"/>
      <c r="AU139" s="85"/>
      <c r="AV139" s="85"/>
      <c r="AW139" s="85"/>
      <c r="AX139" s="85"/>
      <c r="AY139" s="85"/>
      <c r="AZ139" s="85"/>
      <c r="BA139" s="85"/>
      <c r="BB139" s="85"/>
      <c r="BC139" s="85"/>
      <c r="BD139" s="85"/>
      <c r="BE139" s="85"/>
      <c r="BF139" s="85"/>
      <c r="BG139" s="85"/>
      <c r="BH139" s="85"/>
      <c r="BI139" s="85"/>
      <c r="BJ139" s="85"/>
      <c r="BK139" s="85"/>
      <c r="BL139" s="85"/>
      <c r="BM139" s="85"/>
      <c r="BN139" s="85"/>
      <c r="BO139" s="85"/>
      <c r="BP139" s="85"/>
      <c r="BQ139" s="85"/>
      <c r="BR139" s="85"/>
      <c r="BS139" s="85"/>
      <c r="BT139" s="85"/>
    </row>
    <row r="140" spans="1:72" ht="18">
      <c r="A140" s="86"/>
      <c r="B140" s="86"/>
      <c r="C140" s="86"/>
      <c r="D140" s="86"/>
      <c r="E140" s="345"/>
      <c r="F140" s="345"/>
      <c r="G140" s="345"/>
      <c r="H140" s="345"/>
      <c r="I140" s="345"/>
      <c r="J140" s="345"/>
      <c r="K140" s="346"/>
      <c r="L140" s="345"/>
      <c r="M140" s="345"/>
      <c r="N140" s="86"/>
      <c r="O140" s="86"/>
      <c r="P140" s="86"/>
      <c r="Q140" s="86"/>
      <c r="R140" s="86"/>
      <c r="S140" s="86"/>
      <c r="T140" s="86"/>
      <c r="U140" s="86"/>
      <c r="V140" s="86"/>
      <c r="W140" s="86"/>
      <c r="X140" s="86"/>
      <c r="Y140" s="344"/>
      <c r="Z140" s="84"/>
      <c r="AA140" s="84"/>
      <c r="AB140" s="84"/>
      <c r="AC140" s="85"/>
      <c r="AD140" s="85"/>
      <c r="AE140" s="85"/>
      <c r="AF140" s="85"/>
      <c r="AG140" s="85"/>
      <c r="AH140" s="85"/>
      <c r="AI140" s="85"/>
      <c r="AJ140" s="85"/>
      <c r="AK140" s="85"/>
      <c r="AL140" s="85"/>
      <c r="AM140" s="85"/>
      <c r="AN140" s="85"/>
      <c r="AO140" s="85"/>
      <c r="AP140" s="85"/>
      <c r="AQ140" s="85"/>
      <c r="AR140" s="85"/>
      <c r="AS140" s="85"/>
      <c r="AT140" s="85"/>
      <c r="AU140" s="85"/>
      <c r="AV140" s="85"/>
      <c r="AW140" s="85"/>
      <c r="AX140" s="85"/>
      <c r="AY140" s="85"/>
      <c r="AZ140" s="85"/>
      <c r="BA140" s="85"/>
      <c r="BB140" s="85"/>
      <c r="BC140" s="85"/>
      <c r="BD140" s="85"/>
      <c r="BE140" s="85"/>
      <c r="BF140" s="85"/>
      <c r="BG140" s="85"/>
      <c r="BH140" s="85"/>
      <c r="BI140" s="85"/>
      <c r="BJ140" s="85"/>
      <c r="BK140" s="85"/>
      <c r="BL140" s="85"/>
      <c r="BM140" s="85"/>
      <c r="BN140" s="85"/>
      <c r="BO140" s="85"/>
      <c r="BP140" s="85"/>
      <c r="BQ140" s="85"/>
      <c r="BR140" s="85"/>
      <c r="BS140" s="85"/>
      <c r="BT140" s="85"/>
    </row>
    <row r="141" spans="1:72" ht="18">
      <c r="A141" s="86"/>
      <c r="B141" s="86"/>
      <c r="C141" s="86"/>
      <c r="D141" s="86"/>
      <c r="E141" s="345"/>
      <c r="F141" s="345"/>
      <c r="G141" s="345"/>
      <c r="H141" s="345"/>
      <c r="I141" s="345"/>
      <c r="J141" s="345"/>
      <c r="K141" s="346"/>
      <c r="L141" s="345"/>
      <c r="M141" s="345"/>
      <c r="N141" s="86"/>
      <c r="O141" s="86"/>
      <c r="P141" s="86"/>
      <c r="Q141" s="86"/>
      <c r="R141" s="86"/>
      <c r="S141" s="86"/>
      <c r="T141" s="86"/>
      <c r="U141" s="86"/>
      <c r="V141" s="86"/>
      <c r="W141" s="344"/>
      <c r="X141" s="344"/>
      <c r="Y141" s="344"/>
      <c r="Z141" s="84"/>
      <c r="AA141" s="84"/>
      <c r="AB141" s="84"/>
      <c r="AC141" s="85"/>
      <c r="AD141" s="85"/>
      <c r="AE141" s="85"/>
      <c r="AF141" s="85"/>
      <c r="AG141" s="85"/>
      <c r="AH141" s="85"/>
      <c r="AI141" s="85"/>
      <c r="AJ141" s="85"/>
      <c r="AK141" s="85"/>
      <c r="AL141" s="85"/>
      <c r="AM141" s="85"/>
      <c r="AN141" s="85"/>
      <c r="AO141" s="85"/>
      <c r="AP141" s="85"/>
      <c r="AQ141" s="85"/>
      <c r="AR141" s="85"/>
      <c r="AS141" s="85"/>
      <c r="AT141" s="85"/>
      <c r="AU141" s="85"/>
      <c r="AV141" s="85"/>
      <c r="AW141" s="85"/>
      <c r="AX141" s="85"/>
      <c r="AY141" s="85"/>
      <c r="AZ141" s="85"/>
      <c r="BA141" s="85"/>
      <c r="BB141" s="85"/>
      <c r="BC141" s="85"/>
      <c r="BD141" s="85"/>
      <c r="BE141" s="85"/>
      <c r="BF141" s="85"/>
      <c r="BG141" s="85"/>
      <c r="BH141" s="85"/>
      <c r="BI141" s="85"/>
      <c r="BJ141" s="85"/>
      <c r="BK141" s="85"/>
      <c r="BL141" s="85"/>
      <c r="BM141" s="85"/>
      <c r="BN141" s="85"/>
      <c r="BO141" s="85"/>
      <c r="BP141" s="85"/>
      <c r="BQ141" s="85"/>
      <c r="BR141" s="85"/>
      <c r="BS141" s="85"/>
      <c r="BT141" s="85"/>
    </row>
    <row r="142" spans="1:72" ht="18">
      <c r="A142" s="86"/>
      <c r="B142" s="86"/>
      <c r="C142" s="86"/>
      <c r="D142" s="86"/>
      <c r="E142" s="345"/>
      <c r="F142" s="345"/>
      <c r="G142" s="345"/>
      <c r="H142" s="345"/>
      <c r="I142" s="345"/>
      <c r="J142" s="345"/>
      <c r="K142" s="346"/>
      <c r="L142" s="345"/>
      <c r="M142" s="345"/>
      <c r="N142" s="86"/>
      <c r="O142" s="86"/>
      <c r="P142" s="86"/>
      <c r="Q142" s="86"/>
      <c r="R142" s="86"/>
      <c r="S142" s="86"/>
      <c r="T142" s="86"/>
      <c r="U142" s="86"/>
      <c r="V142" s="86"/>
      <c r="W142" s="344"/>
      <c r="X142" s="344"/>
      <c r="Y142" s="344"/>
      <c r="Z142" s="84"/>
      <c r="AA142" s="84"/>
      <c r="AB142" s="84"/>
      <c r="AC142" s="85"/>
      <c r="AD142" s="85"/>
      <c r="AE142" s="85"/>
      <c r="AF142" s="85"/>
      <c r="AG142" s="85"/>
      <c r="AH142" s="85"/>
      <c r="AI142" s="85"/>
      <c r="AJ142" s="85"/>
      <c r="AK142" s="85"/>
      <c r="AL142" s="85"/>
      <c r="AM142" s="85"/>
      <c r="AN142" s="85"/>
      <c r="AO142" s="85"/>
      <c r="AP142" s="85"/>
      <c r="AQ142" s="85"/>
      <c r="AR142" s="85"/>
      <c r="AS142" s="85"/>
      <c r="AT142" s="85"/>
      <c r="AU142" s="85"/>
      <c r="AV142" s="85"/>
      <c r="AW142" s="85"/>
      <c r="AX142" s="85"/>
      <c r="AY142" s="85"/>
      <c r="AZ142" s="85"/>
      <c r="BA142" s="85"/>
      <c r="BB142" s="85"/>
      <c r="BC142" s="85"/>
      <c r="BD142" s="85"/>
      <c r="BE142" s="85"/>
      <c r="BF142" s="85"/>
      <c r="BG142" s="85"/>
      <c r="BH142" s="85"/>
      <c r="BI142" s="85"/>
      <c r="BJ142" s="85"/>
      <c r="BK142" s="85"/>
      <c r="BL142" s="85"/>
      <c r="BM142" s="85"/>
      <c r="BN142" s="85"/>
      <c r="BO142" s="85"/>
      <c r="BP142" s="85"/>
      <c r="BQ142" s="85"/>
      <c r="BR142" s="85"/>
      <c r="BS142" s="85"/>
      <c r="BT142" s="85"/>
    </row>
  </sheetData>
  <mergeCells count="462">
    <mergeCell ref="A1:D4"/>
    <mergeCell ref="E1:Y1"/>
    <mergeCell ref="E2:Y2"/>
    <mergeCell ref="E3:F3"/>
    <mergeCell ref="G3:Y3"/>
    <mergeCell ref="E4:F4"/>
    <mergeCell ref="G4:Y4"/>
    <mergeCell ref="J5:M5"/>
    <mergeCell ref="N5:R5"/>
    <mergeCell ref="S5:Y5"/>
    <mergeCell ref="A7:A26"/>
    <mergeCell ref="B7:B26"/>
    <mergeCell ref="C7:C10"/>
    <mergeCell ref="N7:N10"/>
    <mergeCell ref="O7:O10"/>
    <mergeCell ref="P7:P10"/>
    <mergeCell ref="Q7:Q10"/>
    <mergeCell ref="A5:A6"/>
    <mergeCell ref="B5:B6"/>
    <mergeCell ref="C5:C6"/>
    <mergeCell ref="D5:D6"/>
    <mergeCell ref="E5:E6"/>
    <mergeCell ref="F5:I5"/>
    <mergeCell ref="X7:X10"/>
    <mergeCell ref="Y7:Y10"/>
    <mergeCell ref="C11:C14"/>
    <mergeCell ref="N11:N14"/>
    <mergeCell ref="O11:O14"/>
    <mergeCell ref="P11:P14"/>
    <mergeCell ref="Q11:Q14"/>
    <mergeCell ref="R11:R14"/>
    <mergeCell ref="S11:S14"/>
    <mergeCell ref="T11:T14"/>
    <mergeCell ref="R7:R10"/>
    <mergeCell ref="S7:S10"/>
    <mergeCell ref="T7:T10"/>
    <mergeCell ref="U7:U10"/>
    <mergeCell ref="V7:V10"/>
    <mergeCell ref="W7:W10"/>
    <mergeCell ref="U11:U14"/>
    <mergeCell ref="V11:V14"/>
    <mergeCell ref="W11:W14"/>
    <mergeCell ref="X11:X14"/>
    <mergeCell ref="Y11:Y14"/>
    <mergeCell ref="C15:C18"/>
    <mergeCell ref="N15:N18"/>
    <mergeCell ref="O15:O18"/>
    <mergeCell ref="P15:P18"/>
    <mergeCell ref="Q15:Q18"/>
    <mergeCell ref="X15:X18"/>
    <mergeCell ref="Y15:Y18"/>
    <mergeCell ref="C19:C22"/>
    <mergeCell ref="N19:N22"/>
    <mergeCell ref="O19:O22"/>
    <mergeCell ref="P19:P22"/>
    <mergeCell ref="Q19:Q22"/>
    <mergeCell ref="R19:R22"/>
    <mergeCell ref="S19:S22"/>
    <mergeCell ref="T19:T22"/>
    <mergeCell ref="R15:R18"/>
    <mergeCell ref="S15:S18"/>
    <mergeCell ref="T15:T18"/>
    <mergeCell ref="U15:U18"/>
    <mergeCell ref="V15:V18"/>
    <mergeCell ref="W15:W18"/>
    <mergeCell ref="U19:U22"/>
    <mergeCell ref="V19:V22"/>
    <mergeCell ref="W19:W22"/>
    <mergeCell ref="X19:X22"/>
    <mergeCell ref="Y19:Y22"/>
    <mergeCell ref="C23:C26"/>
    <mergeCell ref="N23:N26"/>
    <mergeCell ref="O23:O26"/>
    <mergeCell ref="P23:P26"/>
    <mergeCell ref="Q23:Q26"/>
    <mergeCell ref="X23:X26"/>
    <mergeCell ref="Y23:Y26"/>
    <mergeCell ref="A27:A46"/>
    <mergeCell ref="B27:B46"/>
    <mergeCell ref="C27:C30"/>
    <mergeCell ref="N27:N30"/>
    <mergeCell ref="O27:O30"/>
    <mergeCell ref="P27:P30"/>
    <mergeCell ref="Q27:Q30"/>
    <mergeCell ref="R27:R30"/>
    <mergeCell ref="R23:R26"/>
    <mergeCell ref="S23:S26"/>
    <mergeCell ref="T23:T26"/>
    <mergeCell ref="U23:U26"/>
    <mergeCell ref="V23:V26"/>
    <mergeCell ref="W23:W26"/>
    <mergeCell ref="Y27:Y30"/>
    <mergeCell ref="C31:C34"/>
    <mergeCell ref="N31:N34"/>
    <mergeCell ref="O31:O34"/>
    <mergeCell ref="P31:P34"/>
    <mergeCell ref="Q31:Q34"/>
    <mergeCell ref="R31:R34"/>
    <mergeCell ref="S31:S34"/>
    <mergeCell ref="T31:T34"/>
    <mergeCell ref="U31:U34"/>
    <mergeCell ref="S27:S30"/>
    <mergeCell ref="T27:T30"/>
    <mergeCell ref="U27:U30"/>
    <mergeCell ref="V27:V30"/>
    <mergeCell ref="W27:W30"/>
    <mergeCell ref="X27:X30"/>
    <mergeCell ref="V31:V34"/>
    <mergeCell ref="W31:W34"/>
    <mergeCell ref="X31:X34"/>
    <mergeCell ref="Y31:Y34"/>
    <mergeCell ref="C35:C38"/>
    <mergeCell ref="N35:N38"/>
    <mergeCell ref="O35:O38"/>
    <mergeCell ref="P35:P38"/>
    <mergeCell ref="Q35:Q38"/>
    <mergeCell ref="R35:R38"/>
    <mergeCell ref="Y35:Y38"/>
    <mergeCell ref="C39:C42"/>
    <mergeCell ref="N39:N42"/>
    <mergeCell ref="O39:O42"/>
    <mergeCell ref="P39:P42"/>
    <mergeCell ref="Q39:Q42"/>
    <mergeCell ref="R39:R42"/>
    <mergeCell ref="S39:S42"/>
    <mergeCell ref="T39:T42"/>
    <mergeCell ref="U39:U42"/>
    <mergeCell ref="S35:S38"/>
    <mergeCell ref="T35:T38"/>
    <mergeCell ref="U35:U38"/>
    <mergeCell ref="V35:V38"/>
    <mergeCell ref="W35:W38"/>
    <mergeCell ref="X35:X38"/>
    <mergeCell ref="V39:V42"/>
    <mergeCell ref="W39:W42"/>
    <mergeCell ref="X39:X42"/>
    <mergeCell ref="Y39:Y42"/>
    <mergeCell ref="C43:C46"/>
    <mergeCell ref="N43:N46"/>
    <mergeCell ref="O43:O46"/>
    <mergeCell ref="P43:P46"/>
    <mergeCell ref="Q43:Q46"/>
    <mergeCell ref="R43:R46"/>
    <mergeCell ref="T47:T50"/>
    <mergeCell ref="U47:U50"/>
    <mergeCell ref="V47:V50"/>
    <mergeCell ref="W47:W50"/>
    <mergeCell ref="X47:X50"/>
    <mergeCell ref="Y47:Y50"/>
    <mergeCell ref="Y43:Y46"/>
    <mergeCell ref="A47:A70"/>
    <mergeCell ref="B47:B70"/>
    <mergeCell ref="C47:C50"/>
    <mergeCell ref="N47:N50"/>
    <mergeCell ref="O47:O50"/>
    <mergeCell ref="P47:P50"/>
    <mergeCell ref="Q47:Q50"/>
    <mergeCell ref="R47:R50"/>
    <mergeCell ref="S47:S50"/>
    <mergeCell ref="S43:S46"/>
    <mergeCell ref="T43:T46"/>
    <mergeCell ref="U43:U46"/>
    <mergeCell ref="V43:V46"/>
    <mergeCell ref="W43:W46"/>
    <mergeCell ref="X43:X46"/>
    <mergeCell ref="Y51:Y54"/>
    <mergeCell ref="C55:C58"/>
    <mergeCell ref="N55:N58"/>
    <mergeCell ref="O55:O58"/>
    <mergeCell ref="P55:P58"/>
    <mergeCell ref="Q55:Q58"/>
    <mergeCell ref="R55:R58"/>
    <mergeCell ref="S55:S58"/>
    <mergeCell ref="T55:T58"/>
    <mergeCell ref="U55:U58"/>
    <mergeCell ref="S51:S54"/>
    <mergeCell ref="T51:T54"/>
    <mergeCell ref="U51:U54"/>
    <mergeCell ref="V51:V54"/>
    <mergeCell ref="W51:W54"/>
    <mergeCell ref="X51:X54"/>
    <mergeCell ref="C51:C54"/>
    <mergeCell ref="N51:N54"/>
    <mergeCell ref="O51:O54"/>
    <mergeCell ref="P51:P54"/>
    <mergeCell ref="Q51:Q54"/>
    <mergeCell ref="R51:R54"/>
    <mergeCell ref="V55:V58"/>
    <mergeCell ref="W55:W58"/>
    <mergeCell ref="X55:X58"/>
    <mergeCell ref="Y55:Y58"/>
    <mergeCell ref="C59:C62"/>
    <mergeCell ref="N59:N62"/>
    <mergeCell ref="O59:O62"/>
    <mergeCell ref="P59:P62"/>
    <mergeCell ref="Q59:Q62"/>
    <mergeCell ref="R59:R62"/>
    <mergeCell ref="Y59:Y62"/>
    <mergeCell ref="C63:C66"/>
    <mergeCell ref="N63:N66"/>
    <mergeCell ref="O63:O66"/>
    <mergeCell ref="P63:P66"/>
    <mergeCell ref="Q63:Q66"/>
    <mergeCell ref="R63:R66"/>
    <mergeCell ref="S63:S66"/>
    <mergeCell ref="T63:T66"/>
    <mergeCell ref="U63:U66"/>
    <mergeCell ref="S59:S62"/>
    <mergeCell ref="T59:T62"/>
    <mergeCell ref="U59:U62"/>
    <mergeCell ref="V59:V62"/>
    <mergeCell ref="W59:W62"/>
    <mergeCell ref="X59:X62"/>
    <mergeCell ref="V63:V66"/>
    <mergeCell ref="W63:W66"/>
    <mergeCell ref="X63:X66"/>
    <mergeCell ref="Y63:Y66"/>
    <mergeCell ref="C67:C70"/>
    <mergeCell ref="N67:N70"/>
    <mergeCell ref="O67:O70"/>
    <mergeCell ref="P67:P70"/>
    <mergeCell ref="Q67:Q70"/>
    <mergeCell ref="R67:R70"/>
    <mergeCell ref="T71:T74"/>
    <mergeCell ref="U71:U74"/>
    <mergeCell ref="V71:V74"/>
    <mergeCell ref="W71:W74"/>
    <mergeCell ref="X71:X74"/>
    <mergeCell ref="Y71:Y74"/>
    <mergeCell ref="Y67:Y70"/>
    <mergeCell ref="A71:A74"/>
    <mergeCell ref="B71:B74"/>
    <mergeCell ref="C71:C74"/>
    <mergeCell ref="N71:N74"/>
    <mergeCell ref="O71:O74"/>
    <mergeCell ref="P71:P74"/>
    <mergeCell ref="Q71:Q74"/>
    <mergeCell ref="R71:R74"/>
    <mergeCell ref="S71:S74"/>
    <mergeCell ref="S67:S70"/>
    <mergeCell ref="T67:T70"/>
    <mergeCell ref="U67:U70"/>
    <mergeCell ref="V67:V70"/>
    <mergeCell ref="W67:W70"/>
    <mergeCell ref="X67:X70"/>
    <mergeCell ref="C79:C82"/>
    <mergeCell ref="N79:N82"/>
    <mergeCell ref="O79:O82"/>
    <mergeCell ref="P79:P82"/>
    <mergeCell ref="Q79:Q82"/>
    <mergeCell ref="R79:R82"/>
    <mergeCell ref="S79:S82"/>
    <mergeCell ref="Q75:Q78"/>
    <mergeCell ref="R75:R78"/>
    <mergeCell ref="S75:S78"/>
    <mergeCell ref="C75:C78"/>
    <mergeCell ref="N75:N78"/>
    <mergeCell ref="O75:O78"/>
    <mergeCell ref="P75:P78"/>
    <mergeCell ref="T79:T82"/>
    <mergeCell ref="U79:U82"/>
    <mergeCell ref="V79:V82"/>
    <mergeCell ref="W79:W82"/>
    <mergeCell ref="X79:X82"/>
    <mergeCell ref="Y79:Y82"/>
    <mergeCell ref="W75:W78"/>
    <mergeCell ref="X75:X78"/>
    <mergeCell ref="Y75:Y78"/>
    <mergeCell ref="T75:T78"/>
    <mergeCell ref="U75:U78"/>
    <mergeCell ref="V75:V78"/>
    <mergeCell ref="V87:V90"/>
    <mergeCell ref="W87:W90"/>
    <mergeCell ref="X87:X90"/>
    <mergeCell ref="Y87:Y90"/>
    <mergeCell ref="W83:W86"/>
    <mergeCell ref="X83:X86"/>
    <mergeCell ref="Y83:Y86"/>
    <mergeCell ref="C87:C90"/>
    <mergeCell ref="N87:N90"/>
    <mergeCell ref="O87:O90"/>
    <mergeCell ref="P87:P90"/>
    <mergeCell ref="Q87:Q90"/>
    <mergeCell ref="R87:R90"/>
    <mergeCell ref="S87:S90"/>
    <mergeCell ref="Q83:Q86"/>
    <mergeCell ref="R83:R86"/>
    <mergeCell ref="S83:S86"/>
    <mergeCell ref="T83:T86"/>
    <mergeCell ref="U83:U86"/>
    <mergeCell ref="V83:V86"/>
    <mergeCell ref="C83:C86"/>
    <mergeCell ref="N83:N86"/>
    <mergeCell ref="O83:O86"/>
    <mergeCell ref="P83:P86"/>
    <mergeCell ref="A91:A102"/>
    <mergeCell ref="B91:B102"/>
    <mergeCell ref="C91:C94"/>
    <mergeCell ref="N91:N94"/>
    <mergeCell ref="O91:O94"/>
    <mergeCell ref="P91:P94"/>
    <mergeCell ref="C99:C102"/>
    <mergeCell ref="T87:T90"/>
    <mergeCell ref="U87:U90"/>
    <mergeCell ref="A75:A90"/>
    <mergeCell ref="B75:B90"/>
    <mergeCell ref="C95:C98"/>
    <mergeCell ref="N95:N98"/>
    <mergeCell ref="O95:O98"/>
    <mergeCell ref="P95:P98"/>
    <mergeCell ref="Q95:Q98"/>
    <mergeCell ref="R95:R98"/>
    <mergeCell ref="S95:S98"/>
    <mergeCell ref="Q91:Q94"/>
    <mergeCell ref="R91:R94"/>
    <mergeCell ref="S91:S94"/>
    <mergeCell ref="T95:T98"/>
    <mergeCell ref="U95:U98"/>
    <mergeCell ref="V95:V98"/>
    <mergeCell ref="W95:W98"/>
    <mergeCell ref="X95:X98"/>
    <mergeCell ref="Y95:Y98"/>
    <mergeCell ref="W91:W94"/>
    <mergeCell ref="X91:X94"/>
    <mergeCell ref="Y91:Y94"/>
    <mergeCell ref="T91:T94"/>
    <mergeCell ref="U91:U94"/>
    <mergeCell ref="V91:V94"/>
    <mergeCell ref="C107:C110"/>
    <mergeCell ref="N107:N110"/>
    <mergeCell ref="O107:O110"/>
    <mergeCell ref="P107:P110"/>
    <mergeCell ref="Q107:Q110"/>
    <mergeCell ref="R107:R110"/>
    <mergeCell ref="S107:S110"/>
    <mergeCell ref="Q103:Q106"/>
    <mergeCell ref="R103:R106"/>
    <mergeCell ref="S103:S106"/>
    <mergeCell ref="C103:C106"/>
    <mergeCell ref="N103:N106"/>
    <mergeCell ref="O103:O106"/>
    <mergeCell ref="P103:P106"/>
    <mergeCell ref="T107:T110"/>
    <mergeCell ref="U107:U110"/>
    <mergeCell ref="V107:V110"/>
    <mergeCell ref="W107:W110"/>
    <mergeCell ref="X107:X110"/>
    <mergeCell ref="Y107:Y110"/>
    <mergeCell ref="W103:W106"/>
    <mergeCell ref="X103:X106"/>
    <mergeCell ref="Y103:Y106"/>
    <mergeCell ref="T103:T106"/>
    <mergeCell ref="U103:U106"/>
    <mergeCell ref="V103:V106"/>
    <mergeCell ref="W111:W114"/>
    <mergeCell ref="X111:X114"/>
    <mergeCell ref="Y111:Y114"/>
    <mergeCell ref="A115:A126"/>
    <mergeCell ref="B115:B126"/>
    <mergeCell ref="C115:C118"/>
    <mergeCell ref="N115:N118"/>
    <mergeCell ref="O115:O118"/>
    <mergeCell ref="P115:P118"/>
    <mergeCell ref="Q115:Q118"/>
    <mergeCell ref="Q111:Q114"/>
    <mergeCell ref="R111:R114"/>
    <mergeCell ref="S111:S114"/>
    <mergeCell ref="T111:T114"/>
    <mergeCell ref="U111:U114"/>
    <mergeCell ref="V111:V114"/>
    <mergeCell ref="A103:A114"/>
    <mergeCell ref="B103:B114"/>
    <mergeCell ref="C111:C114"/>
    <mergeCell ref="N111:N114"/>
    <mergeCell ref="O111:O114"/>
    <mergeCell ref="P111:P114"/>
    <mergeCell ref="X115:X118"/>
    <mergeCell ref="Y115:Y118"/>
    <mergeCell ref="C119:C122"/>
    <mergeCell ref="N119:N122"/>
    <mergeCell ref="O119:O122"/>
    <mergeCell ref="P119:P122"/>
    <mergeCell ref="Q119:Q122"/>
    <mergeCell ref="R119:R122"/>
    <mergeCell ref="S119:S122"/>
    <mergeCell ref="T119:T122"/>
    <mergeCell ref="R115:R118"/>
    <mergeCell ref="S115:S118"/>
    <mergeCell ref="T115:T118"/>
    <mergeCell ref="U115:U118"/>
    <mergeCell ref="V115:V118"/>
    <mergeCell ref="W115:W118"/>
    <mergeCell ref="U119:U122"/>
    <mergeCell ref="V119:V122"/>
    <mergeCell ref="W119:W122"/>
    <mergeCell ref="X119:X122"/>
    <mergeCell ref="Y119:Y122"/>
    <mergeCell ref="C123:C126"/>
    <mergeCell ref="N123:N126"/>
    <mergeCell ref="O123:O126"/>
    <mergeCell ref="P123:P126"/>
    <mergeCell ref="Q123:Q126"/>
    <mergeCell ref="T127:T130"/>
    <mergeCell ref="U127:U130"/>
    <mergeCell ref="V127:V130"/>
    <mergeCell ref="W127:W130"/>
    <mergeCell ref="X127:X130"/>
    <mergeCell ref="Y127:Y130"/>
    <mergeCell ref="Y123:Y126"/>
    <mergeCell ref="A127:A134"/>
    <mergeCell ref="B127:B134"/>
    <mergeCell ref="C127:C130"/>
    <mergeCell ref="N127:N130"/>
    <mergeCell ref="O127:O130"/>
    <mergeCell ref="P127:P130"/>
    <mergeCell ref="Q127:Q130"/>
    <mergeCell ref="R127:R130"/>
    <mergeCell ref="S127:S130"/>
    <mergeCell ref="R123:R126"/>
    <mergeCell ref="S123:S126"/>
    <mergeCell ref="T123:T126"/>
    <mergeCell ref="V123:V126"/>
    <mergeCell ref="W123:W126"/>
    <mergeCell ref="X123:X126"/>
    <mergeCell ref="S131:S134"/>
    <mergeCell ref="U131:U134"/>
    <mergeCell ref="V131:V134"/>
    <mergeCell ref="W131:W134"/>
    <mergeCell ref="X131:X134"/>
    <mergeCell ref="Y131:Y134"/>
    <mergeCell ref="C131:C134"/>
    <mergeCell ref="N131:N134"/>
    <mergeCell ref="O131:O134"/>
    <mergeCell ref="P131:P134"/>
    <mergeCell ref="Q131:Q134"/>
    <mergeCell ref="R131:R134"/>
    <mergeCell ref="H135:H137"/>
    <mergeCell ref="I135:I137"/>
    <mergeCell ref="J135:J137"/>
    <mergeCell ref="K135:K137"/>
    <mergeCell ref="L135:L137"/>
    <mergeCell ref="M135:M137"/>
    <mergeCell ref="A135:A136"/>
    <mergeCell ref="B135:C136"/>
    <mergeCell ref="D135:D137"/>
    <mergeCell ref="E135:E137"/>
    <mergeCell ref="F135:F137"/>
    <mergeCell ref="G135:G137"/>
    <mergeCell ref="A137:C138"/>
    <mergeCell ref="V139:Y139"/>
    <mergeCell ref="T135:T137"/>
    <mergeCell ref="U135:U137"/>
    <mergeCell ref="V135:V137"/>
    <mergeCell ref="W135:W137"/>
    <mergeCell ref="X135:X137"/>
    <mergeCell ref="Y135:Y137"/>
    <mergeCell ref="N135:N137"/>
    <mergeCell ref="O135:O137"/>
    <mergeCell ref="P135:P137"/>
    <mergeCell ref="Q135:Q137"/>
    <mergeCell ref="R135:R137"/>
    <mergeCell ref="S135:S137"/>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Z116"/>
  <sheetViews>
    <sheetView workbookViewId="0" topLeftCell="A1">
      <selection activeCell="A1" sqref="A1:D4"/>
    </sheetView>
  </sheetViews>
  <sheetFormatPr defaultColWidth="11.421875" defaultRowHeight="15"/>
  <cols>
    <col min="1" max="1" width="8.7109375" style="86" customWidth="1"/>
    <col min="2" max="2" width="16.28125" style="86" customWidth="1"/>
    <col min="3" max="3" width="21.28125" style="86" customWidth="1"/>
    <col min="4" max="4" width="16.00390625" style="86" customWidth="1"/>
    <col min="5" max="5" width="21.140625" style="86" customWidth="1"/>
    <col min="6" max="6" width="18.421875" style="86" customWidth="1"/>
    <col min="7" max="7" width="23.140625" style="86" customWidth="1"/>
    <col min="8" max="9" width="16.00390625" style="86" bestFit="1" customWidth="1"/>
    <col min="10" max="11" width="16.57421875" style="333" bestFit="1" customWidth="1"/>
    <col min="12" max="12" width="16.57421875" style="334" bestFit="1" customWidth="1"/>
    <col min="13" max="15" width="11.57421875" style="86" customWidth="1"/>
    <col min="16" max="22" width="8.421875" style="86" customWidth="1"/>
    <col min="23" max="23" width="32.00390625" style="86" hidden="1" customWidth="1"/>
    <col min="24" max="24" width="22.28125" style="333" hidden="1" customWidth="1"/>
    <col min="25" max="25" width="15.57421875" style="86" customWidth="1"/>
    <col min="26" max="26" width="14.28125" style="83" customWidth="1"/>
    <col min="27" max="27" width="1.8515625" style="83" customWidth="1"/>
    <col min="28" max="28" width="16.8515625" style="83" customWidth="1"/>
    <col min="29" max="30" width="1.8515625" style="83" customWidth="1"/>
    <col min="31" max="31" width="14.140625" style="83" customWidth="1"/>
    <col min="32" max="34" width="11.421875" style="84" customWidth="1"/>
    <col min="35" max="78" width="11.421875" style="85" customWidth="1"/>
    <col min="79" max="16384" width="11.421875" style="86" customWidth="1"/>
  </cols>
  <sheetData>
    <row r="1" spans="1:25" ht="27.75" customHeight="1">
      <c r="A1" s="1319"/>
      <c r="B1" s="1320"/>
      <c r="C1" s="1320"/>
      <c r="D1" s="1321"/>
      <c r="E1" s="1531" t="s">
        <v>0</v>
      </c>
      <c r="F1" s="1532"/>
      <c r="G1" s="1532"/>
      <c r="H1" s="1532"/>
      <c r="I1" s="1532"/>
      <c r="J1" s="1532"/>
      <c r="K1" s="1532"/>
      <c r="L1" s="1532"/>
      <c r="M1" s="1532"/>
      <c r="N1" s="1532"/>
      <c r="O1" s="1532"/>
      <c r="P1" s="1532"/>
      <c r="Q1" s="1532"/>
      <c r="R1" s="1532"/>
      <c r="S1" s="1532"/>
      <c r="T1" s="1532"/>
      <c r="U1" s="1532"/>
      <c r="V1" s="1532"/>
      <c r="W1" s="1532"/>
      <c r="X1" s="1532"/>
      <c r="Y1" s="1533"/>
    </row>
    <row r="2" spans="1:25" ht="36" customHeight="1">
      <c r="A2" s="1322"/>
      <c r="B2" s="1323"/>
      <c r="C2" s="1323"/>
      <c r="D2" s="1324"/>
      <c r="E2" s="1534" t="s">
        <v>101</v>
      </c>
      <c r="F2" s="1535"/>
      <c r="G2" s="1535"/>
      <c r="H2" s="1535"/>
      <c r="I2" s="1535"/>
      <c r="J2" s="1535"/>
      <c r="K2" s="1535"/>
      <c r="L2" s="1535"/>
      <c r="M2" s="1535"/>
      <c r="N2" s="1535"/>
      <c r="O2" s="1535"/>
      <c r="P2" s="1535"/>
      <c r="Q2" s="1535"/>
      <c r="R2" s="1535"/>
      <c r="S2" s="1535"/>
      <c r="T2" s="1535"/>
      <c r="U2" s="1535"/>
      <c r="V2" s="1535"/>
      <c r="W2" s="1535"/>
      <c r="X2" s="1535"/>
      <c r="Y2" s="1536"/>
    </row>
    <row r="3" spans="1:25" ht="35.25" customHeight="1">
      <c r="A3" s="1322"/>
      <c r="B3" s="1323"/>
      <c r="C3" s="1323"/>
      <c r="D3" s="1324"/>
      <c r="E3" s="1537" t="s">
        <v>102</v>
      </c>
      <c r="F3" s="1538"/>
      <c r="G3" s="1539" t="s">
        <v>89</v>
      </c>
      <c r="H3" s="1539"/>
      <c r="I3" s="1539"/>
      <c r="J3" s="1539"/>
      <c r="K3" s="1539"/>
      <c r="L3" s="1539"/>
      <c r="M3" s="1539"/>
      <c r="N3" s="1539"/>
      <c r="O3" s="1539"/>
      <c r="P3" s="1539"/>
      <c r="Q3" s="1539"/>
      <c r="R3" s="1539"/>
      <c r="S3" s="1539"/>
      <c r="T3" s="1539"/>
      <c r="U3" s="1539"/>
      <c r="V3" s="1539"/>
      <c r="W3" s="1539"/>
      <c r="X3" s="1539"/>
      <c r="Y3" s="1540"/>
    </row>
    <row r="4" spans="1:25" ht="23.25" customHeight="1" thickBot="1">
      <c r="A4" s="1322"/>
      <c r="B4" s="1323"/>
      <c r="C4" s="1323"/>
      <c r="D4" s="1324"/>
      <c r="E4" s="1541" t="s">
        <v>103</v>
      </c>
      <c r="F4" s="1542"/>
      <c r="G4" s="1543" t="s">
        <v>104</v>
      </c>
      <c r="H4" s="1543"/>
      <c r="I4" s="1543"/>
      <c r="J4" s="1543"/>
      <c r="K4" s="1543"/>
      <c r="L4" s="1543"/>
      <c r="M4" s="1543"/>
      <c r="N4" s="1543"/>
      <c r="O4" s="1543"/>
      <c r="P4" s="1543"/>
      <c r="Q4" s="1543"/>
      <c r="R4" s="1543"/>
      <c r="S4" s="1543"/>
      <c r="T4" s="1543"/>
      <c r="U4" s="1543"/>
      <c r="V4" s="1543"/>
      <c r="W4" s="1543"/>
      <c r="X4" s="1543"/>
      <c r="Y4" s="1544"/>
    </row>
    <row r="5" spans="1:78" s="91" customFormat="1" ht="12" customHeight="1" thickBot="1">
      <c r="A5" s="1525" t="s">
        <v>105</v>
      </c>
      <c r="B5" s="1525" t="s">
        <v>106</v>
      </c>
      <c r="C5" s="1525" t="s">
        <v>107</v>
      </c>
      <c r="D5" s="1340" t="s">
        <v>108</v>
      </c>
      <c r="E5" s="1529" t="s">
        <v>109</v>
      </c>
      <c r="F5" s="1529" t="s">
        <v>110</v>
      </c>
      <c r="G5" s="1529"/>
      <c r="H5" s="1529"/>
      <c r="I5" s="1529"/>
      <c r="J5" s="1529" t="s">
        <v>111</v>
      </c>
      <c r="K5" s="1529"/>
      <c r="L5" s="1529"/>
      <c r="M5" s="1529"/>
      <c r="N5" s="1529"/>
      <c r="O5" s="1545" t="s">
        <v>112</v>
      </c>
      <c r="P5" s="1545"/>
      <c r="Q5" s="1545"/>
      <c r="R5" s="1545"/>
      <c r="S5" s="1546"/>
      <c r="T5" s="1547" t="s">
        <v>113</v>
      </c>
      <c r="U5" s="1545"/>
      <c r="V5" s="1545"/>
      <c r="W5" s="1545"/>
      <c r="X5" s="1545"/>
      <c r="Y5" s="1546"/>
      <c r="Z5" s="87"/>
      <c r="AA5" s="88"/>
      <c r="AB5" s="88"/>
      <c r="AC5" s="88"/>
      <c r="AD5" s="88"/>
      <c r="AE5" s="88"/>
      <c r="AF5" s="89"/>
      <c r="AG5" s="89"/>
      <c r="AH5" s="89"/>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row>
    <row r="6" spans="1:78" s="91" customFormat="1" ht="33" customHeight="1" thickBot="1">
      <c r="A6" s="1526" t="s">
        <v>114</v>
      </c>
      <c r="B6" s="1526"/>
      <c r="C6" s="1527"/>
      <c r="D6" s="1528"/>
      <c r="E6" s="1530"/>
      <c r="F6" s="92" t="s">
        <v>115</v>
      </c>
      <c r="G6" s="92" t="s">
        <v>116</v>
      </c>
      <c r="H6" s="92" t="s">
        <v>117</v>
      </c>
      <c r="I6" s="92" t="s">
        <v>118</v>
      </c>
      <c r="J6" s="93" t="s">
        <v>119</v>
      </c>
      <c r="K6" s="93" t="s">
        <v>120</v>
      </c>
      <c r="L6" s="93" t="s">
        <v>121</v>
      </c>
      <c r="M6" s="92" t="s">
        <v>122</v>
      </c>
      <c r="N6" s="92" t="s">
        <v>123</v>
      </c>
      <c r="O6" s="94" t="s">
        <v>124</v>
      </c>
      <c r="P6" s="95" t="s">
        <v>125</v>
      </c>
      <c r="Q6" s="95" t="s">
        <v>126</v>
      </c>
      <c r="R6" s="95" t="s">
        <v>127</v>
      </c>
      <c r="S6" s="95" t="s">
        <v>128</v>
      </c>
      <c r="T6" s="96" t="s">
        <v>129</v>
      </c>
      <c r="U6" s="96" t="s">
        <v>130</v>
      </c>
      <c r="V6" s="94" t="s">
        <v>131</v>
      </c>
      <c r="W6" s="94" t="s">
        <v>132</v>
      </c>
      <c r="X6" s="97" t="s">
        <v>133</v>
      </c>
      <c r="Y6" s="98" t="s">
        <v>134</v>
      </c>
      <c r="Z6" s="99"/>
      <c r="AA6" s="100"/>
      <c r="AB6" s="87"/>
      <c r="AC6" s="88"/>
      <c r="AD6" s="88"/>
      <c r="AE6" s="101"/>
      <c r="AF6" s="89"/>
      <c r="AG6" s="89"/>
      <c r="AH6" s="89"/>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row>
    <row r="7" spans="1:31" ht="13.5" customHeight="1">
      <c r="A7" s="1137">
        <v>1</v>
      </c>
      <c r="B7" s="1137" t="s">
        <v>79</v>
      </c>
      <c r="C7" s="1137" t="s">
        <v>135</v>
      </c>
      <c r="D7" s="102" t="s">
        <v>136</v>
      </c>
      <c r="E7" s="103">
        <v>20</v>
      </c>
      <c r="F7" s="103">
        <f>+F27/4</f>
        <v>12.5</v>
      </c>
      <c r="G7" s="104">
        <v>12</v>
      </c>
      <c r="H7" s="105"/>
      <c r="I7" s="103"/>
      <c r="J7" s="106">
        <v>0</v>
      </c>
      <c r="K7" s="106">
        <v>5</v>
      </c>
      <c r="L7" s="107">
        <v>8</v>
      </c>
      <c r="M7" s="108"/>
      <c r="N7" s="108"/>
      <c r="O7" s="1368" t="s">
        <v>137</v>
      </c>
      <c r="P7" s="1368" t="s">
        <v>138</v>
      </c>
      <c r="Q7" s="1448" t="s">
        <v>139</v>
      </c>
      <c r="R7" s="1455" t="s">
        <v>140</v>
      </c>
      <c r="S7" s="1448" t="s">
        <v>141</v>
      </c>
      <c r="T7" s="1489">
        <v>53381.28</v>
      </c>
      <c r="U7" s="1489">
        <v>57829.72</v>
      </c>
      <c r="V7" s="1489" t="s">
        <v>142</v>
      </c>
      <c r="W7" s="1489" t="s">
        <v>143</v>
      </c>
      <c r="X7" s="1489" t="s">
        <v>144</v>
      </c>
      <c r="Y7" s="1507">
        <v>111211</v>
      </c>
      <c r="Z7" s="99"/>
      <c r="AA7" s="99"/>
      <c r="AB7" s="109"/>
      <c r="AC7" s="99"/>
      <c r="AD7" s="99"/>
      <c r="AE7" s="99"/>
    </row>
    <row r="8" spans="1:31" ht="13.5" customHeight="1">
      <c r="A8" s="1138"/>
      <c r="B8" s="1138"/>
      <c r="C8" s="1138"/>
      <c r="D8" s="240" t="s">
        <v>145</v>
      </c>
      <c r="E8" s="110">
        <v>27574097.25</v>
      </c>
      <c r="F8" s="110">
        <f>+F28/4</f>
        <v>27574097.25</v>
      </c>
      <c r="G8" s="111">
        <v>27574097.25</v>
      </c>
      <c r="H8" s="112"/>
      <c r="I8" s="110"/>
      <c r="J8" s="113">
        <f>+J28/4</f>
        <v>17545000</v>
      </c>
      <c r="K8" s="113">
        <f>+K28/4</f>
        <v>18798250</v>
      </c>
      <c r="L8" s="114">
        <v>18798250</v>
      </c>
      <c r="M8" s="110"/>
      <c r="N8" s="110"/>
      <c r="O8" s="1369"/>
      <c r="P8" s="1369"/>
      <c r="Q8" s="1449"/>
      <c r="R8" s="1456"/>
      <c r="S8" s="1449"/>
      <c r="T8" s="1490"/>
      <c r="U8" s="1490"/>
      <c r="V8" s="1490"/>
      <c r="W8" s="1490"/>
      <c r="X8" s="1490"/>
      <c r="Y8" s="1508"/>
      <c r="AA8" s="99"/>
      <c r="AB8" s="109"/>
      <c r="AC8" s="99"/>
      <c r="AD8" s="99"/>
      <c r="AE8" s="99"/>
    </row>
    <row r="9" spans="1:31" ht="14.25" customHeight="1">
      <c r="A9" s="1138"/>
      <c r="B9" s="1138"/>
      <c r="C9" s="1138"/>
      <c r="D9" s="240" t="s">
        <v>146</v>
      </c>
      <c r="E9" s="115"/>
      <c r="F9" s="116">
        <f>+F29/4</f>
        <v>0</v>
      </c>
      <c r="G9" s="117"/>
      <c r="H9" s="13"/>
      <c r="I9" s="116"/>
      <c r="J9" s="118">
        <v>0</v>
      </c>
      <c r="K9" s="118">
        <v>0</v>
      </c>
      <c r="L9" s="119">
        <v>0</v>
      </c>
      <c r="M9" s="120"/>
      <c r="N9" s="120"/>
      <c r="O9" s="1369"/>
      <c r="P9" s="1369"/>
      <c r="Q9" s="1449"/>
      <c r="R9" s="1456"/>
      <c r="S9" s="1449"/>
      <c r="T9" s="1490"/>
      <c r="U9" s="1490"/>
      <c r="V9" s="1490"/>
      <c r="W9" s="1490"/>
      <c r="X9" s="1490"/>
      <c r="Y9" s="1508"/>
      <c r="Z9" s="99"/>
      <c r="AA9" s="99"/>
      <c r="AB9" s="109"/>
      <c r="AC9" s="99"/>
      <c r="AD9" s="99"/>
      <c r="AE9" s="99"/>
    </row>
    <row r="10" spans="1:31" ht="11.25" customHeight="1">
      <c r="A10" s="1138"/>
      <c r="B10" s="1138"/>
      <c r="C10" s="1138"/>
      <c r="D10" s="1391" t="s">
        <v>147</v>
      </c>
      <c r="E10" s="1523">
        <v>32677550.5</v>
      </c>
      <c r="F10" s="1518">
        <f>+F30/4</f>
        <v>32677550.5</v>
      </c>
      <c r="G10" s="167">
        <v>32677550</v>
      </c>
      <c r="H10" s="1504"/>
      <c r="I10" s="166"/>
      <c r="J10" s="1397">
        <f>+J30/4</f>
        <v>1002550.5</v>
      </c>
      <c r="K10" s="1397">
        <f>+K30/4</f>
        <v>1002550.5</v>
      </c>
      <c r="L10" s="1521">
        <v>1002550.5</v>
      </c>
      <c r="M10" s="1472"/>
      <c r="N10" s="1472"/>
      <c r="O10" s="1369"/>
      <c r="P10" s="1369"/>
      <c r="Q10" s="1449"/>
      <c r="R10" s="1456"/>
      <c r="S10" s="1449"/>
      <c r="T10" s="1490"/>
      <c r="U10" s="1490"/>
      <c r="V10" s="1490"/>
      <c r="W10" s="1490"/>
      <c r="X10" s="1490"/>
      <c r="Y10" s="1508"/>
      <c r="Z10" s="99"/>
      <c r="AA10" s="99"/>
      <c r="AB10" s="109"/>
      <c r="AC10" s="99"/>
      <c r="AD10" s="99"/>
      <c r="AE10" s="99"/>
    </row>
    <row r="11" spans="1:31" ht="15.75" customHeight="1" thickBot="1">
      <c r="A11" s="1138"/>
      <c r="B11" s="1138"/>
      <c r="C11" s="1168"/>
      <c r="D11" s="1392"/>
      <c r="E11" s="1524"/>
      <c r="F11" s="1519"/>
      <c r="G11" s="170"/>
      <c r="H11" s="1505"/>
      <c r="I11" s="169"/>
      <c r="J11" s="1398"/>
      <c r="K11" s="1398"/>
      <c r="L11" s="1522"/>
      <c r="M11" s="1473"/>
      <c r="N11" s="1473"/>
      <c r="O11" s="1370"/>
      <c r="P11" s="1370"/>
      <c r="Q11" s="1450"/>
      <c r="R11" s="1457"/>
      <c r="S11" s="1450"/>
      <c r="T11" s="1491"/>
      <c r="U11" s="1491"/>
      <c r="V11" s="1491"/>
      <c r="W11" s="1491"/>
      <c r="X11" s="1491"/>
      <c r="Y11" s="1511"/>
      <c r="Z11" s="99"/>
      <c r="AA11" s="99"/>
      <c r="AB11" s="109"/>
      <c r="AC11" s="99"/>
      <c r="AD11" s="99"/>
      <c r="AE11" s="99"/>
    </row>
    <row r="12" spans="1:31" ht="14.25" customHeight="1">
      <c r="A12" s="1138"/>
      <c r="B12" s="1138"/>
      <c r="C12" s="1137" t="str">
        <f>+O12</f>
        <v>Candelaria y Santafe</v>
      </c>
      <c r="D12" s="102" t="s">
        <v>136</v>
      </c>
      <c r="E12" s="105">
        <v>10</v>
      </c>
      <c r="F12" s="121">
        <v>12.5</v>
      </c>
      <c r="G12" s="122">
        <v>12.5</v>
      </c>
      <c r="H12" s="105"/>
      <c r="I12" s="103"/>
      <c r="J12" s="106">
        <v>0</v>
      </c>
      <c r="K12" s="106">
        <v>0</v>
      </c>
      <c r="L12" s="107">
        <v>5</v>
      </c>
      <c r="M12" s="108"/>
      <c r="N12" s="108"/>
      <c r="O12" s="1368" t="s">
        <v>148</v>
      </c>
      <c r="P12" s="1368" t="s">
        <v>149</v>
      </c>
      <c r="Q12" s="1448" t="s">
        <v>150</v>
      </c>
      <c r="R12" s="1368" t="s">
        <v>140</v>
      </c>
      <c r="S12" s="1448" t="s">
        <v>141</v>
      </c>
      <c r="T12" s="1489">
        <v>7236</v>
      </c>
      <c r="U12" s="1489">
        <v>7839</v>
      </c>
      <c r="V12" s="1489" t="s">
        <v>142</v>
      </c>
      <c r="W12" s="1489" t="s">
        <v>143</v>
      </c>
      <c r="X12" s="1489" t="s">
        <v>144</v>
      </c>
      <c r="Y12" s="1507">
        <v>15075</v>
      </c>
      <c r="Z12" s="99"/>
      <c r="AA12" s="99"/>
      <c r="AB12" s="109"/>
      <c r="AC12" s="99"/>
      <c r="AD12" s="99"/>
      <c r="AE12" s="99"/>
    </row>
    <row r="13" spans="1:31" ht="14.25" customHeight="1">
      <c r="A13" s="1138"/>
      <c r="B13" s="1138"/>
      <c r="C13" s="1138"/>
      <c r="D13" s="240" t="s">
        <v>145</v>
      </c>
      <c r="E13" s="110">
        <f>+E8</f>
        <v>27574097.25</v>
      </c>
      <c r="F13" s="110">
        <v>27574097.25</v>
      </c>
      <c r="G13" s="111">
        <v>27574097.25</v>
      </c>
      <c r="H13" s="112"/>
      <c r="I13" s="110"/>
      <c r="J13" s="113">
        <f>+J8</f>
        <v>17545000</v>
      </c>
      <c r="K13" s="113">
        <f>+K8</f>
        <v>18798250</v>
      </c>
      <c r="L13" s="114">
        <v>18798250</v>
      </c>
      <c r="M13" s="120"/>
      <c r="N13" s="120"/>
      <c r="O13" s="1369"/>
      <c r="P13" s="1369"/>
      <c r="Q13" s="1449"/>
      <c r="R13" s="1369"/>
      <c r="S13" s="1449"/>
      <c r="T13" s="1490"/>
      <c r="U13" s="1490"/>
      <c r="V13" s="1490"/>
      <c r="W13" s="1490"/>
      <c r="X13" s="1490"/>
      <c r="Y13" s="1508"/>
      <c r="Z13" s="99"/>
      <c r="AA13" s="99"/>
      <c r="AB13" s="109"/>
      <c r="AC13" s="99"/>
      <c r="AD13" s="99"/>
      <c r="AE13" s="99"/>
    </row>
    <row r="14" spans="1:31" ht="14.25" customHeight="1">
      <c r="A14" s="1138"/>
      <c r="B14" s="1138"/>
      <c r="C14" s="1138"/>
      <c r="D14" s="240" t="s">
        <v>146</v>
      </c>
      <c r="E14" s="13"/>
      <c r="F14" s="116">
        <v>0</v>
      </c>
      <c r="G14" s="117"/>
      <c r="H14" s="13"/>
      <c r="I14" s="116"/>
      <c r="J14" s="118">
        <v>0</v>
      </c>
      <c r="K14" s="118">
        <v>0</v>
      </c>
      <c r="L14" s="119">
        <v>0</v>
      </c>
      <c r="M14" s="120"/>
      <c r="N14" s="120"/>
      <c r="O14" s="1369"/>
      <c r="P14" s="1369"/>
      <c r="Q14" s="1449"/>
      <c r="R14" s="1369"/>
      <c r="S14" s="1449"/>
      <c r="T14" s="1490"/>
      <c r="U14" s="1490"/>
      <c r="V14" s="1490"/>
      <c r="W14" s="1490"/>
      <c r="X14" s="1490"/>
      <c r="Y14" s="1508"/>
      <c r="Z14" s="99"/>
      <c r="AA14" s="99"/>
      <c r="AB14" s="109"/>
      <c r="AC14" s="99"/>
      <c r="AD14" s="99"/>
      <c r="AE14" s="99"/>
    </row>
    <row r="15" spans="1:31" ht="13.5" customHeight="1">
      <c r="A15" s="1138"/>
      <c r="B15" s="1138"/>
      <c r="C15" s="1138"/>
      <c r="D15" s="1391" t="s">
        <v>147</v>
      </c>
      <c r="E15" s="1518">
        <f>+E10</f>
        <v>32677550.5</v>
      </c>
      <c r="F15" s="1518">
        <v>32677550.5</v>
      </c>
      <c r="G15" s="167">
        <v>32677552</v>
      </c>
      <c r="H15" s="1504"/>
      <c r="I15" s="166"/>
      <c r="J15" s="1397">
        <f>+J10</f>
        <v>1002550.5</v>
      </c>
      <c r="K15" s="1397">
        <f>+K10</f>
        <v>1002550.5</v>
      </c>
      <c r="L15" s="1521">
        <v>1002550.5</v>
      </c>
      <c r="M15" s="1472"/>
      <c r="N15" s="1472"/>
      <c r="O15" s="1369"/>
      <c r="P15" s="1369"/>
      <c r="Q15" s="1449"/>
      <c r="R15" s="1369"/>
      <c r="S15" s="1449"/>
      <c r="T15" s="1490"/>
      <c r="U15" s="1490"/>
      <c r="V15" s="1490"/>
      <c r="W15" s="1490"/>
      <c r="X15" s="1490"/>
      <c r="Y15" s="1508"/>
      <c r="Z15" s="99"/>
      <c r="AA15" s="99"/>
      <c r="AB15" s="109"/>
      <c r="AC15" s="99"/>
      <c r="AD15" s="99"/>
      <c r="AE15" s="99"/>
    </row>
    <row r="16" spans="1:31" ht="12.75" customHeight="1" thickBot="1">
      <c r="A16" s="1138"/>
      <c r="B16" s="1138"/>
      <c r="C16" s="1138"/>
      <c r="D16" s="1441"/>
      <c r="E16" s="1519"/>
      <c r="F16" s="1519"/>
      <c r="G16" s="185"/>
      <c r="H16" s="1509"/>
      <c r="I16" s="184"/>
      <c r="J16" s="1517"/>
      <c r="K16" s="1517"/>
      <c r="L16" s="1522"/>
      <c r="M16" s="1510"/>
      <c r="N16" s="1510"/>
      <c r="O16" s="1369"/>
      <c r="P16" s="1369"/>
      <c r="Q16" s="1449"/>
      <c r="R16" s="1370"/>
      <c r="S16" s="1450"/>
      <c r="T16" s="1490"/>
      <c r="U16" s="1490"/>
      <c r="V16" s="1491"/>
      <c r="W16" s="1491"/>
      <c r="X16" s="1491"/>
      <c r="Y16" s="1508"/>
      <c r="Z16" s="99"/>
      <c r="AA16" s="99"/>
      <c r="AB16" s="109"/>
      <c r="AC16" s="99"/>
      <c r="AD16" s="99"/>
      <c r="AE16" s="99"/>
    </row>
    <row r="17" spans="1:31" ht="13.5" customHeight="1">
      <c r="A17" s="1138"/>
      <c r="B17" s="1138"/>
      <c r="C17" s="1137" t="str">
        <f>+O17</f>
        <v>San Cristobal</v>
      </c>
      <c r="D17" s="102" t="s">
        <v>136</v>
      </c>
      <c r="E17" s="123">
        <v>10</v>
      </c>
      <c r="F17" s="121">
        <v>12.5</v>
      </c>
      <c r="G17" s="122">
        <v>12.5</v>
      </c>
      <c r="H17" s="124"/>
      <c r="I17" s="103"/>
      <c r="J17" s="125">
        <v>0</v>
      </c>
      <c r="K17" s="125">
        <v>0</v>
      </c>
      <c r="L17" s="126">
        <v>5</v>
      </c>
      <c r="M17" s="127"/>
      <c r="N17" s="127"/>
      <c r="O17" s="1368" t="s">
        <v>151</v>
      </c>
      <c r="P17" s="1368" t="s">
        <v>152</v>
      </c>
      <c r="Q17" s="1368" t="s">
        <v>153</v>
      </c>
      <c r="R17" s="1368" t="s">
        <v>140</v>
      </c>
      <c r="S17" s="1448" t="s">
        <v>141</v>
      </c>
      <c r="T17" s="1489">
        <v>13002.72</v>
      </c>
      <c r="U17" s="1489">
        <v>14086.28</v>
      </c>
      <c r="V17" s="1489" t="s">
        <v>142</v>
      </c>
      <c r="W17" s="1489" t="s">
        <v>143</v>
      </c>
      <c r="X17" s="1489" t="s">
        <v>144</v>
      </c>
      <c r="Y17" s="1502">
        <v>27089</v>
      </c>
      <c r="Z17" s="99"/>
      <c r="AA17" s="99"/>
      <c r="AB17" s="109"/>
      <c r="AC17" s="99"/>
      <c r="AD17" s="99"/>
      <c r="AE17" s="99"/>
    </row>
    <row r="18" spans="1:31" ht="13.5" customHeight="1">
      <c r="A18" s="1138"/>
      <c r="B18" s="1138"/>
      <c r="C18" s="1138"/>
      <c r="D18" s="240" t="s">
        <v>145</v>
      </c>
      <c r="E18" s="110">
        <f>+E13</f>
        <v>27574097.25</v>
      </c>
      <c r="F18" s="111">
        <v>27574097.25</v>
      </c>
      <c r="G18" s="111">
        <v>27574097.25</v>
      </c>
      <c r="H18" s="128"/>
      <c r="I18" s="129"/>
      <c r="J18" s="130">
        <f>+J13</f>
        <v>17545000</v>
      </c>
      <c r="K18" s="130">
        <f>+K13</f>
        <v>18798250</v>
      </c>
      <c r="L18" s="131">
        <v>18798250</v>
      </c>
      <c r="M18" s="243"/>
      <c r="N18" s="243"/>
      <c r="O18" s="1369"/>
      <c r="P18" s="1369"/>
      <c r="Q18" s="1369"/>
      <c r="R18" s="1369"/>
      <c r="S18" s="1449"/>
      <c r="T18" s="1490"/>
      <c r="U18" s="1490"/>
      <c r="V18" s="1490"/>
      <c r="W18" s="1490"/>
      <c r="X18" s="1490"/>
      <c r="Y18" s="1493"/>
      <c r="Z18" s="99"/>
      <c r="AA18" s="99"/>
      <c r="AB18" s="109"/>
      <c r="AC18" s="99"/>
      <c r="AD18" s="99"/>
      <c r="AE18" s="99"/>
    </row>
    <row r="19" spans="1:31" ht="13.5" customHeight="1">
      <c r="A19" s="1138"/>
      <c r="B19" s="1138"/>
      <c r="C19" s="1138"/>
      <c r="D19" s="240" t="s">
        <v>146</v>
      </c>
      <c r="E19" s="132"/>
      <c r="F19" s="117">
        <v>0</v>
      </c>
      <c r="G19" s="117"/>
      <c r="H19" s="132"/>
      <c r="I19" s="116"/>
      <c r="J19" s="242">
        <v>0</v>
      </c>
      <c r="K19" s="242">
        <v>0</v>
      </c>
      <c r="L19" s="133">
        <v>0</v>
      </c>
      <c r="M19" s="243"/>
      <c r="N19" s="243"/>
      <c r="O19" s="1369"/>
      <c r="P19" s="1369"/>
      <c r="Q19" s="1369"/>
      <c r="R19" s="1369"/>
      <c r="S19" s="1449"/>
      <c r="T19" s="1490"/>
      <c r="U19" s="1490"/>
      <c r="V19" s="1490"/>
      <c r="W19" s="1490"/>
      <c r="X19" s="1490"/>
      <c r="Y19" s="1493"/>
      <c r="Z19" s="99"/>
      <c r="AA19" s="99"/>
      <c r="AB19" s="109"/>
      <c r="AC19" s="99"/>
      <c r="AD19" s="99"/>
      <c r="AE19" s="99"/>
    </row>
    <row r="20" spans="1:31" ht="13.5" customHeight="1">
      <c r="A20" s="1138"/>
      <c r="B20" s="1138"/>
      <c r="C20" s="1138"/>
      <c r="D20" s="1391" t="s">
        <v>147</v>
      </c>
      <c r="E20" s="1518">
        <f>+E15</f>
        <v>32677550.5</v>
      </c>
      <c r="F20" s="1515">
        <v>32677550.5</v>
      </c>
      <c r="G20" s="117">
        <v>32677550</v>
      </c>
      <c r="H20" s="132"/>
      <c r="I20" s="116"/>
      <c r="J20" s="1397">
        <f>+J15</f>
        <v>1002550.5</v>
      </c>
      <c r="K20" s="1397">
        <f>+K15</f>
        <v>1002550.5</v>
      </c>
      <c r="L20" s="1521">
        <v>1002550.5</v>
      </c>
      <c r="M20" s="243"/>
      <c r="N20" s="243"/>
      <c r="O20" s="1369"/>
      <c r="P20" s="1369"/>
      <c r="Q20" s="1369"/>
      <c r="R20" s="1369"/>
      <c r="S20" s="1449"/>
      <c r="T20" s="1490"/>
      <c r="U20" s="1490"/>
      <c r="V20" s="1490"/>
      <c r="W20" s="1490"/>
      <c r="X20" s="1490"/>
      <c r="Y20" s="1493"/>
      <c r="Z20" s="99"/>
      <c r="AA20" s="99"/>
      <c r="AB20" s="109"/>
      <c r="AC20" s="99"/>
      <c r="AD20" s="99"/>
      <c r="AE20" s="99"/>
    </row>
    <row r="21" spans="1:31" ht="13.5" customHeight="1" thickBot="1">
      <c r="A21" s="1138"/>
      <c r="B21" s="1138"/>
      <c r="C21" s="1168"/>
      <c r="D21" s="1392"/>
      <c r="E21" s="1519"/>
      <c r="F21" s="1520"/>
      <c r="G21" s="134"/>
      <c r="H21" s="135"/>
      <c r="I21" s="136"/>
      <c r="J21" s="1398"/>
      <c r="K21" s="1398"/>
      <c r="L21" s="1522"/>
      <c r="M21" s="244"/>
      <c r="N21" s="244"/>
      <c r="O21" s="1369"/>
      <c r="P21" s="1369"/>
      <c r="Q21" s="1369"/>
      <c r="R21" s="1370"/>
      <c r="S21" s="1450"/>
      <c r="T21" s="1490"/>
      <c r="U21" s="1490"/>
      <c r="V21" s="1491"/>
      <c r="W21" s="1491"/>
      <c r="X21" s="1491"/>
      <c r="Y21" s="1493"/>
      <c r="Z21" s="99"/>
      <c r="AA21" s="99"/>
      <c r="AB21" s="109"/>
      <c r="AC21" s="99"/>
      <c r="AD21" s="99"/>
      <c r="AE21" s="99"/>
    </row>
    <row r="22" spans="1:31" ht="13.5" customHeight="1">
      <c r="A22" s="1138"/>
      <c r="B22" s="1138"/>
      <c r="C22" s="1137" t="str">
        <f>+O22</f>
        <v>Usme</v>
      </c>
      <c r="D22" s="102" t="s">
        <v>136</v>
      </c>
      <c r="E22" s="105">
        <v>10</v>
      </c>
      <c r="F22" s="104">
        <v>12.5</v>
      </c>
      <c r="G22" s="104">
        <v>13</v>
      </c>
      <c r="H22" s="105"/>
      <c r="I22" s="103"/>
      <c r="J22" s="106">
        <v>0</v>
      </c>
      <c r="K22" s="106">
        <v>5</v>
      </c>
      <c r="L22" s="107">
        <v>17</v>
      </c>
      <c r="M22" s="108"/>
      <c r="N22" s="108"/>
      <c r="O22" s="1368" t="s">
        <v>154</v>
      </c>
      <c r="P22" s="1368" t="s">
        <v>155</v>
      </c>
      <c r="Q22" s="1368" t="s">
        <v>156</v>
      </c>
      <c r="R22" s="1368" t="s">
        <v>140</v>
      </c>
      <c r="S22" s="1448" t="s">
        <v>141</v>
      </c>
      <c r="T22" s="1489">
        <v>3060.48</v>
      </c>
      <c r="U22" s="1489">
        <v>3315.52</v>
      </c>
      <c r="V22" s="1489" t="s">
        <v>142</v>
      </c>
      <c r="W22" s="1489" t="s">
        <v>143</v>
      </c>
      <c r="X22" s="1489" t="s">
        <v>144</v>
      </c>
      <c r="Y22" s="1502">
        <v>6376</v>
      </c>
      <c r="Z22" s="99"/>
      <c r="AA22" s="99"/>
      <c r="AB22" s="109"/>
      <c r="AC22" s="99"/>
      <c r="AD22" s="99"/>
      <c r="AE22" s="99"/>
    </row>
    <row r="23" spans="1:31" ht="13.5" customHeight="1">
      <c r="A23" s="1138"/>
      <c r="B23" s="1138"/>
      <c r="C23" s="1138"/>
      <c r="D23" s="240" t="s">
        <v>145</v>
      </c>
      <c r="E23" s="110">
        <f>+E18</f>
        <v>27574097.25</v>
      </c>
      <c r="F23" s="111">
        <v>27574097.25</v>
      </c>
      <c r="G23" s="111">
        <f>G28/4</f>
        <v>27574097.25</v>
      </c>
      <c r="H23" s="112"/>
      <c r="I23" s="110"/>
      <c r="J23" s="113">
        <f>+J18</f>
        <v>17545000</v>
      </c>
      <c r="K23" s="113">
        <f>+K18</f>
        <v>18798250</v>
      </c>
      <c r="L23" s="114">
        <v>18798250</v>
      </c>
      <c r="M23" s="120"/>
      <c r="N23" s="120"/>
      <c r="O23" s="1369"/>
      <c r="P23" s="1369"/>
      <c r="Q23" s="1369"/>
      <c r="R23" s="1369"/>
      <c r="S23" s="1449"/>
      <c r="T23" s="1490"/>
      <c r="U23" s="1490"/>
      <c r="V23" s="1490"/>
      <c r="W23" s="1490"/>
      <c r="X23" s="1490"/>
      <c r="Y23" s="1493"/>
      <c r="Z23" s="99"/>
      <c r="AA23" s="99"/>
      <c r="AB23" s="109"/>
      <c r="AC23" s="99"/>
      <c r="AD23" s="99"/>
      <c r="AE23" s="99"/>
    </row>
    <row r="24" spans="1:31" ht="14.25" customHeight="1">
      <c r="A24" s="1138"/>
      <c r="B24" s="1138"/>
      <c r="C24" s="1138"/>
      <c r="D24" s="240" t="s">
        <v>146</v>
      </c>
      <c r="E24" s="13"/>
      <c r="F24" s="117">
        <v>0</v>
      </c>
      <c r="G24" s="117"/>
      <c r="H24" s="13"/>
      <c r="I24" s="116"/>
      <c r="J24" s="118">
        <v>0</v>
      </c>
      <c r="K24" s="118"/>
      <c r="L24" s="119">
        <v>0</v>
      </c>
      <c r="M24" s="120"/>
      <c r="N24" s="120"/>
      <c r="O24" s="1369"/>
      <c r="P24" s="1369"/>
      <c r="Q24" s="1369"/>
      <c r="R24" s="1369"/>
      <c r="S24" s="1449"/>
      <c r="T24" s="1490"/>
      <c r="U24" s="1490"/>
      <c r="V24" s="1490"/>
      <c r="W24" s="1490"/>
      <c r="X24" s="1490"/>
      <c r="Y24" s="1493"/>
      <c r="Z24" s="99"/>
      <c r="AA24" s="99"/>
      <c r="AB24" s="109"/>
      <c r="AC24" s="99"/>
      <c r="AD24" s="99"/>
      <c r="AE24" s="99"/>
    </row>
    <row r="25" spans="1:31" ht="12" customHeight="1">
      <c r="A25" s="1138"/>
      <c r="B25" s="1138"/>
      <c r="C25" s="1138"/>
      <c r="D25" s="1391" t="s">
        <v>147</v>
      </c>
      <c r="E25" s="1518">
        <f>+E20</f>
        <v>32677550.5</v>
      </c>
      <c r="F25" s="1515">
        <v>32677550.5</v>
      </c>
      <c r="G25" s="167">
        <v>32677550</v>
      </c>
      <c r="H25" s="1504"/>
      <c r="I25" s="166"/>
      <c r="J25" s="1397">
        <f>+J20</f>
        <v>1002550.5</v>
      </c>
      <c r="K25" s="1397">
        <f>+K20</f>
        <v>1002550.5</v>
      </c>
      <c r="L25" s="1521">
        <v>1002550.5</v>
      </c>
      <c r="M25" s="1472"/>
      <c r="N25" s="1472"/>
      <c r="O25" s="1369"/>
      <c r="P25" s="1369"/>
      <c r="Q25" s="1369"/>
      <c r="R25" s="1369"/>
      <c r="S25" s="1449"/>
      <c r="T25" s="1490"/>
      <c r="U25" s="1490"/>
      <c r="V25" s="1490"/>
      <c r="W25" s="1490"/>
      <c r="X25" s="1490"/>
      <c r="Y25" s="1493"/>
      <c r="Z25" s="99"/>
      <c r="AA25" s="99"/>
      <c r="AB25" s="109"/>
      <c r="AC25" s="99"/>
      <c r="AD25" s="99"/>
      <c r="AE25" s="99"/>
    </row>
    <row r="26" spans="1:31" ht="12" customHeight="1" thickBot="1">
      <c r="A26" s="1138"/>
      <c r="B26" s="1138"/>
      <c r="C26" s="1168"/>
      <c r="D26" s="1392"/>
      <c r="E26" s="1519"/>
      <c r="F26" s="1520"/>
      <c r="G26" s="170"/>
      <c r="H26" s="1505"/>
      <c r="I26" s="169"/>
      <c r="J26" s="1398"/>
      <c r="K26" s="1398"/>
      <c r="L26" s="1522"/>
      <c r="M26" s="1473"/>
      <c r="N26" s="1473"/>
      <c r="O26" s="1370"/>
      <c r="P26" s="1370"/>
      <c r="Q26" s="1370"/>
      <c r="R26" s="1370"/>
      <c r="S26" s="1450"/>
      <c r="T26" s="1491"/>
      <c r="U26" s="1491"/>
      <c r="V26" s="1491"/>
      <c r="W26" s="1491"/>
      <c r="X26" s="1491"/>
      <c r="Y26" s="1494"/>
      <c r="Z26" s="99"/>
      <c r="AA26" s="99"/>
      <c r="AB26" s="109"/>
      <c r="AC26" s="99"/>
      <c r="AD26" s="99"/>
      <c r="AE26" s="99"/>
    </row>
    <row r="27" spans="1:31" ht="13.5" customHeight="1">
      <c r="A27" s="1138"/>
      <c r="B27" s="1138"/>
      <c r="C27" s="1138" t="s">
        <v>21</v>
      </c>
      <c r="D27" s="137" t="s">
        <v>136</v>
      </c>
      <c r="E27" s="138">
        <f>E22+E17+E12+E7</f>
        <v>50</v>
      </c>
      <c r="F27" s="139">
        <v>50</v>
      </c>
      <c r="G27" s="139">
        <f>G7+G12+G17+G22</f>
        <v>50</v>
      </c>
      <c r="H27" s="138"/>
      <c r="I27" s="140"/>
      <c r="J27" s="141">
        <v>0</v>
      </c>
      <c r="K27" s="142">
        <v>28</v>
      </c>
      <c r="L27" s="143">
        <f>L7+L12+L17+L22</f>
        <v>35</v>
      </c>
      <c r="M27" s="144"/>
      <c r="N27" s="145"/>
      <c r="O27" s="1368"/>
      <c r="P27" s="1368"/>
      <c r="Q27" s="1368"/>
      <c r="R27" s="1368"/>
      <c r="S27" s="1448"/>
      <c r="T27" s="1427"/>
      <c r="U27" s="1427"/>
      <c r="V27" s="1427"/>
      <c r="W27" s="1427"/>
      <c r="X27" s="1427"/>
      <c r="Y27" s="1492"/>
      <c r="Z27" s="99"/>
      <c r="AA27" s="99"/>
      <c r="AB27" s="109"/>
      <c r="AC27" s="99"/>
      <c r="AD27" s="99"/>
      <c r="AE27" s="99"/>
    </row>
    <row r="28" spans="1:31" ht="11.25" customHeight="1">
      <c r="A28" s="1138"/>
      <c r="B28" s="1138"/>
      <c r="C28" s="1138"/>
      <c r="D28" s="146" t="s">
        <v>145</v>
      </c>
      <c r="E28" s="110">
        <f>E23+E18+E13+E8</f>
        <v>110296389</v>
      </c>
      <c r="F28" s="111">
        <v>110296389</v>
      </c>
      <c r="G28" s="117">
        <v>110296389</v>
      </c>
      <c r="H28" s="132"/>
      <c r="I28" s="116"/>
      <c r="J28" s="113">
        <v>70180000</v>
      </c>
      <c r="K28" s="113">
        <v>75193000</v>
      </c>
      <c r="L28" s="114">
        <f>L23+L18+L13</f>
        <v>56394750</v>
      </c>
      <c r="M28" s="243"/>
      <c r="N28" s="147"/>
      <c r="O28" s="1369"/>
      <c r="P28" s="1369"/>
      <c r="Q28" s="1369"/>
      <c r="R28" s="1369"/>
      <c r="S28" s="1449"/>
      <c r="T28" s="1428"/>
      <c r="U28" s="1428"/>
      <c r="V28" s="1428"/>
      <c r="W28" s="1428"/>
      <c r="X28" s="1428"/>
      <c r="Y28" s="1493"/>
      <c r="Z28" s="99"/>
      <c r="AA28" s="99"/>
      <c r="AB28" s="109"/>
      <c r="AC28" s="99"/>
      <c r="AD28" s="99"/>
      <c r="AE28" s="99"/>
    </row>
    <row r="29" spans="1:31" ht="12" customHeight="1">
      <c r="A29" s="1138"/>
      <c r="B29" s="1138"/>
      <c r="C29" s="1138"/>
      <c r="D29" s="146" t="s">
        <v>146</v>
      </c>
      <c r="E29" s="132"/>
      <c r="F29" s="117">
        <v>0</v>
      </c>
      <c r="G29" s="117"/>
      <c r="H29" s="132"/>
      <c r="I29" s="116"/>
      <c r="J29" s="148">
        <v>0</v>
      </c>
      <c r="K29" s="148">
        <v>0</v>
      </c>
      <c r="L29" s="149">
        <v>0</v>
      </c>
      <c r="M29" s="243"/>
      <c r="N29" s="150"/>
      <c r="O29" s="1369"/>
      <c r="P29" s="1369"/>
      <c r="Q29" s="1369"/>
      <c r="R29" s="1369"/>
      <c r="S29" s="1449"/>
      <c r="T29" s="1428"/>
      <c r="U29" s="1428"/>
      <c r="V29" s="1428"/>
      <c r="W29" s="1428"/>
      <c r="X29" s="1428"/>
      <c r="Y29" s="1493"/>
      <c r="Z29" s="99"/>
      <c r="AA29" s="99"/>
      <c r="AB29" s="109"/>
      <c r="AC29" s="99"/>
      <c r="AD29" s="99"/>
      <c r="AE29" s="99"/>
    </row>
    <row r="30" spans="1:31" ht="9" customHeight="1">
      <c r="A30" s="1138"/>
      <c r="B30" s="1138"/>
      <c r="C30" s="1138"/>
      <c r="D30" s="1480" t="s">
        <v>147</v>
      </c>
      <c r="E30" s="1513">
        <f>+E25+E20+E15+E10</f>
        <v>130710202</v>
      </c>
      <c r="F30" s="1515">
        <v>130710202</v>
      </c>
      <c r="G30" s="117">
        <v>130710202</v>
      </c>
      <c r="H30" s="132"/>
      <c r="I30" s="116"/>
      <c r="J30" s="1397">
        <v>4010202</v>
      </c>
      <c r="K30" s="1397">
        <v>4010202</v>
      </c>
      <c r="L30" s="1521">
        <f>L10+L15+L20</f>
        <v>3007651.5</v>
      </c>
      <c r="M30" s="243"/>
      <c r="N30" s="150"/>
      <c r="O30" s="1369"/>
      <c r="P30" s="1369"/>
      <c r="Q30" s="1369"/>
      <c r="R30" s="1369"/>
      <c r="S30" s="1449"/>
      <c r="T30" s="1428"/>
      <c r="U30" s="1428"/>
      <c r="V30" s="1428"/>
      <c r="W30" s="1428"/>
      <c r="X30" s="1428"/>
      <c r="Y30" s="1493"/>
      <c r="Z30" s="99"/>
      <c r="AA30" s="99"/>
      <c r="AB30" s="109"/>
      <c r="AC30" s="99"/>
      <c r="AD30" s="99"/>
      <c r="AE30" s="99"/>
    </row>
    <row r="31" spans="1:31" ht="15" customHeight="1" thickBot="1">
      <c r="A31" s="1138"/>
      <c r="B31" s="1138"/>
      <c r="C31" s="1168"/>
      <c r="D31" s="1512"/>
      <c r="E31" s="1514"/>
      <c r="F31" s="1516"/>
      <c r="G31" s="167"/>
      <c r="H31" s="151"/>
      <c r="I31" s="166"/>
      <c r="J31" s="1517"/>
      <c r="K31" s="1517"/>
      <c r="L31" s="1522"/>
      <c r="M31" s="152"/>
      <c r="N31" s="153"/>
      <c r="O31" s="1370"/>
      <c r="P31" s="1370"/>
      <c r="Q31" s="1370"/>
      <c r="R31" s="1370"/>
      <c r="S31" s="1450"/>
      <c r="T31" s="1429"/>
      <c r="U31" s="1429"/>
      <c r="V31" s="1429"/>
      <c r="W31" s="1429"/>
      <c r="X31" s="1429"/>
      <c r="Y31" s="1494"/>
      <c r="Z31" s="99"/>
      <c r="AA31" s="99"/>
      <c r="AB31" s="109"/>
      <c r="AC31" s="99"/>
      <c r="AD31" s="99"/>
      <c r="AE31" s="99"/>
    </row>
    <row r="32" spans="1:31" ht="18" customHeight="1">
      <c r="A32" s="1137">
        <v>2</v>
      </c>
      <c r="B32" s="1137" t="s">
        <v>80</v>
      </c>
      <c r="C32" s="1137" t="s">
        <v>135</v>
      </c>
      <c r="D32" s="102" t="s">
        <v>136</v>
      </c>
      <c r="E32" s="121">
        <f>+E52/4</f>
        <v>2.5</v>
      </c>
      <c r="F32" s="154">
        <f>+E32</f>
        <v>2.5</v>
      </c>
      <c r="G32" s="154">
        <v>2.5</v>
      </c>
      <c r="H32" s="105"/>
      <c r="I32" s="103"/>
      <c r="J32" s="155">
        <v>0</v>
      </c>
      <c r="K32" s="155">
        <v>0</v>
      </c>
      <c r="L32" s="156">
        <v>0</v>
      </c>
      <c r="M32" s="108"/>
      <c r="N32" s="108"/>
      <c r="O32" s="1368" t="s">
        <v>137</v>
      </c>
      <c r="P32" s="1368" t="s">
        <v>138</v>
      </c>
      <c r="Q32" s="1448" t="s">
        <v>139</v>
      </c>
      <c r="R32" s="1368" t="s">
        <v>140</v>
      </c>
      <c r="S32" s="1448" t="s">
        <v>141</v>
      </c>
      <c r="T32" s="1489">
        <v>53381.28</v>
      </c>
      <c r="U32" s="1489">
        <v>57829.72</v>
      </c>
      <c r="V32" s="1489" t="s">
        <v>142</v>
      </c>
      <c r="W32" s="1489" t="s">
        <v>143</v>
      </c>
      <c r="X32" s="1489" t="s">
        <v>144</v>
      </c>
      <c r="Y32" s="1507">
        <v>111211</v>
      </c>
      <c r="Z32" s="99"/>
      <c r="AA32" s="99"/>
      <c r="AB32" s="109"/>
      <c r="AC32" s="99"/>
      <c r="AD32" s="99"/>
      <c r="AE32" s="99"/>
    </row>
    <row r="33" spans="1:31" ht="18" customHeight="1">
      <c r="A33" s="1138"/>
      <c r="B33" s="1138"/>
      <c r="C33" s="1138"/>
      <c r="D33" s="240" t="s">
        <v>145</v>
      </c>
      <c r="E33" s="157">
        <f>+E53/4</f>
        <v>270000000</v>
      </c>
      <c r="F33" s="158">
        <f>+E33</f>
        <v>270000000</v>
      </c>
      <c r="G33" s="159">
        <v>270000000</v>
      </c>
      <c r="H33" s="160"/>
      <c r="I33" s="157"/>
      <c r="J33" s="161">
        <v>0</v>
      </c>
      <c r="K33" s="161">
        <v>0</v>
      </c>
      <c r="L33" s="162">
        <v>0</v>
      </c>
      <c r="M33" s="120"/>
      <c r="N33" s="120"/>
      <c r="O33" s="1369"/>
      <c r="P33" s="1369"/>
      <c r="Q33" s="1449"/>
      <c r="R33" s="1369"/>
      <c r="S33" s="1449"/>
      <c r="T33" s="1490"/>
      <c r="U33" s="1490"/>
      <c r="V33" s="1490"/>
      <c r="W33" s="1490"/>
      <c r="X33" s="1490"/>
      <c r="Y33" s="1508"/>
      <c r="Z33" s="99"/>
      <c r="AA33" s="99"/>
      <c r="AB33" s="109"/>
      <c r="AC33" s="99"/>
      <c r="AD33" s="99"/>
      <c r="AE33" s="99"/>
    </row>
    <row r="34" spans="1:31" ht="18" customHeight="1">
      <c r="A34" s="1138"/>
      <c r="B34" s="1138"/>
      <c r="C34" s="1138"/>
      <c r="D34" s="240" t="s">
        <v>146</v>
      </c>
      <c r="E34" s="115"/>
      <c r="F34" s="117">
        <f>+E34</f>
        <v>0</v>
      </c>
      <c r="G34" s="163">
        <v>0</v>
      </c>
      <c r="H34" s="13"/>
      <c r="I34" s="116"/>
      <c r="J34" s="164">
        <v>0</v>
      </c>
      <c r="K34" s="164">
        <v>0</v>
      </c>
      <c r="L34" s="165">
        <v>0</v>
      </c>
      <c r="M34" s="120"/>
      <c r="N34" s="120"/>
      <c r="O34" s="1369"/>
      <c r="P34" s="1369"/>
      <c r="Q34" s="1449"/>
      <c r="R34" s="1369"/>
      <c r="S34" s="1449"/>
      <c r="T34" s="1490"/>
      <c r="U34" s="1490"/>
      <c r="V34" s="1490"/>
      <c r="W34" s="1490"/>
      <c r="X34" s="1490"/>
      <c r="Y34" s="1508"/>
      <c r="Z34" s="99"/>
      <c r="AA34" s="99"/>
      <c r="AB34" s="109"/>
      <c r="AC34" s="99"/>
      <c r="AD34" s="99"/>
      <c r="AE34" s="99"/>
    </row>
    <row r="35" spans="1:31" ht="18" customHeight="1">
      <c r="A35" s="1138"/>
      <c r="B35" s="1138"/>
      <c r="C35" s="1138"/>
      <c r="D35" s="1391" t="s">
        <v>147</v>
      </c>
      <c r="E35" s="1495">
        <v>0</v>
      </c>
      <c r="F35" s="1395">
        <f>+E35</f>
        <v>0</v>
      </c>
      <c r="G35" s="168">
        <v>0</v>
      </c>
      <c r="H35" s="1504"/>
      <c r="I35" s="166"/>
      <c r="J35" s="1498">
        <v>0</v>
      </c>
      <c r="K35" s="1498">
        <v>0</v>
      </c>
      <c r="L35" s="1500">
        <v>0</v>
      </c>
      <c r="M35" s="1472"/>
      <c r="N35" s="1472"/>
      <c r="O35" s="1369"/>
      <c r="P35" s="1369"/>
      <c r="Q35" s="1449"/>
      <c r="R35" s="1369"/>
      <c r="S35" s="1449"/>
      <c r="T35" s="1490"/>
      <c r="U35" s="1490"/>
      <c r="V35" s="1490"/>
      <c r="W35" s="1490"/>
      <c r="X35" s="1490"/>
      <c r="Y35" s="1508"/>
      <c r="Z35" s="99"/>
      <c r="AA35" s="99"/>
      <c r="AB35" s="109"/>
      <c r="AC35" s="99"/>
      <c r="AD35" s="99"/>
      <c r="AE35" s="99"/>
    </row>
    <row r="36" spans="1:31" ht="9" customHeight="1" thickBot="1">
      <c r="A36" s="1138"/>
      <c r="B36" s="1138"/>
      <c r="C36" s="1168"/>
      <c r="D36" s="1392"/>
      <c r="E36" s="1503"/>
      <c r="F36" s="1396"/>
      <c r="G36" s="171"/>
      <c r="H36" s="1505"/>
      <c r="I36" s="169"/>
      <c r="J36" s="1506"/>
      <c r="K36" s="1506"/>
      <c r="L36" s="1501"/>
      <c r="M36" s="1473"/>
      <c r="N36" s="1473"/>
      <c r="O36" s="1370"/>
      <c r="P36" s="1370"/>
      <c r="Q36" s="1450"/>
      <c r="R36" s="1370"/>
      <c r="S36" s="1450"/>
      <c r="T36" s="1491"/>
      <c r="U36" s="1491"/>
      <c r="V36" s="1491"/>
      <c r="W36" s="1491"/>
      <c r="X36" s="1491"/>
      <c r="Y36" s="1511"/>
      <c r="Z36" s="99"/>
      <c r="AA36" s="99"/>
      <c r="AB36" s="109"/>
      <c r="AC36" s="99"/>
      <c r="AD36" s="99"/>
      <c r="AE36" s="99"/>
    </row>
    <row r="37" spans="1:31" ht="13.5" customHeight="1">
      <c r="A37" s="1138"/>
      <c r="B37" s="1138"/>
      <c r="C37" s="1137" t="s">
        <v>148</v>
      </c>
      <c r="D37" s="102" t="s">
        <v>136</v>
      </c>
      <c r="E37" s="172">
        <f>+E32</f>
        <v>2.5</v>
      </c>
      <c r="F37" s="154">
        <f>+E37</f>
        <v>2.5</v>
      </c>
      <c r="G37" s="154">
        <v>2.5</v>
      </c>
      <c r="H37" s="105"/>
      <c r="I37" s="103"/>
      <c r="J37" s="155">
        <v>0</v>
      </c>
      <c r="K37" s="155">
        <v>0</v>
      </c>
      <c r="L37" s="156">
        <v>0</v>
      </c>
      <c r="M37" s="108"/>
      <c r="N37" s="108"/>
      <c r="O37" s="1368" t="s">
        <v>148</v>
      </c>
      <c r="P37" s="1368" t="s">
        <v>149</v>
      </c>
      <c r="Q37" s="1448" t="s">
        <v>150</v>
      </c>
      <c r="R37" s="1368" t="s">
        <v>140</v>
      </c>
      <c r="S37" s="1448" t="s">
        <v>141</v>
      </c>
      <c r="T37" s="1489">
        <v>7236</v>
      </c>
      <c r="U37" s="1489">
        <v>7839</v>
      </c>
      <c r="V37" s="1489" t="s">
        <v>142</v>
      </c>
      <c r="W37" s="1489" t="s">
        <v>143</v>
      </c>
      <c r="X37" s="1489" t="s">
        <v>144</v>
      </c>
      <c r="Y37" s="1507">
        <v>15075</v>
      </c>
      <c r="Z37" s="99"/>
      <c r="AA37" s="99"/>
      <c r="AB37" s="109"/>
      <c r="AC37" s="99"/>
      <c r="AD37" s="99"/>
      <c r="AE37" s="99"/>
    </row>
    <row r="38" spans="1:31" ht="13.5" customHeight="1">
      <c r="A38" s="1138"/>
      <c r="B38" s="1138"/>
      <c r="C38" s="1138"/>
      <c r="D38" s="240" t="s">
        <v>145</v>
      </c>
      <c r="E38" s="157">
        <f>+E33</f>
        <v>270000000</v>
      </c>
      <c r="F38" s="158">
        <f>+E38</f>
        <v>270000000</v>
      </c>
      <c r="G38" s="159">
        <v>270000000</v>
      </c>
      <c r="H38" s="160"/>
      <c r="I38" s="157"/>
      <c r="J38" s="161">
        <v>0</v>
      </c>
      <c r="K38" s="161">
        <v>0</v>
      </c>
      <c r="L38" s="162">
        <v>0</v>
      </c>
      <c r="M38" s="120"/>
      <c r="N38" s="120"/>
      <c r="O38" s="1369"/>
      <c r="P38" s="1369"/>
      <c r="Q38" s="1449"/>
      <c r="R38" s="1369"/>
      <c r="S38" s="1449"/>
      <c r="T38" s="1490"/>
      <c r="U38" s="1490"/>
      <c r="V38" s="1490"/>
      <c r="W38" s="1490"/>
      <c r="X38" s="1490"/>
      <c r="Y38" s="1508"/>
      <c r="Z38" s="99"/>
      <c r="AA38" s="99"/>
      <c r="AB38" s="109"/>
      <c r="AC38" s="99"/>
      <c r="AD38" s="99"/>
      <c r="AE38" s="99"/>
    </row>
    <row r="39" spans="1:31" ht="12.75" customHeight="1">
      <c r="A39" s="1138"/>
      <c r="B39" s="1138"/>
      <c r="C39" s="1138"/>
      <c r="D39" s="240" t="s">
        <v>146</v>
      </c>
      <c r="E39" s="13"/>
      <c r="F39" s="117">
        <f>+E39</f>
        <v>0</v>
      </c>
      <c r="G39" s="163">
        <v>0</v>
      </c>
      <c r="H39" s="13"/>
      <c r="I39" s="116"/>
      <c r="J39" s="164">
        <v>0</v>
      </c>
      <c r="K39" s="164">
        <v>0</v>
      </c>
      <c r="L39" s="165">
        <v>0</v>
      </c>
      <c r="M39" s="120"/>
      <c r="N39" s="120"/>
      <c r="O39" s="1369"/>
      <c r="P39" s="1369"/>
      <c r="Q39" s="1449"/>
      <c r="R39" s="1369"/>
      <c r="S39" s="1449"/>
      <c r="T39" s="1490"/>
      <c r="U39" s="1490"/>
      <c r="V39" s="1490"/>
      <c r="W39" s="1490"/>
      <c r="X39" s="1490"/>
      <c r="Y39" s="1508"/>
      <c r="Z39" s="99"/>
      <c r="AA39" s="99"/>
      <c r="AB39" s="109"/>
      <c r="AC39" s="99"/>
      <c r="AD39" s="99"/>
      <c r="AE39" s="99"/>
    </row>
    <row r="40" spans="1:31" ht="9" customHeight="1">
      <c r="A40" s="1138"/>
      <c r="B40" s="1138"/>
      <c r="C40" s="1138"/>
      <c r="D40" s="1391" t="s">
        <v>147</v>
      </c>
      <c r="E40" s="151"/>
      <c r="F40" s="1395">
        <f>+E40</f>
        <v>0</v>
      </c>
      <c r="G40" s="168">
        <v>0</v>
      </c>
      <c r="H40" s="1504"/>
      <c r="I40" s="166"/>
      <c r="J40" s="1498">
        <v>0</v>
      </c>
      <c r="K40" s="173">
        <v>0</v>
      </c>
      <c r="L40" s="1500">
        <v>0</v>
      </c>
      <c r="M40" s="1472"/>
      <c r="N40" s="1472"/>
      <c r="O40" s="1369"/>
      <c r="P40" s="1369"/>
      <c r="Q40" s="1449"/>
      <c r="R40" s="1369"/>
      <c r="S40" s="1449"/>
      <c r="T40" s="1490"/>
      <c r="U40" s="1490"/>
      <c r="V40" s="1490"/>
      <c r="W40" s="1490"/>
      <c r="X40" s="1490"/>
      <c r="Y40" s="1508"/>
      <c r="Z40" s="99"/>
      <c r="AA40" s="99"/>
      <c r="AB40" s="109"/>
      <c r="AC40" s="99"/>
      <c r="AD40" s="99"/>
      <c r="AE40" s="99"/>
    </row>
    <row r="41" spans="1:31" ht="17.25" customHeight="1" thickBot="1">
      <c r="A41" s="1138"/>
      <c r="B41" s="1138"/>
      <c r="C41" s="1138"/>
      <c r="D41" s="1441"/>
      <c r="E41" s="174"/>
      <c r="F41" s="1396"/>
      <c r="G41" s="175"/>
      <c r="H41" s="1509"/>
      <c r="I41" s="184"/>
      <c r="J41" s="1499"/>
      <c r="K41" s="176"/>
      <c r="L41" s="1501"/>
      <c r="M41" s="1510"/>
      <c r="N41" s="1510"/>
      <c r="O41" s="1369"/>
      <c r="P41" s="1369"/>
      <c r="Q41" s="1449"/>
      <c r="R41" s="1370"/>
      <c r="S41" s="1450"/>
      <c r="T41" s="1490"/>
      <c r="U41" s="1490"/>
      <c r="V41" s="1491"/>
      <c r="W41" s="1491"/>
      <c r="X41" s="1491"/>
      <c r="Y41" s="1508"/>
      <c r="Z41" s="99"/>
      <c r="AA41" s="99"/>
      <c r="AB41" s="109"/>
      <c r="AC41" s="99"/>
      <c r="AD41" s="99"/>
      <c r="AE41" s="99"/>
    </row>
    <row r="42" spans="1:31" ht="12.75" customHeight="1">
      <c r="A42" s="1138"/>
      <c r="B42" s="1138"/>
      <c r="C42" s="1137" t="s">
        <v>151</v>
      </c>
      <c r="D42" s="102" t="s">
        <v>136</v>
      </c>
      <c r="E42" s="177">
        <f>+E37</f>
        <v>2.5</v>
      </c>
      <c r="F42" s="154">
        <f>+E42</f>
        <v>2.5</v>
      </c>
      <c r="G42" s="154">
        <v>2.5</v>
      </c>
      <c r="H42" s="124"/>
      <c r="I42" s="103"/>
      <c r="J42" s="155">
        <v>0</v>
      </c>
      <c r="K42" s="155">
        <v>0</v>
      </c>
      <c r="L42" s="156">
        <v>0</v>
      </c>
      <c r="M42" s="127"/>
      <c r="N42" s="127"/>
      <c r="O42" s="1368" t="s">
        <v>151</v>
      </c>
      <c r="P42" s="1368" t="s">
        <v>152</v>
      </c>
      <c r="Q42" s="1368" t="s">
        <v>153</v>
      </c>
      <c r="R42" s="1368" t="s">
        <v>140</v>
      </c>
      <c r="S42" s="1448" t="s">
        <v>141</v>
      </c>
      <c r="T42" s="1489">
        <v>13002.72</v>
      </c>
      <c r="U42" s="1489">
        <v>14086.28</v>
      </c>
      <c r="V42" s="1489" t="s">
        <v>142</v>
      </c>
      <c r="W42" s="1489" t="s">
        <v>143</v>
      </c>
      <c r="X42" s="1489" t="s">
        <v>144</v>
      </c>
      <c r="Y42" s="1502">
        <v>27089</v>
      </c>
      <c r="Z42" s="99"/>
      <c r="AA42" s="99"/>
      <c r="AB42" s="109"/>
      <c r="AC42" s="99"/>
      <c r="AD42" s="99"/>
      <c r="AE42" s="99"/>
    </row>
    <row r="43" spans="1:31" ht="12" customHeight="1">
      <c r="A43" s="1138"/>
      <c r="B43" s="1138"/>
      <c r="C43" s="1138"/>
      <c r="D43" s="240" t="s">
        <v>145</v>
      </c>
      <c r="E43" s="157">
        <f>+E38</f>
        <v>270000000</v>
      </c>
      <c r="F43" s="158">
        <f>+E43</f>
        <v>270000000</v>
      </c>
      <c r="G43" s="163">
        <v>270000000</v>
      </c>
      <c r="H43" s="132"/>
      <c r="I43" s="116"/>
      <c r="J43" s="164">
        <v>0</v>
      </c>
      <c r="K43" s="164">
        <v>0</v>
      </c>
      <c r="L43" s="162">
        <v>0</v>
      </c>
      <c r="M43" s="243"/>
      <c r="N43" s="243"/>
      <c r="O43" s="1369"/>
      <c r="P43" s="1369"/>
      <c r="Q43" s="1369"/>
      <c r="R43" s="1369"/>
      <c r="S43" s="1449"/>
      <c r="T43" s="1490"/>
      <c r="U43" s="1490"/>
      <c r="V43" s="1490"/>
      <c r="W43" s="1490"/>
      <c r="X43" s="1490"/>
      <c r="Y43" s="1493"/>
      <c r="Z43" s="99"/>
      <c r="AA43" s="99"/>
      <c r="AB43" s="109"/>
      <c r="AC43" s="99"/>
      <c r="AD43" s="99"/>
      <c r="AE43" s="99"/>
    </row>
    <row r="44" spans="1:31" ht="12" customHeight="1">
      <c r="A44" s="1138"/>
      <c r="B44" s="1138"/>
      <c r="C44" s="1138"/>
      <c r="D44" s="240" t="s">
        <v>146</v>
      </c>
      <c r="E44" s="132"/>
      <c r="F44" s="117">
        <f>+E44</f>
        <v>0</v>
      </c>
      <c r="G44" s="163">
        <v>0</v>
      </c>
      <c r="H44" s="132"/>
      <c r="I44" s="116"/>
      <c r="J44" s="164">
        <v>0</v>
      </c>
      <c r="K44" s="164">
        <v>0</v>
      </c>
      <c r="L44" s="165">
        <v>0</v>
      </c>
      <c r="M44" s="243"/>
      <c r="N44" s="243"/>
      <c r="O44" s="1369"/>
      <c r="P44" s="1369"/>
      <c r="Q44" s="1369"/>
      <c r="R44" s="1369"/>
      <c r="S44" s="1449"/>
      <c r="T44" s="1490"/>
      <c r="U44" s="1490"/>
      <c r="V44" s="1490"/>
      <c r="W44" s="1490"/>
      <c r="X44" s="1490"/>
      <c r="Y44" s="1493"/>
      <c r="Z44" s="99"/>
      <c r="AA44" s="99"/>
      <c r="AB44" s="109"/>
      <c r="AC44" s="99"/>
      <c r="AD44" s="99"/>
      <c r="AE44" s="99"/>
    </row>
    <row r="45" spans="1:31" ht="12" customHeight="1">
      <c r="A45" s="1138"/>
      <c r="B45" s="1138"/>
      <c r="C45" s="1138"/>
      <c r="D45" s="1391" t="s">
        <v>147</v>
      </c>
      <c r="E45" s="1495">
        <v>0</v>
      </c>
      <c r="F45" s="1395">
        <f>+E45</f>
        <v>0</v>
      </c>
      <c r="G45" s="163">
        <v>0</v>
      </c>
      <c r="H45" s="132"/>
      <c r="I45" s="116"/>
      <c r="J45" s="1498">
        <v>0</v>
      </c>
      <c r="K45" s="173">
        <v>0</v>
      </c>
      <c r="L45" s="1500">
        <v>0</v>
      </c>
      <c r="M45" s="243"/>
      <c r="N45" s="243"/>
      <c r="O45" s="1369"/>
      <c r="P45" s="1369"/>
      <c r="Q45" s="1369"/>
      <c r="R45" s="1369"/>
      <c r="S45" s="1449"/>
      <c r="T45" s="1490"/>
      <c r="U45" s="1490"/>
      <c r="V45" s="1490"/>
      <c r="W45" s="1490"/>
      <c r="X45" s="1490"/>
      <c r="Y45" s="1493"/>
      <c r="Z45" s="99"/>
      <c r="AA45" s="99"/>
      <c r="AB45" s="109"/>
      <c r="AC45" s="99"/>
      <c r="AD45" s="99"/>
      <c r="AE45" s="99"/>
    </row>
    <row r="46" spans="1:31" ht="12" customHeight="1" thickBot="1">
      <c r="A46" s="1138"/>
      <c r="B46" s="1138"/>
      <c r="C46" s="1168"/>
      <c r="D46" s="1392"/>
      <c r="E46" s="1503"/>
      <c r="F46" s="1396"/>
      <c r="G46" s="178"/>
      <c r="H46" s="135"/>
      <c r="I46" s="136"/>
      <c r="J46" s="1506"/>
      <c r="K46" s="179"/>
      <c r="L46" s="1501"/>
      <c r="M46" s="244"/>
      <c r="N46" s="244"/>
      <c r="O46" s="1369"/>
      <c r="P46" s="1369"/>
      <c r="Q46" s="1369"/>
      <c r="R46" s="1370"/>
      <c r="S46" s="1450"/>
      <c r="T46" s="1490"/>
      <c r="U46" s="1490"/>
      <c r="V46" s="1491"/>
      <c r="W46" s="1491"/>
      <c r="X46" s="1491"/>
      <c r="Y46" s="1493"/>
      <c r="Z46" s="99"/>
      <c r="AA46" s="99"/>
      <c r="AB46" s="109"/>
      <c r="AC46" s="99"/>
      <c r="AD46" s="99"/>
      <c r="AE46" s="99"/>
    </row>
    <row r="47" spans="1:31" ht="12" customHeight="1">
      <c r="A47" s="1138"/>
      <c r="B47" s="1138"/>
      <c r="C47" s="1137" t="s">
        <v>154</v>
      </c>
      <c r="D47" s="102" t="s">
        <v>136</v>
      </c>
      <c r="E47" s="172">
        <f>+E42</f>
        <v>2.5</v>
      </c>
      <c r="F47" s="104">
        <f>+E47</f>
        <v>2.5</v>
      </c>
      <c r="G47" s="154">
        <v>2.5</v>
      </c>
      <c r="H47" s="105"/>
      <c r="I47" s="103"/>
      <c r="J47" s="155">
        <v>0</v>
      </c>
      <c r="K47" s="155">
        <v>0</v>
      </c>
      <c r="L47" s="156">
        <v>0</v>
      </c>
      <c r="M47" s="108"/>
      <c r="N47" s="108"/>
      <c r="O47" s="1368" t="s">
        <v>154</v>
      </c>
      <c r="P47" s="1368" t="s">
        <v>155</v>
      </c>
      <c r="Q47" s="1368" t="s">
        <v>156</v>
      </c>
      <c r="R47" s="1368" t="s">
        <v>140</v>
      </c>
      <c r="S47" s="1448" t="s">
        <v>141</v>
      </c>
      <c r="T47" s="1489">
        <v>3060.48</v>
      </c>
      <c r="U47" s="1489">
        <v>3315.52</v>
      </c>
      <c r="V47" s="1489" t="s">
        <v>142</v>
      </c>
      <c r="W47" s="1489" t="s">
        <v>143</v>
      </c>
      <c r="X47" s="1489" t="s">
        <v>144</v>
      </c>
      <c r="Y47" s="1502">
        <v>6376</v>
      </c>
      <c r="Z47" s="99"/>
      <c r="AA47" s="99"/>
      <c r="AB47" s="109"/>
      <c r="AC47" s="99"/>
      <c r="AD47" s="99"/>
      <c r="AE47" s="99"/>
    </row>
    <row r="48" spans="1:31" ht="15.75" customHeight="1">
      <c r="A48" s="1138"/>
      <c r="B48" s="1138"/>
      <c r="C48" s="1138"/>
      <c r="D48" s="240" t="s">
        <v>145</v>
      </c>
      <c r="E48" s="157">
        <f>+E43</f>
        <v>270000000</v>
      </c>
      <c r="F48" s="158">
        <f>+E48</f>
        <v>270000000</v>
      </c>
      <c r="G48" s="159">
        <v>270000000</v>
      </c>
      <c r="H48" s="160"/>
      <c r="I48" s="157"/>
      <c r="J48" s="161">
        <v>0</v>
      </c>
      <c r="K48" s="161">
        <v>0</v>
      </c>
      <c r="L48" s="162">
        <v>0</v>
      </c>
      <c r="M48" s="120"/>
      <c r="N48" s="120"/>
      <c r="O48" s="1369"/>
      <c r="P48" s="1369"/>
      <c r="Q48" s="1369"/>
      <c r="R48" s="1369"/>
      <c r="S48" s="1449"/>
      <c r="T48" s="1490"/>
      <c r="U48" s="1490"/>
      <c r="V48" s="1490"/>
      <c r="W48" s="1490"/>
      <c r="X48" s="1490"/>
      <c r="Y48" s="1493"/>
      <c r="Z48" s="99"/>
      <c r="AA48" s="99"/>
      <c r="AB48" s="109"/>
      <c r="AC48" s="99"/>
      <c r="AD48" s="99"/>
      <c r="AE48" s="99"/>
    </row>
    <row r="49" spans="1:31" ht="15.75" customHeight="1">
      <c r="A49" s="1138"/>
      <c r="B49" s="1138"/>
      <c r="C49" s="1138"/>
      <c r="D49" s="240" t="s">
        <v>146</v>
      </c>
      <c r="E49" s="13"/>
      <c r="F49" s="117">
        <f>+E49</f>
        <v>0</v>
      </c>
      <c r="G49" s="163">
        <v>0</v>
      </c>
      <c r="H49" s="13"/>
      <c r="I49" s="116"/>
      <c r="J49" s="164">
        <v>0</v>
      </c>
      <c r="K49" s="164">
        <v>0</v>
      </c>
      <c r="L49" s="165">
        <v>0</v>
      </c>
      <c r="M49" s="120"/>
      <c r="N49" s="120"/>
      <c r="O49" s="1369"/>
      <c r="P49" s="1369"/>
      <c r="Q49" s="1369"/>
      <c r="R49" s="1369"/>
      <c r="S49" s="1449"/>
      <c r="T49" s="1490"/>
      <c r="U49" s="1490"/>
      <c r="V49" s="1490"/>
      <c r="W49" s="1490"/>
      <c r="X49" s="1490"/>
      <c r="Y49" s="1493"/>
      <c r="Z49" s="99"/>
      <c r="AA49" s="99"/>
      <c r="AB49" s="109"/>
      <c r="AC49" s="99"/>
      <c r="AD49" s="99"/>
      <c r="AE49" s="99"/>
    </row>
    <row r="50" spans="1:31" ht="15.75" customHeight="1">
      <c r="A50" s="1138"/>
      <c r="B50" s="1138"/>
      <c r="C50" s="1138"/>
      <c r="D50" s="1391" t="s">
        <v>147</v>
      </c>
      <c r="E50" s="1495">
        <v>0</v>
      </c>
      <c r="F50" s="1395">
        <f>+E50</f>
        <v>0</v>
      </c>
      <c r="G50" s="168">
        <v>0</v>
      </c>
      <c r="H50" s="1504"/>
      <c r="I50" s="166"/>
      <c r="J50" s="1498">
        <v>0</v>
      </c>
      <c r="K50" s="173">
        <v>0</v>
      </c>
      <c r="L50" s="1500">
        <v>0</v>
      </c>
      <c r="M50" s="1472"/>
      <c r="N50" s="1472"/>
      <c r="O50" s="1369"/>
      <c r="P50" s="1369"/>
      <c r="Q50" s="1369"/>
      <c r="R50" s="1369"/>
      <c r="S50" s="1449"/>
      <c r="T50" s="1490"/>
      <c r="U50" s="1490"/>
      <c r="V50" s="1490"/>
      <c r="W50" s="1490"/>
      <c r="X50" s="1490"/>
      <c r="Y50" s="1493"/>
      <c r="Z50" s="99"/>
      <c r="AA50" s="99"/>
      <c r="AB50" s="109"/>
      <c r="AC50" s="99"/>
      <c r="AD50" s="99"/>
      <c r="AE50" s="99"/>
    </row>
    <row r="51" spans="1:31" ht="15.75" customHeight="1" thickBot="1">
      <c r="A51" s="1138"/>
      <c r="B51" s="1138"/>
      <c r="C51" s="1168"/>
      <c r="D51" s="1392" t="s">
        <v>136</v>
      </c>
      <c r="E51" s="1503">
        <v>1080000000</v>
      </c>
      <c r="F51" s="1396"/>
      <c r="G51" s="170"/>
      <c r="H51" s="1505"/>
      <c r="I51" s="169"/>
      <c r="J51" s="1506"/>
      <c r="K51" s="179"/>
      <c r="L51" s="1501"/>
      <c r="M51" s="1473"/>
      <c r="N51" s="1473"/>
      <c r="O51" s="1370"/>
      <c r="P51" s="1370"/>
      <c r="Q51" s="1370"/>
      <c r="R51" s="1370"/>
      <c r="S51" s="1450"/>
      <c r="T51" s="1491"/>
      <c r="U51" s="1491"/>
      <c r="V51" s="1491"/>
      <c r="W51" s="1491"/>
      <c r="X51" s="1491"/>
      <c r="Y51" s="1494"/>
      <c r="Z51" s="99"/>
      <c r="AA51" s="99"/>
      <c r="AB51" s="109"/>
      <c r="AC51" s="99"/>
      <c r="AD51" s="99"/>
      <c r="AE51" s="99"/>
    </row>
    <row r="52" spans="1:31" ht="15.75" customHeight="1">
      <c r="A52" s="1138"/>
      <c r="B52" s="1138"/>
      <c r="C52" s="1137" t="s">
        <v>21</v>
      </c>
      <c r="D52" s="180" t="s">
        <v>136</v>
      </c>
      <c r="E52" s="140">
        <v>10</v>
      </c>
      <c r="F52" s="139">
        <v>10</v>
      </c>
      <c r="G52" s="185">
        <v>10</v>
      </c>
      <c r="H52" s="181"/>
      <c r="I52" s="184"/>
      <c r="J52" s="142">
        <v>0</v>
      </c>
      <c r="K52" s="142">
        <v>0</v>
      </c>
      <c r="L52" s="156">
        <v>0</v>
      </c>
      <c r="M52" s="108"/>
      <c r="N52" s="108"/>
      <c r="O52" s="1452"/>
      <c r="P52" s="1368"/>
      <c r="Q52" s="1368"/>
      <c r="R52" s="1368"/>
      <c r="S52" s="1448"/>
      <c r="T52" s="1427"/>
      <c r="U52" s="1427"/>
      <c r="V52" s="1427"/>
      <c r="W52" s="1427"/>
      <c r="X52" s="1427"/>
      <c r="Y52" s="1492"/>
      <c r="Z52" s="99"/>
      <c r="AA52" s="99"/>
      <c r="AB52" s="109"/>
      <c r="AC52" s="99"/>
      <c r="AD52" s="99"/>
      <c r="AE52" s="99"/>
    </row>
    <row r="53" spans="1:31" ht="15.75" customHeight="1">
      <c r="A53" s="1138"/>
      <c r="B53" s="1138"/>
      <c r="C53" s="1138"/>
      <c r="D53" s="240" t="s">
        <v>145</v>
      </c>
      <c r="E53" s="157">
        <v>1080000000</v>
      </c>
      <c r="F53" s="158">
        <v>1080000000</v>
      </c>
      <c r="G53" s="185">
        <v>1080000000</v>
      </c>
      <c r="H53" s="181"/>
      <c r="I53" s="184"/>
      <c r="J53" s="164">
        <v>0</v>
      </c>
      <c r="K53" s="164">
        <v>0</v>
      </c>
      <c r="L53" s="162">
        <v>0</v>
      </c>
      <c r="M53" s="120"/>
      <c r="N53" s="120"/>
      <c r="O53" s="1453"/>
      <c r="P53" s="1369"/>
      <c r="Q53" s="1369"/>
      <c r="R53" s="1369"/>
      <c r="S53" s="1449"/>
      <c r="T53" s="1428"/>
      <c r="U53" s="1428"/>
      <c r="V53" s="1428"/>
      <c r="W53" s="1428"/>
      <c r="X53" s="1428"/>
      <c r="Y53" s="1493"/>
      <c r="Z53" s="99"/>
      <c r="AA53" s="99"/>
      <c r="AB53" s="109"/>
      <c r="AC53" s="99"/>
      <c r="AD53" s="99"/>
      <c r="AE53" s="99"/>
    </row>
    <row r="54" spans="1:31" ht="15.75" customHeight="1">
      <c r="A54" s="1138"/>
      <c r="B54" s="1138"/>
      <c r="C54" s="1138"/>
      <c r="D54" s="240" t="s">
        <v>146</v>
      </c>
      <c r="E54" s="115"/>
      <c r="F54" s="117">
        <v>0</v>
      </c>
      <c r="G54" s="139">
        <v>0</v>
      </c>
      <c r="H54" s="138"/>
      <c r="I54" s="140"/>
      <c r="J54" s="164">
        <v>0</v>
      </c>
      <c r="K54" s="164">
        <v>0</v>
      </c>
      <c r="L54" s="165">
        <v>0</v>
      </c>
      <c r="M54" s="120"/>
      <c r="N54" s="120"/>
      <c r="O54" s="1453"/>
      <c r="P54" s="1369"/>
      <c r="Q54" s="1369"/>
      <c r="R54" s="1369"/>
      <c r="S54" s="1449"/>
      <c r="T54" s="1428"/>
      <c r="U54" s="1428"/>
      <c r="V54" s="1428"/>
      <c r="W54" s="1428"/>
      <c r="X54" s="1428"/>
      <c r="Y54" s="1493"/>
      <c r="Z54" s="99"/>
      <c r="AA54" s="99"/>
      <c r="AB54" s="109"/>
      <c r="AC54" s="99"/>
      <c r="AD54" s="99"/>
      <c r="AE54" s="99"/>
    </row>
    <row r="55" spans="1:31" ht="7.5" customHeight="1">
      <c r="A55" s="1138"/>
      <c r="B55" s="1138"/>
      <c r="C55" s="1138"/>
      <c r="D55" s="1391" t="s">
        <v>147</v>
      </c>
      <c r="E55" s="1495">
        <v>0</v>
      </c>
      <c r="F55" s="1395">
        <v>0</v>
      </c>
      <c r="G55" s="117">
        <v>0</v>
      </c>
      <c r="H55" s="132"/>
      <c r="I55" s="116"/>
      <c r="J55" s="1498">
        <v>0</v>
      </c>
      <c r="K55" s="1498">
        <v>0</v>
      </c>
      <c r="L55" s="1500">
        <v>0</v>
      </c>
      <c r="M55" s="1472"/>
      <c r="N55" s="1472"/>
      <c r="O55" s="1453"/>
      <c r="P55" s="1369"/>
      <c r="Q55" s="1369"/>
      <c r="R55" s="1369"/>
      <c r="S55" s="1449"/>
      <c r="T55" s="1428"/>
      <c r="U55" s="1428"/>
      <c r="V55" s="1428"/>
      <c r="W55" s="1428"/>
      <c r="X55" s="1428"/>
      <c r="Y55" s="1493"/>
      <c r="Z55" s="99"/>
      <c r="AA55" s="99"/>
      <c r="AB55" s="109"/>
      <c r="AC55" s="99"/>
      <c r="AD55" s="99"/>
      <c r="AE55" s="99"/>
    </row>
    <row r="56" spans="1:31" ht="17.25" customHeight="1" thickBot="1">
      <c r="A56" s="1168"/>
      <c r="B56" s="1168"/>
      <c r="C56" s="1138"/>
      <c r="D56" s="1441"/>
      <c r="E56" s="1496">
        <f>+E51</f>
        <v>1080000000</v>
      </c>
      <c r="F56" s="1497"/>
      <c r="G56" s="167"/>
      <c r="H56" s="151"/>
      <c r="I56" s="166"/>
      <c r="J56" s="1499"/>
      <c r="K56" s="1499"/>
      <c r="L56" s="1501"/>
      <c r="M56" s="1473"/>
      <c r="N56" s="1473"/>
      <c r="O56" s="1454"/>
      <c r="P56" s="1370"/>
      <c r="Q56" s="1370"/>
      <c r="R56" s="1370"/>
      <c r="S56" s="1450"/>
      <c r="T56" s="1429"/>
      <c r="U56" s="1429"/>
      <c r="V56" s="1429"/>
      <c r="W56" s="1429"/>
      <c r="X56" s="1429"/>
      <c r="Y56" s="1494"/>
      <c r="Z56" s="99"/>
      <c r="AA56" s="99"/>
      <c r="AB56" s="109"/>
      <c r="AC56" s="99"/>
      <c r="AD56" s="99"/>
      <c r="AE56" s="99"/>
    </row>
    <row r="57" spans="1:31" ht="13.5" customHeight="1">
      <c r="A57" s="1284">
        <v>3</v>
      </c>
      <c r="B57" s="1284" t="s">
        <v>81</v>
      </c>
      <c r="C57" s="1137" t="str">
        <f>+O57</f>
        <v>5 usme
4 san cristobal</v>
      </c>
      <c r="D57" s="102" t="s">
        <v>136</v>
      </c>
      <c r="E57" s="186">
        <v>1.2</v>
      </c>
      <c r="F57" s="122">
        <v>1.2</v>
      </c>
      <c r="G57" s="154">
        <v>1.2</v>
      </c>
      <c r="H57" s="186"/>
      <c r="I57" s="103"/>
      <c r="J57" s="106">
        <v>0</v>
      </c>
      <c r="K57" s="187">
        <v>0</v>
      </c>
      <c r="L57" s="188">
        <v>0</v>
      </c>
      <c r="M57" s="108"/>
      <c r="N57" s="189"/>
      <c r="O57" s="1368" t="s">
        <v>157</v>
      </c>
      <c r="P57" s="1368" t="s">
        <v>158</v>
      </c>
      <c r="Q57" s="1448" t="s">
        <v>159</v>
      </c>
      <c r="R57" s="1368" t="s">
        <v>160</v>
      </c>
      <c r="S57" s="1448" t="s">
        <v>161</v>
      </c>
      <c r="T57" s="1474" t="s">
        <v>162</v>
      </c>
      <c r="U57" s="1477">
        <v>207.629</v>
      </c>
      <c r="V57" s="190"/>
      <c r="W57" s="190"/>
      <c r="X57" s="190"/>
      <c r="Y57" s="191"/>
      <c r="Z57" s="99"/>
      <c r="AA57" s="99"/>
      <c r="AB57" s="109"/>
      <c r="AC57" s="99"/>
      <c r="AD57" s="99"/>
      <c r="AE57" s="99"/>
    </row>
    <row r="58" spans="1:31" ht="13.5" customHeight="1">
      <c r="A58" s="1285"/>
      <c r="B58" s="1285"/>
      <c r="C58" s="1138"/>
      <c r="D58" s="240" t="s">
        <v>145</v>
      </c>
      <c r="E58" s="157">
        <v>3979227588</v>
      </c>
      <c r="F58" s="158">
        <v>3979227588</v>
      </c>
      <c r="G58" s="158">
        <v>3979227588</v>
      </c>
      <c r="H58" s="160"/>
      <c r="I58" s="157"/>
      <c r="J58" s="192">
        <v>43220000</v>
      </c>
      <c r="K58" s="192">
        <v>174094000</v>
      </c>
      <c r="L58" s="193">
        <v>174094000</v>
      </c>
      <c r="M58" s="120"/>
      <c r="N58" s="120"/>
      <c r="O58" s="1369"/>
      <c r="P58" s="1369"/>
      <c r="Q58" s="1449"/>
      <c r="R58" s="1369"/>
      <c r="S58" s="1449"/>
      <c r="T58" s="1475"/>
      <c r="U58" s="1478"/>
      <c r="V58" s="194"/>
      <c r="W58" s="194"/>
      <c r="X58" s="194"/>
      <c r="Y58" s="195"/>
      <c r="Z58" s="99"/>
      <c r="AA58" s="99"/>
      <c r="AB58" s="109"/>
      <c r="AC58" s="99"/>
      <c r="AD58" s="99"/>
      <c r="AE58" s="99"/>
    </row>
    <row r="59" spans="1:31" ht="14.25" customHeight="1">
      <c r="A59" s="1285"/>
      <c r="B59" s="1285"/>
      <c r="C59" s="1138"/>
      <c r="D59" s="240" t="s">
        <v>146</v>
      </c>
      <c r="E59" s="116"/>
      <c r="F59" s="117">
        <v>0</v>
      </c>
      <c r="G59" s="117"/>
      <c r="H59" s="116"/>
      <c r="I59" s="116"/>
      <c r="J59" s="118">
        <v>0</v>
      </c>
      <c r="K59" s="118">
        <v>0</v>
      </c>
      <c r="L59" s="193">
        <v>0</v>
      </c>
      <c r="M59" s="120"/>
      <c r="N59" s="120"/>
      <c r="O59" s="1369"/>
      <c r="P59" s="1369"/>
      <c r="Q59" s="1449"/>
      <c r="R59" s="1369"/>
      <c r="S59" s="1449"/>
      <c r="T59" s="1475"/>
      <c r="U59" s="1478"/>
      <c r="V59" s="194" t="s">
        <v>163</v>
      </c>
      <c r="W59" s="194" t="s">
        <v>164</v>
      </c>
      <c r="X59" s="194" t="s">
        <v>165</v>
      </c>
      <c r="Y59" s="196">
        <v>406.025</v>
      </c>
      <c r="Z59" s="99"/>
      <c r="AA59" s="99"/>
      <c r="AB59" s="109"/>
      <c r="AC59" s="99"/>
      <c r="AD59" s="99"/>
      <c r="AE59" s="99"/>
    </row>
    <row r="60" spans="1:31" ht="36.75" customHeight="1">
      <c r="A60" s="1285"/>
      <c r="B60" s="1285"/>
      <c r="C60" s="1138"/>
      <c r="D60" s="1391" t="s">
        <v>147</v>
      </c>
      <c r="E60" s="1482">
        <v>65502409</v>
      </c>
      <c r="F60" s="1484">
        <v>65502409</v>
      </c>
      <c r="G60" s="209">
        <v>65502409</v>
      </c>
      <c r="H60" s="1482"/>
      <c r="I60" s="166"/>
      <c r="J60" s="1397">
        <v>2630924.75</v>
      </c>
      <c r="K60" s="1397">
        <v>9130925</v>
      </c>
      <c r="L60" s="209">
        <v>9130924.75</v>
      </c>
      <c r="M60" s="1472"/>
      <c r="N60" s="1472"/>
      <c r="O60" s="1369"/>
      <c r="P60" s="1369"/>
      <c r="Q60" s="1449"/>
      <c r="R60" s="1369"/>
      <c r="S60" s="1449"/>
      <c r="T60" s="1475"/>
      <c r="U60" s="1478"/>
      <c r="V60" s="194"/>
      <c r="W60" s="194"/>
      <c r="X60" s="194"/>
      <c r="Y60" s="195"/>
      <c r="Z60" s="99"/>
      <c r="AA60" s="99"/>
      <c r="AB60" s="109"/>
      <c r="AC60" s="99"/>
      <c r="AD60" s="99"/>
      <c r="AE60" s="99"/>
    </row>
    <row r="61" spans="1:31" ht="24" customHeight="1" thickBot="1">
      <c r="A61" s="1286"/>
      <c r="B61" s="1286"/>
      <c r="C61" s="1168"/>
      <c r="D61" s="1488"/>
      <c r="E61" s="1483"/>
      <c r="F61" s="1485"/>
      <c r="G61" s="212"/>
      <c r="H61" s="1483"/>
      <c r="I61" s="169"/>
      <c r="J61" s="1398"/>
      <c r="K61" s="1398"/>
      <c r="L61" s="212"/>
      <c r="M61" s="1473"/>
      <c r="N61" s="1473"/>
      <c r="O61" s="1370"/>
      <c r="P61" s="1370"/>
      <c r="Q61" s="1450"/>
      <c r="R61" s="1370"/>
      <c r="S61" s="1450"/>
      <c r="T61" s="1476"/>
      <c r="U61" s="1479"/>
      <c r="V61" s="197"/>
      <c r="W61" s="197"/>
      <c r="X61" s="197"/>
      <c r="Y61" s="198"/>
      <c r="Z61" s="99"/>
      <c r="AA61" s="99"/>
      <c r="AB61" s="109"/>
      <c r="AC61" s="99"/>
      <c r="AD61" s="99"/>
      <c r="AE61" s="99"/>
    </row>
    <row r="62" spans="1:31" ht="24" customHeight="1">
      <c r="A62" s="1137">
        <v>4</v>
      </c>
      <c r="B62" s="1137" t="s">
        <v>82</v>
      </c>
      <c r="C62" s="1137" t="s">
        <v>166</v>
      </c>
      <c r="D62" s="199" t="s">
        <v>136</v>
      </c>
      <c r="E62" s="200">
        <v>1</v>
      </c>
      <c r="F62" s="201">
        <v>1</v>
      </c>
      <c r="G62" s="201">
        <v>1</v>
      </c>
      <c r="H62" s="202"/>
      <c r="I62" s="202"/>
      <c r="J62" s="155">
        <v>0</v>
      </c>
      <c r="K62" s="155">
        <v>0</v>
      </c>
      <c r="L62" s="156">
        <v>0</v>
      </c>
      <c r="M62" s="203"/>
      <c r="N62" s="203"/>
      <c r="O62" s="1368" t="s">
        <v>157</v>
      </c>
      <c r="P62" s="1368" t="s">
        <v>158</v>
      </c>
      <c r="Q62" s="1448" t="s">
        <v>159</v>
      </c>
      <c r="R62" s="1368" t="s">
        <v>160</v>
      </c>
      <c r="S62" s="1448" t="s">
        <v>161</v>
      </c>
      <c r="T62" s="1474" t="s">
        <v>162</v>
      </c>
      <c r="U62" s="1477">
        <v>207.629</v>
      </c>
      <c r="V62" s="190"/>
      <c r="W62" s="190"/>
      <c r="X62" s="190"/>
      <c r="Y62" s="191"/>
      <c r="Z62" s="99"/>
      <c r="AA62" s="99"/>
      <c r="AB62" s="109"/>
      <c r="AC62" s="99"/>
      <c r="AD62" s="99"/>
      <c r="AE62" s="99"/>
    </row>
    <row r="63" spans="1:31" ht="24" customHeight="1">
      <c r="A63" s="1138"/>
      <c r="B63" s="1138"/>
      <c r="C63" s="1138"/>
      <c r="D63" s="146" t="s">
        <v>145</v>
      </c>
      <c r="E63" s="204">
        <v>97000000</v>
      </c>
      <c r="F63" s="205">
        <v>97000000</v>
      </c>
      <c r="G63" s="205">
        <v>97000000</v>
      </c>
      <c r="H63" s="204"/>
      <c r="I63" s="116"/>
      <c r="J63" s="242">
        <v>0</v>
      </c>
      <c r="K63" s="242">
        <v>0</v>
      </c>
      <c r="L63" s="206">
        <v>0</v>
      </c>
      <c r="M63" s="182"/>
      <c r="N63" s="182"/>
      <c r="O63" s="1369"/>
      <c r="P63" s="1369"/>
      <c r="Q63" s="1449"/>
      <c r="R63" s="1369"/>
      <c r="S63" s="1449"/>
      <c r="T63" s="1475"/>
      <c r="U63" s="1478"/>
      <c r="V63" s="194"/>
      <c r="W63" s="194"/>
      <c r="X63" s="194"/>
      <c r="Y63" s="195"/>
      <c r="Z63" s="99"/>
      <c r="AA63" s="99"/>
      <c r="AB63" s="109"/>
      <c r="AC63" s="99"/>
      <c r="AD63" s="99"/>
      <c r="AE63" s="99"/>
    </row>
    <row r="64" spans="1:31" ht="24" customHeight="1">
      <c r="A64" s="1138"/>
      <c r="B64" s="1138"/>
      <c r="C64" s="1138"/>
      <c r="D64" s="146" t="s">
        <v>146</v>
      </c>
      <c r="E64" s="207">
        <v>0</v>
      </c>
      <c r="F64" s="208">
        <v>0</v>
      </c>
      <c r="G64" s="208"/>
      <c r="H64" s="207"/>
      <c r="I64" s="207"/>
      <c r="J64" s="164">
        <v>0</v>
      </c>
      <c r="K64" s="164">
        <v>0</v>
      </c>
      <c r="L64" s="165">
        <v>0</v>
      </c>
      <c r="M64" s="182"/>
      <c r="N64" s="182"/>
      <c r="O64" s="1369"/>
      <c r="P64" s="1369"/>
      <c r="Q64" s="1449"/>
      <c r="R64" s="1369"/>
      <c r="S64" s="1449"/>
      <c r="T64" s="1475"/>
      <c r="U64" s="1478"/>
      <c r="V64" s="194" t="s">
        <v>163</v>
      </c>
      <c r="W64" s="194" t="s">
        <v>164</v>
      </c>
      <c r="X64" s="194" t="s">
        <v>165</v>
      </c>
      <c r="Y64" s="196">
        <v>406.025</v>
      </c>
      <c r="Z64" s="99"/>
      <c r="AA64" s="99"/>
      <c r="AB64" s="109"/>
      <c r="AC64" s="99"/>
      <c r="AD64" s="99"/>
      <c r="AE64" s="99"/>
    </row>
    <row r="65" spans="1:31" ht="24" customHeight="1">
      <c r="A65" s="1138"/>
      <c r="B65" s="1138"/>
      <c r="C65" s="1138"/>
      <c r="D65" s="1480" t="s">
        <v>147</v>
      </c>
      <c r="E65" s="1482">
        <v>0</v>
      </c>
      <c r="F65" s="1484">
        <v>0</v>
      </c>
      <c r="G65" s="205"/>
      <c r="H65" s="204"/>
      <c r="I65" s="116"/>
      <c r="J65" s="1397">
        <v>0</v>
      </c>
      <c r="K65" s="1397">
        <v>0</v>
      </c>
      <c r="L65" s="1486">
        <v>0</v>
      </c>
      <c r="M65" s="182"/>
      <c r="N65" s="182"/>
      <c r="O65" s="1369"/>
      <c r="P65" s="1369"/>
      <c r="Q65" s="1449"/>
      <c r="R65" s="1369"/>
      <c r="S65" s="1449"/>
      <c r="T65" s="1475"/>
      <c r="U65" s="1478"/>
      <c r="V65" s="194"/>
      <c r="W65" s="194"/>
      <c r="X65" s="194"/>
      <c r="Y65" s="195"/>
      <c r="Z65" s="99"/>
      <c r="AA65" s="99"/>
      <c r="AB65" s="109"/>
      <c r="AC65" s="99"/>
      <c r="AD65" s="99"/>
      <c r="AE65" s="99"/>
    </row>
    <row r="66" spans="1:31" ht="24" customHeight="1" thickBot="1">
      <c r="A66" s="1168"/>
      <c r="B66" s="1168"/>
      <c r="C66" s="1168"/>
      <c r="D66" s="1481"/>
      <c r="E66" s="1483"/>
      <c r="F66" s="1485"/>
      <c r="G66" s="210"/>
      <c r="H66" s="211"/>
      <c r="I66" s="136"/>
      <c r="J66" s="1398"/>
      <c r="K66" s="1398"/>
      <c r="L66" s="1487">
        <v>0</v>
      </c>
      <c r="M66" s="213"/>
      <c r="N66" s="213"/>
      <c r="O66" s="1370"/>
      <c r="P66" s="1370"/>
      <c r="Q66" s="1450"/>
      <c r="R66" s="1370"/>
      <c r="S66" s="1450"/>
      <c r="T66" s="1476"/>
      <c r="U66" s="1479"/>
      <c r="V66" s="197"/>
      <c r="W66" s="197"/>
      <c r="X66" s="197"/>
      <c r="Y66" s="198"/>
      <c r="Z66" s="99"/>
      <c r="AA66" s="99"/>
      <c r="AB66" s="109"/>
      <c r="AC66" s="99"/>
      <c r="AD66" s="99"/>
      <c r="AE66" s="99"/>
    </row>
    <row r="67" spans="1:31" ht="13.5" customHeight="1">
      <c r="A67" s="1137">
        <v>5</v>
      </c>
      <c r="B67" s="1137" t="s">
        <v>167</v>
      </c>
      <c r="C67" s="1137" t="s">
        <v>135</v>
      </c>
      <c r="D67" s="102" t="s">
        <v>136</v>
      </c>
      <c r="E67" s="186">
        <v>2</v>
      </c>
      <c r="F67" s="104">
        <f>+E67</f>
        <v>2</v>
      </c>
      <c r="G67" s="122">
        <v>0.66</v>
      </c>
      <c r="H67" s="105"/>
      <c r="I67" s="103"/>
      <c r="J67" s="106">
        <v>0</v>
      </c>
      <c r="K67" s="214">
        <v>0</v>
      </c>
      <c r="L67" s="215">
        <v>0</v>
      </c>
      <c r="M67" s="108"/>
      <c r="N67" s="108"/>
      <c r="O67" s="1368" t="s">
        <v>137</v>
      </c>
      <c r="P67" s="1368" t="s">
        <v>168</v>
      </c>
      <c r="Q67" s="1448" t="s">
        <v>169</v>
      </c>
      <c r="R67" s="1368" t="s">
        <v>140</v>
      </c>
      <c r="S67" s="1448" t="s">
        <v>170</v>
      </c>
      <c r="T67" s="1427">
        <v>37445</v>
      </c>
      <c r="U67" s="1427">
        <v>38908</v>
      </c>
      <c r="V67" s="1427" t="s">
        <v>142</v>
      </c>
      <c r="W67" s="1427" t="s">
        <v>143</v>
      </c>
      <c r="X67" s="1427" t="s">
        <v>144</v>
      </c>
      <c r="Y67" s="1467">
        <v>76353</v>
      </c>
      <c r="Z67" s="99"/>
      <c r="AA67" s="99"/>
      <c r="AB67" s="109"/>
      <c r="AC67" s="99"/>
      <c r="AD67" s="99"/>
      <c r="AE67" s="99"/>
    </row>
    <row r="68" spans="1:31" ht="13.5" customHeight="1">
      <c r="A68" s="1138"/>
      <c r="B68" s="1138"/>
      <c r="C68" s="1138"/>
      <c r="D68" s="240" t="s">
        <v>145</v>
      </c>
      <c r="E68" s="157">
        <v>449112690</v>
      </c>
      <c r="F68" s="158">
        <f>+E68</f>
        <v>449112690</v>
      </c>
      <c r="G68" s="158">
        <v>149704230</v>
      </c>
      <c r="H68" s="160"/>
      <c r="I68" s="157"/>
      <c r="J68" s="192">
        <v>86440000</v>
      </c>
      <c r="K68" s="192">
        <v>43220000</v>
      </c>
      <c r="L68" s="193">
        <f>+G68</f>
        <v>149704230</v>
      </c>
      <c r="M68" s="120"/>
      <c r="N68" s="120"/>
      <c r="O68" s="1369"/>
      <c r="P68" s="1369"/>
      <c r="Q68" s="1449"/>
      <c r="R68" s="1369"/>
      <c r="S68" s="1449"/>
      <c r="T68" s="1428"/>
      <c r="U68" s="1428"/>
      <c r="V68" s="1428"/>
      <c r="W68" s="1428"/>
      <c r="X68" s="1428"/>
      <c r="Y68" s="1468"/>
      <c r="Z68" s="99"/>
      <c r="AA68" s="99"/>
      <c r="AB68" s="109"/>
      <c r="AC68" s="99"/>
      <c r="AD68" s="99"/>
      <c r="AE68" s="99"/>
    </row>
    <row r="69" spans="1:31" ht="27.75" customHeight="1">
      <c r="A69" s="1138"/>
      <c r="B69" s="1138"/>
      <c r="C69" s="1138"/>
      <c r="D69" s="240" t="s">
        <v>146</v>
      </c>
      <c r="E69" s="241">
        <v>0.5</v>
      </c>
      <c r="F69" s="117">
        <f>+E69</f>
        <v>0.5</v>
      </c>
      <c r="G69" s="216">
        <v>0.17</v>
      </c>
      <c r="H69" s="241"/>
      <c r="I69" s="116"/>
      <c r="J69" s="118">
        <v>0</v>
      </c>
      <c r="K69" s="118">
        <v>0.16</v>
      </c>
      <c r="L69" s="217">
        <v>0.3</v>
      </c>
      <c r="M69" s="120"/>
      <c r="N69" s="120"/>
      <c r="O69" s="1369"/>
      <c r="P69" s="1369"/>
      <c r="Q69" s="1449"/>
      <c r="R69" s="1369"/>
      <c r="S69" s="1449"/>
      <c r="T69" s="1428"/>
      <c r="U69" s="1428"/>
      <c r="V69" s="1428"/>
      <c r="W69" s="1428"/>
      <c r="X69" s="1428"/>
      <c r="Y69" s="1468"/>
      <c r="Z69" s="99"/>
      <c r="AA69" s="99"/>
      <c r="AB69" s="109"/>
      <c r="AC69" s="99"/>
      <c r="AD69" s="99"/>
      <c r="AE69" s="99"/>
    </row>
    <row r="70" spans="1:31" ht="15">
      <c r="A70" s="1138"/>
      <c r="B70" s="1138"/>
      <c r="C70" s="1138"/>
      <c r="D70" s="1391" t="s">
        <v>147</v>
      </c>
      <c r="E70" s="1442">
        <v>15008539</v>
      </c>
      <c r="F70" s="1395">
        <f>+E70</f>
        <v>15008539</v>
      </c>
      <c r="G70" s="167">
        <v>5002846.33333333</v>
      </c>
      <c r="H70" s="1470"/>
      <c r="I70" s="166"/>
      <c r="J70" s="1397">
        <v>10480618</v>
      </c>
      <c r="K70" s="1397">
        <v>15008539</v>
      </c>
      <c r="L70" s="1446">
        <v>5002846</v>
      </c>
      <c r="M70" s="1472"/>
      <c r="N70" s="1472"/>
      <c r="O70" s="1369"/>
      <c r="P70" s="1369"/>
      <c r="Q70" s="1449"/>
      <c r="R70" s="1369"/>
      <c r="S70" s="1449"/>
      <c r="T70" s="1428"/>
      <c r="U70" s="1428"/>
      <c r="V70" s="1428"/>
      <c r="W70" s="1428"/>
      <c r="X70" s="1428"/>
      <c r="Y70" s="1468"/>
      <c r="Z70" s="99"/>
      <c r="AA70" s="99"/>
      <c r="AB70" s="109"/>
      <c r="AC70" s="99"/>
      <c r="AD70" s="99"/>
      <c r="AE70" s="99"/>
    </row>
    <row r="71" spans="1:31" ht="13.5" thickBot="1">
      <c r="A71" s="1138"/>
      <c r="B71" s="1138"/>
      <c r="C71" s="1168"/>
      <c r="D71" s="1392"/>
      <c r="E71" s="1443"/>
      <c r="F71" s="1396"/>
      <c r="G71" s="170"/>
      <c r="H71" s="1471"/>
      <c r="I71" s="169"/>
      <c r="J71" s="1398"/>
      <c r="K71" s="1398"/>
      <c r="L71" s="1447"/>
      <c r="M71" s="1473"/>
      <c r="N71" s="1473"/>
      <c r="O71" s="1370"/>
      <c r="P71" s="1370"/>
      <c r="Q71" s="1450"/>
      <c r="R71" s="1370"/>
      <c r="S71" s="1450"/>
      <c r="T71" s="1429"/>
      <c r="U71" s="1429"/>
      <c r="V71" s="1429"/>
      <c r="W71" s="1429"/>
      <c r="X71" s="1429"/>
      <c r="Y71" s="1469"/>
      <c r="Z71" s="99"/>
      <c r="AA71" s="99"/>
      <c r="AB71" s="109"/>
      <c r="AC71" s="99"/>
      <c r="AD71" s="99"/>
      <c r="AE71" s="99"/>
    </row>
    <row r="72" spans="1:31" ht="12.75" customHeight="1">
      <c r="A72" s="1138"/>
      <c r="B72" s="1138"/>
      <c r="C72" s="1463" t="s">
        <v>171</v>
      </c>
      <c r="D72" s="102" t="s">
        <v>136</v>
      </c>
      <c r="E72" s="186">
        <v>0</v>
      </c>
      <c r="F72" s="218"/>
      <c r="G72" s="218">
        <v>0.6666666666666666</v>
      </c>
      <c r="H72" s="186"/>
      <c r="I72" s="186"/>
      <c r="J72" s="219"/>
      <c r="K72" s="219">
        <v>0</v>
      </c>
      <c r="L72" s="215">
        <v>0.336</v>
      </c>
      <c r="M72" s="203"/>
      <c r="N72" s="203"/>
      <c r="O72" s="1451" t="s">
        <v>171</v>
      </c>
      <c r="P72" s="1451" t="s">
        <v>172</v>
      </c>
      <c r="Q72" s="1461" t="s">
        <v>173</v>
      </c>
      <c r="R72" s="1462" t="s">
        <v>140</v>
      </c>
      <c r="S72" s="1461" t="s">
        <v>174</v>
      </c>
      <c r="T72" s="1430">
        <v>48066</v>
      </c>
      <c r="U72" s="1430">
        <v>47135</v>
      </c>
      <c r="V72" s="1430" t="s">
        <v>142</v>
      </c>
      <c r="W72" s="1430" t="s">
        <v>143</v>
      </c>
      <c r="X72" s="1430" t="s">
        <v>144</v>
      </c>
      <c r="Y72" s="1458">
        <v>95201</v>
      </c>
      <c r="Z72" s="99"/>
      <c r="AA72" s="99"/>
      <c r="AB72" s="109"/>
      <c r="AC72" s="99"/>
      <c r="AD72" s="99"/>
      <c r="AE72" s="99"/>
    </row>
    <row r="73" spans="1:31" ht="12.75" customHeight="1">
      <c r="A73" s="1138"/>
      <c r="B73" s="1138"/>
      <c r="C73" s="1464"/>
      <c r="D73" s="240" t="s">
        <v>145</v>
      </c>
      <c r="E73" s="157">
        <v>0</v>
      </c>
      <c r="F73" s="158"/>
      <c r="G73" s="158">
        <v>149704230</v>
      </c>
      <c r="H73" s="157"/>
      <c r="I73" s="157"/>
      <c r="J73" s="192"/>
      <c r="K73" s="192">
        <v>43220000</v>
      </c>
      <c r="L73" s="193">
        <v>76553333.33333333</v>
      </c>
      <c r="M73" s="182"/>
      <c r="N73" s="182"/>
      <c r="O73" s="1369"/>
      <c r="P73" s="1369"/>
      <c r="Q73" s="1449"/>
      <c r="R73" s="1456"/>
      <c r="S73" s="1449"/>
      <c r="T73" s="1428"/>
      <c r="U73" s="1428"/>
      <c r="V73" s="1428"/>
      <c r="W73" s="1428"/>
      <c r="X73" s="1428"/>
      <c r="Y73" s="1459"/>
      <c r="Z73" s="99"/>
      <c r="AA73" s="99"/>
      <c r="AB73" s="109"/>
      <c r="AC73" s="99"/>
      <c r="AD73" s="99"/>
      <c r="AE73" s="99"/>
    </row>
    <row r="74" spans="1:31" ht="12.75" customHeight="1">
      <c r="A74" s="1138"/>
      <c r="B74" s="1138"/>
      <c r="C74" s="1464"/>
      <c r="D74" s="240" t="s">
        <v>146</v>
      </c>
      <c r="E74" s="241">
        <v>0</v>
      </c>
      <c r="F74" s="220"/>
      <c r="G74" s="221">
        <v>0.17</v>
      </c>
      <c r="H74" s="241"/>
      <c r="I74" s="241"/>
      <c r="J74" s="222"/>
      <c r="K74" s="222">
        <v>0</v>
      </c>
      <c r="L74" s="223">
        <v>0</v>
      </c>
      <c r="M74" s="182"/>
      <c r="N74" s="182"/>
      <c r="O74" s="1369"/>
      <c r="P74" s="1369"/>
      <c r="Q74" s="1449"/>
      <c r="R74" s="1456"/>
      <c r="S74" s="1449"/>
      <c r="T74" s="1428"/>
      <c r="U74" s="1428"/>
      <c r="V74" s="1428"/>
      <c r="W74" s="1428"/>
      <c r="X74" s="1428"/>
      <c r="Y74" s="1459"/>
      <c r="Z74" s="99"/>
      <c r="AA74" s="99"/>
      <c r="AB74" s="109"/>
      <c r="AC74" s="99"/>
      <c r="AD74" s="99"/>
      <c r="AE74" s="99"/>
    </row>
    <row r="75" spans="1:31" ht="12.75" customHeight="1">
      <c r="A75" s="1138"/>
      <c r="B75" s="1138"/>
      <c r="C75" s="1464"/>
      <c r="D75" s="1391" t="s">
        <v>147</v>
      </c>
      <c r="E75" s="1442">
        <v>0</v>
      </c>
      <c r="F75" s="1444"/>
      <c r="G75" s="224">
        <v>5002846.333333333</v>
      </c>
      <c r="H75" s="1442"/>
      <c r="I75" s="1442"/>
      <c r="J75" s="1431"/>
      <c r="K75" s="1431">
        <v>0</v>
      </c>
      <c r="L75" s="1446">
        <v>0</v>
      </c>
      <c r="M75" s="182"/>
      <c r="N75" s="182"/>
      <c r="O75" s="1369"/>
      <c r="P75" s="1369"/>
      <c r="Q75" s="1449"/>
      <c r="R75" s="1456"/>
      <c r="S75" s="1449"/>
      <c r="T75" s="1428"/>
      <c r="U75" s="1428"/>
      <c r="V75" s="1428"/>
      <c r="W75" s="1428"/>
      <c r="X75" s="1428"/>
      <c r="Y75" s="1459"/>
      <c r="Z75" s="99"/>
      <c r="AA75" s="99"/>
      <c r="AB75" s="109"/>
      <c r="AC75" s="99"/>
      <c r="AD75" s="99"/>
      <c r="AE75" s="99"/>
    </row>
    <row r="76" spans="1:31" ht="13.5" thickBot="1">
      <c r="A76" s="1138"/>
      <c r="B76" s="1138"/>
      <c r="C76" s="1465"/>
      <c r="D76" s="1392"/>
      <c r="E76" s="1443"/>
      <c r="F76" s="1445"/>
      <c r="G76" s="225"/>
      <c r="H76" s="1443"/>
      <c r="I76" s="1443"/>
      <c r="J76" s="1432"/>
      <c r="K76" s="1432"/>
      <c r="L76" s="1447"/>
      <c r="M76" s="213"/>
      <c r="N76" s="213"/>
      <c r="O76" s="1370"/>
      <c r="P76" s="1370"/>
      <c r="Q76" s="1450"/>
      <c r="R76" s="1457"/>
      <c r="S76" s="1450"/>
      <c r="T76" s="1429"/>
      <c r="U76" s="1429"/>
      <c r="V76" s="1429"/>
      <c r="W76" s="1429"/>
      <c r="X76" s="1429"/>
      <c r="Y76" s="1460"/>
      <c r="Z76" s="99"/>
      <c r="AA76" s="99"/>
      <c r="AB76" s="109"/>
      <c r="AC76" s="99"/>
      <c r="AD76" s="99"/>
      <c r="AE76" s="99"/>
    </row>
    <row r="77" spans="1:31" ht="12.75" customHeight="1">
      <c r="A77" s="1138"/>
      <c r="B77" s="1138"/>
      <c r="C77" s="1137" t="s">
        <v>175</v>
      </c>
      <c r="D77" s="102" t="s">
        <v>136</v>
      </c>
      <c r="E77" s="186">
        <v>0</v>
      </c>
      <c r="F77" s="218"/>
      <c r="G77" s="218">
        <v>0.6666666666666666</v>
      </c>
      <c r="H77" s="186"/>
      <c r="I77" s="186"/>
      <c r="J77" s="219"/>
      <c r="K77" s="219">
        <v>0</v>
      </c>
      <c r="L77" s="215">
        <v>0.22400000000000003</v>
      </c>
      <c r="M77" s="203"/>
      <c r="N77" s="226"/>
      <c r="O77" s="1451" t="s">
        <v>175</v>
      </c>
      <c r="P77" s="1452" t="s">
        <v>176</v>
      </c>
      <c r="Q77" s="1448" t="s">
        <v>153</v>
      </c>
      <c r="R77" s="1455" t="s">
        <v>140</v>
      </c>
      <c r="S77" s="1448" t="s">
        <v>177</v>
      </c>
      <c r="T77" s="1427">
        <v>191535</v>
      </c>
      <c r="U77" s="1427">
        <v>202823</v>
      </c>
      <c r="V77" s="1430" t="s">
        <v>142</v>
      </c>
      <c r="W77" s="1430" t="s">
        <v>143</v>
      </c>
      <c r="X77" s="1430" t="s">
        <v>144</v>
      </c>
      <c r="Y77" s="1466">
        <v>394358</v>
      </c>
      <c r="Z77" s="99"/>
      <c r="AA77" s="99"/>
      <c r="AB77" s="109"/>
      <c r="AC77" s="99"/>
      <c r="AD77" s="99"/>
      <c r="AE77" s="99"/>
    </row>
    <row r="78" spans="1:31" ht="12.75" customHeight="1">
      <c r="A78" s="1138"/>
      <c r="B78" s="1138"/>
      <c r="C78" s="1138"/>
      <c r="D78" s="240" t="s">
        <v>145</v>
      </c>
      <c r="E78" s="157">
        <v>0</v>
      </c>
      <c r="F78" s="158"/>
      <c r="G78" s="158">
        <v>149704230</v>
      </c>
      <c r="H78" s="157"/>
      <c r="I78" s="157"/>
      <c r="J78" s="192"/>
      <c r="K78" s="192">
        <v>43220000</v>
      </c>
      <c r="L78" s="193">
        <v>76553333.33333333</v>
      </c>
      <c r="M78" s="182"/>
      <c r="N78" s="183"/>
      <c r="O78" s="1369"/>
      <c r="P78" s="1453"/>
      <c r="Q78" s="1449"/>
      <c r="R78" s="1456"/>
      <c r="S78" s="1449"/>
      <c r="T78" s="1428"/>
      <c r="U78" s="1428"/>
      <c r="V78" s="1428"/>
      <c r="W78" s="1428"/>
      <c r="X78" s="1428"/>
      <c r="Y78" s="1459"/>
      <c r="Z78" s="99"/>
      <c r="AA78" s="99"/>
      <c r="AB78" s="109"/>
      <c r="AC78" s="99"/>
      <c r="AD78" s="99"/>
      <c r="AE78" s="99"/>
    </row>
    <row r="79" spans="1:31" ht="12.75" customHeight="1">
      <c r="A79" s="1138"/>
      <c r="B79" s="1138"/>
      <c r="C79" s="1138"/>
      <c r="D79" s="240" t="s">
        <v>146</v>
      </c>
      <c r="E79" s="241">
        <v>0</v>
      </c>
      <c r="F79" s="220"/>
      <c r="G79" s="221">
        <v>0.17</v>
      </c>
      <c r="H79" s="241"/>
      <c r="I79" s="241"/>
      <c r="J79" s="222"/>
      <c r="K79" s="222">
        <v>0</v>
      </c>
      <c r="L79" s="223">
        <v>0</v>
      </c>
      <c r="M79" s="182"/>
      <c r="N79" s="183"/>
      <c r="O79" s="1369"/>
      <c r="P79" s="1453"/>
      <c r="Q79" s="1449"/>
      <c r="R79" s="1456"/>
      <c r="S79" s="1449"/>
      <c r="T79" s="1428"/>
      <c r="U79" s="1428"/>
      <c r="V79" s="1428"/>
      <c r="W79" s="1428"/>
      <c r="X79" s="1428"/>
      <c r="Y79" s="1459"/>
      <c r="Z79" s="99"/>
      <c r="AA79" s="99"/>
      <c r="AB79" s="109"/>
      <c r="AC79" s="99"/>
      <c r="AD79" s="99"/>
      <c r="AE79" s="99"/>
    </row>
    <row r="80" spans="1:31" ht="12.75" customHeight="1">
      <c r="A80" s="1138"/>
      <c r="B80" s="1138"/>
      <c r="C80" s="1138"/>
      <c r="D80" s="1391" t="s">
        <v>147</v>
      </c>
      <c r="E80" s="1442">
        <v>0</v>
      </c>
      <c r="F80" s="1444"/>
      <c r="G80" s="224">
        <v>5002846.333333333</v>
      </c>
      <c r="H80" s="1442"/>
      <c r="I80" s="1442"/>
      <c r="J80" s="1431"/>
      <c r="K80" s="1431">
        <v>0</v>
      </c>
      <c r="L80" s="1446">
        <v>0</v>
      </c>
      <c r="M80" s="182"/>
      <c r="N80" s="183"/>
      <c r="O80" s="1369"/>
      <c r="P80" s="1453"/>
      <c r="Q80" s="1449"/>
      <c r="R80" s="1456"/>
      <c r="S80" s="1449"/>
      <c r="T80" s="1428"/>
      <c r="U80" s="1428"/>
      <c r="V80" s="1428"/>
      <c r="W80" s="1428"/>
      <c r="X80" s="1428"/>
      <c r="Y80" s="1459"/>
      <c r="Z80" s="99"/>
      <c r="AA80" s="99"/>
      <c r="AB80" s="109"/>
      <c r="AC80" s="99"/>
      <c r="AD80" s="99"/>
      <c r="AE80" s="99"/>
    </row>
    <row r="81" spans="1:31" ht="13.5" thickBot="1">
      <c r="A81" s="1138"/>
      <c r="B81" s="1138"/>
      <c r="C81" s="1168"/>
      <c r="D81" s="1392"/>
      <c r="E81" s="1443"/>
      <c r="F81" s="1445"/>
      <c r="G81" s="225"/>
      <c r="H81" s="1443"/>
      <c r="I81" s="1443"/>
      <c r="J81" s="1432"/>
      <c r="K81" s="1432"/>
      <c r="L81" s="1447"/>
      <c r="M81" s="213"/>
      <c r="N81" s="227"/>
      <c r="O81" s="1370"/>
      <c r="P81" s="1454"/>
      <c r="Q81" s="1450"/>
      <c r="R81" s="1457"/>
      <c r="S81" s="1450"/>
      <c r="T81" s="1429"/>
      <c r="U81" s="1429"/>
      <c r="V81" s="1429"/>
      <c r="W81" s="1429"/>
      <c r="X81" s="1429"/>
      <c r="Y81" s="1460"/>
      <c r="Z81" s="99"/>
      <c r="AA81" s="99"/>
      <c r="AB81" s="109"/>
      <c r="AC81" s="99"/>
      <c r="AD81" s="99"/>
      <c r="AE81" s="99"/>
    </row>
    <row r="82" spans="1:31" ht="12" customHeight="1">
      <c r="A82" s="1138"/>
      <c r="B82" s="1138"/>
      <c r="C82" s="1138" t="s">
        <v>178</v>
      </c>
      <c r="D82" s="180" t="s">
        <v>136</v>
      </c>
      <c r="E82" s="186">
        <f>+E77+E72</f>
        <v>0</v>
      </c>
      <c r="F82" s="218"/>
      <c r="G82" s="218">
        <v>1.9933333333333332</v>
      </c>
      <c r="H82" s="186"/>
      <c r="I82" s="186"/>
      <c r="J82" s="219"/>
      <c r="K82" s="219">
        <f aca="true" t="shared" si="0" ref="K82">+K77+K72</f>
        <v>0</v>
      </c>
      <c r="L82" s="215">
        <f>L77+L72</f>
        <v>0.56</v>
      </c>
      <c r="M82" s="182"/>
      <c r="N82" s="182"/>
      <c r="O82" s="228"/>
      <c r="P82" s="228"/>
      <c r="Q82" s="229"/>
      <c r="R82" s="228"/>
      <c r="S82" s="229"/>
      <c r="T82" s="194"/>
      <c r="U82" s="194"/>
      <c r="V82" s="194"/>
      <c r="W82" s="194"/>
      <c r="X82" s="194"/>
      <c r="Y82" s="195"/>
      <c r="Z82" s="99"/>
      <c r="AA82" s="99"/>
      <c r="AB82" s="109"/>
      <c r="AC82" s="99"/>
      <c r="AD82" s="99"/>
      <c r="AE82" s="99"/>
    </row>
    <row r="83" spans="1:31" ht="12" customHeight="1">
      <c r="A83" s="1138"/>
      <c r="B83" s="1138"/>
      <c r="C83" s="1138"/>
      <c r="D83" s="240" t="s">
        <v>145</v>
      </c>
      <c r="E83" s="157">
        <f>+E78+E73+E68</f>
        <v>449112690</v>
      </c>
      <c r="F83" s="158">
        <f aca="true" t="shared" si="1" ref="F83:K83">+F78+F73+F68</f>
        <v>449112690</v>
      </c>
      <c r="G83" s="158">
        <v>449112690</v>
      </c>
      <c r="H83" s="157">
        <f t="shared" si="1"/>
        <v>0</v>
      </c>
      <c r="I83" s="157">
        <f t="shared" si="1"/>
        <v>0</v>
      </c>
      <c r="J83" s="192">
        <f t="shared" si="1"/>
        <v>86440000</v>
      </c>
      <c r="K83" s="192">
        <f t="shared" si="1"/>
        <v>129660000</v>
      </c>
      <c r="L83" s="193">
        <f>L78+L73+L68</f>
        <v>302810896.6666666</v>
      </c>
      <c r="M83" s="182"/>
      <c r="N83" s="182"/>
      <c r="O83" s="228"/>
      <c r="P83" s="228"/>
      <c r="Q83" s="229"/>
      <c r="R83" s="228"/>
      <c r="S83" s="229"/>
      <c r="T83" s="194"/>
      <c r="U83" s="194"/>
      <c r="V83" s="194"/>
      <c r="W83" s="194"/>
      <c r="X83" s="194"/>
      <c r="Y83" s="195"/>
      <c r="Z83" s="99"/>
      <c r="AA83" s="99"/>
      <c r="AB83" s="109"/>
      <c r="AC83" s="99"/>
      <c r="AD83" s="99"/>
      <c r="AE83" s="99"/>
    </row>
    <row r="84" spans="1:31" ht="12" customHeight="1">
      <c r="A84" s="1138"/>
      <c r="B84" s="1138"/>
      <c r="C84" s="1138"/>
      <c r="D84" s="240" t="s">
        <v>146</v>
      </c>
      <c r="E84" s="241">
        <f>+E79+E74</f>
        <v>0</v>
      </c>
      <c r="F84" s="220"/>
      <c r="G84" s="230">
        <f>G69+G74+G79</f>
        <v>0.51</v>
      </c>
      <c r="H84" s="241"/>
      <c r="I84" s="241"/>
      <c r="J84" s="222"/>
      <c r="K84" s="222">
        <f aca="true" t="shared" si="2" ref="K84:K85">+K79+K74</f>
        <v>0</v>
      </c>
      <c r="L84" s="217">
        <v>0</v>
      </c>
      <c r="M84" s="182"/>
      <c r="N84" s="182"/>
      <c r="O84" s="228"/>
      <c r="P84" s="228"/>
      <c r="Q84" s="229"/>
      <c r="R84" s="228"/>
      <c r="S84" s="229"/>
      <c r="T84" s="194"/>
      <c r="U84" s="194"/>
      <c r="V84" s="194"/>
      <c r="W84" s="194"/>
      <c r="X84" s="194"/>
      <c r="Y84" s="195"/>
      <c r="Z84" s="99"/>
      <c r="AA84" s="99"/>
      <c r="AB84" s="109"/>
      <c r="AC84" s="99"/>
      <c r="AD84" s="99"/>
      <c r="AE84" s="99"/>
    </row>
    <row r="85" spans="1:31" ht="12" customHeight="1">
      <c r="A85" s="1138"/>
      <c r="B85" s="1138"/>
      <c r="C85" s="1138"/>
      <c r="D85" s="1391" t="s">
        <v>147</v>
      </c>
      <c r="E85" s="1442">
        <f>+E80+E75</f>
        <v>0</v>
      </c>
      <c r="F85" s="1444"/>
      <c r="G85" s="231">
        <v>15008539</v>
      </c>
      <c r="H85" s="1442"/>
      <c r="I85" s="1442"/>
      <c r="J85" s="1431"/>
      <c r="K85" s="1431">
        <f t="shared" si="2"/>
        <v>0</v>
      </c>
      <c r="L85" s="231">
        <v>15008539</v>
      </c>
      <c r="M85" s="182"/>
      <c r="N85" s="182"/>
      <c r="O85" s="228"/>
      <c r="P85" s="228"/>
      <c r="Q85" s="229"/>
      <c r="R85" s="228"/>
      <c r="S85" s="229"/>
      <c r="T85" s="194"/>
      <c r="U85" s="194"/>
      <c r="V85" s="194"/>
      <c r="W85" s="194"/>
      <c r="X85" s="194"/>
      <c r="Y85" s="195"/>
      <c r="Z85" s="99"/>
      <c r="AA85" s="99"/>
      <c r="AB85" s="109"/>
      <c r="AC85" s="99"/>
      <c r="AD85" s="99"/>
      <c r="AE85" s="99"/>
    </row>
    <row r="86" spans="1:31" ht="12" customHeight="1" thickBot="1">
      <c r="A86" s="1168"/>
      <c r="B86" s="1168"/>
      <c r="C86" s="1168"/>
      <c r="D86" s="1441"/>
      <c r="E86" s="1443"/>
      <c r="F86" s="1445"/>
      <c r="G86" s="232"/>
      <c r="H86" s="1443"/>
      <c r="I86" s="1443"/>
      <c r="J86" s="1432"/>
      <c r="K86" s="1432"/>
      <c r="L86" s="233"/>
      <c r="M86" s="182"/>
      <c r="N86" s="182"/>
      <c r="O86" s="228"/>
      <c r="P86" s="228"/>
      <c r="Q86" s="229"/>
      <c r="R86" s="228"/>
      <c r="S86" s="229"/>
      <c r="T86" s="194"/>
      <c r="U86" s="194"/>
      <c r="V86" s="194"/>
      <c r="W86" s="194"/>
      <c r="X86" s="194"/>
      <c r="Y86" s="195"/>
      <c r="Z86" s="99"/>
      <c r="AA86" s="99"/>
      <c r="AB86" s="109"/>
      <c r="AC86" s="99"/>
      <c r="AD86" s="99"/>
      <c r="AE86" s="99"/>
    </row>
    <row r="87" spans="1:31" ht="13.5" customHeight="1">
      <c r="A87" s="1284">
        <v>6</v>
      </c>
      <c r="B87" s="1199" t="s">
        <v>86</v>
      </c>
      <c r="C87" s="1433" t="s">
        <v>179</v>
      </c>
      <c r="D87" s="102" t="s">
        <v>136</v>
      </c>
      <c r="E87" s="105">
        <v>9.4</v>
      </c>
      <c r="F87" s="104">
        <v>9</v>
      </c>
      <c r="G87" s="104">
        <v>9</v>
      </c>
      <c r="H87" s="105"/>
      <c r="I87" s="103"/>
      <c r="J87" s="106">
        <v>0</v>
      </c>
      <c r="K87" s="234">
        <v>0.04</v>
      </c>
      <c r="L87" s="235">
        <v>0</v>
      </c>
      <c r="M87" s="108"/>
      <c r="N87" s="108"/>
      <c r="O87" s="1436" t="s">
        <v>179</v>
      </c>
      <c r="P87" s="1421" t="s">
        <v>180</v>
      </c>
      <c r="Q87" s="1424" t="s">
        <v>181</v>
      </c>
      <c r="R87" s="1421" t="s">
        <v>182</v>
      </c>
      <c r="S87" s="1424" t="s">
        <v>183</v>
      </c>
      <c r="T87" s="1409" t="s">
        <v>184</v>
      </c>
      <c r="U87" s="1409" t="s">
        <v>185</v>
      </c>
      <c r="V87" s="1409" t="s">
        <v>163</v>
      </c>
      <c r="W87" s="1409" t="s">
        <v>164</v>
      </c>
      <c r="X87" s="1409" t="s">
        <v>165</v>
      </c>
      <c r="Y87" s="1412">
        <v>34669</v>
      </c>
      <c r="Z87" s="99"/>
      <c r="AA87" s="99"/>
      <c r="AB87" s="109"/>
      <c r="AC87" s="99"/>
      <c r="AD87" s="99"/>
      <c r="AE87" s="99"/>
    </row>
    <row r="88" spans="1:31" ht="13.5" customHeight="1">
      <c r="A88" s="1285"/>
      <c r="B88" s="1200"/>
      <c r="C88" s="1434"/>
      <c r="D88" s="240" t="s">
        <v>145</v>
      </c>
      <c r="E88" s="160">
        <v>1194445933</v>
      </c>
      <c r="F88" s="158">
        <v>1194445933</v>
      </c>
      <c r="G88" s="158">
        <v>1194445933</v>
      </c>
      <c r="H88" s="160"/>
      <c r="I88" s="157"/>
      <c r="J88" s="192">
        <v>48900000</v>
      </c>
      <c r="K88" s="192">
        <v>92910000</v>
      </c>
      <c r="L88" s="236">
        <v>127486000</v>
      </c>
      <c r="M88" s="120"/>
      <c r="N88" s="120"/>
      <c r="O88" s="1437"/>
      <c r="P88" s="1422"/>
      <c r="Q88" s="1425"/>
      <c r="R88" s="1422"/>
      <c r="S88" s="1425"/>
      <c r="T88" s="1410"/>
      <c r="U88" s="1410"/>
      <c r="V88" s="1410"/>
      <c r="W88" s="1410"/>
      <c r="X88" s="1410"/>
      <c r="Y88" s="1413"/>
      <c r="Z88" s="99"/>
      <c r="AA88" s="99"/>
      <c r="AB88" s="109"/>
      <c r="AC88" s="99"/>
      <c r="AD88" s="99"/>
      <c r="AE88" s="99"/>
    </row>
    <row r="89" spans="1:31" ht="26.25" customHeight="1">
      <c r="A89" s="1285"/>
      <c r="B89" s="1200"/>
      <c r="C89" s="1434"/>
      <c r="D89" s="240" t="s">
        <v>146</v>
      </c>
      <c r="E89" s="237">
        <f>+F89</f>
        <v>0.4</v>
      </c>
      <c r="F89" s="163">
        <v>0.4</v>
      </c>
      <c r="G89" s="117">
        <v>0.4</v>
      </c>
      <c r="H89" s="238"/>
      <c r="I89" s="116"/>
      <c r="J89" s="118">
        <v>0</v>
      </c>
      <c r="K89" s="118">
        <v>0</v>
      </c>
      <c r="L89" s="239">
        <v>0</v>
      </c>
      <c r="M89" s="120"/>
      <c r="N89" s="120"/>
      <c r="O89" s="1437"/>
      <c r="P89" s="1422"/>
      <c r="Q89" s="1425"/>
      <c r="R89" s="1422"/>
      <c r="S89" s="1425"/>
      <c r="T89" s="1410"/>
      <c r="U89" s="1410"/>
      <c r="V89" s="1410"/>
      <c r="W89" s="1410"/>
      <c r="X89" s="1410"/>
      <c r="Y89" s="1413"/>
      <c r="Z89" s="99"/>
      <c r="AA89" s="99"/>
      <c r="AB89" s="109"/>
      <c r="AC89" s="99"/>
      <c r="AD89" s="99"/>
      <c r="AE89" s="99"/>
    </row>
    <row r="90" spans="1:31" ht="11.25" customHeight="1">
      <c r="A90" s="1285"/>
      <c r="B90" s="1200"/>
      <c r="C90" s="1434"/>
      <c r="D90" s="1415" t="s">
        <v>147</v>
      </c>
      <c r="E90" s="1417">
        <v>69871194</v>
      </c>
      <c r="F90" s="1395">
        <v>69871194</v>
      </c>
      <c r="G90" s="117">
        <v>69871194</v>
      </c>
      <c r="H90" s="1417"/>
      <c r="I90" s="116"/>
      <c r="J90" s="1419">
        <v>20475862.5</v>
      </c>
      <c r="K90" s="1397">
        <v>20475862.5</v>
      </c>
      <c r="L90" s="209">
        <v>20475862.5</v>
      </c>
      <c r="M90" s="1439"/>
      <c r="N90" s="1439"/>
      <c r="O90" s="1437"/>
      <c r="P90" s="1422"/>
      <c r="Q90" s="1425"/>
      <c r="R90" s="1422"/>
      <c r="S90" s="1425"/>
      <c r="T90" s="1410"/>
      <c r="U90" s="1410"/>
      <c r="V90" s="1410"/>
      <c r="W90" s="1410"/>
      <c r="X90" s="1410"/>
      <c r="Y90" s="1413"/>
      <c r="Z90" s="99"/>
      <c r="AA90" s="99"/>
      <c r="AB90" s="109"/>
      <c r="AC90" s="99"/>
      <c r="AD90" s="99"/>
      <c r="AE90" s="99"/>
    </row>
    <row r="91" spans="1:31" ht="37.5" customHeight="1" thickBot="1">
      <c r="A91" s="1286"/>
      <c r="B91" s="1201"/>
      <c r="C91" s="1435"/>
      <c r="D91" s="1416"/>
      <c r="E91" s="1418"/>
      <c r="F91" s="1396"/>
      <c r="G91" s="134"/>
      <c r="H91" s="1418"/>
      <c r="I91" s="136"/>
      <c r="J91" s="1420"/>
      <c r="K91" s="1398"/>
      <c r="L91" s="212">
        <v>0</v>
      </c>
      <c r="M91" s="1440"/>
      <c r="N91" s="1440"/>
      <c r="O91" s="1438"/>
      <c r="P91" s="1423"/>
      <c r="Q91" s="1426"/>
      <c r="R91" s="1423"/>
      <c r="S91" s="1426"/>
      <c r="T91" s="1411"/>
      <c r="U91" s="1411"/>
      <c r="V91" s="1411"/>
      <c r="W91" s="1411"/>
      <c r="X91" s="1411"/>
      <c r="Y91" s="1414"/>
      <c r="Z91" s="99"/>
      <c r="AA91" s="99"/>
      <c r="AB91" s="109"/>
      <c r="AC91" s="99"/>
      <c r="AD91" s="99"/>
      <c r="AE91" s="99"/>
    </row>
    <row r="92" spans="1:78" s="253" customFormat="1" ht="49.5" customHeight="1">
      <c r="A92" s="1284">
        <v>7</v>
      </c>
      <c r="B92" s="1284" t="s">
        <v>91</v>
      </c>
      <c r="C92" s="1138" t="s">
        <v>186</v>
      </c>
      <c r="D92" s="180" t="s">
        <v>136</v>
      </c>
      <c r="E92" s="245">
        <f>+F92</f>
        <v>20</v>
      </c>
      <c r="F92" s="246">
        <v>20</v>
      </c>
      <c r="G92" s="139">
        <v>20</v>
      </c>
      <c r="H92" s="247"/>
      <c r="I92" s="140"/>
      <c r="J92" s="248">
        <v>0</v>
      </c>
      <c r="K92" s="248">
        <v>0</v>
      </c>
      <c r="L92" s="235">
        <v>0</v>
      </c>
      <c r="M92" s="247"/>
      <c r="N92" s="247"/>
      <c r="O92" s="1386" t="s">
        <v>186</v>
      </c>
      <c r="P92" s="1405" t="s">
        <v>187</v>
      </c>
      <c r="Q92" s="1407" t="s">
        <v>188</v>
      </c>
      <c r="R92" s="1401" t="s">
        <v>189</v>
      </c>
      <c r="S92" s="1403" t="s">
        <v>190</v>
      </c>
      <c r="T92" s="1372">
        <f>92106+20477</f>
        <v>112583</v>
      </c>
      <c r="U92" s="1372">
        <f>92641+20877</f>
        <v>113518</v>
      </c>
      <c r="V92" s="1372" t="s">
        <v>191</v>
      </c>
      <c r="W92" s="1372" t="s">
        <v>143</v>
      </c>
      <c r="X92" s="1372" t="s">
        <v>144</v>
      </c>
      <c r="Y92" s="1381">
        <f>T92+U92</f>
        <v>226101</v>
      </c>
      <c r="Z92" s="249"/>
      <c r="AA92" s="249"/>
      <c r="AB92" s="250"/>
      <c r="AC92" s="249"/>
      <c r="AD92" s="249"/>
      <c r="AE92" s="249"/>
      <c r="AF92" s="251"/>
      <c r="AG92" s="251"/>
      <c r="AH92" s="251"/>
      <c r="AI92" s="252"/>
      <c r="AJ92" s="252"/>
      <c r="AK92" s="252"/>
      <c r="AL92" s="252"/>
      <c r="AM92" s="252"/>
      <c r="AN92" s="252"/>
      <c r="AO92" s="252"/>
      <c r="AP92" s="252"/>
      <c r="AQ92" s="252"/>
      <c r="AR92" s="252"/>
      <c r="AS92" s="252"/>
      <c r="AT92" s="252"/>
      <c r="AU92" s="252"/>
      <c r="AV92" s="252"/>
      <c r="AW92" s="252"/>
      <c r="AX92" s="252"/>
      <c r="AY92" s="252"/>
      <c r="AZ92" s="252"/>
      <c r="BA92" s="252"/>
      <c r="BB92" s="252"/>
      <c r="BC92" s="252"/>
      <c r="BD92" s="252"/>
      <c r="BE92" s="252"/>
      <c r="BF92" s="252"/>
      <c r="BG92" s="252"/>
      <c r="BH92" s="252"/>
      <c r="BI92" s="252"/>
      <c r="BJ92" s="252"/>
      <c r="BK92" s="252"/>
      <c r="BL92" s="252"/>
      <c r="BM92" s="252"/>
      <c r="BN92" s="252"/>
      <c r="BO92" s="252"/>
      <c r="BP92" s="252"/>
      <c r="BQ92" s="252"/>
      <c r="BR92" s="252"/>
      <c r="BS92" s="252"/>
      <c r="BT92" s="252"/>
      <c r="BU92" s="252"/>
      <c r="BV92" s="252"/>
      <c r="BW92" s="252"/>
      <c r="BX92" s="252"/>
      <c r="BY92" s="252"/>
      <c r="BZ92" s="252"/>
    </row>
    <row r="93" spans="1:78" s="253" customFormat="1" ht="49.5" customHeight="1">
      <c r="A93" s="1285"/>
      <c r="B93" s="1285"/>
      <c r="C93" s="1138"/>
      <c r="D93" s="240" t="s">
        <v>145</v>
      </c>
      <c r="E93" s="160">
        <v>1705086345</v>
      </c>
      <c r="F93" s="158">
        <v>1705086345</v>
      </c>
      <c r="G93" s="158">
        <v>1705086345</v>
      </c>
      <c r="H93" s="160"/>
      <c r="I93" s="157"/>
      <c r="J93" s="192">
        <v>48900000</v>
      </c>
      <c r="K93" s="192">
        <v>237798000</v>
      </c>
      <c r="L93" s="254">
        <v>237798000</v>
      </c>
      <c r="M93" s="160"/>
      <c r="N93" s="76"/>
      <c r="O93" s="1386"/>
      <c r="P93" s="1405"/>
      <c r="Q93" s="1407"/>
      <c r="R93" s="1401"/>
      <c r="S93" s="1403"/>
      <c r="T93" s="1372"/>
      <c r="U93" s="1372"/>
      <c r="V93" s="1372"/>
      <c r="W93" s="1372"/>
      <c r="X93" s="1372"/>
      <c r="Y93" s="1381"/>
      <c r="Z93" s="249"/>
      <c r="AA93" s="249"/>
      <c r="AB93" s="250"/>
      <c r="AC93" s="249"/>
      <c r="AD93" s="249"/>
      <c r="AE93" s="249"/>
      <c r="AF93" s="251"/>
      <c r="AG93" s="251"/>
      <c r="AH93" s="251"/>
      <c r="AI93" s="252"/>
      <c r="AJ93" s="252"/>
      <c r="AK93" s="252"/>
      <c r="AL93" s="252"/>
      <c r="AM93" s="252"/>
      <c r="AN93" s="252"/>
      <c r="AO93" s="252"/>
      <c r="AP93" s="252"/>
      <c r="AQ93" s="252"/>
      <c r="AR93" s="252"/>
      <c r="AS93" s="252"/>
      <c r="AT93" s="252"/>
      <c r="AU93" s="252"/>
      <c r="AV93" s="252"/>
      <c r="AW93" s="252"/>
      <c r="AX93" s="252"/>
      <c r="AY93" s="252"/>
      <c r="AZ93" s="252"/>
      <c r="BA93" s="252"/>
      <c r="BB93" s="252"/>
      <c r="BC93" s="252"/>
      <c r="BD93" s="252"/>
      <c r="BE93" s="252"/>
      <c r="BF93" s="252"/>
      <c r="BG93" s="252"/>
      <c r="BH93" s="252"/>
      <c r="BI93" s="252"/>
      <c r="BJ93" s="252"/>
      <c r="BK93" s="252"/>
      <c r="BL93" s="252"/>
      <c r="BM93" s="252"/>
      <c r="BN93" s="252"/>
      <c r="BO93" s="252"/>
      <c r="BP93" s="252"/>
      <c r="BQ93" s="252"/>
      <c r="BR93" s="252"/>
      <c r="BS93" s="252"/>
      <c r="BT93" s="252"/>
      <c r="BU93" s="252"/>
      <c r="BV93" s="252"/>
      <c r="BW93" s="252"/>
      <c r="BX93" s="252"/>
      <c r="BY93" s="252"/>
      <c r="BZ93" s="252"/>
    </row>
    <row r="94" spans="1:78" s="253" customFormat="1" ht="49.5" customHeight="1">
      <c r="A94" s="1285"/>
      <c r="B94" s="1285"/>
      <c r="C94" s="1138"/>
      <c r="D94" s="240" t="s">
        <v>146</v>
      </c>
      <c r="E94" s="255">
        <f>+F94</f>
        <v>29</v>
      </c>
      <c r="F94" s="216">
        <v>29</v>
      </c>
      <c r="G94" s="117">
        <v>29</v>
      </c>
      <c r="H94" s="13"/>
      <c r="I94" s="116"/>
      <c r="J94" s="256">
        <v>6.74</v>
      </c>
      <c r="K94" s="256"/>
      <c r="L94" s="254">
        <v>26.58</v>
      </c>
      <c r="M94" s="13"/>
      <c r="N94" s="257"/>
      <c r="O94" s="1386"/>
      <c r="P94" s="1405"/>
      <c r="Q94" s="1407"/>
      <c r="R94" s="1401"/>
      <c r="S94" s="1403"/>
      <c r="T94" s="1372"/>
      <c r="U94" s="1372"/>
      <c r="V94" s="1372"/>
      <c r="W94" s="1372"/>
      <c r="X94" s="1372"/>
      <c r="Y94" s="1381"/>
      <c r="Z94" s="249"/>
      <c r="AA94" s="249"/>
      <c r="AB94" s="250"/>
      <c r="AC94" s="249"/>
      <c r="AD94" s="249"/>
      <c r="AE94" s="249"/>
      <c r="AF94" s="251"/>
      <c r="AG94" s="251"/>
      <c r="AH94" s="251"/>
      <c r="AI94" s="252"/>
      <c r="AJ94" s="252"/>
      <c r="AK94" s="252"/>
      <c r="AL94" s="252"/>
      <c r="AM94" s="252"/>
      <c r="AN94" s="252"/>
      <c r="AO94" s="252"/>
      <c r="AP94" s="252"/>
      <c r="AQ94" s="252"/>
      <c r="AR94" s="252"/>
      <c r="AS94" s="252"/>
      <c r="AT94" s="252"/>
      <c r="AU94" s="252"/>
      <c r="AV94" s="252"/>
      <c r="AW94" s="252"/>
      <c r="AX94" s="252"/>
      <c r="AY94" s="252"/>
      <c r="AZ94" s="252"/>
      <c r="BA94" s="252"/>
      <c r="BB94" s="252"/>
      <c r="BC94" s="252"/>
      <c r="BD94" s="252"/>
      <c r="BE94" s="252"/>
      <c r="BF94" s="252"/>
      <c r="BG94" s="252"/>
      <c r="BH94" s="252"/>
      <c r="BI94" s="252"/>
      <c r="BJ94" s="252"/>
      <c r="BK94" s="252"/>
      <c r="BL94" s="252"/>
      <c r="BM94" s="252"/>
      <c r="BN94" s="252"/>
      <c r="BO94" s="252"/>
      <c r="BP94" s="252"/>
      <c r="BQ94" s="252"/>
      <c r="BR94" s="252"/>
      <c r="BS94" s="252"/>
      <c r="BT94" s="252"/>
      <c r="BU94" s="252"/>
      <c r="BV94" s="252"/>
      <c r="BW94" s="252"/>
      <c r="BX94" s="252"/>
      <c r="BY94" s="252"/>
      <c r="BZ94" s="252"/>
    </row>
    <row r="95" spans="1:78" s="253" customFormat="1" ht="40.5" customHeight="1">
      <c r="A95" s="1285"/>
      <c r="B95" s="1285"/>
      <c r="C95" s="1138"/>
      <c r="D95" s="1391" t="s">
        <v>147</v>
      </c>
      <c r="E95" s="1393">
        <v>431339501</v>
      </c>
      <c r="F95" s="1395">
        <v>431339501</v>
      </c>
      <c r="G95" s="167">
        <v>431339501</v>
      </c>
      <c r="H95" s="1393"/>
      <c r="I95" s="166"/>
      <c r="J95" s="1397">
        <v>91046315.75</v>
      </c>
      <c r="K95" s="1397">
        <v>229846315.75</v>
      </c>
      <c r="L95" s="258">
        <v>304096315.75</v>
      </c>
      <c r="M95" s="1393"/>
      <c r="N95" s="1399"/>
      <c r="O95" s="1386"/>
      <c r="P95" s="1405"/>
      <c r="Q95" s="1407"/>
      <c r="R95" s="1401"/>
      <c r="S95" s="1403"/>
      <c r="T95" s="1372"/>
      <c r="U95" s="1372"/>
      <c r="V95" s="1372"/>
      <c r="W95" s="1372"/>
      <c r="X95" s="1372"/>
      <c r="Y95" s="1381"/>
      <c r="Z95" s="249"/>
      <c r="AA95" s="249"/>
      <c r="AB95" s="250"/>
      <c r="AC95" s="249"/>
      <c r="AD95" s="249"/>
      <c r="AE95" s="249"/>
      <c r="AF95" s="251"/>
      <c r="AG95" s="251"/>
      <c r="AH95" s="251"/>
      <c r="AI95" s="252"/>
      <c r="AJ95" s="252"/>
      <c r="AK95" s="252"/>
      <c r="AL95" s="252"/>
      <c r="AM95" s="252"/>
      <c r="AN95" s="252"/>
      <c r="AO95" s="252"/>
      <c r="AP95" s="252"/>
      <c r="AQ95" s="252"/>
      <c r="AR95" s="252"/>
      <c r="AS95" s="252"/>
      <c r="AT95" s="252"/>
      <c r="AU95" s="252"/>
      <c r="AV95" s="252"/>
      <c r="AW95" s="252"/>
      <c r="AX95" s="252"/>
      <c r="AY95" s="252"/>
      <c r="AZ95" s="252"/>
      <c r="BA95" s="252"/>
      <c r="BB95" s="252"/>
      <c r="BC95" s="252"/>
      <c r="BD95" s="252"/>
      <c r="BE95" s="252"/>
      <c r="BF95" s="252"/>
      <c r="BG95" s="252"/>
      <c r="BH95" s="252"/>
      <c r="BI95" s="252"/>
      <c r="BJ95" s="252"/>
      <c r="BK95" s="252"/>
      <c r="BL95" s="252"/>
      <c r="BM95" s="252"/>
      <c r="BN95" s="252"/>
      <c r="BO95" s="252"/>
      <c r="BP95" s="252"/>
      <c r="BQ95" s="252"/>
      <c r="BR95" s="252"/>
      <c r="BS95" s="252"/>
      <c r="BT95" s="252"/>
      <c r="BU95" s="252"/>
      <c r="BV95" s="252"/>
      <c r="BW95" s="252"/>
      <c r="BX95" s="252"/>
      <c r="BY95" s="252"/>
      <c r="BZ95" s="252"/>
    </row>
    <row r="96" spans="1:78" s="253" customFormat="1" ht="42.75" customHeight="1" thickBot="1">
      <c r="A96" s="1286"/>
      <c r="B96" s="1286"/>
      <c r="C96" s="1168"/>
      <c r="D96" s="1392"/>
      <c r="E96" s="1394"/>
      <c r="F96" s="1396"/>
      <c r="G96" s="170"/>
      <c r="H96" s="1394"/>
      <c r="I96" s="169"/>
      <c r="J96" s="1398"/>
      <c r="K96" s="1398"/>
      <c r="L96" s="259"/>
      <c r="M96" s="1394"/>
      <c r="N96" s="1400"/>
      <c r="O96" s="1387"/>
      <c r="P96" s="1406"/>
      <c r="Q96" s="1408"/>
      <c r="R96" s="1402"/>
      <c r="S96" s="1404"/>
      <c r="T96" s="1373"/>
      <c r="U96" s="1373"/>
      <c r="V96" s="1373"/>
      <c r="W96" s="1373"/>
      <c r="X96" s="1373"/>
      <c r="Y96" s="1390"/>
      <c r="Z96" s="249"/>
      <c r="AA96" s="249"/>
      <c r="AB96" s="250"/>
      <c r="AC96" s="249"/>
      <c r="AD96" s="249"/>
      <c r="AE96" s="249"/>
      <c r="AF96" s="251"/>
      <c r="AG96" s="251"/>
      <c r="AH96" s="251"/>
      <c r="AI96" s="252"/>
      <c r="AJ96" s="252"/>
      <c r="AK96" s="252"/>
      <c r="AL96" s="252"/>
      <c r="AM96" s="252"/>
      <c r="AN96" s="252"/>
      <c r="AO96" s="252"/>
      <c r="AP96" s="252"/>
      <c r="AQ96" s="252"/>
      <c r="AR96" s="252"/>
      <c r="AS96" s="252"/>
      <c r="AT96" s="252"/>
      <c r="AU96" s="252"/>
      <c r="AV96" s="252"/>
      <c r="AW96" s="252"/>
      <c r="AX96" s="252"/>
      <c r="AY96" s="252"/>
      <c r="AZ96" s="252"/>
      <c r="BA96" s="252"/>
      <c r="BB96" s="252"/>
      <c r="BC96" s="252"/>
      <c r="BD96" s="252"/>
      <c r="BE96" s="252"/>
      <c r="BF96" s="252"/>
      <c r="BG96" s="252"/>
      <c r="BH96" s="252"/>
      <c r="BI96" s="252"/>
      <c r="BJ96" s="252"/>
      <c r="BK96" s="252"/>
      <c r="BL96" s="252"/>
      <c r="BM96" s="252"/>
      <c r="BN96" s="252"/>
      <c r="BO96" s="252"/>
      <c r="BP96" s="252"/>
      <c r="BQ96" s="252"/>
      <c r="BR96" s="252"/>
      <c r="BS96" s="252"/>
      <c r="BT96" s="252"/>
      <c r="BU96" s="252"/>
      <c r="BV96" s="252"/>
      <c r="BW96" s="252"/>
      <c r="BX96" s="252"/>
      <c r="BY96" s="252"/>
      <c r="BZ96" s="252"/>
    </row>
    <row r="97" spans="1:31" ht="13.5" customHeight="1">
      <c r="A97" s="1137">
        <v>8</v>
      </c>
      <c r="B97" s="1199" t="s">
        <v>87</v>
      </c>
      <c r="C97" s="1137" t="s">
        <v>135</v>
      </c>
      <c r="D97" s="260" t="s">
        <v>136</v>
      </c>
      <c r="E97" s="261">
        <v>8</v>
      </c>
      <c r="F97" s="104">
        <v>8</v>
      </c>
      <c r="G97" s="104">
        <v>4</v>
      </c>
      <c r="H97" s="105"/>
      <c r="I97" s="262"/>
      <c r="J97" s="106">
        <v>0</v>
      </c>
      <c r="K97" s="106">
        <v>0.12</v>
      </c>
      <c r="L97" s="235">
        <v>0.183</v>
      </c>
      <c r="M97" s="263"/>
      <c r="N97" s="264"/>
      <c r="O97" s="1385" t="s">
        <v>137</v>
      </c>
      <c r="P97" s="1385" t="s">
        <v>168</v>
      </c>
      <c r="Q97" s="1388" t="s">
        <v>192</v>
      </c>
      <c r="R97" s="1385" t="s">
        <v>140</v>
      </c>
      <c r="S97" s="1388" t="s">
        <v>193</v>
      </c>
      <c r="T97" s="1371">
        <v>37445</v>
      </c>
      <c r="U97" s="1371">
        <v>38908</v>
      </c>
      <c r="V97" s="1371" t="s">
        <v>142</v>
      </c>
      <c r="W97" s="1371" t="s">
        <v>143</v>
      </c>
      <c r="X97" s="1371" t="s">
        <v>194</v>
      </c>
      <c r="Y97" s="1380">
        <v>76353</v>
      </c>
      <c r="Z97" s="99"/>
      <c r="AA97" s="99"/>
      <c r="AB97" s="109"/>
      <c r="AC97" s="99"/>
      <c r="AD97" s="99"/>
      <c r="AE97" s="99"/>
    </row>
    <row r="98" spans="1:31" ht="13.5" customHeight="1">
      <c r="A98" s="1138"/>
      <c r="B98" s="1200"/>
      <c r="C98" s="1138"/>
      <c r="D98" s="265" t="s">
        <v>145</v>
      </c>
      <c r="E98" s="266">
        <v>180131055</v>
      </c>
      <c r="F98" s="158">
        <v>180131055</v>
      </c>
      <c r="G98" s="158">
        <f>G106/2</f>
        <v>90065527.5</v>
      </c>
      <c r="H98" s="160"/>
      <c r="I98" s="267"/>
      <c r="J98" s="192">
        <v>54580000</v>
      </c>
      <c r="K98" s="192">
        <v>54580000</v>
      </c>
      <c r="L98" s="236">
        <v>28043400</v>
      </c>
      <c r="M98" s="268"/>
      <c r="N98" s="269"/>
      <c r="O98" s="1386"/>
      <c r="P98" s="1386"/>
      <c r="Q98" s="1389"/>
      <c r="R98" s="1386"/>
      <c r="S98" s="1389"/>
      <c r="T98" s="1372"/>
      <c r="U98" s="1372"/>
      <c r="V98" s="1372"/>
      <c r="W98" s="1372"/>
      <c r="X98" s="1372"/>
      <c r="Y98" s="1381"/>
      <c r="Z98" s="99"/>
      <c r="AA98" s="99"/>
      <c r="AB98" s="109"/>
      <c r="AC98" s="99"/>
      <c r="AD98" s="99"/>
      <c r="AE98" s="99"/>
    </row>
    <row r="99" spans="1:31" ht="18" customHeight="1">
      <c r="A99" s="1138"/>
      <c r="B99" s="1200"/>
      <c r="C99" s="1138"/>
      <c r="D99" s="265" t="s">
        <v>146</v>
      </c>
      <c r="E99" s="270">
        <v>0</v>
      </c>
      <c r="F99" s="216">
        <v>0</v>
      </c>
      <c r="G99" s="271"/>
      <c r="H99" s="272"/>
      <c r="I99" s="273"/>
      <c r="J99" s="256">
        <v>0</v>
      </c>
      <c r="K99" s="256">
        <v>0</v>
      </c>
      <c r="L99" s="274"/>
      <c r="M99" s="268"/>
      <c r="N99" s="269"/>
      <c r="O99" s="1386"/>
      <c r="P99" s="1386"/>
      <c r="Q99" s="1389"/>
      <c r="R99" s="1386"/>
      <c r="S99" s="1389"/>
      <c r="T99" s="1372"/>
      <c r="U99" s="1372"/>
      <c r="V99" s="1372"/>
      <c r="W99" s="1372"/>
      <c r="X99" s="1372"/>
      <c r="Y99" s="1381"/>
      <c r="Z99" s="99"/>
      <c r="AA99" s="99"/>
      <c r="AB99" s="109"/>
      <c r="AC99" s="99"/>
      <c r="AD99" s="99"/>
      <c r="AE99" s="99"/>
    </row>
    <row r="100" spans="1:31" ht="35.25" customHeight="1" thickBot="1">
      <c r="A100" s="1138"/>
      <c r="B100" s="1200"/>
      <c r="C100" s="1168"/>
      <c r="D100" s="275" t="s">
        <v>147</v>
      </c>
      <c r="E100" s="276">
        <v>17781040</v>
      </c>
      <c r="F100" s="277">
        <v>17781040</v>
      </c>
      <c r="G100" s="167">
        <v>17781040</v>
      </c>
      <c r="H100" s="151"/>
      <c r="I100" s="278"/>
      <c r="J100" s="279">
        <v>17781040</v>
      </c>
      <c r="K100" s="279">
        <v>17781040</v>
      </c>
      <c r="L100" s="209">
        <v>17781040</v>
      </c>
      <c r="M100" s="280"/>
      <c r="N100" s="281"/>
      <c r="O100" s="1386"/>
      <c r="P100" s="1386"/>
      <c r="Q100" s="1389"/>
      <c r="R100" s="1386"/>
      <c r="S100" s="1389"/>
      <c r="T100" s="1372"/>
      <c r="U100" s="1372"/>
      <c r="V100" s="1372"/>
      <c r="W100" s="1372"/>
      <c r="X100" s="1372"/>
      <c r="Y100" s="1381"/>
      <c r="Z100" s="99"/>
      <c r="AA100" s="99"/>
      <c r="AB100" s="109"/>
      <c r="AC100" s="99"/>
      <c r="AD100" s="99"/>
      <c r="AE100" s="99"/>
    </row>
    <row r="101" spans="1:31" ht="20.1" customHeight="1">
      <c r="A101" s="1138"/>
      <c r="B101" s="1200"/>
      <c r="C101" s="1137" t="s">
        <v>171</v>
      </c>
      <c r="D101" s="260" t="s">
        <v>136</v>
      </c>
      <c r="E101" s="282">
        <v>0</v>
      </c>
      <c r="F101" s="283"/>
      <c r="G101" s="284">
        <v>4</v>
      </c>
      <c r="H101" s="285"/>
      <c r="I101" s="285"/>
      <c r="J101" s="286"/>
      <c r="K101" s="286">
        <v>0</v>
      </c>
      <c r="L101" s="287">
        <v>0.427</v>
      </c>
      <c r="M101" s="288"/>
      <c r="N101" s="289"/>
      <c r="O101" s="1382" t="s">
        <v>171</v>
      </c>
      <c r="P101" s="1382" t="s">
        <v>195</v>
      </c>
      <c r="Q101" s="1382" t="s">
        <v>196</v>
      </c>
      <c r="R101" s="1385" t="s">
        <v>140</v>
      </c>
      <c r="S101" s="1382" t="s">
        <v>197</v>
      </c>
      <c r="T101" s="1382">
        <v>6968</v>
      </c>
      <c r="U101" s="1382">
        <v>7253</v>
      </c>
      <c r="V101" s="1371" t="s">
        <v>142</v>
      </c>
      <c r="W101" s="1371" t="s">
        <v>143</v>
      </c>
      <c r="X101" s="1371" t="s">
        <v>194</v>
      </c>
      <c r="Y101" s="1374">
        <v>14221</v>
      </c>
      <c r="Z101" s="99"/>
      <c r="AA101" s="99"/>
      <c r="AB101" s="109"/>
      <c r="AC101" s="99"/>
      <c r="AD101" s="99"/>
      <c r="AE101" s="99"/>
    </row>
    <row r="102" spans="1:31" ht="20.1" customHeight="1">
      <c r="A102" s="1138"/>
      <c r="B102" s="1200"/>
      <c r="C102" s="1138"/>
      <c r="D102" s="265" t="s">
        <v>145</v>
      </c>
      <c r="E102" s="290">
        <v>0</v>
      </c>
      <c r="F102" s="291"/>
      <c r="G102" s="292">
        <v>90065527.5</v>
      </c>
      <c r="H102" s="293"/>
      <c r="I102" s="293"/>
      <c r="J102" s="294"/>
      <c r="K102" s="294">
        <v>0</v>
      </c>
      <c r="L102" s="295">
        <v>65434600</v>
      </c>
      <c r="M102" s="296"/>
      <c r="N102" s="297"/>
      <c r="O102" s="1383"/>
      <c r="P102" s="1383"/>
      <c r="Q102" s="1383"/>
      <c r="R102" s="1386"/>
      <c r="S102" s="1383"/>
      <c r="T102" s="1383"/>
      <c r="U102" s="1383"/>
      <c r="V102" s="1372"/>
      <c r="W102" s="1372"/>
      <c r="X102" s="1372"/>
      <c r="Y102" s="1375"/>
      <c r="Z102" s="99"/>
      <c r="AA102" s="99"/>
      <c r="AB102" s="109"/>
      <c r="AC102" s="99"/>
      <c r="AD102" s="99"/>
      <c r="AE102" s="99"/>
    </row>
    <row r="103" spans="1:31" ht="20.1" customHeight="1">
      <c r="A103" s="1138"/>
      <c r="B103" s="1200"/>
      <c r="C103" s="1138"/>
      <c r="D103" s="265" t="s">
        <v>146</v>
      </c>
      <c r="E103" s="290">
        <v>0</v>
      </c>
      <c r="F103" s="291"/>
      <c r="G103" s="292"/>
      <c r="H103" s="293"/>
      <c r="I103" s="293"/>
      <c r="J103" s="294"/>
      <c r="K103" s="294">
        <v>0</v>
      </c>
      <c r="L103" s="295">
        <v>0</v>
      </c>
      <c r="M103" s="296"/>
      <c r="N103" s="297"/>
      <c r="O103" s="1383"/>
      <c r="P103" s="1383"/>
      <c r="Q103" s="1383"/>
      <c r="R103" s="1386"/>
      <c r="S103" s="1383"/>
      <c r="T103" s="1383"/>
      <c r="U103" s="1383"/>
      <c r="V103" s="1372"/>
      <c r="W103" s="1372"/>
      <c r="X103" s="1372"/>
      <c r="Y103" s="1375"/>
      <c r="Z103" s="99"/>
      <c r="AA103" s="99"/>
      <c r="AB103" s="109"/>
      <c r="AC103" s="99"/>
      <c r="AD103" s="99"/>
      <c r="AE103" s="99"/>
    </row>
    <row r="104" spans="1:31" ht="20.1" customHeight="1" thickBot="1">
      <c r="A104" s="1138"/>
      <c r="B104" s="1200"/>
      <c r="C104" s="1168"/>
      <c r="D104" s="275" t="s">
        <v>147</v>
      </c>
      <c r="E104" s="298">
        <v>0</v>
      </c>
      <c r="F104" s="299"/>
      <c r="G104" s="300"/>
      <c r="H104" s="301"/>
      <c r="I104" s="301"/>
      <c r="J104" s="302"/>
      <c r="K104" s="302">
        <v>0</v>
      </c>
      <c r="L104" s="303">
        <v>0</v>
      </c>
      <c r="M104" s="304"/>
      <c r="N104" s="305"/>
      <c r="O104" s="1384"/>
      <c r="P104" s="1384"/>
      <c r="Q104" s="1384"/>
      <c r="R104" s="1387"/>
      <c r="S104" s="1384"/>
      <c r="T104" s="1384"/>
      <c r="U104" s="1384"/>
      <c r="V104" s="1373"/>
      <c r="W104" s="1373"/>
      <c r="X104" s="1373"/>
      <c r="Y104" s="1376"/>
      <c r="Z104" s="99"/>
      <c r="AA104" s="99"/>
      <c r="AB104" s="109"/>
      <c r="AC104" s="99"/>
      <c r="AD104" s="99"/>
      <c r="AE104" s="99"/>
    </row>
    <row r="105" spans="1:31" ht="20.1" customHeight="1">
      <c r="A105" s="1138"/>
      <c r="B105" s="1200"/>
      <c r="C105" s="1137" t="s">
        <v>21</v>
      </c>
      <c r="D105" s="260" t="s">
        <v>136</v>
      </c>
      <c r="E105" s="293">
        <f>+E101+E97</f>
        <v>8</v>
      </c>
      <c r="F105" s="291">
        <f aca="true" t="shared" si="3" ref="F105:K106">+F101+F97</f>
        <v>8</v>
      </c>
      <c r="G105" s="292">
        <v>8</v>
      </c>
      <c r="H105" s="293">
        <f t="shared" si="3"/>
        <v>0</v>
      </c>
      <c r="I105" s="293">
        <f t="shared" si="3"/>
        <v>0</v>
      </c>
      <c r="J105" s="306">
        <f t="shared" si="3"/>
        <v>0</v>
      </c>
      <c r="K105" s="306">
        <f t="shared" si="3"/>
        <v>0.12</v>
      </c>
      <c r="L105" s="307">
        <v>0.61</v>
      </c>
      <c r="M105" s="308"/>
      <c r="N105" s="182"/>
      <c r="O105" s="1368"/>
      <c r="P105" s="1368"/>
      <c r="Q105" s="1368"/>
      <c r="R105" s="1368"/>
      <c r="S105" s="1368"/>
      <c r="T105" s="1368"/>
      <c r="U105" s="1368"/>
      <c r="V105" s="1368"/>
      <c r="W105" s="1368"/>
      <c r="X105" s="1368"/>
      <c r="Y105" s="1368"/>
      <c r="Z105" s="99"/>
      <c r="AA105" s="99"/>
      <c r="AB105" s="109"/>
      <c r="AC105" s="99"/>
      <c r="AD105" s="99"/>
      <c r="AE105" s="99"/>
    </row>
    <row r="106" spans="1:31" ht="20.1" customHeight="1">
      <c r="A106" s="1138"/>
      <c r="B106" s="1200"/>
      <c r="C106" s="1138"/>
      <c r="D106" s="265" t="s">
        <v>145</v>
      </c>
      <c r="E106" s="293">
        <f>+E102+E98</f>
        <v>180131055</v>
      </c>
      <c r="F106" s="293">
        <f t="shared" si="3"/>
        <v>180131055</v>
      </c>
      <c r="G106" s="309">
        <v>180131055</v>
      </c>
      <c r="H106" s="293">
        <f t="shared" si="3"/>
        <v>0</v>
      </c>
      <c r="I106" s="293">
        <f t="shared" si="3"/>
        <v>0</v>
      </c>
      <c r="J106" s="306">
        <f t="shared" si="3"/>
        <v>54580000</v>
      </c>
      <c r="K106" s="306">
        <f t="shared" si="3"/>
        <v>54580000</v>
      </c>
      <c r="L106" s="295">
        <v>93478000</v>
      </c>
      <c r="M106" s="308"/>
      <c r="N106" s="182"/>
      <c r="O106" s="1369"/>
      <c r="P106" s="1369"/>
      <c r="Q106" s="1369"/>
      <c r="R106" s="1369"/>
      <c r="S106" s="1369"/>
      <c r="T106" s="1369"/>
      <c r="U106" s="1369"/>
      <c r="V106" s="1369"/>
      <c r="W106" s="1369"/>
      <c r="X106" s="1369"/>
      <c r="Y106" s="1369"/>
      <c r="Z106" s="99"/>
      <c r="AA106" s="99"/>
      <c r="AB106" s="109"/>
      <c r="AC106" s="99"/>
      <c r="AD106" s="99"/>
      <c r="AE106" s="99"/>
    </row>
    <row r="107" spans="1:31" ht="20.1" customHeight="1">
      <c r="A107" s="1138"/>
      <c r="B107" s="1200"/>
      <c r="C107" s="1138"/>
      <c r="D107" s="265" t="s">
        <v>146</v>
      </c>
      <c r="E107" s="293">
        <f>+E99+E103</f>
        <v>0</v>
      </c>
      <c r="F107" s="293">
        <f aca="true" t="shared" si="4" ref="F107:K107">+F99+F103</f>
        <v>0</v>
      </c>
      <c r="G107" s="309"/>
      <c r="H107" s="293">
        <f t="shared" si="4"/>
        <v>0</v>
      </c>
      <c r="I107" s="293">
        <f t="shared" si="4"/>
        <v>0</v>
      </c>
      <c r="J107" s="306">
        <f t="shared" si="4"/>
        <v>0</v>
      </c>
      <c r="K107" s="306">
        <f t="shared" si="4"/>
        <v>0</v>
      </c>
      <c r="L107" s="295">
        <v>0</v>
      </c>
      <c r="M107" s="308"/>
      <c r="N107" s="182"/>
      <c r="O107" s="1369"/>
      <c r="P107" s="1369"/>
      <c r="Q107" s="1369"/>
      <c r="R107" s="1369"/>
      <c r="S107" s="1369"/>
      <c r="T107" s="1369"/>
      <c r="U107" s="1369"/>
      <c r="V107" s="1369"/>
      <c r="W107" s="1369"/>
      <c r="X107" s="1369"/>
      <c r="Y107" s="1369"/>
      <c r="Z107" s="99"/>
      <c r="AA107" s="99"/>
      <c r="AB107" s="109"/>
      <c r="AC107" s="99"/>
      <c r="AD107" s="99"/>
      <c r="AE107" s="99"/>
    </row>
    <row r="108" spans="1:31" ht="20.1" customHeight="1" thickBot="1">
      <c r="A108" s="1168"/>
      <c r="B108" s="1201"/>
      <c r="C108" s="1168"/>
      <c r="D108" s="275" t="s">
        <v>147</v>
      </c>
      <c r="E108" s="301">
        <f>+E104+E100</f>
        <v>17781040</v>
      </c>
      <c r="F108" s="301">
        <f aca="true" t="shared" si="5" ref="F108:K108">+F104+F100</f>
        <v>17781040</v>
      </c>
      <c r="G108" s="310">
        <v>17781040</v>
      </c>
      <c r="H108" s="301">
        <f t="shared" si="5"/>
        <v>0</v>
      </c>
      <c r="I108" s="301">
        <f t="shared" si="5"/>
        <v>0</v>
      </c>
      <c r="J108" s="311">
        <f t="shared" si="5"/>
        <v>17781040</v>
      </c>
      <c r="K108" s="311">
        <f t="shared" si="5"/>
        <v>17781040</v>
      </c>
      <c r="L108" s="312">
        <v>17781040</v>
      </c>
      <c r="M108" s="308"/>
      <c r="N108" s="182"/>
      <c r="O108" s="1370"/>
      <c r="P108" s="1370"/>
      <c r="Q108" s="1370"/>
      <c r="R108" s="1370"/>
      <c r="S108" s="1370"/>
      <c r="T108" s="1370"/>
      <c r="U108" s="1370"/>
      <c r="V108" s="1370"/>
      <c r="W108" s="1370"/>
      <c r="X108" s="1370"/>
      <c r="Y108" s="1370"/>
      <c r="Z108" s="99"/>
      <c r="AA108" s="99"/>
      <c r="AB108" s="109"/>
      <c r="AC108" s="99"/>
      <c r="AD108" s="99"/>
      <c r="AE108" s="99"/>
    </row>
    <row r="109" spans="1:78" s="318" customFormat="1" ht="12" customHeight="1">
      <c r="A109" s="1137"/>
      <c r="B109" s="1355" t="s">
        <v>198</v>
      </c>
      <c r="C109" s="1356"/>
      <c r="D109" s="1359" t="s">
        <v>199</v>
      </c>
      <c r="E109" s="1362">
        <f>+E28+E58+E63+E68+E88+E93+E98+E53</f>
        <v>8795300000</v>
      </c>
      <c r="F109" s="1362">
        <f>+F28+F53+F58+F63+F68+F88+F93+F98</f>
        <v>8795300000</v>
      </c>
      <c r="G109" s="335"/>
      <c r="H109" s="1365"/>
      <c r="I109" s="335"/>
      <c r="J109" s="1349">
        <f>+J28+J58+J68+J88+J93+J98</f>
        <v>352220000</v>
      </c>
      <c r="K109" s="1349">
        <f>+K28+K58+K68+K88+K93+K98</f>
        <v>677795000</v>
      </c>
      <c r="L109" s="1349">
        <v>937709000</v>
      </c>
      <c r="M109" s="1352"/>
      <c r="N109" s="1352"/>
      <c r="O109" s="1346"/>
      <c r="P109" s="1346"/>
      <c r="Q109" s="1346"/>
      <c r="R109" s="1346"/>
      <c r="S109" s="1346"/>
      <c r="T109" s="1346"/>
      <c r="U109" s="1346"/>
      <c r="V109" s="1346"/>
      <c r="W109" s="1346"/>
      <c r="X109" s="1346"/>
      <c r="Y109" s="1377"/>
      <c r="Z109" s="313"/>
      <c r="AA109" s="313"/>
      <c r="AB109" s="314"/>
      <c r="AC109" s="313"/>
      <c r="AD109" s="313"/>
      <c r="AE109" s="313"/>
      <c r="AF109" s="315"/>
      <c r="AG109" s="315"/>
      <c r="AH109" s="315"/>
      <c r="AI109" s="316"/>
      <c r="AJ109" s="316"/>
      <c r="AK109" s="316"/>
      <c r="AL109" s="316"/>
      <c r="AM109" s="316"/>
      <c r="AN109" s="316"/>
      <c r="AO109" s="316"/>
      <c r="AP109" s="316"/>
      <c r="AQ109" s="316"/>
      <c r="AR109" s="316"/>
      <c r="AS109" s="316"/>
      <c r="AT109" s="316"/>
      <c r="AU109" s="316"/>
      <c r="AV109" s="316"/>
      <c r="AW109" s="316"/>
      <c r="AX109" s="316"/>
      <c r="AY109" s="316"/>
      <c r="AZ109" s="316"/>
      <c r="BA109" s="316"/>
      <c r="BB109" s="316"/>
      <c r="BC109" s="316"/>
      <c r="BD109" s="316"/>
      <c r="BE109" s="316"/>
      <c r="BF109" s="316"/>
      <c r="BG109" s="316"/>
      <c r="BH109" s="316"/>
      <c r="BI109" s="316"/>
      <c r="BJ109" s="316"/>
      <c r="BK109" s="316"/>
      <c r="BL109" s="316"/>
      <c r="BM109" s="316"/>
      <c r="BN109" s="316"/>
      <c r="BO109" s="316"/>
      <c r="BP109" s="316"/>
      <c r="BQ109" s="316"/>
      <c r="BR109" s="316"/>
      <c r="BS109" s="317"/>
      <c r="BT109" s="317"/>
      <c r="BU109" s="317"/>
      <c r="BV109" s="317"/>
      <c r="BW109" s="317"/>
      <c r="BX109" s="317"/>
      <c r="BY109" s="317"/>
      <c r="BZ109" s="317"/>
    </row>
    <row r="110" spans="1:78" s="318" customFormat="1" ht="12" customHeight="1" thickBot="1">
      <c r="A110" s="1138"/>
      <c r="B110" s="1357"/>
      <c r="C110" s="1358"/>
      <c r="D110" s="1360" t="s">
        <v>200</v>
      </c>
      <c r="E110" s="1363"/>
      <c r="F110" s="1363"/>
      <c r="G110" s="336"/>
      <c r="H110" s="1366"/>
      <c r="I110" s="336"/>
      <c r="J110" s="1350"/>
      <c r="K110" s="1350"/>
      <c r="L110" s="1350"/>
      <c r="M110" s="1353"/>
      <c r="N110" s="1353"/>
      <c r="O110" s="1347"/>
      <c r="P110" s="1347"/>
      <c r="Q110" s="1347"/>
      <c r="R110" s="1347"/>
      <c r="S110" s="1347"/>
      <c r="T110" s="1347"/>
      <c r="U110" s="1347"/>
      <c r="V110" s="1347"/>
      <c r="W110" s="1347"/>
      <c r="X110" s="1347"/>
      <c r="Y110" s="1378"/>
      <c r="Z110" s="313"/>
      <c r="AA110" s="313"/>
      <c r="AB110" s="314"/>
      <c r="AC110" s="313"/>
      <c r="AD110" s="313"/>
      <c r="AE110" s="313"/>
      <c r="AF110" s="315"/>
      <c r="AG110" s="315"/>
      <c r="AH110" s="315"/>
      <c r="AI110" s="316"/>
      <c r="AJ110" s="316"/>
      <c r="AK110" s="316"/>
      <c r="AL110" s="316"/>
      <c r="AM110" s="316"/>
      <c r="AN110" s="316"/>
      <c r="AO110" s="316"/>
      <c r="AP110" s="316"/>
      <c r="AQ110" s="316"/>
      <c r="AR110" s="316"/>
      <c r="AS110" s="316"/>
      <c r="AT110" s="316"/>
      <c r="AU110" s="316"/>
      <c r="AV110" s="316"/>
      <c r="AW110" s="316"/>
      <c r="AX110" s="316"/>
      <c r="AY110" s="316"/>
      <c r="AZ110" s="316"/>
      <c r="BA110" s="316"/>
      <c r="BB110" s="316"/>
      <c r="BC110" s="316"/>
      <c r="BD110" s="316"/>
      <c r="BE110" s="316"/>
      <c r="BF110" s="316"/>
      <c r="BG110" s="316"/>
      <c r="BH110" s="316"/>
      <c r="BI110" s="316"/>
      <c r="BJ110" s="316"/>
      <c r="BK110" s="316"/>
      <c r="BL110" s="316"/>
      <c r="BM110" s="316"/>
      <c r="BN110" s="316"/>
      <c r="BO110" s="316"/>
      <c r="BP110" s="316"/>
      <c r="BQ110" s="316"/>
      <c r="BR110" s="316"/>
      <c r="BS110" s="317"/>
      <c r="BT110" s="317"/>
      <c r="BU110" s="317"/>
      <c r="BV110" s="317"/>
      <c r="BW110" s="317"/>
      <c r="BX110" s="317"/>
      <c r="BY110" s="317"/>
      <c r="BZ110" s="317"/>
    </row>
    <row r="111" spans="1:78" s="321" customFormat="1" ht="52.5" customHeight="1" thickBot="1">
      <c r="A111" s="1340" t="s">
        <v>201</v>
      </c>
      <c r="B111" s="1341"/>
      <c r="C111" s="1341"/>
      <c r="D111" s="1361" t="s">
        <v>202</v>
      </c>
      <c r="E111" s="1364"/>
      <c r="F111" s="1364"/>
      <c r="G111" s="337"/>
      <c r="H111" s="1367"/>
      <c r="I111" s="337"/>
      <c r="J111" s="1351"/>
      <c r="K111" s="1351"/>
      <c r="L111" s="1351"/>
      <c r="M111" s="1354"/>
      <c r="N111" s="1354"/>
      <c r="O111" s="1348"/>
      <c r="P111" s="1348"/>
      <c r="Q111" s="1348"/>
      <c r="R111" s="1348"/>
      <c r="S111" s="1348"/>
      <c r="T111" s="1348"/>
      <c r="U111" s="1348"/>
      <c r="V111" s="1348"/>
      <c r="W111" s="1348"/>
      <c r="X111" s="1348"/>
      <c r="Y111" s="1379"/>
      <c r="Z111" s="319"/>
      <c r="AA111" s="319"/>
      <c r="AB111" s="319"/>
      <c r="AC111" s="319"/>
      <c r="AD111" s="319"/>
      <c r="AE111" s="319"/>
      <c r="AF111" s="315"/>
      <c r="AG111" s="315"/>
      <c r="AH111" s="315"/>
      <c r="AI111" s="316"/>
      <c r="AJ111" s="316"/>
      <c r="AK111" s="316"/>
      <c r="AL111" s="316"/>
      <c r="AM111" s="316"/>
      <c r="AN111" s="316"/>
      <c r="AO111" s="316"/>
      <c r="AP111" s="316"/>
      <c r="AQ111" s="316"/>
      <c r="AR111" s="316"/>
      <c r="AS111" s="316"/>
      <c r="AT111" s="316"/>
      <c r="AU111" s="316"/>
      <c r="AV111" s="316"/>
      <c r="AW111" s="316"/>
      <c r="AX111" s="316"/>
      <c r="AY111" s="316"/>
      <c r="AZ111" s="316"/>
      <c r="BA111" s="316"/>
      <c r="BB111" s="316"/>
      <c r="BC111" s="316"/>
      <c r="BD111" s="316"/>
      <c r="BE111" s="316"/>
      <c r="BF111" s="316"/>
      <c r="BG111" s="316"/>
      <c r="BH111" s="316"/>
      <c r="BI111" s="316"/>
      <c r="BJ111" s="316"/>
      <c r="BK111" s="316"/>
      <c r="BL111" s="316"/>
      <c r="BM111" s="316"/>
      <c r="BN111" s="316"/>
      <c r="BO111" s="316"/>
      <c r="BP111" s="316"/>
      <c r="BQ111" s="316"/>
      <c r="BR111" s="316"/>
      <c r="BS111" s="320"/>
      <c r="BT111" s="320"/>
      <c r="BU111" s="320"/>
      <c r="BV111" s="320"/>
      <c r="BW111" s="320"/>
      <c r="BX111" s="320"/>
      <c r="BY111" s="320"/>
      <c r="BZ111" s="320"/>
    </row>
    <row r="112" spans="1:78" s="321" customFormat="1" ht="35.45" customHeight="1" thickBot="1">
      <c r="A112" s="1342"/>
      <c r="B112" s="1343"/>
      <c r="C112" s="1344"/>
      <c r="D112" s="322" t="s">
        <v>203</v>
      </c>
      <c r="E112" s="338">
        <f>+E10+E15+E20+E25+E35+E60+E65+E70+E90+E95+E100</f>
        <v>730212885</v>
      </c>
      <c r="F112" s="338">
        <f>+F30+F55+F60+F65+F70+F90+F95+F100</f>
        <v>730212885</v>
      </c>
      <c r="G112" s="339"/>
      <c r="H112" s="339"/>
      <c r="I112" s="339"/>
      <c r="J112" s="340">
        <f>+J30+J35+J55+J60+J65+J70+J90+J95+J100</f>
        <v>146424963</v>
      </c>
      <c r="K112" s="340">
        <f>+K30+K35+K55+K60+K65+K70+K90+K95+K100</f>
        <v>296252884.25</v>
      </c>
      <c r="L112" s="340">
        <v>442721884</v>
      </c>
      <c r="M112" s="323"/>
      <c r="N112" s="323"/>
      <c r="O112" s="324"/>
      <c r="P112" s="324"/>
      <c r="Q112" s="324"/>
      <c r="R112" s="324"/>
      <c r="S112" s="324"/>
      <c r="T112" s="324"/>
      <c r="U112" s="324"/>
      <c r="V112" s="324"/>
      <c r="W112" s="324"/>
      <c r="X112" s="324"/>
      <c r="Y112" s="325"/>
      <c r="Z112" s="319"/>
      <c r="AA112" s="319"/>
      <c r="AB112" s="319"/>
      <c r="AC112" s="319"/>
      <c r="AD112" s="319"/>
      <c r="AE112" s="319"/>
      <c r="AF112" s="315"/>
      <c r="AG112" s="315"/>
      <c r="AH112" s="315"/>
      <c r="AI112" s="316"/>
      <c r="AJ112" s="316"/>
      <c r="AK112" s="316"/>
      <c r="AL112" s="316"/>
      <c r="AM112" s="316"/>
      <c r="AN112" s="316"/>
      <c r="AO112" s="316"/>
      <c r="AP112" s="316"/>
      <c r="AQ112" s="316"/>
      <c r="AR112" s="316"/>
      <c r="AS112" s="316"/>
      <c r="AT112" s="316"/>
      <c r="AU112" s="316"/>
      <c r="AV112" s="316"/>
      <c r="AW112" s="316"/>
      <c r="AX112" s="316"/>
      <c r="AY112" s="316"/>
      <c r="AZ112" s="316"/>
      <c r="BA112" s="316"/>
      <c r="BB112" s="316"/>
      <c r="BC112" s="316"/>
      <c r="BD112" s="316"/>
      <c r="BE112" s="316"/>
      <c r="BF112" s="316"/>
      <c r="BG112" s="316"/>
      <c r="BH112" s="316"/>
      <c r="BI112" s="316"/>
      <c r="BJ112" s="316"/>
      <c r="BK112" s="316"/>
      <c r="BL112" s="316"/>
      <c r="BM112" s="316"/>
      <c r="BN112" s="316"/>
      <c r="BO112" s="316"/>
      <c r="BP112" s="316"/>
      <c r="BQ112" s="316"/>
      <c r="BR112" s="316"/>
      <c r="BS112" s="320"/>
      <c r="BT112" s="320"/>
      <c r="BU112" s="320"/>
      <c r="BV112" s="320"/>
      <c r="BW112" s="320"/>
      <c r="BX112" s="320"/>
      <c r="BY112" s="320"/>
      <c r="BZ112" s="320"/>
    </row>
    <row r="113" spans="1:25" ht="18">
      <c r="A113" s="326"/>
      <c r="B113" s="326"/>
      <c r="C113" s="326"/>
      <c r="D113" s="326"/>
      <c r="E113" s="327"/>
      <c r="F113" s="328"/>
      <c r="G113" s="328"/>
      <c r="H113" s="328"/>
      <c r="I113" s="328"/>
      <c r="J113" s="329"/>
      <c r="K113" s="329"/>
      <c r="L113" s="330"/>
      <c r="M113" s="328"/>
      <c r="N113" s="328"/>
      <c r="O113" s="326"/>
      <c r="P113" s="326"/>
      <c r="Q113" s="326"/>
      <c r="R113" s="326"/>
      <c r="S113" s="326"/>
      <c r="T113" s="326"/>
      <c r="U113" s="326"/>
      <c r="V113" s="326"/>
      <c r="W113" s="331"/>
      <c r="X113" s="331"/>
      <c r="Y113" s="332"/>
    </row>
    <row r="114" spans="1:25" ht="15" customHeight="1">
      <c r="A114" s="326"/>
      <c r="B114" s="326"/>
      <c r="C114" s="326"/>
      <c r="D114" s="326"/>
      <c r="E114" s="328"/>
      <c r="F114" s="328"/>
      <c r="G114" s="328"/>
      <c r="H114" s="328"/>
      <c r="I114" s="328"/>
      <c r="J114" s="329"/>
      <c r="K114" s="329"/>
      <c r="L114" s="330"/>
      <c r="M114" s="328"/>
      <c r="N114" s="328"/>
      <c r="O114" s="326"/>
      <c r="P114" s="326"/>
      <c r="Q114" s="326"/>
      <c r="R114" s="326"/>
      <c r="S114" s="1345" t="s">
        <v>74</v>
      </c>
      <c r="T114" s="1345"/>
      <c r="U114" s="1345"/>
      <c r="V114" s="1345"/>
      <c r="W114" s="1345"/>
      <c r="X114" s="1345"/>
      <c r="Y114" s="1345"/>
    </row>
    <row r="115" spans="1:25" ht="18">
      <c r="A115" s="326"/>
      <c r="B115" s="326"/>
      <c r="C115" s="326"/>
      <c r="D115" s="326"/>
      <c r="E115" s="328"/>
      <c r="F115" s="328"/>
      <c r="G115" s="328"/>
      <c r="H115" s="328"/>
      <c r="I115" s="328"/>
      <c r="J115" s="329"/>
      <c r="K115" s="329"/>
      <c r="L115" s="330"/>
      <c r="M115" s="328"/>
      <c r="N115" s="328"/>
      <c r="O115" s="326"/>
      <c r="P115" s="326"/>
      <c r="Q115" s="326"/>
      <c r="R115" s="326"/>
      <c r="S115" s="326"/>
      <c r="T115" s="326"/>
      <c r="U115" s="326"/>
      <c r="V115" s="326"/>
      <c r="W115" s="331"/>
      <c r="X115" s="331"/>
      <c r="Y115" s="332"/>
    </row>
    <row r="116" spans="1:25" ht="18">
      <c r="A116" s="326"/>
      <c r="B116" s="326"/>
      <c r="C116" s="326"/>
      <c r="D116" s="326"/>
      <c r="E116" s="328"/>
      <c r="F116" s="328"/>
      <c r="G116" s="328"/>
      <c r="H116" s="328"/>
      <c r="I116" s="328"/>
      <c r="J116" s="329"/>
      <c r="K116" s="329"/>
      <c r="L116" s="330"/>
      <c r="M116" s="328"/>
      <c r="N116" s="328"/>
      <c r="O116" s="326"/>
      <c r="P116" s="326"/>
      <c r="Q116" s="326"/>
      <c r="R116" s="326"/>
      <c r="S116" s="326"/>
      <c r="T116" s="326"/>
      <c r="U116" s="326"/>
      <c r="V116" s="326"/>
      <c r="W116" s="331"/>
      <c r="X116" s="331"/>
      <c r="Y116" s="331"/>
    </row>
  </sheetData>
  <mergeCells count="427">
    <mergeCell ref="A1:D4"/>
    <mergeCell ref="E1:Y1"/>
    <mergeCell ref="E2:Y2"/>
    <mergeCell ref="E3:F3"/>
    <mergeCell ref="G3:Y3"/>
    <mergeCell ref="E4:F4"/>
    <mergeCell ref="G4:Y4"/>
    <mergeCell ref="J5:N5"/>
    <mergeCell ref="O5:S5"/>
    <mergeCell ref="T5:Y5"/>
    <mergeCell ref="A7:A31"/>
    <mergeCell ref="B7:B31"/>
    <mergeCell ref="C7:C11"/>
    <mergeCell ref="O7:O11"/>
    <mergeCell ref="P7:P11"/>
    <mergeCell ref="Q7:Q11"/>
    <mergeCell ref="R7:R11"/>
    <mergeCell ref="A5:A6"/>
    <mergeCell ref="B5:B6"/>
    <mergeCell ref="C5:C6"/>
    <mergeCell ref="D5:D6"/>
    <mergeCell ref="E5:E6"/>
    <mergeCell ref="F5:I5"/>
    <mergeCell ref="C17:C21"/>
    <mergeCell ref="L20:L21"/>
    <mergeCell ref="C27:C31"/>
    <mergeCell ref="L30:L31"/>
    <mergeCell ref="Y7:Y11"/>
    <mergeCell ref="D10:D11"/>
    <mergeCell ref="E10:E11"/>
    <mergeCell ref="F10:F11"/>
    <mergeCell ref="H10:H11"/>
    <mergeCell ref="J10:J11"/>
    <mergeCell ref="K10:K11"/>
    <mergeCell ref="L10:L11"/>
    <mergeCell ref="M10:M11"/>
    <mergeCell ref="N10:N11"/>
    <mergeCell ref="S7:S11"/>
    <mergeCell ref="T7:T11"/>
    <mergeCell ref="U7:U11"/>
    <mergeCell ref="V7:V11"/>
    <mergeCell ref="W7:W11"/>
    <mergeCell ref="X7:X11"/>
    <mergeCell ref="V12:V16"/>
    <mergeCell ref="W12:W16"/>
    <mergeCell ref="X12:X16"/>
    <mergeCell ref="Y12:Y16"/>
    <mergeCell ref="C12:C16"/>
    <mergeCell ref="O12:O16"/>
    <mergeCell ref="P12:P16"/>
    <mergeCell ref="Q12:Q16"/>
    <mergeCell ref="R12:R16"/>
    <mergeCell ref="S12:S16"/>
    <mergeCell ref="D15:D16"/>
    <mergeCell ref="E15:E16"/>
    <mergeCell ref="F15:F16"/>
    <mergeCell ref="H15:H16"/>
    <mergeCell ref="J15:J16"/>
    <mergeCell ref="K15:K16"/>
    <mergeCell ref="L15:L16"/>
    <mergeCell ref="M15:M16"/>
    <mergeCell ref="N15:N16"/>
    <mergeCell ref="T12:T16"/>
    <mergeCell ref="U12:U16"/>
    <mergeCell ref="U17:U21"/>
    <mergeCell ref="V17:V21"/>
    <mergeCell ref="W17:W21"/>
    <mergeCell ref="X17:X21"/>
    <mergeCell ref="Y17:Y21"/>
    <mergeCell ref="D20:D21"/>
    <mergeCell ref="E20:E21"/>
    <mergeCell ref="F20:F21"/>
    <mergeCell ref="J20:J21"/>
    <mergeCell ref="K20:K21"/>
    <mergeCell ref="O17:O21"/>
    <mergeCell ref="P17:P21"/>
    <mergeCell ref="Q17:Q21"/>
    <mergeCell ref="R17:R21"/>
    <mergeCell ref="S17:S21"/>
    <mergeCell ref="T17:T21"/>
    <mergeCell ref="V22:V26"/>
    <mergeCell ref="W22:W26"/>
    <mergeCell ref="X22:X26"/>
    <mergeCell ref="Y22:Y26"/>
    <mergeCell ref="C22:C26"/>
    <mergeCell ref="O22:O26"/>
    <mergeCell ref="P22:P26"/>
    <mergeCell ref="Q22:Q26"/>
    <mergeCell ref="R22:R26"/>
    <mergeCell ref="S22:S26"/>
    <mergeCell ref="D25:D26"/>
    <mergeCell ref="E25:E26"/>
    <mergeCell ref="F25:F26"/>
    <mergeCell ref="H25:H26"/>
    <mergeCell ref="J25:J26"/>
    <mergeCell ref="K25:K26"/>
    <mergeCell ref="L25:L26"/>
    <mergeCell ref="M25:M26"/>
    <mergeCell ref="N25:N26"/>
    <mergeCell ref="T22:T26"/>
    <mergeCell ref="U22:U26"/>
    <mergeCell ref="U27:U31"/>
    <mergeCell ref="V27:V31"/>
    <mergeCell ref="W27:W31"/>
    <mergeCell ref="X27:X31"/>
    <mergeCell ref="Y27:Y31"/>
    <mergeCell ref="D30:D31"/>
    <mergeCell ref="E30:E31"/>
    <mergeCell ref="F30:F31"/>
    <mergeCell ref="J30:J31"/>
    <mergeCell ref="K30:K31"/>
    <mergeCell ref="O27:O31"/>
    <mergeCell ref="P27:P31"/>
    <mergeCell ref="Q27:Q31"/>
    <mergeCell ref="R27:R31"/>
    <mergeCell ref="S27:S31"/>
    <mergeCell ref="T27:T31"/>
    <mergeCell ref="Y32:Y36"/>
    <mergeCell ref="D35:D36"/>
    <mergeCell ref="E35:E36"/>
    <mergeCell ref="F35:F36"/>
    <mergeCell ref="H35:H36"/>
    <mergeCell ref="J35:J36"/>
    <mergeCell ref="K35:K36"/>
    <mergeCell ref="L35:L36"/>
    <mergeCell ref="M35:M36"/>
    <mergeCell ref="R32:R36"/>
    <mergeCell ref="S32:S36"/>
    <mergeCell ref="T32:T36"/>
    <mergeCell ref="U32:U36"/>
    <mergeCell ref="V32:V36"/>
    <mergeCell ref="W32:W36"/>
    <mergeCell ref="O32:O36"/>
    <mergeCell ref="P32:P36"/>
    <mergeCell ref="Q32:Q36"/>
    <mergeCell ref="N35:N36"/>
    <mergeCell ref="Y37:Y41"/>
    <mergeCell ref="D40:D41"/>
    <mergeCell ref="F40:F41"/>
    <mergeCell ref="H40:H41"/>
    <mergeCell ref="J40:J41"/>
    <mergeCell ref="L40:L41"/>
    <mergeCell ref="M40:M41"/>
    <mergeCell ref="N40:N41"/>
    <mergeCell ref="Q37:Q41"/>
    <mergeCell ref="R37:R41"/>
    <mergeCell ref="S37:S41"/>
    <mergeCell ref="T37:T41"/>
    <mergeCell ref="U37:U41"/>
    <mergeCell ref="V37:V41"/>
    <mergeCell ref="O37:O41"/>
    <mergeCell ref="P37:P41"/>
    <mergeCell ref="Y42:Y46"/>
    <mergeCell ref="C42:C46"/>
    <mergeCell ref="O42:O46"/>
    <mergeCell ref="P42:P46"/>
    <mergeCell ref="Q42:Q46"/>
    <mergeCell ref="R42:R46"/>
    <mergeCell ref="S42:S46"/>
    <mergeCell ref="D45:D46"/>
    <mergeCell ref="E45:E46"/>
    <mergeCell ref="F45:F46"/>
    <mergeCell ref="J45:J46"/>
    <mergeCell ref="L45:L46"/>
    <mergeCell ref="Y47:Y51"/>
    <mergeCell ref="D50:D51"/>
    <mergeCell ref="E50:E51"/>
    <mergeCell ref="F50:F51"/>
    <mergeCell ref="H50:H51"/>
    <mergeCell ref="J50:J51"/>
    <mergeCell ref="L50:L51"/>
    <mergeCell ref="M50:M51"/>
    <mergeCell ref="N50:N51"/>
    <mergeCell ref="S47:S51"/>
    <mergeCell ref="T47:T51"/>
    <mergeCell ref="U47:U51"/>
    <mergeCell ref="V47:V51"/>
    <mergeCell ref="W47:W51"/>
    <mergeCell ref="X47:X51"/>
    <mergeCell ref="Y52:Y56"/>
    <mergeCell ref="C52:C56"/>
    <mergeCell ref="O52:O56"/>
    <mergeCell ref="P52:P56"/>
    <mergeCell ref="Q52:Q56"/>
    <mergeCell ref="R52:R56"/>
    <mergeCell ref="S52:S56"/>
    <mergeCell ref="D55:D56"/>
    <mergeCell ref="E55:E56"/>
    <mergeCell ref="F55:F56"/>
    <mergeCell ref="J55:J56"/>
    <mergeCell ref="K55:K56"/>
    <mergeCell ref="L55:L56"/>
    <mergeCell ref="M55:M56"/>
    <mergeCell ref="N55:N56"/>
    <mergeCell ref="T52:T56"/>
    <mergeCell ref="U52:U56"/>
    <mergeCell ref="A32:A56"/>
    <mergeCell ref="B32:B56"/>
    <mergeCell ref="C32:C36"/>
    <mergeCell ref="C37:C41"/>
    <mergeCell ref="V52:V56"/>
    <mergeCell ref="W52:W56"/>
    <mergeCell ref="X52:X56"/>
    <mergeCell ref="C47:C51"/>
    <mergeCell ref="O47:O51"/>
    <mergeCell ref="P47:P51"/>
    <mergeCell ref="Q47:Q51"/>
    <mergeCell ref="R47:R51"/>
    <mergeCell ref="T42:T46"/>
    <mergeCell ref="U42:U46"/>
    <mergeCell ref="V42:V46"/>
    <mergeCell ref="W42:W46"/>
    <mergeCell ref="X42:X46"/>
    <mergeCell ref="W37:W41"/>
    <mergeCell ref="X37:X41"/>
    <mergeCell ref="X32:X36"/>
    <mergeCell ref="A62:A66"/>
    <mergeCell ref="B62:B66"/>
    <mergeCell ref="C62:C66"/>
    <mergeCell ref="O62:O66"/>
    <mergeCell ref="P62:P66"/>
    <mergeCell ref="Q62:Q66"/>
    <mergeCell ref="U57:U61"/>
    <mergeCell ref="D60:D61"/>
    <mergeCell ref="E60:E61"/>
    <mergeCell ref="F60:F61"/>
    <mergeCell ref="H60:H61"/>
    <mergeCell ref="J60:J61"/>
    <mergeCell ref="K60:K61"/>
    <mergeCell ref="M60:M61"/>
    <mergeCell ref="N60:N61"/>
    <mergeCell ref="O57:O61"/>
    <mergeCell ref="P57:P61"/>
    <mergeCell ref="Q57:Q61"/>
    <mergeCell ref="R57:R61"/>
    <mergeCell ref="S57:S61"/>
    <mergeCell ref="T57:T61"/>
    <mergeCell ref="A57:A61"/>
    <mergeCell ref="B57:B61"/>
    <mergeCell ref="C57:C61"/>
    <mergeCell ref="R62:R66"/>
    <mergeCell ref="S62:S66"/>
    <mergeCell ref="T62:T66"/>
    <mergeCell ref="U62:U66"/>
    <mergeCell ref="D65:D66"/>
    <mergeCell ref="E65:E66"/>
    <mergeCell ref="F65:F66"/>
    <mergeCell ref="J65:J66"/>
    <mergeCell ref="K65:K66"/>
    <mergeCell ref="L65:L66"/>
    <mergeCell ref="C72:C76"/>
    <mergeCell ref="O72:O76"/>
    <mergeCell ref="Y77:Y81"/>
    <mergeCell ref="X67:X71"/>
    <mergeCell ref="Y67:Y71"/>
    <mergeCell ref="D70:D71"/>
    <mergeCell ref="E70:E71"/>
    <mergeCell ref="F70:F71"/>
    <mergeCell ref="H70:H71"/>
    <mergeCell ref="J70:J71"/>
    <mergeCell ref="K70:K71"/>
    <mergeCell ref="L70:L71"/>
    <mergeCell ref="M70:M71"/>
    <mergeCell ref="R67:R71"/>
    <mergeCell ref="S67:S71"/>
    <mergeCell ref="T67:T71"/>
    <mergeCell ref="U67:U71"/>
    <mergeCell ref="V67:V71"/>
    <mergeCell ref="W67:W71"/>
    <mergeCell ref="O67:O71"/>
    <mergeCell ref="P67:P71"/>
    <mergeCell ref="Q67:Q71"/>
    <mergeCell ref="N70:N71"/>
    <mergeCell ref="P72:P76"/>
    <mergeCell ref="W72:W76"/>
    <mergeCell ref="X72:X76"/>
    <mergeCell ref="Y72:Y76"/>
    <mergeCell ref="D75:D76"/>
    <mergeCell ref="E75:E76"/>
    <mergeCell ref="F75:F76"/>
    <mergeCell ref="H75:H76"/>
    <mergeCell ref="I75:I76"/>
    <mergeCell ref="J75:J76"/>
    <mergeCell ref="K75:K76"/>
    <mergeCell ref="Q72:Q76"/>
    <mergeCell ref="R72:R76"/>
    <mergeCell ref="S72:S76"/>
    <mergeCell ref="T72:T76"/>
    <mergeCell ref="U72:U76"/>
    <mergeCell ref="V72:V76"/>
    <mergeCell ref="L75:L76"/>
    <mergeCell ref="F80:F81"/>
    <mergeCell ref="H80:H81"/>
    <mergeCell ref="I80:I81"/>
    <mergeCell ref="J80:J81"/>
    <mergeCell ref="K80:K81"/>
    <mergeCell ref="L80:L81"/>
    <mergeCell ref="S77:S81"/>
    <mergeCell ref="C77:C81"/>
    <mergeCell ref="O77:O81"/>
    <mergeCell ref="P77:P81"/>
    <mergeCell ref="Q77:Q81"/>
    <mergeCell ref="R77:R81"/>
    <mergeCell ref="T77:T81"/>
    <mergeCell ref="U77:U81"/>
    <mergeCell ref="V77:V81"/>
    <mergeCell ref="W77:W81"/>
    <mergeCell ref="X77:X81"/>
    <mergeCell ref="J85:J86"/>
    <mergeCell ref="K85:K86"/>
    <mergeCell ref="A87:A91"/>
    <mergeCell ref="B87:B91"/>
    <mergeCell ref="C87:C91"/>
    <mergeCell ref="O87:O91"/>
    <mergeCell ref="M90:M91"/>
    <mergeCell ref="N90:N91"/>
    <mergeCell ref="C82:C86"/>
    <mergeCell ref="D85:D86"/>
    <mergeCell ref="E85:E86"/>
    <mergeCell ref="F85:F86"/>
    <mergeCell ref="H85:H86"/>
    <mergeCell ref="I85:I86"/>
    <mergeCell ref="A67:A86"/>
    <mergeCell ref="B67:B86"/>
    <mergeCell ref="C67:C71"/>
    <mergeCell ref="D80:D81"/>
    <mergeCell ref="E80:E81"/>
    <mergeCell ref="C92:C96"/>
    <mergeCell ref="O92:O96"/>
    <mergeCell ref="P92:P96"/>
    <mergeCell ref="Q92:Q96"/>
    <mergeCell ref="V87:V91"/>
    <mergeCell ref="W87:W91"/>
    <mergeCell ref="X87:X91"/>
    <mergeCell ref="Y87:Y91"/>
    <mergeCell ref="D90:D91"/>
    <mergeCell ref="E90:E91"/>
    <mergeCell ref="F90:F91"/>
    <mergeCell ref="H90:H91"/>
    <mergeCell ref="J90:J91"/>
    <mergeCell ref="K90:K91"/>
    <mergeCell ref="P87:P91"/>
    <mergeCell ref="Q87:Q91"/>
    <mergeCell ref="R87:R91"/>
    <mergeCell ref="S87:S91"/>
    <mergeCell ref="T87:T91"/>
    <mergeCell ref="U87:U91"/>
    <mergeCell ref="A97:A108"/>
    <mergeCell ref="B97:B108"/>
    <mergeCell ref="C97:C100"/>
    <mergeCell ref="O97:O100"/>
    <mergeCell ref="P97:P100"/>
    <mergeCell ref="Q97:Q100"/>
    <mergeCell ref="X92:X96"/>
    <mergeCell ref="Y92:Y96"/>
    <mergeCell ref="D95:D96"/>
    <mergeCell ref="E95:E96"/>
    <mergeCell ref="F95:F96"/>
    <mergeCell ref="H95:H96"/>
    <mergeCell ref="J95:J96"/>
    <mergeCell ref="K95:K96"/>
    <mergeCell ref="M95:M96"/>
    <mergeCell ref="N95:N96"/>
    <mergeCell ref="R92:R96"/>
    <mergeCell ref="S92:S96"/>
    <mergeCell ref="T92:T96"/>
    <mergeCell ref="U92:U96"/>
    <mergeCell ref="V92:V96"/>
    <mergeCell ref="W92:W96"/>
    <mergeCell ref="A92:A96"/>
    <mergeCell ref="B92:B96"/>
    <mergeCell ref="C105:C108"/>
    <mergeCell ref="O105:O108"/>
    <mergeCell ref="P105:P108"/>
    <mergeCell ref="Q105:Q108"/>
    <mergeCell ref="R105:R108"/>
    <mergeCell ref="S105:S108"/>
    <mergeCell ref="X97:X100"/>
    <mergeCell ref="Y97:Y100"/>
    <mergeCell ref="C101:C104"/>
    <mergeCell ref="O101:O104"/>
    <mergeCell ref="P101:P104"/>
    <mergeCell ref="Q101:Q104"/>
    <mergeCell ref="R101:R104"/>
    <mergeCell ref="S101:S104"/>
    <mergeCell ref="T101:T104"/>
    <mergeCell ref="U101:U104"/>
    <mergeCell ref="R97:R100"/>
    <mergeCell ref="S97:S100"/>
    <mergeCell ref="T97:T100"/>
    <mergeCell ref="U97:U100"/>
    <mergeCell ref="V97:V100"/>
    <mergeCell ref="W97:W100"/>
    <mergeCell ref="T105:T108"/>
    <mergeCell ref="U105:U108"/>
    <mergeCell ref="V105:V108"/>
    <mergeCell ref="W105:W108"/>
    <mergeCell ref="X105:X108"/>
    <mergeCell ref="Y105:Y108"/>
    <mergeCell ref="V101:V104"/>
    <mergeCell ref="W101:W104"/>
    <mergeCell ref="X101:X104"/>
    <mergeCell ref="Y101:Y104"/>
    <mergeCell ref="V109:V111"/>
    <mergeCell ref="W109:W111"/>
    <mergeCell ref="X109:X111"/>
    <mergeCell ref="Y109:Y111"/>
    <mergeCell ref="A111:C112"/>
    <mergeCell ref="S114:Y114"/>
    <mergeCell ref="P109:P111"/>
    <mergeCell ref="Q109:Q111"/>
    <mergeCell ref="R109:R111"/>
    <mergeCell ref="S109:S111"/>
    <mergeCell ref="T109:T111"/>
    <mergeCell ref="U109:U111"/>
    <mergeCell ref="J109:J111"/>
    <mergeCell ref="K109:K111"/>
    <mergeCell ref="L109:L111"/>
    <mergeCell ref="M109:M111"/>
    <mergeCell ref="N109:N111"/>
    <mergeCell ref="O109:O111"/>
    <mergeCell ref="A109:A110"/>
    <mergeCell ref="B109:C110"/>
    <mergeCell ref="D109:D111"/>
    <mergeCell ref="E109:E111"/>
    <mergeCell ref="F109:F111"/>
    <mergeCell ref="H109:H111"/>
  </mergeCells>
  <printOptions/>
  <pageMargins left="0.7086614173228347" right="0.7086614173228347" top="0.7480314960629921" bottom="0.7480314960629921" header="0.31496062992125984" footer="0.31496062992125984"/>
  <pageSetup horizontalDpi="600" verticalDpi="600" orientation="portrait" scale="24" r:id="rId2"/>
  <headerFooter>
    <oddFooter>&amp;C&amp;G</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YULIED.PENARANDA</cp:lastModifiedBy>
  <cp:lastPrinted>2019-01-17T19:02:30Z</cp:lastPrinted>
  <dcterms:created xsi:type="dcterms:W3CDTF">2010-03-25T16:40:43Z</dcterms:created>
  <dcterms:modified xsi:type="dcterms:W3CDTF">2019-01-30T00:07:19Z</dcterms:modified>
  <cp:category/>
  <cp:version/>
  <cp:contentType/>
  <cp:contentStatus/>
</cp:coreProperties>
</file>